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codeName="{499AFE36-ED4D-9D94-70EF-1DFAAA4259C6}"/>
  <workbookPr codeName="ThisWorkbook" defaultThemeVersion="124226"/>
  <mc:AlternateContent xmlns:mc="http://schemas.openxmlformats.org/markup-compatibility/2006">
    <mc:Choice Requires="x15">
      <x15ac:absPath xmlns:x15ac="http://schemas.microsoft.com/office/spreadsheetml/2010/11/ac" url="https://pfmcpdx-my.sharepoint.com/personal/angela_forristall_pcouncil_org/Documents/!ARF - Work Share/Salmon/Annual Docs/Preseason Documents/Bluebooks/2025/"/>
    </mc:Choice>
  </mc:AlternateContent>
  <xr:revisionPtr revIDLastSave="5898" documentId="13_ncr:1_{997B3D32-05E9-4F88-B8AB-673D49FAE837}" xr6:coauthVersionLast="47" xr6:coauthVersionMax="47" xr10:uidLastSave="{EEAACFF7-1CAA-40A1-B7C7-0805F1410E88}"/>
  <bookViews>
    <workbookView xWindow="-108" yWindow="-108" windowWidth="23256" windowHeight="13896" tabRatio="854" firstSheet="1" activeTab="1" xr2:uid="{00000000-000D-0000-FFFF-FFFF00000000}"/>
  </bookViews>
  <sheets>
    <sheet name="Read Me First" sheetId="1" state="hidden" r:id="rId1"/>
    <sheet name="B-1" sheetId="3" r:id="rId2"/>
    <sheet name="B-2" sheetId="4" r:id="rId3"/>
    <sheet name="B-3" sheetId="5" r:id="rId4"/>
    <sheet name="B-4" sheetId="56" r:id="rId5"/>
    <sheet name="B-5" sheetId="7" r:id="rId6"/>
    <sheet name="B-6" sheetId="8" r:id="rId7"/>
    <sheet name="old B-7" sheetId="9" state="hidden" r:id="rId8"/>
    <sheet name="B-7" sheetId="55" r:id="rId9"/>
    <sheet name="B-8" sheetId="10" r:id="rId10"/>
    <sheet name="B-9" sheetId="11" r:id="rId11"/>
    <sheet name="B-10" sheetId="12" r:id="rId12"/>
    <sheet name="B-11" sheetId="13" r:id="rId13"/>
    <sheet name="B-12" sheetId="14" r:id="rId14"/>
    <sheet name="B-13" sheetId="15" r:id="rId15"/>
    <sheet name="B-14" sheetId="16" r:id="rId16"/>
    <sheet name="B-15" sheetId="18" r:id="rId17"/>
    <sheet name="B-16" sheetId="19" r:id="rId18"/>
    <sheet name="B-17" sheetId="17" r:id="rId19"/>
    <sheet name="B-18" sheetId="21" r:id="rId20"/>
    <sheet name="B-19" sheetId="20" r:id="rId21"/>
    <sheet name="B-20" sheetId="22" r:id="rId22"/>
    <sheet name="B-21" sheetId="23" r:id="rId23"/>
    <sheet name="B-22" sheetId="24" r:id="rId24"/>
    <sheet name="B-23" sheetId="25" r:id="rId25"/>
    <sheet name="B-24" sheetId="26" r:id="rId26"/>
    <sheet name="B-25" sheetId="27" r:id="rId27"/>
    <sheet name="B-26" sheetId="28" r:id="rId28"/>
    <sheet name="B-27" sheetId="29" r:id="rId29"/>
    <sheet name="B-28" sheetId="30" r:id="rId30"/>
    <sheet name="B-29" sheetId="31" r:id="rId31"/>
    <sheet name="B-30" sheetId="32" r:id="rId32"/>
    <sheet name="B-31" sheetId="33" r:id="rId33"/>
    <sheet name="B-32" sheetId="34" r:id="rId34"/>
    <sheet name="B-33" sheetId="35" r:id="rId35"/>
    <sheet name="B-34" sheetId="36" r:id="rId36"/>
    <sheet name="B-35" sheetId="37" r:id="rId37"/>
    <sheet name="B-36" sheetId="38" r:id="rId38"/>
    <sheet name="B-37" sheetId="39" r:id="rId39"/>
    <sheet name="B-38" sheetId="54" r:id="rId40"/>
    <sheet name="B-39" sheetId="57" r:id="rId41"/>
    <sheet name="B-40" sheetId="42" r:id="rId42"/>
    <sheet name="B-41" sheetId="43" r:id="rId43"/>
    <sheet name="B-42" sheetId="44" r:id="rId44"/>
    <sheet name="B-43" sheetId="45" r:id="rId45"/>
    <sheet name="B-44" sheetId="46" r:id="rId46"/>
    <sheet name="B-45" sheetId="47" state="hidden" r:id="rId47"/>
    <sheet name="B-46" sheetId="48" state="hidden" r:id="rId48"/>
    <sheet name="SummData" sheetId="49" state="hidden" r:id="rId49"/>
  </sheets>
  <definedNames>
    <definedName name="_ftn1" localSheetId="38">'B-37'!$B$87</definedName>
    <definedName name="_ftnref1" localSheetId="38">'B-37'!$D$80</definedName>
    <definedName name="_xlnm.Print_Area" localSheetId="1">'B-1'!$A$94:$AE$134</definedName>
    <definedName name="_xlnm.Print_Area" localSheetId="11">'B-10'!$A$68:$I$103</definedName>
    <definedName name="_xlnm.Print_Area" localSheetId="12">'B-11'!$A$103:$U$142</definedName>
    <definedName name="_xlnm.Print_Area" localSheetId="13">'B-12'!$A$94:$L$129</definedName>
    <definedName name="_xlnm.Print_Area" localSheetId="14">'B-13'!$A$84:$L$118</definedName>
    <definedName name="_xlnm.Print_Area" localSheetId="15">'B-14'!$A$85:$I$124</definedName>
    <definedName name="_xlnm.Print_Area" localSheetId="16">'B-15'!$A$84:$G$116</definedName>
    <definedName name="_xlnm.Print_Area" localSheetId="17">'B-16'!$A$74:$G$106</definedName>
    <definedName name="_xlnm.Print_Area" localSheetId="18">'B-17'!$A$81:$I$115</definedName>
    <definedName name="_xlnm.Print_Area" localSheetId="19">'B-18'!$A$82:$I$113</definedName>
    <definedName name="_xlnm.Print_Area" localSheetId="20">'B-19'!$A$91:$L$129</definedName>
    <definedName name="_xlnm.Print_Area" localSheetId="2">'B-2'!$A$81:$W$112</definedName>
    <definedName name="_xlnm.Print_Area" localSheetId="21">'B-20'!$A$222:$I$338</definedName>
    <definedName name="_xlnm.Print_Area" localSheetId="22">'B-21'!$A$81:$M$113</definedName>
    <definedName name="_xlnm.Print_Area" localSheetId="23">'B-22'!$A$72:$E$108</definedName>
    <definedName name="_xlnm.Print_Area" localSheetId="24">'B-23'!$A$75:$H$107</definedName>
    <definedName name="_xlnm.Print_Area" localSheetId="25">'B-24'!$A$81:$G$112</definedName>
    <definedName name="_xlnm.Print_Area" localSheetId="26">'B-25'!$A$138:$I$201</definedName>
    <definedName name="_xlnm.Print_Area" localSheetId="27">'B-26'!$A$85:$L$116</definedName>
    <definedName name="_xlnm.Print_Area" localSheetId="28">'B-27'!$A$69:$E$92</definedName>
    <definedName name="_xlnm.Print_Area" localSheetId="29">'B-28'!$A$69:$K$96</definedName>
    <definedName name="_xlnm.Print_Area" localSheetId="30">'B-29'!$A$70:$K$99</definedName>
    <definedName name="_xlnm.Print_Area" localSheetId="3">'B-3'!$A$90:$T$132</definedName>
    <definedName name="_xlnm.Print_Area" localSheetId="31">'B-30'!$A$78:$J$112</definedName>
    <definedName name="_xlnm.Print_Area" localSheetId="32">'B-31'!$A$77:$M$108</definedName>
    <definedName name="_xlnm.Print_Area" localSheetId="33">'B-32'!$A$77:$P$105</definedName>
    <definedName name="_xlnm.Print_Area" localSheetId="34">'B-33'!$A$93:$K$123</definedName>
    <definedName name="_xlnm.Print_Area" localSheetId="35">'B-34'!$A$84:$K$115</definedName>
    <definedName name="_xlnm.Print_Area" localSheetId="36">'B-35'!$A$78:$K$110</definedName>
    <definedName name="_xlnm.Print_Area" localSheetId="37">'B-36'!$A$81:$K$112</definedName>
    <definedName name="_xlnm.Print_Area" localSheetId="38">'B-37'!$A$138:$K$199</definedName>
    <definedName name="_xlnm.Print_Area" localSheetId="39">'B-38'!$A$88:$K$118</definedName>
    <definedName name="_xlnm.Print_Area" localSheetId="40">'B-39'!$A$240:$G$305</definedName>
    <definedName name="_xlnm.Print_Area" localSheetId="4">'B-4'!$A$122:$V$169</definedName>
    <definedName name="_xlnm.Print_Area" localSheetId="41">'B-40'!$A$70:$D$99</definedName>
    <definedName name="_xlnm.Print_Area" localSheetId="42">'B-41'!$A$298:$L$430</definedName>
    <definedName name="_xlnm.Print_Area" localSheetId="43">'B-42'!$A$363:$L$515</definedName>
    <definedName name="_xlnm.Print_Area" localSheetId="44">'B-43'!$A$169:$L$291</definedName>
    <definedName name="_xlnm.Print_Area" localSheetId="45">'B-44'!$A$77:$L$109</definedName>
    <definedName name="_xlnm.Print_Area" localSheetId="46">'B-45'!$A$1:$M$57</definedName>
    <definedName name="_xlnm.Print_Area" localSheetId="5">'B-5'!$A$348:$I$412</definedName>
    <definedName name="_xlnm.Print_Area" localSheetId="6">'B-6'!$A$117:$I$159</definedName>
    <definedName name="_xlnm.Print_Area" localSheetId="8">'B-7'!$A$90:$T$160</definedName>
    <definedName name="_xlnm.Print_Area" localSheetId="9">'B-8'!$A$94:$N$134</definedName>
    <definedName name="_xlnm.Print_Area" localSheetId="10">'B-9'!$A$102:$J$146</definedName>
    <definedName name="_xlnm.Print_Area" localSheetId="7">'old B-7'!$A$1:$N$79</definedName>
    <definedName name="_xlnm.Print_Area">#REF!</definedName>
    <definedName name="_xlnm.Print_Titles" localSheetId="6">'B-6'!$1:$2</definedName>
    <definedName name="Z_07DEFBE8_6C4A_41EB_B658_17FA3C8F668E_.wvu.PrintArea" localSheetId="2" hidden="1">'B-2'!$A$81:$W$108</definedName>
    <definedName name="Z_309BC274_4B0A_4D75_B17E_14B8F6E6F80A_.wvu.PrintArea" localSheetId="1" hidden="1">'B-1'!$A$94:$AE$126</definedName>
    <definedName name="Z_363FF4A8_C426_4DBC_B412_F5A6933180F4_.wvu.PrintArea" localSheetId="38" hidden="1">'B-37'!$A$138:$K$198</definedName>
    <definedName name="Z_38209644_1C4C_4826_8C0A_0345DEC9B170_.wvu.PrintArea" localSheetId="2" hidden="1">'B-2'!$A$81:$W$108</definedName>
    <definedName name="Z_4920DA35_9D49_4CEF_9870_F731D625A782_.wvu.PrintArea" localSheetId="38" hidden="1">'B-37'!$A$138:$K$198</definedName>
    <definedName name="Z_4BA18FD8_D383_432F_B57B_0621384B415E_.wvu.PrintArea" localSheetId="1" hidden="1">'B-1'!$A$94:$AE$126</definedName>
    <definedName name="Z_55A80BE8_6147_4584_8598_8D1120E5FB52_.wvu.PrintArea" localSheetId="1" hidden="1">'B-1'!$A$94:$AE$126</definedName>
    <definedName name="Z_56968ECB_F4FE_477A_8A39_9E820F23F3B6_.wvu.PrintArea" localSheetId="1" hidden="1">'B-1'!$A$94:$AE$126</definedName>
    <definedName name="Z_56968ECB_F4FE_477A_8A39_9E820F23F3B6_.wvu.PrintArea" localSheetId="11" hidden="1">'B-10'!$A$68:$F$102</definedName>
    <definedName name="Z_56968ECB_F4FE_477A_8A39_9E820F23F3B6_.wvu.PrintArea" localSheetId="12" hidden="1">'B-11'!$A$103:$U$143</definedName>
    <definedName name="Z_56968ECB_F4FE_477A_8A39_9E820F23F3B6_.wvu.PrintArea" localSheetId="13" hidden="1">'B-12'!$A$94:$L$129</definedName>
    <definedName name="Z_56968ECB_F4FE_477A_8A39_9E820F23F3B6_.wvu.PrintArea" localSheetId="14" hidden="1">'B-13'!$A$84:$L$125</definedName>
    <definedName name="Z_56968ECB_F4FE_477A_8A39_9E820F23F3B6_.wvu.PrintArea" localSheetId="15" hidden="1">'B-14'!$A$85:$I$123</definedName>
    <definedName name="Z_56968ECB_F4FE_477A_8A39_9E820F23F3B6_.wvu.PrintArea" localSheetId="16" hidden="1">'B-15'!$A$84:$G$114</definedName>
    <definedName name="Z_56968ECB_F4FE_477A_8A39_9E820F23F3B6_.wvu.PrintArea" localSheetId="17" hidden="1">'B-16'!$A$74:$G$104</definedName>
    <definedName name="Z_56968ECB_F4FE_477A_8A39_9E820F23F3B6_.wvu.PrintArea" localSheetId="18" hidden="1">'B-17'!$A$81:$I$110</definedName>
    <definedName name="Z_56968ECB_F4FE_477A_8A39_9E820F23F3B6_.wvu.PrintArea" localSheetId="19" hidden="1">'B-18'!$A$82:$I$109</definedName>
    <definedName name="Z_56968ECB_F4FE_477A_8A39_9E820F23F3B6_.wvu.PrintArea" localSheetId="20" hidden="1">'B-19'!$A$91:$P$126</definedName>
    <definedName name="Z_56968ECB_F4FE_477A_8A39_9E820F23F3B6_.wvu.PrintArea" localSheetId="2" hidden="1">'B-2'!$A$81:$W$108</definedName>
    <definedName name="Z_56968ECB_F4FE_477A_8A39_9E820F23F3B6_.wvu.PrintArea" localSheetId="21" hidden="1">'B-20'!$A$222:$I$338</definedName>
    <definedName name="Z_56968ECB_F4FE_477A_8A39_9E820F23F3B6_.wvu.PrintArea" localSheetId="22" hidden="1">'B-21'!$A$81:$M$113</definedName>
    <definedName name="Z_56968ECB_F4FE_477A_8A39_9E820F23F3B6_.wvu.PrintArea" localSheetId="23" hidden="1">'B-22'!$A$72:$E$108</definedName>
    <definedName name="Z_56968ECB_F4FE_477A_8A39_9E820F23F3B6_.wvu.PrintArea" localSheetId="24" hidden="1">'B-23'!$A$75:$H$103</definedName>
    <definedName name="Z_56968ECB_F4FE_477A_8A39_9E820F23F3B6_.wvu.PrintArea" localSheetId="25" hidden="1">'B-24'!$A$81:$G$112</definedName>
    <definedName name="Z_56968ECB_F4FE_477A_8A39_9E820F23F3B6_.wvu.PrintArea" localSheetId="26" hidden="1">'B-25'!$A$138:$I$201</definedName>
    <definedName name="Z_56968ECB_F4FE_477A_8A39_9E820F23F3B6_.wvu.PrintArea" localSheetId="27" hidden="1">'B-26'!$A$85:$L$115</definedName>
    <definedName name="Z_56968ECB_F4FE_477A_8A39_9E820F23F3B6_.wvu.PrintArea" localSheetId="28" hidden="1">'B-27'!$A$69:$E$91</definedName>
    <definedName name="Z_56968ECB_F4FE_477A_8A39_9E820F23F3B6_.wvu.PrintArea" localSheetId="29" hidden="1">'B-28'!$A$69:$K$95</definedName>
    <definedName name="Z_56968ECB_F4FE_477A_8A39_9E820F23F3B6_.wvu.PrintArea" localSheetId="30" hidden="1">'B-29'!$A$70:$K$97</definedName>
    <definedName name="Z_56968ECB_F4FE_477A_8A39_9E820F23F3B6_.wvu.PrintArea" localSheetId="3" hidden="1">'B-3'!$A$90:$T$129</definedName>
    <definedName name="Z_56968ECB_F4FE_477A_8A39_9E820F23F3B6_.wvu.PrintArea" localSheetId="31" hidden="1">'B-30'!$A$78:$J$112</definedName>
    <definedName name="Z_56968ECB_F4FE_477A_8A39_9E820F23F3B6_.wvu.PrintArea" localSheetId="32" hidden="1">'B-31'!$A$77:$M$108</definedName>
    <definedName name="Z_56968ECB_F4FE_477A_8A39_9E820F23F3B6_.wvu.PrintArea" localSheetId="33" hidden="1">'B-32'!$A$77:$P$103</definedName>
    <definedName name="Z_56968ECB_F4FE_477A_8A39_9E820F23F3B6_.wvu.PrintArea" localSheetId="34" hidden="1">'B-33'!$A$93:$K$123</definedName>
    <definedName name="Z_56968ECB_F4FE_477A_8A39_9E820F23F3B6_.wvu.PrintArea" localSheetId="35" hidden="1">'B-34'!$A$84:$K$115</definedName>
    <definedName name="Z_56968ECB_F4FE_477A_8A39_9E820F23F3B6_.wvu.PrintArea" localSheetId="36" hidden="1">'B-35'!$A$78:$K$110</definedName>
    <definedName name="Z_56968ECB_F4FE_477A_8A39_9E820F23F3B6_.wvu.PrintArea" localSheetId="37" hidden="1">'B-36'!$A$81:$K$112</definedName>
    <definedName name="Z_56968ECB_F4FE_477A_8A39_9E820F23F3B6_.wvu.PrintArea" localSheetId="38" hidden="1">'B-37'!$A$138:$K$199</definedName>
    <definedName name="Z_56968ECB_F4FE_477A_8A39_9E820F23F3B6_.wvu.PrintArea" localSheetId="39" hidden="1">'B-38'!$A$88:$K$117</definedName>
    <definedName name="Z_56968ECB_F4FE_477A_8A39_9E820F23F3B6_.wvu.PrintArea" localSheetId="40" hidden="1">'B-39'!$A$240:$G$305</definedName>
    <definedName name="Z_56968ECB_F4FE_477A_8A39_9E820F23F3B6_.wvu.PrintArea" localSheetId="4" hidden="1">'B-4'!$A$122:$V$166</definedName>
    <definedName name="Z_56968ECB_F4FE_477A_8A39_9E820F23F3B6_.wvu.PrintArea" localSheetId="41" hidden="1">'B-40'!$A$70:$D$99</definedName>
    <definedName name="Z_56968ECB_F4FE_477A_8A39_9E820F23F3B6_.wvu.PrintArea" localSheetId="42" hidden="1">'B-41'!$A$298:$L$427</definedName>
    <definedName name="Z_56968ECB_F4FE_477A_8A39_9E820F23F3B6_.wvu.PrintArea" localSheetId="43" hidden="1">'B-42'!$A$363:$L$513</definedName>
    <definedName name="Z_56968ECB_F4FE_477A_8A39_9E820F23F3B6_.wvu.PrintArea" localSheetId="44" hidden="1">'B-43'!$A$1:$L$160</definedName>
    <definedName name="Z_56968ECB_F4FE_477A_8A39_9E820F23F3B6_.wvu.PrintArea" localSheetId="45" hidden="1">'B-44'!$A$77:$L$109</definedName>
    <definedName name="Z_56968ECB_F4FE_477A_8A39_9E820F23F3B6_.wvu.PrintArea" localSheetId="5" hidden="1">'B-5'!$A$348:$I$409</definedName>
    <definedName name="Z_56968ECB_F4FE_477A_8A39_9E820F23F3B6_.wvu.PrintArea" localSheetId="6" hidden="1">'B-6'!$A$117:$I$154</definedName>
    <definedName name="Z_56968ECB_F4FE_477A_8A39_9E820F23F3B6_.wvu.PrintArea" localSheetId="9" hidden="1">'B-8'!$A$94:$N$134</definedName>
    <definedName name="Z_56968ECB_F4FE_477A_8A39_9E820F23F3B6_.wvu.PrintArea" localSheetId="10" hidden="1">'B-9'!$A$102:$J$143</definedName>
    <definedName name="Z_56968ECB_F4FE_477A_8A39_9E820F23F3B6_.wvu.PrintArea" localSheetId="7" hidden="1">'old B-7'!$A$1:$N$72</definedName>
    <definedName name="Z_56968ECB_F4FE_477A_8A39_9E820F23F3B6_.wvu.PrintTitles" localSheetId="6" hidden="1">'B-6'!$1:$2</definedName>
    <definedName name="Z_56968ECB_F4FE_477A_8A39_9E820F23F3B6_.wvu.Rows" localSheetId="14" hidden="1">'B-13'!$89:$89</definedName>
    <definedName name="Z_56968ECB_F4FE_477A_8A39_9E820F23F3B6_.wvu.Rows" localSheetId="15" hidden="1">'B-14'!$90:$90</definedName>
    <definedName name="Z_56968ECB_F4FE_477A_8A39_9E820F23F3B6_.wvu.Rows" localSheetId="7" hidden="1">'old B-7'!$5:$19</definedName>
    <definedName name="Z_5AE94949_FC73_44C2_96F8_94154186EF22_.wvu.PrintArea" localSheetId="1" hidden="1">'B-1'!$A$94:$AE$127</definedName>
    <definedName name="Z_5AE94949_FC73_44C2_96F8_94154186EF22_.wvu.PrintArea" localSheetId="13" hidden="1">'B-12'!$A$94:$L$129</definedName>
    <definedName name="Z_5AE94949_FC73_44C2_96F8_94154186EF22_.wvu.PrintArea" localSheetId="15" hidden="1">'B-14'!$A$85:$I$120</definedName>
    <definedName name="Z_5AE94949_FC73_44C2_96F8_94154186EF22_.wvu.PrintArea" localSheetId="16" hidden="1">'B-15'!$A$84:$G$114</definedName>
    <definedName name="Z_5AE94949_FC73_44C2_96F8_94154186EF22_.wvu.PrintArea" localSheetId="18" hidden="1">'B-17'!$A$81:$I$110</definedName>
    <definedName name="Z_5AE94949_FC73_44C2_96F8_94154186EF22_.wvu.PrintArea" localSheetId="23" hidden="1">'B-22'!$A$72:$E$108</definedName>
    <definedName name="Z_5AE94949_FC73_44C2_96F8_94154186EF22_.wvu.PrintArea" localSheetId="25" hidden="1">'B-24'!$A$81:$G$112</definedName>
    <definedName name="Z_5AE94949_FC73_44C2_96F8_94154186EF22_.wvu.PrintArea" localSheetId="31" hidden="1">'B-30'!$A$78:$J$112</definedName>
    <definedName name="Z_5AE94949_FC73_44C2_96F8_94154186EF22_.wvu.PrintArea" localSheetId="32" hidden="1">'B-31'!$A$77:$M$108</definedName>
    <definedName name="Z_5AE94949_FC73_44C2_96F8_94154186EF22_.wvu.PrintArea" localSheetId="41" hidden="1">'B-40'!$A$70:$D$99</definedName>
    <definedName name="Z_5AE94949_FC73_44C2_96F8_94154186EF22_.wvu.Rows" localSheetId="15" hidden="1">'B-14'!$90:$90</definedName>
    <definedName name="Z_6EE13760_3485_40A6_9D5E_A68E4376D022_.wvu.PrintArea" localSheetId="1" hidden="1">'B-1'!$A$94:$AE$126</definedName>
    <definedName name="Z_77626132_754E_4911_8223_90E382E3C0EA_.wvu.PrintArea" localSheetId="21" hidden="1">'B-20'!$A$1:$I$217</definedName>
    <definedName name="Z_803B97A9_0AF5_4FA4_9F0C_810C2BEAFCD3_.wvu.PrintArea" localSheetId="23" hidden="1">'B-22'!$A$72:$G$108</definedName>
    <definedName name="Z_803B97A9_0AF5_4FA4_9F0C_810C2BEAFCD3_.wvu.PrintArea" localSheetId="26" hidden="1">'B-25'!$A$138:$I$159</definedName>
    <definedName name="Z_803B97A9_0AF5_4FA4_9F0C_810C2BEAFCD3_.wvu.PrintArea" localSheetId="27" hidden="1">'B-26'!$A$85:$L$116</definedName>
    <definedName name="Z_803B97A9_0AF5_4FA4_9F0C_810C2BEAFCD3_.wvu.PrintArea" localSheetId="31" hidden="1">'B-30'!$A$78:$J$112</definedName>
    <definedName name="Z_803B97A9_0AF5_4FA4_9F0C_810C2BEAFCD3_.wvu.PrintArea" localSheetId="36" hidden="1">'B-35'!$A$78:$L$110</definedName>
    <definedName name="Z_803B97A9_0AF5_4FA4_9F0C_810C2BEAFCD3_.wvu.PrintArea" localSheetId="39" hidden="1">'B-38'!$A$88:$K$118</definedName>
    <definedName name="Z_803B97A9_0AF5_4FA4_9F0C_810C2BEAFCD3_.wvu.Rows" localSheetId="39" hidden="1">'B-38'!$58:$58,'B-38'!$92:$94</definedName>
    <definedName name="Z_8B1E0859_77EF_4DDB_A81F_104DBA348B31_.wvu.PrintArea" localSheetId="1" hidden="1">'B-1'!$A$94:$AE$126</definedName>
    <definedName name="Z_8B1E0859_77EF_4DDB_A81F_104DBA348B31_.wvu.PrintArea" localSheetId="11" hidden="1">'B-10'!$A$68:$F$102</definedName>
    <definedName name="Z_8B1E0859_77EF_4DDB_A81F_104DBA348B31_.wvu.PrintArea" localSheetId="12" hidden="1">'B-11'!$A$103:$U$143</definedName>
    <definedName name="Z_8B1E0859_77EF_4DDB_A81F_104DBA348B31_.wvu.PrintArea" localSheetId="13" hidden="1">'B-12'!$A$94:$L$129</definedName>
    <definedName name="Z_8B1E0859_77EF_4DDB_A81F_104DBA348B31_.wvu.PrintArea" localSheetId="14" hidden="1">'B-13'!$A$84:$L$125</definedName>
    <definedName name="Z_8B1E0859_77EF_4DDB_A81F_104DBA348B31_.wvu.PrintArea" localSheetId="15" hidden="1">'B-14'!$A$85:$I$123</definedName>
    <definedName name="Z_8B1E0859_77EF_4DDB_A81F_104DBA348B31_.wvu.PrintArea" localSheetId="16" hidden="1">'B-15'!$A$84:$G$114</definedName>
    <definedName name="Z_8B1E0859_77EF_4DDB_A81F_104DBA348B31_.wvu.PrintArea" localSheetId="17" hidden="1">'B-16'!$A$74:$G$104</definedName>
    <definedName name="Z_8B1E0859_77EF_4DDB_A81F_104DBA348B31_.wvu.PrintArea" localSheetId="18" hidden="1">'B-17'!$A$81:$I$110</definedName>
    <definedName name="Z_8B1E0859_77EF_4DDB_A81F_104DBA348B31_.wvu.PrintArea" localSheetId="19" hidden="1">'B-18'!$A$82:$I$109</definedName>
    <definedName name="Z_8B1E0859_77EF_4DDB_A81F_104DBA348B31_.wvu.PrintArea" localSheetId="20" hidden="1">'B-19'!$A$91:$P$126</definedName>
    <definedName name="Z_8B1E0859_77EF_4DDB_A81F_104DBA348B31_.wvu.PrintArea" localSheetId="2" hidden="1">'B-2'!$A$81:$W$108</definedName>
    <definedName name="Z_8B1E0859_77EF_4DDB_A81F_104DBA348B31_.wvu.PrintArea" localSheetId="21" hidden="1">'B-20'!$A$222:$I$338</definedName>
    <definedName name="Z_8B1E0859_77EF_4DDB_A81F_104DBA348B31_.wvu.PrintArea" localSheetId="22" hidden="1">'B-21'!$A$81:$M$113</definedName>
    <definedName name="Z_8B1E0859_77EF_4DDB_A81F_104DBA348B31_.wvu.PrintArea" localSheetId="23" hidden="1">'B-22'!$A$72:$E$108</definedName>
    <definedName name="Z_8B1E0859_77EF_4DDB_A81F_104DBA348B31_.wvu.PrintArea" localSheetId="24" hidden="1">'B-23'!$A$75:$H$103</definedName>
    <definedName name="Z_8B1E0859_77EF_4DDB_A81F_104DBA348B31_.wvu.PrintArea" localSheetId="25" hidden="1">'B-24'!$A$81:$G$112</definedName>
    <definedName name="Z_8B1E0859_77EF_4DDB_A81F_104DBA348B31_.wvu.PrintArea" localSheetId="26" hidden="1">'B-25'!$A$138:$I$201</definedName>
    <definedName name="Z_8B1E0859_77EF_4DDB_A81F_104DBA348B31_.wvu.PrintArea" localSheetId="27" hidden="1">'B-26'!$A$85:$L$115</definedName>
    <definedName name="Z_8B1E0859_77EF_4DDB_A81F_104DBA348B31_.wvu.PrintArea" localSheetId="28" hidden="1">'B-27'!$A$69:$E$91</definedName>
    <definedName name="Z_8B1E0859_77EF_4DDB_A81F_104DBA348B31_.wvu.PrintArea" localSheetId="29" hidden="1">'B-28'!$A$69:$K$95</definedName>
    <definedName name="Z_8B1E0859_77EF_4DDB_A81F_104DBA348B31_.wvu.PrintArea" localSheetId="30" hidden="1">'B-29'!$A$70:$K$97</definedName>
    <definedName name="Z_8B1E0859_77EF_4DDB_A81F_104DBA348B31_.wvu.PrintArea" localSheetId="3" hidden="1">'B-3'!$A$90:$T$129</definedName>
    <definedName name="Z_8B1E0859_77EF_4DDB_A81F_104DBA348B31_.wvu.PrintArea" localSheetId="31" hidden="1">'B-30'!$A$78:$J$112</definedName>
    <definedName name="Z_8B1E0859_77EF_4DDB_A81F_104DBA348B31_.wvu.PrintArea" localSheetId="32" hidden="1">'B-31'!$A$77:$M$108</definedName>
    <definedName name="Z_8B1E0859_77EF_4DDB_A81F_104DBA348B31_.wvu.PrintArea" localSheetId="33" hidden="1">'B-32'!$A$77:$P$103</definedName>
    <definedName name="Z_8B1E0859_77EF_4DDB_A81F_104DBA348B31_.wvu.PrintArea" localSheetId="34" hidden="1">'B-33'!$A$93:$K$123</definedName>
    <definedName name="Z_8B1E0859_77EF_4DDB_A81F_104DBA348B31_.wvu.PrintArea" localSheetId="35" hidden="1">'B-34'!$A$84:$K$115</definedName>
    <definedName name="Z_8B1E0859_77EF_4DDB_A81F_104DBA348B31_.wvu.PrintArea" localSheetId="36" hidden="1">'B-35'!$A$78:$K$110</definedName>
    <definedName name="Z_8B1E0859_77EF_4DDB_A81F_104DBA348B31_.wvu.PrintArea" localSheetId="37" hidden="1">'B-36'!$A$81:$K$112</definedName>
    <definedName name="Z_8B1E0859_77EF_4DDB_A81F_104DBA348B31_.wvu.PrintArea" localSheetId="38" hidden="1">'B-37'!$A$138:$K$199</definedName>
    <definedName name="Z_8B1E0859_77EF_4DDB_A81F_104DBA348B31_.wvu.PrintArea" localSheetId="39" hidden="1">'B-38'!$A$88:$K$117</definedName>
    <definedName name="Z_8B1E0859_77EF_4DDB_A81F_104DBA348B31_.wvu.PrintArea" localSheetId="40" hidden="1">'B-39'!$A$240:$G$305</definedName>
    <definedName name="Z_8B1E0859_77EF_4DDB_A81F_104DBA348B31_.wvu.PrintArea" localSheetId="4" hidden="1">'B-4'!$A$122:$V$166</definedName>
    <definedName name="Z_8B1E0859_77EF_4DDB_A81F_104DBA348B31_.wvu.PrintArea" localSheetId="41" hidden="1">'B-40'!$A$70:$D$99</definedName>
    <definedName name="Z_8B1E0859_77EF_4DDB_A81F_104DBA348B31_.wvu.PrintArea" localSheetId="42" hidden="1">'B-41'!$A$298:$L$427</definedName>
    <definedName name="Z_8B1E0859_77EF_4DDB_A81F_104DBA348B31_.wvu.PrintArea" localSheetId="43" hidden="1">'B-42'!$A$363:$L$513</definedName>
    <definedName name="Z_8B1E0859_77EF_4DDB_A81F_104DBA348B31_.wvu.PrintArea" localSheetId="44" hidden="1">'B-43'!$A$1:$L$160</definedName>
    <definedName name="Z_8B1E0859_77EF_4DDB_A81F_104DBA348B31_.wvu.PrintArea" localSheetId="45" hidden="1">'B-44'!$A$77:$L$109</definedName>
    <definedName name="Z_8B1E0859_77EF_4DDB_A81F_104DBA348B31_.wvu.PrintArea" localSheetId="5" hidden="1">'B-5'!$A$348:$I$409</definedName>
    <definedName name="Z_8B1E0859_77EF_4DDB_A81F_104DBA348B31_.wvu.PrintArea" localSheetId="6" hidden="1">'B-6'!$A$117:$I$154</definedName>
    <definedName name="Z_8B1E0859_77EF_4DDB_A81F_104DBA348B31_.wvu.PrintArea" localSheetId="9" hidden="1">'B-8'!$A$94:$N$134</definedName>
    <definedName name="Z_8B1E0859_77EF_4DDB_A81F_104DBA348B31_.wvu.PrintArea" localSheetId="10" hidden="1">'B-9'!$A$102:$J$143</definedName>
    <definedName name="Z_8B1E0859_77EF_4DDB_A81F_104DBA348B31_.wvu.PrintArea" localSheetId="7" hidden="1">'old B-7'!$A$1:$N$72</definedName>
    <definedName name="Z_8B1E0859_77EF_4DDB_A81F_104DBA348B31_.wvu.PrintTitles" localSheetId="6" hidden="1">'B-6'!$1:$2</definedName>
    <definedName name="Z_8B1E0859_77EF_4DDB_A81F_104DBA348B31_.wvu.Rows" localSheetId="14" hidden="1">'B-13'!$89:$89</definedName>
    <definedName name="Z_8B1E0859_77EF_4DDB_A81F_104DBA348B31_.wvu.Rows" localSheetId="15" hidden="1">'B-14'!$90:$90</definedName>
    <definedName name="Z_8B1E0859_77EF_4DDB_A81F_104DBA348B31_.wvu.Rows" localSheetId="7" hidden="1">'old B-7'!$5:$19</definedName>
    <definedName name="Z_951E20F6_66AF_4739_924D_9C0B166AA065_.wvu.PrintArea" localSheetId="15" hidden="1">'B-14'!$A$85:$I$124</definedName>
    <definedName name="Z_951E20F6_66AF_4739_924D_9C0B166AA065_.wvu.PrintArea" localSheetId="23" hidden="1">'B-22'!$A$72:$G$108</definedName>
    <definedName name="Z_951E20F6_66AF_4739_924D_9C0B166AA065_.wvu.PrintArea" localSheetId="31" hidden="1">'B-30'!$A$78:$J$112</definedName>
    <definedName name="Z_951E20F6_66AF_4739_924D_9C0B166AA065_.wvu.PrintArea" localSheetId="36" hidden="1">'B-35'!$A$78:$L$110</definedName>
    <definedName name="Z_951E20F6_66AF_4739_924D_9C0B166AA065_.wvu.PrintArea" localSheetId="39" hidden="1">'B-38'!$A$88:$K$118</definedName>
    <definedName name="Z_951E20F6_66AF_4739_924D_9C0B166AA065_.wvu.PrintArea" localSheetId="45" hidden="1">'B-44'!$A$77:$L$109</definedName>
    <definedName name="Z_951E20F6_66AF_4739_924D_9C0B166AA065_.wvu.Rows" localSheetId="39" hidden="1">'B-38'!$58:$58,'B-38'!$92:$94</definedName>
    <definedName name="Z_BBF7E6D9_D6DC_4A8E_B6D8_078D86A9ABA9_.wvu.PrintArea" localSheetId="17" hidden="1">'B-16'!$A$74:$G$104</definedName>
    <definedName name="Z_BBF7E6D9_D6DC_4A8E_B6D8_078D86A9ABA9_.wvu.PrintArea" localSheetId="10" hidden="1">'B-9'!$A$102:$J$143</definedName>
    <definedName name="Z_C5799026_046E_411B_A9BC_DC61485D8869_.wvu.PrintArea" localSheetId="2" hidden="1">'B-2'!$A$81:$W$108</definedName>
    <definedName name="Z_CBDD6A68_2B40_41C7_BE8F_235A878832D4_.wvu.PrintArea" localSheetId="1" hidden="1">'B-1'!$A$95:$AE$123</definedName>
    <definedName name="Z_CBDD6A68_2B40_41C7_BE8F_235A878832D4_.wvu.PrintArea" localSheetId="11" hidden="1">'B-10'!$A$68:$F$102</definedName>
    <definedName name="Z_CBDD6A68_2B40_41C7_BE8F_235A878832D4_.wvu.PrintArea" localSheetId="12" hidden="1">'B-11'!$A$103:$U$142</definedName>
    <definedName name="Z_CBDD6A68_2B40_41C7_BE8F_235A878832D4_.wvu.PrintArea" localSheetId="13" hidden="1">'B-12'!$A$94:$L$129</definedName>
    <definedName name="Z_CBDD6A68_2B40_41C7_BE8F_235A878832D4_.wvu.PrintArea" localSheetId="14" hidden="1">'B-13'!$A$85:$K$120</definedName>
    <definedName name="Z_CBDD6A68_2B40_41C7_BE8F_235A878832D4_.wvu.PrintArea" localSheetId="15" hidden="1">'B-14'!$A$85:$I$120</definedName>
    <definedName name="Z_CBDD6A68_2B40_41C7_BE8F_235A878832D4_.wvu.PrintArea" localSheetId="16" hidden="1">'B-15'!$A$84:$G$114</definedName>
    <definedName name="Z_CBDD6A68_2B40_41C7_BE8F_235A878832D4_.wvu.PrintArea" localSheetId="17" hidden="1">'B-16'!$A$74:$G$104</definedName>
    <definedName name="Z_CBDD6A68_2B40_41C7_BE8F_235A878832D4_.wvu.PrintArea" localSheetId="18" hidden="1">'B-17'!$A$81:$I$110</definedName>
    <definedName name="Z_CBDD6A68_2B40_41C7_BE8F_235A878832D4_.wvu.PrintArea" localSheetId="19" hidden="1">'B-18'!$A$82:$I$109</definedName>
    <definedName name="Z_CBDD6A68_2B40_41C7_BE8F_235A878832D4_.wvu.PrintArea" localSheetId="20" hidden="1">'B-19'!$A$91:$P$126</definedName>
    <definedName name="Z_CBDD6A68_2B40_41C7_BE8F_235A878832D4_.wvu.PrintArea" localSheetId="2" hidden="1">'B-2'!$A$81:$W$108</definedName>
    <definedName name="Z_CBDD6A68_2B40_41C7_BE8F_235A878832D4_.wvu.PrintArea" localSheetId="21" hidden="1">'B-20'!$A$1:$I$217</definedName>
    <definedName name="Z_CBDD6A68_2B40_41C7_BE8F_235A878832D4_.wvu.PrintArea" localSheetId="22" hidden="1">'B-21'!$A$81:$M$113</definedName>
    <definedName name="Z_CBDD6A68_2B40_41C7_BE8F_235A878832D4_.wvu.PrintArea" localSheetId="24" hidden="1">'B-23'!$A$75:$H$103</definedName>
    <definedName name="Z_CBDD6A68_2B40_41C7_BE8F_235A878832D4_.wvu.PrintArea" localSheetId="25" hidden="1">'B-24'!$A$81:$G$112</definedName>
    <definedName name="Z_CBDD6A68_2B40_41C7_BE8F_235A878832D4_.wvu.PrintArea" localSheetId="26" hidden="1">'B-25'!$A$138:$I$201</definedName>
    <definedName name="Z_CBDD6A68_2B40_41C7_BE8F_235A878832D4_.wvu.PrintArea" localSheetId="27" hidden="1">'B-26'!$A$85:$L$115</definedName>
    <definedName name="Z_CBDD6A68_2B40_41C7_BE8F_235A878832D4_.wvu.PrintArea" localSheetId="28" hidden="1">'B-27'!$A$69:$E$91</definedName>
    <definedName name="Z_CBDD6A68_2B40_41C7_BE8F_235A878832D4_.wvu.PrintArea" localSheetId="29" hidden="1">'B-28'!$A$69:$K$95</definedName>
    <definedName name="Z_CBDD6A68_2B40_41C7_BE8F_235A878832D4_.wvu.PrintArea" localSheetId="30" hidden="1">'B-29'!$A$70:$K$97</definedName>
    <definedName name="Z_CBDD6A68_2B40_41C7_BE8F_235A878832D4_.wvu.PrintArea" localSheetId="3" hidden="1">'B-3'!$A$93:$T$128</definedName>
    <definedName name="Z_CBDD6A68_2B40_41C7_BE8F_235A878832D4_.wvu.PrintArea" localSheetId="31" hidden="1">'B-30'!$A$78:$K$110</definedName>
    <definedName name="Z_CBDD6A68_2B40_41C7_BE8F_235A878832D4_.wvu.PrintArea" localSheetId="32" hidden="1">'B-31'!$A$77:$M$107</definedName>
    <definedName name="Z_CBDD6A68_2B40_41C7_BE8F_235A878832D4_.wvu.PrintArea" localSheetId="33" hidden="1">'B-32'!$A$77:$P$103</definedName>
    <definedName name="Z_CBDD6A68_2B40_41C7_BE8F_235A878832D4_.wvu.PrintArea" localSheetId="34" hidden="1">'B-33'!$A$93:$K$123</definedName>
    <definedName name="Z_CBDD6A68_2B40_41C7_BE8F_235A878832D4_.wvu.PrintArea" localSheetId="35" hidden="1">'B-34'!$A$84:$K$115</definedName>
    <definedName name="Z_CBDD6A68_2B40_41C7_BE8F_235A878832D4_.wvu.PrintArea" localSheetId="36" hidden="1">'B-35'!$A$78:$K$109</definedName>
    <definedName name="Z_CBDD6A68_2B40_41C7_BE8F_235A878832D4_.wvu.PrintArea" localSheetId="37" hidden="1">'B-36'!$A$81:$K$111</definedName>
    <definedName name="Z_CBDD6A68_2B40_41C7_BE8F_235A878832D4_.wvu.PrintArea" localSheetId="38" hidden="1">'B-37'!$A$138:$K$198</definedName>
    <definedName name="Z_CBDD6A68_2B40_41C7_BE8F_235A878832D4_.wvu.PrintArea" localSheetId="39" hidden="1">'B-38'!$A$88:$K$117</definedName>
    <definedName name="Z_CBDD6A68_2B40_41C7_BE8F_235A878832D4_.wvu.PrintArea" localSheetId="40" hidden="1">'B-39'!$A$240:$G$305</definedName>
    <definedName name="Z_CBDD6A68_2B40_41C7_BE8F_235A878832D4_.wvu.PrintArea" localSheetId="4" hidden="1">'B-4'!$A$122:$V$166</definedName>
    <definedName name="Z_CBDD6A68_2B40_41C7_BE8F_235A878832D4_.wvu.PrintArea" localSheetId="41" hidden="1">'B-40'!$A$70:$D$99</definedName>
    <definedName name="Z_CBDD6A68_2B40_41C7_BE8F_235A878832D4_.wvu.PrintArea" localSheetId="42" hidden="1">'B-41'!$A$299:$L$426</definedName>
    <definedName name="Z_CBDD6A68_2B40_41C7_BE8F_235A878832D4_.wvu.PrintArea" localSheetId="43" hidden="1">'B-42'!$A$363:$L$513</definedName>
    <definedName name="Z_CBDD6A68_2B40_41C7_BE8F_235A878832D4_.wvu.PrintArea" localSheetId="44" hidden="1">'B-43'!$A$1:$L$160</definedName>
    <definedName name="Z_CBDD6A68_2B40_41C7_BE8F_235A878832D4_.wvu.PrintArea" localSheetId="45" hidden="1">'B-44'!$A$77:$L$108</definedName>
    <definedName name="Z_CBDD6A68_2B40_41C7_BE8F_235A878832D4_.wvu.PrintArea" localSheetId="5" hidden="1">'B-5'!$A$348:$I$409</definedName>
    <definedName name="Z_CBDD6A68_2B40_41C7_BE8F_235A878832D4_.wvu.PrintArea" localSheetId="6" hidden="1">'B-6'!$A$114:$F$154</definedName>
    <definedName name="Z_CBDD6A68_2B40_41C7_BE8F_235A878832D4_.wvu.PrintArea" localSheetId="9" hidden="1">'B-8'!$A$94:$N$134</definedName>
    <definedName name="Z_CBDD6A68_2B40_41C7_BE8F_235A878832D4_.wvu.PrintArea" localSheetId="10" hidden="1">'B-9'!$A$102:$J$143</definedName>
    <definedName name="Z_CBDD6A68_2B40_41C7_BE8F_235A878832D4_.wvu.PrintTitles" localSheetId="6" hidden="1">'B-6'!$1:$2</definedName>
    <definedName name="Z_CBDD6A68_2B40_41C7_BE8F_235A878832D4_.wvu.Rows" localSheetId="14" hidden="1">'B-13'!$89:$89</definedName>
    <definedName name="Z_CBDD6A68_2B40_41C7_BE8F_235A878832D4_.wvu.Rows" localSheetId="15" hidden="1">'B-14'!$90:$90</definedName>
    <definedName name="Z_CD5E8C7E_750A_46DA_942B_F5133C1E4099_.wvu.PrintArea" localSheetId="16" hidden="1">'B-15'!$A$84:$G$114</definedName>
    <definedName name="Z_CD5E8C7E_750A_46DA_942B_F5133C1E4099_.wvu.PrintArea" localSheetId="18" hidden="1">'B-17'!$A$81:$I$110</definedName>
    <definedName name="Z_CD5E8C7E_750A_46DA_942B_F5133C1E4099_.wvu.PrintArea" localSheetId="24" hidden="1">'B-23'!$A$75:$H$103</definedName>
    <definedName name="Z_CD5E8C7E_750A_46DA_942B_F5133C1E4099_.wvu.PrintArea" localSheetId="25" hidden="1">'B-24'!$A$81:$G$112</definedName>
    <definedName name="Z_E356678C_7861_4050_88A2_04E5EB45E6F2_.wvu.PrintArea" localSheetId="21" hidden="1">'B-20'!$A$1:$I$217</definedName>
    <definedName name="Z_EC8EEE8D_0C80_4B06_8BEC_B79EA9BBBAAA_.wvu.PrintArea" localSheetId="38" hidden="1">'B-37'!$A$138:$K$198</definedName>
    <definedName name="Z_EF5D9E67_CDBC_4DA7_AF4B_457CDBE1825C_.wvu.Cols" localSheetId="15" hidden="1">'B-14'!#REF!</definedName>
    <definedName name="Z_EF5D9E67_CDBC_4DA7_AF4B_457CDBE1825C_.wvu.PrintArea" localSheetId="1" hidden="1">'B-1'!$A$94:$AE$131</definedName>
    <definedName name="Z_EF5D9E67_CDBC_4DA7_AF4B_457CDBE1825C_.wvu.PrintArea" localSheetId="11" hidden="1">'B-10'!$A$68:$I$103</definedName>
    <definedName name="Z_EF5D9E67_CDBC_4DA7_AF4B_457CDBE1825C_.wvu.PrintArea" localSheetId="12" hidden="1">'B-11'!$A$103:$U$143</definedName>
    <definedName name="Z_EF5D9E67_CDBC_4DA7_AF4B_457CDBE1825C_.wvu.PrintArea" localSheetId="13" hidden="1">'B-12'!$A$94:$L$129</definedName>
    <definedName name="Z_EF5D9E67_CDBC_4DA7_AF4B_457CDBE1825C_.wvu.PrintArea" localSheetId="14" hidden="1">'B-13'!$A$84:$L$125</definedName>
    <definedName name="Z_EF5D9E67_CDBC_4DA7_AF4B_457CDBE1825C_.wvu.PrintArea" localSheetId="15" hidden="1">'B-14'!$A$85:$I$124</definedName>
    <definedName name="Z_EF5D9E67_CDBC_4DA7_AF4B_457CDBE1825C_.wvu.PrintArea" localSheetId="16" hidden="1">'B-15'!$A$84:$G$114</definedName>
    <definedName name="Z_EF5D9E67_CDBC_4DA7_AF4B_457CDBE1825C_.wvu.PrintArea" localSheetId="17" hidden="1">'B-16'!$A$74:$G$104</definedName>
    <definedName name="Z_EF5D9E67_CDBC_4DA7_AF4B_457CDBE1825C_.wvu.PrintArea" localSheetId="18" hidden="1">'B-17'!$A$81:$I$110</definedName>
    <definedName name="Z_EF5D9E67_CDBC_4DA7_AF4B_457CDBE1825C_.wvu.PrintArea" localSheetId="19" hidden="1">'B-18'!$A$82:$I$109</definedName>
    <definedName name="Z_EF5D9E67_CDBC_4DA7_AF4B_457CDBE1825C_.wvu.PrintArea" localSheetId="20" hidden="1">'B-19'!$A$91:$P$126</definedName>
    <definedName name="Z_EF5D9E67_CDBC_4DA7_AF4B_457CDBE1825C_.wvu.PrintArea" localSheetId="2" hidden="1">'B-2'!$A$81:$W$110</definedName>
    <definedName name="Z_EF5D9E67_CDBC_4DA7_AF4B_457CDBE1825C_.wvu.PrintArea" localSheetId="21" hidden="1">'B-20'!$A$222:$I$338</definedName>
    <definedName name="Z_EF5D9E67_CDBC_4DA7_AF4B_457CDBE1825C_.wvu.PrintArea" localSheetId="22" hidden="1">'B-21'!$A$81:$M$113</definedName>
    <definedName name="Z_EF5D9E67_CDBC_4DA7_AF4B_457CDBE1825C_.wvu.PrintArea" localSheetId="23" hidden="1">'B-22'!$A$72:$E$108</definedName>
    <definedName name="Z_EF5D9E67_CDBC_4DA7_AF4B_457CDBE1825C_.wvu.PrintArea" localSheetId="24" hidden="1">'B-23'!$A$75:$H$107</definedName>
    <definedName name="Z_EF5D9E67_CDBC_4DA7_AF4B_457CDBE1825C_.wvu.PrintArea" localSheetId="25" hidden="1">'B-24'!$A$81:$G$112</definedName>
    <definedName name="Z_EF5D9E67_CDBC_4DA7_AF4B_457CDBE1825C_.wvu.PrintArea" localSheetId="26" hidden="1">'B-25'!$A$138:$I$200</definedName>
    <definedName name="Z_EF5D9E67_CDBC_4DA7_AF4B_457CDBE1825C_.wvu.PrintArea" localSheetId="27" hidden="1">'B-26'!$A$85:$L$116</definedName>
    <definedName name="Z_EF5D9E67_CDBC_4DA7_AF4B_457CDBE1825C_.wvu.PrintArea" localSheetId="28" hidden="1">'B-27'!$A$69:$E$91</definedName>
    <definedName name="Z_EF5D9E67_CDBC_4DA7_AF4B_457CDBE1825C_.wvu.PrintArea" localSheetId="29" hidden="1">'B-28'!$A$69:$K$95</definedName>
    <definedName name="Z_EF5D9E67_CDBC_4DA7_AF4B_457CDBE1825C_.wvu.PrintArea" localSheetId="30" hidden="1">'B-29'!$A$70:$K$97</definedName>
    <definedName name="Z_EF5D9E67_CDBC_4DA7_AF4B_457CDBE1825C_.wvu.PrintArea" localSheetId="3" hidden="1">'B-3'!$A$90:$T$131</definedName>
    <definedName name="Z_EF5D9E67_CDBC_4DA7_AF4B_457CDBE1825C_.wvu.PrintArea" localSheetId="31" hidden="1">'B-30'!$A$78:$J$112</definedName>
    <definedName name="Z_EF5D9E67_CDBC_4DA7_AF4B_457CDBE1825C_.wvu.PrintArea" localSheetId="32" hidden="1">'B-31'!$A$77:$M$108</definedName>
    <definedName name="Z_EF5D9E67_CDBC_4DA7_AF4B_457CDBE1825C_.wvu.PrintArea" localSheetId="33" hidden="1">'B-32'!$A$77:$P$103</definedName>
    <definedName name="Z_EF5D9E67_CDBC_4DA7_AF4B_457CDBE1825C_.wvu.PrintArea" localSheetId="34" hidden="1">'B-33'!$A$93:$K$123</definedName>
    <definedName name="Z_EF5D9E67_CDBC_4DA7_AF4B_457CDBE1825C_.wvu.PrintArea" localSheetId="35" hidden="1">'B-34'!$A$84:$K$115</definedName>
    <definedName name="Z_EF5D9E67_CDBC_4DA7_AF4B_457CDBE1825C_.wvu.PrintArea" localSheetId="36" hidden="1">'B-35'!$A$78:$K$110</definedName>
    <definedName name="Z_EF5D9E67_CDBC_4DA7_AF4B_457CDBE1825C_.wvu.PrintArea" localSheetId="37" hidden="1">'B-36'!$A$81:$K$112</definedName>
    <definedName name="Z_EF5D9E67_CDBC_4DA7_AF4B_457CDBE1825C_.wvu.PrintArea" localSheetId="38" hidden="1">'B-37'!$A$138:$K$199</definedName>
    <definedName name="Z_EF5D9E67_CDBC_4DA7_AF4B_457CDBE1825C_.wvu.PrintArea" localSheetId="39" hidden="1">'B-38'!$A$88:$K$118</definedName>
    <definedName name="Z_EF5D9E67_CDBC_4DA7_AF4B_457CDBE1825C_.wvu.PrintArea" localSheetId="40" hidden="1">'B-39'!$A$240:$G$305</definedName>
    <definedName name="Z_EF5D9E67_CDBC_4DA7_AF4B_457CDBE1825C_.wvu.PrintArea" localSheetId="4" hidden="1">'B-4'!$A$122:$V$166</definedName>
    <definedName name="Z_EF5D9E67_CDBC_4DA7_AF4B_457CDBE1825C_.wvu.PrintArea" localSheetId="41" hidden="1">'B-40'!$A$70:$D$99</definedName>
    <definedName name="Z_EF5D9E67_CDBC_4DA7_AF4B_457CDBE1825C_.wvu.PrintArea" localSheetId="42" hidden="1">'B-41'!$A$298:$L$427</definedName>
    <definedName name="Z_EF5D9E67_CDBC_4DA7_AF4B_457CDBE1825C_.wvu.PrintArea" localSheetId="43" hidden="1">'B-42'!$A$363:$L$513</definedName>
    <definedName name="Z_EF5D9E67_CDBC_4DA7_AF4B_457CDBE1825C_.wvu.PrintArea" localSheetId="44" hidden="1">'B-43'!$A$1:$L$160</definedName>
    <definedName name="Z_EF5D9E67_CDBC_4DA7_AF4B_457CDBE1825C_.wvu.PrintArea" localSheetId="45" hidden="1">'B-44'!$A$77:$L$109</definedName>
    <definedName name="Z_EF5D9E67_CDBC_4DA7_AF4B_457CDBE1825C_.wvu.PrintArea" localSheetId="46" hidden="1">'B-45'!$A$1:$L$57</definedName>
    <definedName name="Z_EF5D9E67_CDBC_4DA7_AF4B_457CDBE1825C_.wvu.PrintArea" localSheetId="5" hidden="1">'B-5'!$A$348:$I$409</definedName>
    <definedName name="Z_EF5D9E67_CDBC_4DA7_AF4B_457CDBE1825C_.wvu.PrintArea" localSheetId="6" hidden="1">'B-6'!$A$117:$I$154</definedName>
    <definedName name="Z_EF5D9E67_CDBC_4DA7_AF4B_457CDBE1825C_.wvu.PrintArea" localSheetId="9" hidden="1">'B-8'!$A$94:$N$134</definedName>
    <definedName name="Z_EF5D9E67_CDBC_4DA7_AF4B_457CDBE1825C_.wvu.PrintArea" localSheetId="10" hidden="1">'B-9'!$A$102:$J$146</definedName>
    <definedName name="Z_EF5D9E67_CDBC_4DA7_AF4B_457CDBE1825C_.wvu.PrintArea" localSheetId="7" hidden="1">'old B-7'!$A$1:$N$74</definedName>
    <definedName name="Z_EF5D9E67_CDBC_4DA7_AF4B_457CDBE1825C_.wvu.PrintTitles" localSheetId="6" hidden="1">'B-6'!$1:$2</definedName>
    <definedName name="Z_EF5D9E67_CDBC_4DA7_AF4B_457CDBE1825C_.wvu.Rows" localSheetId="14" hidden="1">'B-13'!$89:$89</definedName>
    <definedName name="Z_EF5D9E67_CDBC_4DA7_AF4B_457CDBE1825C_.wvu.Rows" localSheetId="15" hidden="1">'B-14'!#REF!,'B-14'!#REF!,'B-14'!$90:$90,'B-14'!$119:$119,'B-14'!$121:$121</definedName>
    <definedName name="Z_EF5D9E67_CDBC_4DA7_AF4B_457CDBE1825C_.wvu.Rows" localSheetId="39" hidden="1">'B-38'!$58:$58,'B-38'!$92:$94</definedName>
    <definedName name="Z_EF5D9E67_CDBC_4DA7_AF4B_457CDBE1825C_.wvu.Rows" localSheetId="42" hidden="1">'B-41'!$420:$420</definedName>
    <definedName name="Z_EF5D9E67_CDBC_4DA7_AF4B_457CDBE1825C_.wvu.Rows" localSheetId="5" hidden="1">'B-5'!#REF!</definedName>
    <definedName name="Z_EF5D9E67_CDBC_4DA7_AF4B_457CDBE1825C_.wvu.Rows" localSheetId="7" hidden="1">'old B-7'!$5:$19</definedName>
    <definedName name="Z_FF4DB165_E72A_4533_A2B6_5BC95A8E9E53_.wvu.PrintArea" localSheetId="21" hidden="1">'B-20'!$A$1:$I$217</definedName>
  </definedNames>
  <calcPr calcId="191029"/>
  <customWorkbookViews>
    <customWorkbookView name="Kim Merydith - Personal View" guid="{951E20F6-66AF-4739-924D-9C0B166AA065}" mergeInterval="0" personalView="1" maximized="1" xWindow="1" yWindow="1" windowWidth="1092" windowHeight="484" activeSheetId="22"/>
    <customWorkbookView name="Geraldine - Personal View" guid="{56968ECB-F4FE-477A-8A39-9E820F23F3B6}" mergeInterval="0" personalView="1" maximized="1" xWindow="1" yWindow="1" windowWidth="1276" windowHeight="702" activeSheetId="15"/>
    <customWorkbookView name="Kris Kleinschmidt - Personal View" guid="{8B1E0859-77EF-4DDB-A81F-104DBA348B31}" mergeInterval="0" personalView="1" maximized="1" xWindow="1" yWindow="1" windowWidth="1676" windowHeight="829" activeSheetId="22"/>
    <customWorkbookView name="Ricky - Personal View" guid="{5AF37BD3-DE11-4EB0-B468-40F0C613EAAC}" mergeInterval="0" personalView="1" maximized="1" windowWidth="1276" windowHeight="856" activeSheetId="22"/>
    <customWorkbookView name="Scooby - Personal View" guid="{4E64E44E-C413-40AC-A3E9-46A65E2E50C1}" mergeInterval="0" personalView="1" maximized="1" windowWidth="1276" windowHeight="874" tabRatio="802" activeSheetId="38"/>
    <customWorkbookView name="Chuck Tracy - Personal View" guid="{CBDD6A68-2B40-41C7-BE8F-235A878832D4}" mergeInterval="0" personalView="1" maximized="1" windowWidth="1020" windowHeight="607" activeSheetId="42"/>
    <customWorkbookView name="Network Administrator - Personal View" guid="{1BB9C890-5E21-46C2-BAFE-D361E72979A8}" mergeInterval="0" personalView="1" maximized="1" windowWidth="1020" windowHeight="566" tabRatio="840" activeSheetId="33"/>
    <customWorkbookView name="Chrissy - Personal View" guid="{622B48C2-7B56-4B1F-A7B4-4660CCA8C989}" mergeInterval="0" personalView="1" maximized="1" windowWidth="1020" windowHeight="579" activeSheetId="19"/>
    <customWorkbookView name="Emma - Personal View" guid="{BBF7E6D9-D6DC-4A8E-B6D8-078D86A9ABA9}" mergeInterval="0" personalView="1" maximized="1" windowWidth="1436" windowHeight="702" activeSheetId="11"/>
    <customWorkbookView name="Olivia - Personal View" guid="{CD5E8C7E-750A-46DA-942B-F5133C1E4099}" mergeInterval="0" personalView="1" maximized="1" windowWidth="1436" windowHeight="702" activeSheetId="18"/>
    <customWorkbookView name="Kimberly A. Merydith - Personal View" guid="{5AE94949-FC73-44C2-96F8-94154186EF22}" mergeInterval="0" personalView="1" maximized="1" xWindow="1" yWindow="1" windowWidth="1279" windowHeight="637" activeSheetId="33"/>
    <customWorkbookView name="Lucy - Personal View" guid="{803B97A9-0AF5-4FA4-9F0C-810C2BEAFCD3}" mergeInterval="0" personalView="1" maximized="1" xWindow="1" yWindow="1" windowWidth="1050" windowHeight="584" activeSheetId="27"/>
    <customWorkbookView name="Chico - Personal View" guid="{EF5D9E67-CDBC-4DA7-AF4B-457CDBE1825C}" mergeInterval="0" personalView="1" maximized="1" xWindow="-9" yWindow="-9" windowWidth="1298" windowHeight="994" tabRatio="854"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80" i="44" l="1"/>
  <c r="M57" i="23" l="1"/>
  <c r="M58" i="23"/>
  <c r="M59" i="23"/>
  <c r="E46" i="24" l="1"/>
  <c r="J97" i="55"/>
  <c r="J98" i="55"/>
  <c r="J99" i="55"/>
  <c r="J100" i="55"/>
  <c r="J101" i="55"/>
  <c r="J102" i="55"/>
  <c r="J103" i="55"/>
  <c r="J104" i="55"/>
  <c r="J105" i="55"/>
  <c r="J106" i="55"/>
  <c r="J107" i="55"/>
  <c r="J108" i="55"/>
  <c r="J109" i="55"/>
  <c r="J110" i="55"/>
  <c r="J111" i="55"/>
  <c r="J112" i="55"/>
  <c r="J113" i="55"/>
  <c r="J114" i="55"/>
  <c r="J96" i="55"/>
  <c r="J95" i="55"/>
  <c r="B94" i="55"/>
  <c r="J94" i="55"/>
  <c r="L94" i="55"/>
  <c r="N94" i="55"/>
  <c r="L95" i="55"/>
  <c r="N95" i="55"/>
  <c r="L96" i="55"/>
  <c r="N96" i="55"/>
  <c r="L97" i="55"/>
  <c r="N97" i="55"/>
  <c r="L98" i="55"/>
  <c r="N98" i="55"/>
  <c r="L99" i="55"/>
  <c r="N99" i="55"/>
  <c r="L100" i="55"/>
  <c r="N100" i="55"/>
  <c r="L101" i="55"/>
  <c r="N101" i="55"/>
  <c r="L102" i="55"/>
  <c r="N102" i="55"/>
  <c r="L103" i="55"/>
  <c r="N103" i="55"/>
  <c r="L104" i="55"/>
  <c r="N104" i="55"/>
  <c r="O104" i="55"/>
  <c r="L105" i="55"/>
  <c r="N105" i="55"/>
  <c r="O105" i="55"/>
  <c r="L106" i="55"/>
  <c r="N106" i="55"/>
  <c r="O106" i="55"/>
  <c r="L107" i="55"/>
  <c r="N107" i="55"/>
  <c r="L108" i="55"/>
  <c r="N108" i="55"/>
  <c r="L109" i="55"/>
  <c r="N109" i="55"/>
  <c r="L110" i="55"/>
  <c r="N110" i="55"/>
  <c r="L111" i="55"/>
  <c r="N111" i="55"/>
  <c r="L112" i="55"/>
  <c r="N112" i="55"/>
  <c r="L113" i="55"/>
  <c r="N113" i="55"/>
  <c r="L114" i="55"/>
  <c r="N114" i="55"/>
  <c r="A160" i="55"/>
  <c r="A159" i="55"/>
  <c r="A158" i="55"/>
  <c r="A157" i="55"/>
  <c r="A156" i="55"/>
  <c r="A155" i="55"/>
  <c r="A154" i="55"/>
  <c r="A153" i="55"/>
  <c r="A151" i="55"/>
  <c r="A150" i="55"/>
  <c r="A149" i="55"/>
  <c r="A147" i="55"/>
  <c r="A146" i="55"/>
  <c r="A144" i="55"/>
  <c r="A143" i="55"/>
  <c r="C157" i="22" l="1"/>
  <c r="D157" i="22"/>
  <c r="E157" i="22"/>
  <c r="F157" i="22"/>
  <c r="G157" i="22"/>
  <c r="I157" i="22"/>
  <c r="N119" i="55" l="1"/>
  <c r="L54" i="38" l="1"/>
  <c r="F61" i="35"/>
  <c r="G67" i="28"/>
  <c r="G66" i="28"/>
  <c r="G65" i="28"/>
  <c r="B103" i="17" l="1"/>
  <c r="C103" i="17"/>
  <c r="D103" i="17"/>
  <c r="E103" i="17"/>
  <c r="F103" i="17"/>
  <c r="G103" i="17"/>
  <c r="H103" i="17"/>
  <c r="I103" i="17"/>
  <c r="B104" i="17"/>
  <c r="C104" i="17"/>
  <c r="D104" i="17"/>
  <c r="E104" i="17"/>
  <c r="F104" i="17"/>
  <c r="G104" i="17"/>
  <c r="H104" i="17"/>
  <c r="I104" i="17"/>
  <c r="D153" i="45" l="1"/>
  <c r="C153" i="45"/>
  <c r="B153" i="45"/>
  <c r="D152" i="45"/>
  <c r="C152" i="45"/>
  <c r="B152" i="45"/>
  <c r="D151" i="45"/>
  <c r="C151" i="45"/>
  <c r="B151" i="45"/>
  <c r="D150" i="45"/>
  <c r="C150" i="45"/>
  <c r="B150" i="45"/>
  <c r="D149" i="45"/>
  <c r="C149" i="45"/>
  <c r="B149" i="45"/>
  <c r="D148" i="45"/>
  <c r="C148" i="45"/>
  <c r="B148" i="45"/>
  <c r="D147" i="45"/>
  <c r="C147" i="45"/>
  <c r="B147" i="45"/>
  <c r="D127" i="45"/>
  <c r="C127" i="45"/>
  <c r="B127" i="45"/>
  <c r="D126" i="45"/>
  <c r="C126" i="45"/>
  <c r="B126" i="45"/>
  <c r="D125" i="45"/>
  <c r="C125" i="45"/>
  <c r="B125" i="45"/>
  <c r="D124" i="45"/>
  <c r="C124" i="45"/>
  <c r="B124" i="45"/>
  <c r="D123" i="45"/>
  <c r="C123" i="45"/>
  <c r="B123" i="45"/>
  <c r="D122" i="45"/>
  <c r="C122" i="45"/>
  <c r="B122" i="45"/>
  <c r="D102" i="45"/>
  <c r="C102" i="45"/>
  <c r="B102" i="45"/>
  <c r="D101" i="45"/>
  <c r="C101" i="45"/>
  <c r="B101" i="45"/>
  <c r="D100" i="45"/>
  <c r="C100" i="45"/>
  <c r="B100" i="45"/>
  <c r="D99" i="45"/>
  <c r="C99" i="45"/>
  <c r="B99" i="45"/>
  <c r="D98" i="45"/>
  <c r="C98" i="45"/>
  <c r="B98" i="45"/>
  <c r="D97" i="45"/>
  <c r="C97" i="45"/>
  <c r="B97" i="45"/>
  <c r="C77" i="45"/>
  <c r="B77" i="45"/>
  <c r="D77" i="45" s="1"/>
  <c r="C76" i="45"/>
  <c r="B76" i="45"/>
  <c r="D76" i="45" s="1"/>
  <c r="C75" i="45"/>
  <c r="B75" i="45"/>
  <c r="D75" i="45" s="1"/>
  <c r="C74" i="45"/>
  <c r="B74" i="45"/>
  <c r="C73" i="45"/>
  <c r="B73" i="45"/>
  <c r="D73" i="45" s="1"/>
  <c r="C72" i="45"/>
  <c r="B72" i="45"/>
  <c r="D72" i="45" s="1"/>
  <c r="D52" i="45"/>
  <c r="D51" i="45"/>
  <c r="C50" i="45"/>
  <c r="B50" i="45"/>
  <c r="D50" i="45" s="1"/>
  <c r="D49" i="45"/>
  <c r="D48" i="45"/>
  <c r="D47" i="45"/>
  <c r="D27" i="45"/>
  <c r="L26" i="45"/>
  <c r="H26" i="45"/>
  <c r="D26" i="45"/>
  <c r="C25" i="45"/>
  <c r="D24" i="45"/>
  <c r="D22" i="45"/>
  <c r="D74" i="45" l="1"/>
  <c r="I105" i="27" l="1"/>
  <c r="L50" i="30" l="1"/>
  <c r="L44" i="30"/>
  <c r="L45" i="30"/>
  <c r="L46" i="30"/>
  <c r="L47" i="30"/>
  <c r="L48" i="30"/>
  <c r="L49" i="30"/>
  <c r="L51" i="30"/>
  <c r="L52" i="30"/>
  <c r="L497" i="44" l="1"/>
  <c r="K497" i="44"/>
  <c r="J497" i="44"/>
  <c r="H497" i="44"/>
  <c r="G497" i="44"/>
  <c r="F497" i="44"/>
  <c r="D497" i="44"/>
  <c r="C497" i="44"/>
  <c r="B497" i="44"/>
  <c r="L474" i="44"/>
  <c r="K474" i="44"/>
  <c r="J474" i="44"/>
  <c r="H474" i="44"/>
  <c r="G474" i="44"/>
  <c r="F474" i="44"/>
  <c r="D474" i="44"/>
  <c r="C474" i="44"/>
  <c r="B474" i="44"/>
  <c r="L456" i="44"/>
  <c r="K456" i="44"/>
  <c r="J456" i="44"/>
  <c r="H456" i="44"/>
  <c r="G456" i="44"/>
  <c r="F456" i="44"/>
  <c r="D456" i="44"/>
  <c r="C456" i="44"/>
  <c r="B456" i="44"/>
  <c r="L433" i="44"/>
  <c r="K433" i="44"/>
  <c r="J433" i="44"/>
  <c r="H433" i="44"/>
  <c r="G433" i="44"/>
  <c r="F433" i="44"/>
  <c r="D433" i="44"/>
  <c r="C433" i="44"/>
  <c r="B433" i="44"/>
  <c r="L415" i="44"/>
  <c r="K415" i="44"/>
  <c r="J415" i="44"/>
  <c r="H415" i="44"/>
  <c r="G415" i="44"/>
  <c r="F415" i="44"/>
  <c r="D415" i="44"/>
  <c r="C415" i="44"/>
  <c r="B415" i="44"/>
  <c r="L392" i="44"/>
  <c r="K392" i="44"/>
  <c r="J392" i="44"/>
  <c r="H392" i="44"/>
  <c r="G392" i="44"/>
  <c r="F392" i="44"/>
  <c r="D392" i="44"/>
  <c r="C392" i="44"/>
  <c r="B392" i="44"/>
  <c r="L374" i="44"/>
  <c r="K374" i="44"/>
  <c r="J374" i="44"/>
  <c r="H374" i="44"/>
  <c r="G374" i="44"/>
  <c r="F374" i="44"/>
  <c r="D374" i="44"/>
  <c r="C374" i="44"/>
  <c r="B374" i="44"/>
  <c r="L409" i="43"/>
  <c r="K409" i="43"/>
  <c r="J409" i="43"/>
  <c r="H409" i="43"/>
  <c r="G409" i="43"/>
  <c r="F409" i="43"/>
  <c r="D409" i="43"/>
  <c r="C409" i="43"/>
  <c r="B409" i="43"/>
  <c r="I409" i="43"/>
  <c r="L390" i="43"/>
  <c r="K390" i="43"/>
  <c r="J390" i="43"/>
  <c r="H390" i="43"/>
  <c r="G390" i="43"/>
  <c r="F390" i="43"/>
  <c r="D390" i="43"/>
  <c r="C390" i="43"/>
  <c r="B390" i="43"/>
  <c r="I390" i="43"/>
  <c r="L368" i="43"/>
  <c r="K368" i="43"/>
  <c r="J368" i="43"/>
  <c r="H368" i="43"/>
  <c r="G368" i="43"/>
  <c r="F368" i="43"/>
  <c r="D368" i="43"/>
  <c r="C368" i="43"/>
  <c r="B368" i="43"/>
  <c r="I368" i="43"/>
  <c r="L349" i="43"/>
  <c r="K349" i="43"/>
  <c r="J349" i="43"/>
  <c r="H349" i="43"/>
  <c r="G349" i="43"/>
  <c r="F349" i="43"/>
  <c r="D349" i="43"/>
  <c r="C349" i="43"/>
  <c r="B349" i="43"/>
  <c r="I349" i="43"/>
  <c r="L327" i="43"/>
  <c r="K327" i="43"/>
  <c r="I327" i="43"/>
  <c r="J327" i="43"/>
  <c r="H327" i="43"/>
  <c r="G327" i="43"/>
  <c r="F327" i="43"/>
  <c r="D327" i="43"/>
  <c r="C327" i="43"/>
  <c r="B327" i="43"/>
  <c r="L308" i="43"/>
  <c r="K308" i="43"/>
  <c r="J308" i="43"/>
  <c r="H308" i="43"/>
  <c r="G308" i="43"/>
  <c r="F308" i="43"/>
  <c r="D308" i="43"/>
  <c r="C308" i="43"/>
  <c r="B308" i="43"/>
  <c r="B307" i="43"/>
  <c r="B149" i="8"/>
  <c r="C149" i="8"/>
  <c r="E149" i="8"/>
  <c r="F149" i="8"/>
  <c r="H149" i="8"/>
  <c r="I149" i="8"/>
  <c r="B150" i="8"/>
  <c r="C150" i="8"/>
  <c r="E150" i="8"/>
  <c r="F150" i="8"/>
  <c r="H150" i="8"/>
  <c r="I150" i="8"/>
  <c r="B151" i="8"/>
  <c r="C151" i="8"/>
  <c r="E151" i="8"/>
  <c r="F151" i="8"/>
  <c r="H151" i="8"/>
  <c r="I151" i="8"/>
  <c r="B152" i="8"/>
  <c r="C152" i="8"/>
  <c r="E152" i="8"/>
  <c r="F152" i="8"/>
  <c r="H152" i="8"/>
  <c r="I152" i="8"/>
  <c r="B153" i="8"/>
  <c r="C153" i="8"/>
  <c r="E153" i="8"/>
  <c r="F153" i="8"/>
  <c r="H153" i="8"/>
  <c r="I153" i="8"/>
  <c r="I294" i="22" l="1"/>
  <c r="H294" i="22"/>
  <c r="G294" i="22"/>
  <c r="F294" i="22"/>
  <c r="E294" i="22"/>
  <c r="D294" i="22"/>
  <c r="C294" i="22"/>
  <c r="B157" i="22"/>
  <c r="B294" i="22" s="1"/>
  <c r="I104" i="22"/>
  <c r="H104" i="22"/>
  <c r="G104" i="22"/>
  <c r="F104" i="22"/>
  <c r="E104" i="22"/>
  <c r="E267" i="22" s="1"/>
  <c r="D104" i="22"/>
  <c r="C104" i="22"/>
  <c r="B104" i="22"/>
  <c r="B267" i="22" s="1"/>
  <c r="I51" i="22"/>
  <c r="I245" i="22" s="1"/>
  <c r="H51" i="22"/>
  <c r="H245" i="22" s="1"/>
  <c r="G51" i="22"/>
  <c r="G245" i="22" s="1"/>
  <c r="F51" i="22"/>
  <c r="F245" i="22" s="1"/>
  <c r="E51" i="22"/>
  <c r="E245" i="22" s="1"/>
  <c r="D51" i="22"/>
  <c r="D245" i="22" s="1"/>
  <c r="C51" i="22"/>
  <c r="C245" i="22" s="1"/>
  <c r="B51" i="22"/>
  <c r="B245" i="22" s="1"/>
  <c r="L99" i="46"/>
  <c r="K99" i="46"/>
  <c r="I99" i="46"/>
  <c r="H99" i="46"/>
  <c r="F99" i="46"/>
  <c r="E99" i="46"/>
  <c r="C99" i="46"/>
  <c r="B99" i="46"/>
  <c r="L280" i="45"/>
  <c r="K280" i="45"/>
  <c r="J280" i="45"/>
  <c r="H280" i="45"/>
  <c r="G280" i="45"/>
  <c r="F280" i="45"/>
  <c r="D280" i="45"/>
  <c r="C280" i="45"/>
  <c r="B280" i="45"/>
  <c r="L262" i="45"/>
  <c r="K262" i="45"/>
  <c r="J262" i="45"/>
  <c r="H262" i="45"/>
  <c r="G262" i="45"/>
  <c r="F262" i="45"/>
  <c r="D262" i="45"/>
  <c r="C262" i="45"/>
  <c r="B262" i="45"/>
  <c r="L241" i="45"/>
  <c r="K241" i="45"/>
  <c r="J241" i="45"/>
  <c r="H241" i="45"/>
  <c r="G241" i="45"/>
  <c r="F241" i="45"/>
  <c r="D241" i="45"/>
  <c r="C241" i="45"/>
  <c r="B241" i="45"/>
  <c r="L224" i="45"/>
  <c r="K224" i="45"/>
  <c r="J224" i="45"/>
  <c r="H224" i="45"/>
  <c r="G224" i="45"/>
  <c r="F224" i="45"/>
  <c r="D224" i="45"/>
  <c r="C224" i="45"/>
  <c r="B224" i="45"/>
  <c r="L203" i="45"/>
  <c r="K203" i="45"/>
  <c r="J203" i="45"/>
  <c r="H203" i="45"/>
  <c r="G203" i="45"/>
  <c r="F203" i="45"/>
  <c r="D203" i="45"/>
  <c r="C203" i="45"/>
  <c r="B203" i="45"/>
  <c r="L187" i="45"/>
  <c r="K187" i="45"/>
  <c r="J187" i="45"/>
  <c r="H187" i="45"/>
  <c r="G187" i="45"/>
  <c r="F187" i="45"/>
  <c r="D187" i="45"/>
  <c r="C187" i="45"/>
  <c r="B187" i="45"/>
  <c r="L505" i="44"/>
  <c r="K505" i="44"/>
  <c r="J505" i="44"/>
  <c r="H505" i="44"/>
  <c r="G505" i="44"/>
  <c r="F505" i="44"/>
  <c r="D505" i="44"/>
  <c r="C505" i="44"/>
  <c r="B505" i="44"/>
  <c r="L482" i="44"/>
  <c r="K482" i="44"/>
  <c r="J482" i="44"/>
  <c r="H482" i="44"/>
  <c r="G482" i="44"/>
  <c r="F482" i="44"/>
  <c r="D482" i="44"/>
  <c r="C482" i="44"/>
  <c r="B482" i="44"/>
  <c r="L464" i="44"/>
  <c r="K464" i="44"/>
  <c r="J464" i="44"/>
  <c r="H464" i="44"/>
  <c r="G464" i="44"/>
  <c r="F464" i="44"/>
  <c r="D464" i="44"/>
  <c r="C464" i="44"/>
  <c r="B464" i="44"/>
  <c r="L441" i="44"/>
  <c r="K441" i="44"/>
  <c r="J441" i="44"/>
  <c r="H441" i="44"/>
  <c r="G441" i="44"/>
  <c r="F441" i="44"/>
  <c r="D441" i="44"/>
  <c r="C441" i="44"/>
  <c r="B441" i="44"/>
  <c r="L423" i="44"/>
  <c r="K423" i="44"/>
  <c r="J423" i="44"/>
  <c r="H423" i="44"/>
  <c r="G423" i="44"/>
  <c r="F423" i="44"/>
  <c r="D423" i="44"/>
  <c r="C423" i="44"/>
  <c r="B423" i="44"/>
  <c r="L400" i="44"/>
  <c r="K400" i="44"/>
  <c r="J400" i="44"/>
  <c r="H400" i="44"/>
  <c r="G400" i="44"/>
  <c r="F400" i="44"/>
  <c r="D400" i="44"/>
  <c r="C400" i="44"/>
  <c r="B400" i="44"/>
  <c r="L382" i="44"/>
  <c r="K382" i="44"/>
  <c r="J382" i="44"/>
  <c r="H382" i="44"/>
  <c r="G382" i="44"/>
  <c r="F382" i="44"/>
  <c r="D382" i="44"/>
  <c r="C382" i="44"/>
  <c r="B382" i="44"/>
  <c r="L417" i="43"/>
  <c r="K417" i="43"/>
  <c r="J417" i="43"/>
  <c r="H417" i="43"/>
  <c r="G417" i="43"/>
  <c r="F417" i="43"/>
  <c r="D417" i="43"/>
  <c r="C417" i="43"/>
  <c r="B417" i="43"/>
  <c r="L398" i="43"/>
  <c r="K398" i="43"/>
  <c r="J398" i="43"/>
  <c r="H398" i="43"/>
  <c r="G398" i="43"/>
  <c r="F398" i="43"/>
  <c r="D398" i="43"/>
  <c r="C398" i="43"/>
  <c r="B398" i="43"/>
  <c r="L376" i="43"/>
  <c r="K376" i="43"/>
  <c r="J376" i="43"/>
  <c r="H376" i="43"/>
  <c r="G376" i="43"/>
  <c r="F376" i="43"/>
  <c r="D376" i="43"/>
  <c r="C376" i="43"/>
  <c r="B376" i="43"/>
  <c r="L357" i="43"/>
  <c r="K357" i="43"/>
  <c r="J357" i="43"/>
  <c r="H357" i="43"/>
  <c r="G357" i="43"/>
  <c r="F357" i="43"/>
  <c r="D357" i="43"/>
  <c r="C357" i="43"/>
  <c r="B357" i="43"/>
  <c r="L335" i="43"/>
  <c r="K335" i="43"/>
  <c r="J335" i="43"/>
  <c r="I335" i="43"/>
  <c r="H335" i="43"/>
  <c r="G335" i="43"/>
  <c r="F335" i="43"/>
  <c r="D335" i="43"/>
  <c r="C335" i="43"/>
  <c r="B335" i="43"/>
  <c r="L316" i="43"/>
  <c r="K316" i="43"/>
  <c r="J316" i="43"/>
  <c r="H316" i="43"/>
  <c r="G316" i="43"/>
  <c r="F316" i="43"/>
  <c r="D316" i="43"/>
  <c r="C316" i="43"/>
  <c r="B316" i="43"/>
  <c r="D92" i="42"/>
  <c r="C92" i="42"/>
  <c r="B92" i="42"/>
  <c r="F298" i="57"/>
  <c r="G297" i="57"/>
  <c r="F297" i="57"/>
  <c r="E297" i="57"/>
  <c r="D297" i="57"/>
  <c r="C297" i="57"/>
  <c r="G296" i="57"/>
  <c r="F296" i="57"/>
  <c r="E296" i="57"/>
  <c r="D296" i="57"/>
  <c r="C296" i="57"/>
  <c r="G213" i="57"/>
  <c r="G298" i="57" s="1"/>
  <c r="F213" i="57"/>
  <c r="E213" i="57"/>
  <c r="E298" i="57" s="1"/>
  <c r="D213" i="57"/>
  <c r="D298" i="57" s="1"/>
  <c r="C213" i="57"/>
  <c r="C298" i="57" s="1"/>
  <c r="K111" i="54"/>
  <c r="J111" i="54"/>
  <c r="I111" i="54"/>
  <c r="G111" i="54"/>
  <c r="F111" i="54"/>
  <c r="D111" i="54"/>
  <c r="C111" i="54"/>
  <c r="B111" i="54"/>
  <c r="K188" i="39"/>
  <c r="J188" i="39"/>
  <c r="I188" i="39"/>
  <c r="G188" i="39"/>
  <c r="F188" i="39"/>
  <c r="D188" i="39"/>
  <c r="C188" i="39"/>
  <c r="B188" i="39"/>
  <c r="K161" i="39"/>
  <c r="J161" i="39"/>
  <c r="I161" i="39"/>
  <c r="G161" i="39"/>
  <c r="F161" i="39"/>
  <c r="D161" i="39"/>
  <c r="C161" i="39"/>
  <c r="B161" i="39"/>
  <c r="K103" i="38"/>
  <c r="J103" i="38"/>
  <c r="I103" i="38"/>
  <c r="G103" i="38"/>
  <c r="F103" i="38"/>
  <c r="D103" i="38"/>
  <c r="C103" i="38"/>
  <c r="B103" i="38"/>
  <c r="K100" i="37"/>
  <c r="J100" i="37"/>
  <c r="I100" i="37"/>
  <c r="G100" i="37"/>
  <c r="F100" i="37"/>
  <c r="D100" i="37"/>
  <c r="C100" i="37"/>
  <c r="B100" i="37"/>
  <c r="K106" i="36"/>
  <c r="J106" i="36"/>
  <c r="I106" i="36"/>
  <c r="G106" i="36"/>
  <c r="F106" i="36"/>
  <c r="D106" i="36"/>
  <c r="C106" i="36"/>
  <c r="B106" i="36"/>
  <c r="K115" i="35"/>
  <c r="J115" i="35"/>
  <c r="I115" i="35"/>
  <c r="G115" i="35"/>
  <c r="F115" i="35"/>
  <c r="D115" i="35"/>
  <c r="C115" i="35"/>
  <c r="B115" i="35"/>
  <c r="P99" i="34"/>
  <c r="O99" i="34"/>
  <c r="N99" i="34"/>
  <c r="L99" i="34"/>
  <c r="K99" i="34"/>
  <c r="I99" i="34"/>
  <c r="H99" i="34"/>
  <c r="G99" i="34"/>
  <c r="F99" i="34"/>
  <c r="D99" i="34"/>
  <c r="C99" i="34"/>
  <c r="B99" i="34"/>
  <c r="M99" i="33"/>
  <c r="L99" i="33"/>
  <c r="K99" i="33"/>
  <c r="J99" i="33"/>
  <c r="H99" i="33"/>
  <c r="G99" i="33"/>
  <c r="F99" i="33"/>
  <c r="D99" i="33"/>
  <c r="C99" i="33"/>
  <c r="B99" i="33"/>
  <c r="J100" i="32"/>
  <c r="I100" i="32"/>
  <c r="H100" i="32"/>
  <c r="F100" i="32"/>
  <c r="D100" i="32"/>
  <c r="C100" i="32"/>
  <c r="B100" i="32"/>
  <c r="K92" i="31"/>
  <c r="J92" i="31"/>
  <c r="I92" i="31"/>
  <c r="G92" i="31"/>
  <c r="F92" i="31"/>
  <c r="D92" i="31"/>
  <c r="C92" i="31"/>
  <c r="B92" i="31"/>
  <c r="K91" i="30"/>
  <c r="J91" i="30"/>
  <c r="I91" i="30"/>
  <c r="G91" i="30"/>
  <c r="F91" i="30"/>
  <c r="D91" i="30"/>
  <c r="C91" i="30"/>
  <c r="B91" i="30"/>
  <c r="E89" i="29"/>
  <c r="D89" i="29"/>
  <c r="C89" i="29"/>
  <c r="B89" i="29"/>
  <c r="L107" i="28"/>
  <c r="K107" i="28"/>
  <c r="J107" i="28"/>
  <c r="H107" i="28"/>
  <c r="G107" i="28"/>
  <c r="E107" i="28"/>
  <c r="D107" i="28"/>
  <c r="C107" i="28"/>
  <c r="B107" i="28"/>
  <c r="I189" i="27"/>
  <c r="H189" i="27"/>
  <c r="G189" i="27"/>
  <c r="F189" i="27"/>
  <c r="E189" i="27"/>
  <c r="D189" i="27"/>
  <c r="C189" i="27"/>
  <c r="B189" i="27"/>
  <c r="I162" i="27"/>
  <c r="H162" i="27"/>
  <c r="G162" i="27"/>
  <c r="F162" i="27"/>
  <c r="E162" i="27"/>
  <c r="D162" i="27"/>
  <c r="C162" i="27"/>
  <c r="B162" i="27"/>
  <c r="G103" i="26"/>
  <c r="F103" i="26"/>
  <c r="E103" i="26"/>
  <c r="C103" i="26"/>
  <c r="B103" i="26"/>
  <c r="H96" i="25"/>
  <c r="G96" i="25"/>
  <c r="F96" i="25"/>
  <c r="D96" i="25"/>
  <c r="C96" i="25"/>
  <c r="B96" i="25"/>
  <c r="D93" i="24"/>
  <c r="C93" i="24"/>
  <c r="B93" i="24"/>
  <c r="E45" i="24"/>
  <c r="E93" i="24" s="1"/>
  <c r="M104" i="23"/>
  <c r="L104" i="23"/>
  <c r="K104" i="23"/>
  <c r="I104" i="23"/>
  <c r="H104" i="23"/>
  <c r="F104" i="23"/>
  <c r="E104" i="23"/>
  <c r="D104" i="23"/>
  <c r="B104" i="23"/>
  <c r="L115" i="20"/>
  <c r="K115" i="20"/>
  <c r="J115" i="20"/>
  <c r="I115" i="20"/>
  <c r="I104" i="21"/>
  <c r="H104" i="21"/>
  <c r="G104" i="21"/>
  <c r="F104" i="21"/>
  <c r="E104" i="21"/>
  <c r="D104" i="21"/>
  <c r="C104" i="21"/>
  <c r="B104" i="21"/>
  <c r="G97" i="19"/>
  <c r="F97" i="19"/>
  <c r="E97" i="19"/>
  <c r="D97" i="19"/>
  <c r="C97" i="19"/>
  <c r="B97" i="19"/>
  <c r="G106" i="18"/>
  <c r="F106" i="18"/>
  <c r="E106" i="18"/>
  <c r="D106" i="18"/>
  <c r="C106" i="18"/>
  <c r="B106" i="18"/>
  <c r="I109" i="16"/>
  <c r="H109" i="16"/>
  <c r="G109" i="16"/>
  <c r="F109" i="16"/>
  <c r="E109" i="16"/>
  <c r="D109" i="16"/>
  <c r="C109" i="16"/>
  <c r="B109" i="16"/>
  <c r="L108" i="15"/>
  <c r="K108" i="15"/>
  <c r="J108" i="15"/>
  <c r="I108" i="15"/>
  <c r="H108" i="15"/>
  <c r="G108" i="15"/>
  <c r="F108" i="15"/>
  <c r="E108" i="15"/>
  <c r="D108" i="15"/>
  <c r="C108" i="15"/>
  <c r="B108" i="15"/>
  <c r="L119" i="14"/>
  <c r="K119" i="14"/>
  <c r="J119" i="14"/>
  <c r="I119" i="14"/>
  <c r="H119" i="14"/>
  <c r="G119" i="14"/>
  <c r="F119" i="14"/>
  <c r="E119" i="14"/>
  <c r="D119" i="14"/>
  <c r="C119" i="14"/>
  <c r="B119" i="14"/>
  <c r="U139" i="13"/>
  <c r="T139" i="13"/>
  <c r="S139" i="13"/>
  <c r="R139" i="13"/>
  <c r="Q139" i="13"/>
  <c r="P139" i="13"/>
  <c r="O139" i="13"/>
  <c r="N139" i="13"/>
  <c r="M139" i="13"/>
  <c r="L139" i="13"/>
  <c r="K139" i="13"/>
  <c r="J139" i="13"/>
  <c r="I139" i="13"/>
  <c r="H139" i="13"/>
  <c r="G139" i="13"/>
  <c r="F139" i="13"/>
  <c r="E139" i="13"/>
  <c r="D139" i="13"/>
  <c r="C139" i="13"/>
  <c r="B139" i="13"/>
  <c r="I98" i="12"/>
  <c r="H98" i="12"/>
  <c r="G98" i="12"/>
  <c r="F98" i="12"/>
  <c r="E98" i="12"/>
  <c r="C98" i="12"/>
  <c r="J140" i="11"/>
  <c r="I140" i="11"/>
  <c r="H140" i="11"/>
  <c r="G140" i="11"/>
  <c r="E140" i="11"/>
  <c r="D140" i="11"/>
  <c r="C140" i="11"/>
  <c r="B140" i="11"/>
  <c r="N129" i="10"/>
  <c r="M129" i="10"/>
  <c r="K129" i="10"/>
  <c r="J129" i="10"/>
  <c r="H129" i="10"/>
  <c r="G129" i="10"/>
  <c r="D129" i="10"/>
  <c r="B129" i="10"/>
  <c r="T139" i="55"/>
  <c r="R139" i="55"/>
  <c r="P139" i="55"/>
  <c r="N139" i="55"/>
  <c r="L139" i="55"/>
  <c r="J139" i="55"/>
  <c r="H139" i="55"/>
  <c r="F139" i="55"/>
  <c r="D139" i="55"/>
  <c r="B139" i="55"/>
  <c r="H113" i="55"/>
  <c r="F113" i="55"/>
  <c r="D113" i="55"/>
  <c r="B113" i="55"/>
  <c r="H398" i="7"/>
  <c r="B398" i="7"/>
  <c r="I397" i="7"/>
  <c r="H397" i="7"/>
  <c r="G397" i="7"/>
  <c r="E397" i="7"/>
  <c r="D397" i="7"/>
  <c r="C397" i="7"/>
  <c r="B397" i="7"/>
  <c r="I396" i="7"/>
  <c r="H396" i="7"/>
  <c r="G396" i="7"/>
  <c r="E396" i="7"/>
  <c r="D396" i="7"/>
  <c r="C396" i="7"/>
  <c r="B396" i="7"/>
  <c r="I395" i="7"/>
  <c r="H395" i="7"/>
  <c r="G395" i="7"/>
  <c r="E395" i="7"/>
  <c r="D395" i="7"/>
  <c r="C395" i="7"/>
  <c r="B395" i="7"/>
  <c r="I394" i="7"/>
  <c r="H394" i="7"/>
  <c r="G394" i="7"/>
  <c r="E394" i="7"/>
  <c r="D394" i="7"/>
  <c r="C394" i="7"/>
  <c r="B394" i="7"/>
  <c r="I393" i="7"/>
  <c r="H393" i="7"/>
  <c r="G393" i="7"/>
  <c r="E393" i="7"/>
  <c r="D393" i="7"/>
  <c r="C393" i="7"/>
  <c r="B393" i="7"/>
  <c r="I392" i="7"/>
  <c r="H392" i="7"/>
  <c r="G392" i="7"/>
  <c r="E392" i="7"/>
  <c r="D392" i="7"/>
  <c r="C392" i="7"/>
  <c r="B392" i="7"/>
  <c r="I328" i="7"/>
  <c r="I398" i="7" s="1"/>
  <c r="H328" i="7"/>
  <c r="G328" i="7"/>
  <c r="G398" i="7" s="1"/>
  <c r="E328" i="7"/>
  <c r="E398" i="7" s="1"/>
  <c r="D328" i="7"/>
  <c r="D398" i="7" s="1"/>
  <c r="C328" i="7"/>
  <c r="C398" i="7" s="1"/>
  <c r="V161" i="56"/>
  <c r="U161" i="56"/>
  <c r="T161" i="56"/>
  <c r="R161" i="56"/>
  <c r="Q161" i="56"/>
  <c r="P161" i="56"/>
  <c r="N161" i="56"/>
  <c r="M161" i="56"/>
  <c r="L161" i="56"/>
  <c r="K161" i="56"/>
  <c r="I161" i="56"/>
  <c r="G161" i="56"/>
  <c r="E161" i="56"/>
  <c r="C161" i="56"/>
  <c r="V160" i="56"/>
  <c r="U160" i="56"/>
  <c r="T160" i="56"/>
  <c r="R160" i="56"/>
  <c r="Q160" i="56"/>
  <c r="P160" i="56"/>
  <c r="N160" i="56"/>
  <c r="M160" i="56"/>
  <c r="L160" i="56"/>
  <c r="K160" i="56"/>
  <c r="I160" i="56"/>
  <c r="G160" i="56"/>
  <c r="E160" i="56"/>
  <c r="C160" i="56"/>
  <c r="T113" i="5"/>
  <c r="S113" i="5"/>
  <c r="R113" i="5"/>
  <c r="Q113" i="5"/>
  <c r="O113" i="5"/>
  <c r="N113" i="5"/>
  <c r="M113" i="5"/>
  <c r="L113" i="5"/>
  <c r="J113" i="5"/>
  <c r="H113" i="5"/>
  <c r="G113" i="5"/>
  <c r="F113" i="5"/>
  <c r="D113" i="5"/>
  <c r="B113" i="5"/>
  <c r="W103" i="4"/>
  <c r="V103" i="4"/>
  <c r="U103" i="4"/>
  <c r="T103" i="4"/>
  <c r="S103" i="4"/>
  <c r="R103" i="4"/>
  <c r="Q103" i="4"/>
  <c r="P103" i="4"/>
  <c r="N103" i="4"/>
  <c r="M103" i="4"/>
  <c r="L103" i="4"/>
  <c r="K103" i="4"/>
  <c r="J103" i="4"/>
  <c r="I103" i="4"/>
  <c r="H103" i="4"/>
  <c r="G103" i="4"/>
  <c r="F103" i="4"/>
  <c r="E103" i="4"/>
  <c r="D103" i="4"/>
  <c r="C103" i="4"/>
  <c r="D267" i="22" l="1"/>
  <c r="D210" i="22"/>
  <c r="D316" i="22" s="1"/>
  <c r="C267" i="22"/>
  <c r="C210" i="22"/>
  <c r="C316" i="22" s="1"/>
  <c r="E210" i="22"/>
  <c r="E316" i="22" s="1"/>
  <c r="F267" i="22"/>
  <c r="F210" i="22"/>
  <c r="F316" i="22" s="1"/>
  <c r="G267" i="22"/>
  <c r="G210" i="22"/>
  <c r="G316" i="22" s="1"/>
  <c r="H267" i="22"/>
  <c r="H210" i="22"/>
  <c r="H316" i="22" s="1"/>
  <c r="I267" i="22"/>
  <c r="I210" i="22"/>
  <c r="I316" i="22" s="1"/>
  <c r="B210" i="22"/>
  <c r="B316" i="22" s="1"/>
  <c r="AE116" i="3" l="1"/>
  <c r="AD116" i="3"/>
  <c r="AB116" i="3"/>
  <c r="AA116" i="3"/>
  <c r="Y116" i="3"/>
  <c r="W116" i="3"/>
  <c r="U116" i="3"/>
  <c r="T116" i="3"/>
  <c r="R116" i="3"/>
  <c r="Q116" i="3"/>
  <c r="O116" i="3"/>
  <c r="N116" i="3"/>
  <c r="L116" i="3"/>
  <c r="K116" i="3"/>
  <c r="J116" i="3"/>
  <c r="I116" i="3"/>
  <c r="G116" i="3"/>
  <c r="E116" i="3"/>
  <c r="D116" i="3"/>
  <c r="B116" i="3"/>
  <c r="B102" i="17" l="1"/>
  <c r="C102" i="17"/>
  <c r="D102" i="17"/>
  <c r="E102" i="17"/>
  <c r="F102" i="17"/>
  <c r="G102" i="17"/>
  <c r="H102" i="17"/>
  <c r="I102" i="17"/>
  <c r="E98" i="17" l="1"/>
  <c r="E99" i="17"/>
  <c r="E100" i="17"/>
  <c r="E101" i="17"/>
  <c r="I116" i="20" l="1"/>
  <c r="J116" i="20"/>
  <c r="K116" i="20"/>
  <c r="L116" i="20"/>
  <c r="B114" i="20"/>
  <c r="C114" i="20"/>
  <c r="D114" i="20"/>
  <c r="E114" i="20"/>
  <c r="F114" i="20"/>
  <c r="G114" i="20"/>
  <c r="H114" i="20"/>
  <c r="I114" i="20"/>
  <c r="J114" i="20"/>
  <c r="K114" i="20"/>
  <c r="L114" i="20"/>
  <c r="B108" i="16" l="1"/>
  <c r="C108" i="16"/>
  <c r="D108" i="16"/>
  <c r="E108" i="16"/>
  <c r="F108" i="16"/>
  <c r="G108" i="16"/>
  <c r="H108" i="16"/>
  <c r="I108" i="16"/>
  <c r="B110" i="16"/>
  <c r="C110" i="16"/>
  <c r="D110" i="16"/>
  <c r="E110" i="16"/>
  <c r="F110" i="16"/>
  <c r="G110" i="16"/>
  <c r="H110" i="16"/>
  <c r="I110" i="16"/>
  <c r="C401" i="7"/>
  <c r="D401" i="7"/>
  <c r="E401" i="7"/>
  <c r="G401" i="7"/>
  <c r="H401" i="7"/>
  <c r="I401" i="7"/>
  <c r="C402" i="7"/>
  <c r="D402" i="7"/>
  <c r="E402" i="7"/>
  <c r="G402" i="7"/>
  <c r="H402" i="7"/>
  <c r="I402" i="7"/>
  <c r="C403" i="7"/>
  <c r="D403" i="7"/>
  <c r="E403" i="7"/>
  <c r="G403" i="7"/>
  <c r="H403" i="7"/>
  <c r="I403" i="7"/>
  <c r="C404" i="7"/>
  <c r="D404" i="7"/>
  <c r="E404" i="7"/>
  <c r="G404" i="7"/>
  <c r="H404" i="7"/>
  <c r="I404" i="7"/>
  <c r="C405" i="7"/>
  <c r="D405" i="7"/>
  <c r="E405" i="7"/>
  <c r="G405" i="7"/>
  <c r="H405" i="7"/>
  <c r="I405" i="7"/>
  <c r="D400" i="7"/>
  <c r="E400" i="7"/>
  <c r="G400" i="7"/>
  <c r="H400" i="7"/>
  <c r="I400" i="7"/>
  <c r="C400" i="7"/>
  <c r="C158" i="56" l="1"/>
  <c r="E158" i="56"/>
  <c r="G158" i="56"/>
  <c r="I158" i="56"/>
  <c r="K158" i="56"/>
  <c r="L158" i="56"/>
  <c r="M158" i="56"/>
  <c r="N158" i="56"/>
  <c r="P158" i="56"/>
  <c r="Q158" i="56"/>
  <c r="R158" i="56"/>
  <c r="T158" i="56"/>
  <c r="U158" i="56"/>
  <c r="V158" i="56"/>
  <c r="C159" i="56"/>
  <c r="E159" i="56"/>
  <c r="G159" i="56"/>
  <c r="I159" i="56"/>
  <c r="K159" i="56"/>
  <c r="L159" i="56"/>
  <c r="M159" i="56"/>
  <c r="N159" i="56"/>
  <c r="P159" i="56"/>
  <c r="Q159" i="56"/>
  <c r="R159" i="56"/>
  <c r="T159" i="56"/>
  <c r="U159" i="56"/>
  <c r="V159" i="56"/>
  <c r="C162" i="56"/>
  <c r="E162" i="56"/>
  <c r="G162" i="56"/>
  <c r="I162" i="56"/>
  <c r="K162" i="56"/>
  <c r="L162" i="56"/>
  <c r="M162" i="56"/>
  <c r="N162" i="56"/>
  <c r="P162" i="56"/>
  <c r="Q162" i="56"/>
  <c r="R162" i="56"/>
  <c r="T162" i="56"/>
  <c r="U162" i="56"/>
  <c r="V162" i="56"/>
  <c r="C163" i="56"/>
  <c r="E163" i="56"/>
  <c r="G163" i="56"/>
  <c r="I163" i="56"/>
  <c r="K163" i="56"/>
  <c r="L163" i="56"/>
  <c r="M163" i="56"/>
  <c r="N163" i="56"/>
  <c r="P163" i="56"/>
  <c r="Q163" i="56"/>
  <c r="R163" i="56"/>
  <c r="T163" i="56"/>
  <c r="U163" i="56"/>
  <c r="V163" i="56"/>
  <c r="B154" i="22" l="1"/>
  <c r="C154" i="22"/>
  <c r="D154" i="22"/>
  <c r="E154" i="22"/>
  <c r="F154" i="22"/>
  <c r="G154" i="22"/>
  <c r="I154" i="22"/>
  <c r="B155" i="22"/>
  <c r="C155" i="22"/>
  <c r="D155" i="22"/>
  <c r="E155" i="22"/>
  <c r="F155" i="22"/>
  <c r="G155" i="22"/>
  <c r="I155" i="22"/>
  <c r="B156" i="22"/>
  <c r="C156" i="22"/>
  <c r="D156" i="22"/>
  <c r="E156" i="22"/>
  <c r="F156" i="22"/>
  <c r="G156" i="22"/>
  <c r="I156" i="22"/>
  <c r="B158" i="22"/>
  <c r="M91" i="43" l="1"/>
  <c r="M92" i="43"/>
  <c r="M93" i="43"/>
  <c r="B184" i="27"/>
  <c r="C184" i="27"/>
  <c r="D184" i="27"/>
  <c r="E184" i="27"/>
  <c r="F184" i="27"/>
  <c r="G184" i="27"/>
  <c r="H184" i="27"/>
  <c r="B185" i="27"/>
  <c r="C185" i="27"/>
  <c r="D185" i="27"/>
  <c r="E185" i="27"/>
  <c r="F185" i="27"/>
  <c r="G185" i="27"/>
  <c r="H185" i="27"/>
  <c r="B186" i="27"/>
  <c r="C186" i="27"/>
  <c r="D186" i="27"/>
  <c r="E186" i="27"/>
  <c r="F186" i="27"/>
  <c r="G186" i="27"/>
  <c r="H186" i="27"/>
  <c r="I186" i="27"/>
  <c r="B187" i="27"/>
  <c r="C187" i="27"/>
  <c r="D187" i="27"/>
  <c r="E187" i="27"/>
  <c r="F187" i="27"/>
  <c r="G187" i="27"/>
  <c r="H187" i="27"/>
  <c r="I187" i="27"/>
  <c r="B188" i="27"/>
  <c r="C188" i="27"/>
  <c r="D188" i="27"/>
  <c r="E188" i="27"/>
  <c r="F188" i="27"/>
  <c r="G188" i="27"/>
  <c r="H188" i="27"/>
  <c r="I188" i="27"/>
  <c r="B190" i="27"/>
  <c r="C190" i="27"/>
  <c r="D190" i="27"/>
  <c r="E190" i="27"/>
  <c r="F190" i="27"/>
  <c r="G190" i="27"/>
  <c r="H190" i="27"/>
  <c r="I190" i="27"/>
  <c r="D159" i="27"/>
  <c r="E159" i="27"/>
  <c r="F159" i="27"/>
  <c r="G159" i="27"/>
  <c r="H159" i="27"/>
  <c r="I159" i="27"/>
  <c r="D160" i="27"/>
  <c r="E160" i="27"/>
  <c r="F160" i="27"/>
  <c r="G160" i="27"/>
  <c r="H160" i="27"/>
  <c r="I160" i="27"/>
  <c r="D161" i="27"/>
  <c r="E161" i="27"/>
  <c r="F161" i="27"/>
  <c r="G161" i="27"/>
  <c r="H161" i="27"/>
  <c r="I161" i="27"/>
  <c r="D163" i="27"/>
  <c r="E163" i="27"/>
  <c r="F163" i="27"/>
  <c r="G163" i="27"/>
  <c r="H163" i="27"/>
  <c r="I163" i="27"/>
  <c r="B159" i="27"/>
  <c r="C159" i="27"/>
  <c r="B160" i="27"/>
  <c r="C160" i="27"/>
  <c r="B161" i="27"/>
  <c r="C161" i="27"/>
  <c r="B163" i="27"/>
  <c r="C163" i="27"/>
  <c r="B100" i="22" l="1"/>
  <c r="C100" i="22"/>
  <c r="D100" i="22"/>
  <c r="E100" i="22"/>
  <c r="F100" i="22"/>
  <c r="G100" i="22"/>
  <c r="H100" i="22"/>
  <c r="I100" i="22"/>
  <c r="B101" i="22"/>
  <c r="C101" i="22"/>
  <c r="D101" i="22"/>
  <c r="E101" i="22"/>
  <c r="F101" i="22"/>
  <c r="G101" i="22"/>
  <c r="H101" i="22"/>
  <c r="I101" i="22"/>
  <c r="B102" i="22"/>
  <c r="C102" i="22"/>
  <c r="D102" i="22"/>
  <c r="E102" i="22"/>
  <c r="F102" i="22"/>
  <c r="G102" i="22"/>
  <c r="H102" i="22"/>
  <c r="I102" i="22"/>
  <c r="B103" i="22"/>
  <c r="C103" i="22"/>
  <c r="D103" i="22"/>
  <c r="E103" i="22"/>
  <c r="F103" i="22"/>
  <c r="G103" i="22"/>
  <c r="H103" i="22"/>
  <c r="I103" i="22"/>
  <c r="B105" i="22"/>
  <c r="C105" i="22"/>
  <c r="D105" i="22"/>
  <c r="E105" i="22"/>
  <c r="F105" i="22"/>
  <c r="G105" i="22"/>
  <c r="H105" i="22"/>
  <c r="I105" i="22"/>
  <c r="G300" i="57"/>
  <c r="C258" i="57"/>
  <c r="D263" i="57"/>
  <c r="E263" i="57"/>
  <c r="F263" i="57"/>
  <c r="G263" i="57"/>
  <c r="C263" i="57"/>
  <c r="C262" i="57"/>
  <c r="D262" i="57"/>
  <c r="E262" i="57"/>
  <c r="F262" i="57"/>
  <c r="G262" i="57"/>
  <c r="B156" i="39" l="1"/>
  <c r="C156" i="39"/>
  <c r="D156" i="39"/>
  <c r="F156" i="39"/>
  <c r="G156" i="39"/>
  <c r="I156" i="39"/>
  <c r="J156" i="39"/>
  <c r="K156" i="39"/>
  <c r="B157" i="39"/>
  <c r="C157" i="39"/>
  <c r="D157" i="39"/>
  <c r="F157" i="39"/>
  <c r="G157" i="39"/>
  <c r="I157" i="39"/>
  <c r="J157" i="39"/>
  <c r="K157" i="39"/>
  <c r="B158" i="39"/>
  <c r="C158" i="39"/>
  <c r="D158" i="39"/>
  <c r="F158" i="39"/>
  <c r="G158" i="39"/>
  <c r="I158" i="39"/>
  <c r="J158" i="39"/>
  <c r="K158" i="39"/>
  <c r="B159" i="39"/>
  <c r="C159" i="39"/>
  <c r="D159" i="39"/>
  <c r="F159" i="39"/>
  <c r="G159" i="39"/>
  <c r="I159" i="39"/>
  <c r="J159" i="39"/>
  <c r="K159" i="39"/>
  <c r="B160" i="39"/>
  <c r="C160" i="39"/>
  <c r="D160" i="39"/>
  <c r="F160" i="39"/>
  <c r="G160" i="39"/>
  <c r="I160" i="39"/>
  <c r="J160" i="39"/>
  <c r="K160" i="39"/>
  <c r="B162" i="39"/>
  <c r="C162" i="39"/>
  <c r="D162" i="39"/>
  <c r="F162" i="39"/>
  <c r="G162" i="39"/>
  <c r="I162" i="39"/>
  <c r="J162" i="39"/>
  <c r="K162" i="39"/>
  <c r="C155" i="39"/>
  <c r="D155" i="39"/>
  <c r="F155" i="39"/>
  <c r="G155" i="39"/>
  <c r="I155" i="39"/>
  <c r="J155" i="39"/>
  <c r="K155" i="39"/>
  <c r="B185" i="39"/>
  <c r="C185" i="39"/>
  <c r="D185" i="39"/>
  <c r="F185" i="39"/>
  <c r="G185" i="39"/>
  <c r="I185" i="39"/>
  <c r="J185" i="39"/>
  <c r="K185" i="39"/>
  <c r="B186" i="39"/>
  <c r="C186" i="39"/>
  <c r="D186" i="39"/>
  <c r="F186" i="39"/>
  <c r="G186" i="39"/>
  <c r="I186" i="39"/>
  <c r="J186" i="39"/>
  <c r="K186" i="39"/>
  <c r="B187" i="39"/>
  <c r="C187" i="39"/>
  <c r="D187" i="39"/>
  <c r="F187" i="39"/>
  <c r="G187" i="39"/>
  <c r="I187" i="39"/>
  <c r="J187" i="39"/>
  <c r="K187" i="39"/>
  <c r="B189" i="39"/>
  <c r="C189" i="39"/>
  <c r="D189" i="39"/>
  <c r="F189" i="39"/>
  <c r="G189" i="39"/>
  <c r="I189" i="39"/>
  <c r="J189" i="39"/>
  <c r="K189" i="39"/>
  <c r="A106" i="46" l="1"/>
  <c r="I97" i="46"/>
  <c r="B46" i="46"/>
  <c r="B45" i="46"/>
  <c r="L98" i="46" l="1"/>
  <c r="K98" i="46"/>
  <c r="I98" i="46"/>
  <c r="H98" i="46"/>
  <c r="F98" i="46"/>
  <c r="E98" i="46"/>
  <c r="C98" i="46"/>
  <c r="B98" i="46"/>
  <c r="L279" i="45"/>
  <c r="K279" i="45"/>
  <c r="J279" i="45"/>
  <c r="H279" i="45"/>
  <c r="G279" i="45"/>
  <c r="F279" i="45"/>
  <c r="L261" i="45"/>
  <c r="K261" i="45"/>
  <c r="J261" i="45"/>
  <c r="H261" i="45"/>
  <c r="G261" i="45"/>
  <c r="F261" i="45"/>
  <c r="L240" i="45"/>
  <c r="K240" i="45"/>
  <c r="J240" i="45"/>
  <c r="H240" i="45"/>
  <c r="G240" i="45"/>
  <c r="F240" i="45"/>
  <c r="L223" i="45"/>
  <c r="K223" i="45"/>
  <c r="J223" i="45"/>
  <c r="H223" i="45"/>
  <c r="G223" i="45"/>
  <c r="F223" i="45"/>
  <c r="L202" i="45"/>
  <c r="K202" i="45"/>
  <c r="J202" i="45"/>
  <c r="G202" i="45"/>
  <c r="F202" i="45"/>
  <c r="C202" i="45"/>
  <c r="B202" i="45"/>
  <c r="K186" i="45"/>
  <c r="J186" i="45"/>
  <c r="G186" i="45"/>
  <c r="F186" i="45"/>
  <c r="C186" i="45"/>
  <c r="B186" i="45"/>
  <c r="D279" i="45"/>
  <c r="C279" i="45"/>
  <c r="B279" i="45"/>
  <c r="D261" i="45"/>
  <c r="C261" i="45"/>
  <c r="B261" i="45"/>
  <c r="D240" i="45"/>
  <c r="C240" i="45"/>
  <c r="B240" i="45"/>
  <c r="D223" i="45"/>
  <c r="C223" i="45"/>
  <c r="B223" i="45"/>
  <c r="D202" i="45"/>
  <c r="L186" i="45"/>
  <c r="H186" i="45"/>
  <c r="L504" i="44"/>
  <c r="K504" i="44"/>
  <c r="J504" i="44"/>
  <c r="H504" i="44"/>
  <c r="G504" i="44"/>
  <c r="F504" i="44"/>
  <c r="D504" i="44"/>
  <c r="C504" i="44"/>
  <c r="B504" i="44"/>
  <c r="L481" i="44"/>
  <c r="K481" i="44"/>
  <c r="J481" i="44"/>
  <c r="H481" i="44"/>
  <c r="G481" i="44"/>
  <c r="F481" i="44"/>
  <c r="D481" i="44"/>
  <c r="C481" i="44"/>
  <c r="B481" i="44"/>
  <c r="L463" i="44"/>
  <c r="K463" i="44"/>
  <c r="J463" i="44"/>
  <c r="H463" i="44"/>
  <c r="G463" i="44"/>
  <c r="F463" i="44"/>
  <c r="D463" i="44"/>
  <c r="C463" i="44"/>
  <c r="B463" i="44"/>
  <c r="L440" i="44"/>
  <c r="K440" i="44"/>
  <c r="J440" i="44"/>
  <c r="H440" i="44"/>
  <c r="G440" i="44"/>
  <c r="F440" i="44"/>
  <c r="D440" i="44"/>
  <c r="C440" i="44"/>
  <c r="B440" i="44"/>
  <c r="L422" i="44"/>
  <c r="K422" i="44"/>
  <c r="J422" i="44"/>
  <c r="H422" i="44"/>
  <c r="G422" i="44"/>
  <c r="F422" i="44"/>
  <c r="D422" i="44"/>
  <c r="C422" i="44"/>
  <c r="B422" i="44"/>
  <c r="L399" i="44"/>
  <c r="K399" i="44"/>
  <c r="J399" i="44"/>
  <c r="H399" i="44"/>
  <c r="G399" i="44"/>
  <c r="F399" i="44"/>
  <c r="D399" i="44"/>
  <c r="C399" i="44"/>
  <c r="B399" i="44"/>
  <c r="L381" i="44"/>
  <c r="K381" i="44"/>
  <c r="J381" i="44"/>
  <c r="H381" i="44"/>
  <c r="G381" i="44"/>
  <c r="F381" i="44"/>
  <c r="D381" i="44"/>
  <c r="C381" i="44"/>
  <c r="B381" i="44"/>
  <c r="L416" i="43"/>
  <c r="K416" i="43"/>
  <c r="J416" i="43"/>
  <c r="H416" i="43"/>
  <c r="G416" i="43"/>
  <c r="F416" i="43"/>
  <c r="D416" i="43"/>
  <c r="C416" i="43"/>
  <c r="B416" i="43"/>
  <c r="L397" i="43"/>
  <c r="K397" i="43"/>
  <c r="J397" i="43"/>
  <c r="H397" i="43"/>
  <c r="G397" i="43"/>
  <c r="F397" i="43"/>
  <c r="D397" i="43"/>
  <c r="C397" i="43"/>
  <c r="B397" i="43"/>
  <c r="L375" i="43"/>
  <c r="K375" i="43"/>
  <c r="J375" i="43"/>
  <c r="H375" i="43"/>
  <c r="G375" i="43"/>
  <c r="F375" i="43"/>
  <c r="D375" i="43"/>
  <c r="C375" i="43"/>
  <c r="B375" i="43"/>
  <c r="L356" i="43"/>
  <c r="K356" i="43"/>
  <c r="J356" i="43"/>
  <c r="H356" i="43"/>
  <c r="G356" i="43"/>
  <c r="F356" i="43"/>
  <c r="D356" i="43"/>
  <c r="C356" i="43"/>
  <c r="B356" i="43"/>
  <c r="L334" i="43"/>
  <c r="K334" i="43"/>
  <c r="J334" i="43"/>
  <c r="I334" i="43"/>
  <c r="H334" i="43"/>
  <c r="G334" i="43"/>
  <c r="F334" i="43"/>
  <c r="D334" i="43"/>
  <c r="C334" i="43"/>
  <c r="B334" i="43"/>
  <c r="L315" i="43"/>
  <c r="K315" i="43"/>
  <c r="J315" i="43"/>
  <c r="H315" i="43"/>
  <c r="G315" i="43"/>
  <c r="F315" i="43"/>
  <c r="D315" i="43"/>
  <c r="C315" i="43"/>
  <c r="B315" i="43"/>
  <c r="D91" i="42"/>
  <c r="C91" i="42"/>
  <c r="B91" i="42"/>
  <c r="G301" i="57"/>
  <c r="F301" i="57"/>
  <c r="E301" i="57"/>
  <c r="D301" i="57"/>
  <c r="C301" i="57"/>
  <c r="F300" i="57"/>
  <c r="E300" i="57"/>
  <c r="D300" i="57"/>
  <c r="C300" i="57"/>
  <c r="G217" i="57"/>
  <c r="G302" i="57" s="1"/>
  <c r="F217" i="57"/>
  <c r="F302" i="57" s="1"/>
  <c r="E217" i="57"/>
  <c r="E302" i="57" s="1"/>
  <c r="D217" i="57"/>
  <c r="D302" i="57" s="1"/>
  <c r="C217" i="57"/>
  <c r="C302" i="57" s="1"/>
  <c r="K110" i="54"/>
  <c r="J110" i="54"/>
  <c r="I110" i="54"/>
  <c r="G110" i="54"/>
  <c r="F110" i="54"/>
  <c r="D110" i="54"/>
  <c r="C110" i="54"/>
  <c r="B110" i="54"/>
  <c r="K102" i="38"/>
  <c r="J102" i="38"/>
  <c r="I102" i="38"/>
  <c r="G102" i="38"/>
  <c r="F102" i="38"/>
  <c r="D102" i="38"/>
  <c r="C102" i="38"/>
  <c r="B102" i="38"/>
  <c r="K99" i="37"/>
  <c r="J99" i="37"/>
  <c r="I99" i="37"/>
  <c r="G99" i="37"/>
  <c r="F99" i="37"/>
  <c r="D99" i="37"/>
  <c r="C99" i="37"/>
  <c r="B99" i="37"/>
  <c r="K105" i="36"/>
  <c r="J105" i="36"/>
  <c r="I105" i="36"/>
  <c r="G105" i="36"/>
  <c r="F105" i="36"/>
  <c r="D105" i="36"/>
  <c r="C105" i="36"/>
  <c r="B105" i="36"/>
  <c r="K114" i="35"/>
  <c r="J114" i="35"/>
  <c r="I114" i="35"/>
  <c r="G114" i="35"/>
  <c r="F114" i="35"/>
  <c r="D114" i="35"/>
  <c r="C114" i="35"/>
  <c r="B114" i="35"/>
  <c r="P98" i="34"/>
  <c r="O98" i="34"/>
  <c r="N98" i="34"/>
  <c r="L98" i="34"/>
  <c r="K98" i="34"/>
  <c r="I98" i="34"/>
  <c r="H98" i="34"/>
  <c r="G98" i="34"/>
  <c r="F98" i="34"/>
  <c r="D98" i="34"/>
  <c r="C98" i="34"/>
  <c r="B98" i="34"/>
  <c r="M98" i="33"/>
  <c r="L98" i="33"/>
  <c r="K98" i="33"/>
  <c r="J98" i="33"/>
  <c r="H98" i="33"/>
  <c r="G98" i="33"/>
  <c r="F98" i="33"/>
  <c r="D98" i="33"/>
  <c r="C98" i="33"/>
  <c r="B98" i="33"/>
  <c r="J99" i="32"/>
  <c r="I99" i="32"/>
  <c r="H99" i="32"/>
  <c r="F99" i="32"/>
  <c r="D99" i="32"/>
  <c r="C99" i="32"/>
  <c r="B99" i="32"/>
  <c r="K91" i="31"/>
  <c r="J91" i="31"/>
  <c r="I91" i="31"/>
  <c r="G91" i="31"/>
  <c r="F91" i="31"/>
  <c r="D91" i="31"/>
  <c r="C91" i="31"/>
  <c r="B91" i="31"/>
  <c r="K90" i="30"/>
  <c r="J90" i="30"/>
  <c r="I90" i="30"/>
  <c r="G90" i="30"/>
  <c r="F90" i="30"/>
  <c r="D90" i="30"/>
  <c r="C90" i="30"/>
  <c r="B90" i="30"/>
  <c r="E88" i="29"/>
  <c r="D88" i="29"/>
  <c r="C88" i="29"/>
  <c r="B88" i="29"/>
  <c r="L106" i="28"/>
  <c r="K106" i="28"/>
  <c r="J106" i="28"/>
  <c r="H106" i="28"/>
  <c r="G106" i="28"/>
  <c r="E106" i="28"/>
  <c r="D106" i="28"/>
  <c r="C106" i="28"/>
  <c r="B106" i="28"/>
  <c r="G68" i="28"/>
  <c r="G102" i="26"/>
  <c r="F102" i="26"/>
  <c r="E102" i="26"/>
  <c r="C102" i="26"/>
  <c r="B102" i="26"/>
  <c r="H95" i="25"/>
  <c r="G95" i="25"/>
  <c r="F95" i="25"/>
  <c r="D95" i="25"/>
  <c r="C95" i="25"/>
  <c r="B95" i="25"/>
  <c r="D92" i="24"/>
  <c r="C92" i="24"/>
  <c r="B92" i="24"/>
  <c r="E44" i="24"/>
  <c r="E92" i="24" s="1"/>
  <c r="M103" i="23"/>
  <c r="L103" i="23"/>
  <c r="K103" i="23"/>
  <c r="I103" i="23"/>
  <c r="H103" i="23"/>
  <c r="F103" i="23"/>
  <c r="E103" i="23"/>
  <c r="D103" i="23"/>
  <c r="B103" i="23"/>
  <c r="I293" i="22"/>
  <c r="H293" i="22"/>
  <c r="G293" i="22"/>
  <c r="F293" i="22"/>
  <c r="E293" i="22"/>
  <c r="D293" i="22"/>
  <c r="C293" i="22"/>
  <c r="I266" i="22"/>
  <c r="B266" i="22"/>
  <c r="B293" i="22"/>
  <c r="H266" i="22"/>
  <c r="G266" i="22"/>
  <c r="F266" i="22"/>
  <c r="E266" i="22"/>
  <c r="D266" i="22"/>
  <c r="C266" i="22"/>
  <c r="I50" i="22"/>
  <c r="H50" i="22"/>
  <c r="G50" i="22"/>
  <c r="F50" i="22"/>
  <c r="E50" i="22"/>
  <c r="D50" i="22"/>
  <c r="C50" i="22"/>
  <c r="B50" i="22"/>
  <c r="B244" i="22" s="1"/>
  <c r="I103" i="21"/>
  <c r="H103" i="21"/>
  <c r="G103" i="21"/>
  <c r="F103" i="21"/>
  <c r="E103" i="21"/>
  <c r="D103" i="21"/>
  <c r="C103" i="21"/>
  <c r="B103" i="21"/>
  <c r="G96" i="19"/>
  <c r="F96" i="19"/>
  <c r="E96" i="19"/>
  <c r="D96" i="19"/>
  <c r="C96" i="19"/>
  <c r="B96" i="19"/>
  <c r="G105" i="18"/>
  <c r="F105" i="18"/>
  <c r="E105" i="18"/>
  <c r="D105" i="18"/>
  <c r="C105" i="18"/>
  <c r="B105" i="18"/>
  <c r="L107" i="15"/>
  <c r="K107" i="15"/>
  <c r="J107" i="15"/>
  <c r="I107" i="15"/>
  <c r="H107" i="15"/>
  <c r="G107" i="15"/>
  <c r="F107" i="15"/>
  <c r="E107" i="15"/>
  <c r="D107" i="15"/>
  <c r="C107" i="15"/>
  <c r="B107" i="15"/>
  <c r="L118" i="14"/>
  <c r="K118" i="14"/>
  <c r="J118" i="14"/>
  <c r="I118" i="14"/>
  <c r="H118" i="14"/>
  <c r="G118" i="14"/>
  <c r="F118" i="14"/>
  <c r="E118" i="14"/>
  <c r="D118" i="14"/>
  <c r="C118" i="14"/>
  <c r="B118" i="14"/>
  <c r="U138" i="13"/>
  <c r="T138" i="13"/>
  <c r="S138" i="13"/>
  <c r="R138" i="13"/>
  <c r="Q138" i="13"/>
  <c r="P138" i="13"/>
  <c r="O138" i="13"/>
  <c r="N138" i="13"/>
  <c r="M138" i="13"/>
  <c r="L138" i="13"/>
  <c r="K138" i="13"/>
  <c r="J138" i="13"/>
  <c r="I138" i="13"/>
  <c r="H138" i="13"/>
  <c r="G138" i="13"/>
  <c r="F138" i="13"/>
  <c r="E138" i="13"/>
  <c r="D138" i="13"/>
  <c r="C138" i="13"/>
  <c r="B138" i="13"/>
  <c r="I97" i="12"/>
  <c r="H97" i="12"/>
  <c r="G97" i="12"/>
  <c r="F97" i="12"/>
  <c r="E97" i="12"/>
  <c r="C97" i="12"/>
  <c r="J139" i="11"/>
  <c r="I139" i="11"/>
  <c r="H139" i="11"/>
  <c r="G139" i="11"/>
  <c r="E139" i="11"/>
  <c r="D139" i="11"/>
  <c r="C139" i="11"/>
  <c r="B139" i="11"/>
  <c r="N128" i="10"/>
  <c r="M128" i="10"/>
  <c r="K128" i="10"/>
  <c r="J128" i="10"/>
  <c r="H128" i="10"/>
  <c r="G128" i="10"/>
  <c r="D128" i="10"/>
  <c r="B128" i="10"/>
  <c r="T138" i="55"/>
  <c r="R138" i="55"/>
  <c r="P138" i="55"/>
  <c r="N138" i="55"/>
  <c r="L138" i="55"/>
  <c r="J138" i="55"/>
  <c r="H138" i="55"/>
  <c r="F138" i="55"/>
  <c r="D138" i="55"/>
  <c r="B138" i="55"/>
  <c r="H112" i="55"/>
  <c r="F112" i="55"/>
  <c r="D112" i="55"/>
  <c r="B112" i="55"/>
  <c r="B406" i="7"/>
  <c r="B405" i="7"/>
  <c r="B404" i="7"/>
  <c r="B403" i="7"/>
  <c r="B402" i="7"/>
  <c r="B401" i="7"/>
  <c r="B400" i="7"/>
  <c r="I336" i="7"/>
  <c r="I406" i="7" s="1"/>
  <c r="H336" i="7"/>
  <c r="H406" i="7" s="1"/>
  <c r="G336" i="7"/>
  <c r="G406" i="7" s="1"/>
  <c r="E336" i="7"/>
  <c r="E406" i="7" s="1"/>
  <c r="D336" i="7"/>
  <c r="D406" i="7" s="1"/>
  <c r="C336" i="7"/>
  <c r="C406" i="7" s="1"/>
  <c r="T112" i="5"/>
  <c r="S112" i="5"/>
  <c r="R112" i="5"/>
  <c r="Q112" i="5"/>
  <c r="O112" i="5"/>
  <c r="N112" i="5"/>
  <c r="M112" i="5"/>
  <c r="L112" i="5"/>
  <c r="J112" i="5"/>
  <c r="H112" i="5"/>
  <c r="G112" i="5"/>
  <c r="F112" i="5"/>
  <c r="D112" i="5"/>
  <c r="B112" i="5"/>
  <c r="W102" i="4"/>
  <c r="V102" i="4"/>
  <c r="U102" i="4"/>
  <c r="T102" i="4"/>
  <c r="S102" i="4"/>
  <c r="R102" i="4"/>
  <c r="Q102" i="4"/>
  <c r="P102" i="4"/>
  <c r="N102" i="4"/>
  <c r="M102" i="4"/>
  <c r="L102" i="4"/>
  <c r="K102" i="4"/>
  <c r="J102" i="4"/>
  <c r="I102" i="4"/>
  <c r="H102" i="4"/>
  <c r="G102" i="4"/>
  <c r="F102" i="4"/>
  <c r="E102" i="4"/>
  <c r="D102" i="4"/>
  <c r="C102" i="4"/>
  <c r="AE115" i="3"/>
  <c r="AD115" i="3"/>
  <c r="AB115" i="3"/>
  <c r="AA115" i="3"/>
  <c r="Y115" i="3"/>
  <c r="W115" i="3"/>
  <c r="U115" i="3"/>
  <c r="T115" i="3"/>
  <c r="R115" i="3"/>
  <c r="Q115" i="3"/>
  <c r="O115" i="3"/>
  <c r="N115" i="3"/>
  <c r="L115" i="3"/>
  <c r="K115" i="3"/>
  <c r="J115" i="3"/>
  <c r="I115" i="3"/>
  <c r="G115" i="3"/>
  <c r="E115" i="3"/>
  <c r="D115" i="3"/>
  <c r="B115" i="3"/>
  <c r="E244" i="22" l="1"/>
  <c r="E209" i="22"/>
  <c r="E315" i="22" s="1"/>
  <c r="F244" i="22"/>
  <c r="F209" i="22"/>
  <c r="F315" i="22" s="1"/>
  <c r="G244" i="22"/>
  <c r="G209" i="22"/>
  <c r="G315" i="22" s="1"/>
  <c r="H244" i="22"/>
  <c r="H209" i="22"/>
  <c r="H315" i="22" s="1"/>
  <c r="D244" i="22"/>
  <c r="D209" i="22"/>
  <c r="D315" i="22" s="1"/>
  <c r="I244" i="22"/>
  <c r="I209" i="22"/>
  <c r="I315" i="22" s="1"/>
  <c r="C244" i="22"/>
  <c r="C209" i="22"/>
  <c r="C315" i="22" s="1"/>
  <c r="H202" i="45"/>
  <c r="D186" i="45"/>
  <c r="B209" i="22"/>
  <c r="B315" i="22" s="1"/>
  <c r="I312" i="7" l="1"/>
  <c r="B44" i="46" l="1"/>
  <c r="B43" i="46"/>
  <c r="A97" i="31"/>
  <c r="A98" i="31"/>
  <c r="A99" i="31"/>
  <c r="G88" i="33" l="1"/>
  <c r="G89" i="33"/>
  <c r="G90" i="33"/>
  <c r="G91" i="33"/>
  <c r="G92" i="33"/>
  <c r="G93" i="33"/>
  <c r="G94" i="33"/>
  <c r="G95" i="33"/>
  <c r="G96" i="33"/>
  <c r="G97" i="33"/>
  <c r="G100" i="33"/>
  <c r="G87" i="33"/>
  <c r="K88" i="33"/>
  <c r="K89" i="33"/>
  <c r="K90" i="33"/>
  <c r="K91" i="33"/>
  <c r="K92" i="33"/>
  <c r="K93" i="33"/>
  <c r="K94" i="33"/>
  <c r="K95" i="33"/>
  <c r="K96" i="33"/>
  <c r="K97" i="33"/>
  <c r="K100" i="33"/>
  <c r="K87" i="33"/>
  <c r="K85" i="33"/>
  <c r="A96" i="30" l="1"/>
  <c r="B45" i="22" l="1"/>
  <c r="B239" i="22" s="1"/>
  <c r="B46" i="22"/>
  <c r="B240" i="22" s="1"/>
  <c r="B47" i="22"/>
  <c r="B241" i="22" s="1"/>
  <c r="B48" i="22"/>
  <c r="B242" i="22" s="1"/>
  <c r="B49" i="22"/>
  <c r="B243" i="22" s="1"/>
  <c r="B52" i="22"/>
  <c r="B246" i="22" s="1"/>
  <c r="C317" i="22"/>
  <c r="D317" i="22"/>
  <c r="E317" i="22"/>
  <c r="F317" i="22"/>
  <c r="G317" i="22"/>
  <c r="I317" i="22"/>
  <c r="H290" i="22"/>
  <c r="H291" i="22"/>
  <c r="H292" i="22"/>
  <c r="C295" i="22"/>
  <c r="D295" i="22"/>
  <c r="E295" i="22"/>
  <c r="F295" i="22"/>
  <c r="G295" i="22"/>
  <c r="H295" i="22"/>
  <c r="I295" i="22"/>
  <c r="B151" i="22"/>
  <c r="C151" i="22"/>
  <c r="D151" i="22"/>
  <c r="E151" i="22"/>
  <c r="F151" i="22"/>
  <c r="G151" i="22"/>
  <c r="I151" i="22"/>
  <c r="B152" i="22"/>
  <c r="C152" i="22"/>
  <c r="D152" i="22"/>
  <c r="E152" i="22"/>
  <c r="F152" i="22"/>
  <c r="G152" i="22"/>
  <c r="I152" i="22"/>
  <c r="B153" i="22"/>
  <c r="C153" i="22"/>
  <c r="C290" i="22" s="1"/>
  <c r="D153" i="22"/>
  <c r="D290" i="22" s="1"/>
  <c r="E153" i="22"/>
  <c r="E290" i="22" s="1"/>
  <c r="F153" i="22"/>
  <c r="F290" i="22" s="1"/>
  <c r="G153" i="22"/>
  <c r="G290" i="22" s="1"/>
  <c r="I153" i="22"/>
  <c r="I290" i="22" s="1"/>
  <c r="C291" i="22"/>
  <c r="D291" i="22"/>
  <c r="E291" i="22"/>
  <c r="F291" i="22"/>
  <c r="G291" i="22"/>
  <c r="I291" i="22"/>
  <c r="B292" i="22"/>
  <c r="C292" i="22"/>
  <c r="D292" i="22"/>
  <c r="E292" i="22"/>
  <c r="F292" i="22"/>
  <c r="G292" i="22"/>
  <c r="I292" i="22"/>
  <c r="B295" i="22"/>
  <c r="B99" i="22"/>
  <c r="B262" i="22" s="1"/>
  <c r="C99" i="22"/>
  <c r="C262" i="22" s="1"/>
  <c r="D99" i="22"/>
  <c r="D262" i="22" s="1"/>
  <c r="E99" i="22"/>
  <c r="E262" i="22" s="1"/>
  <c r="F99" i="22"/>
  <c r="F262" i="22" s="1"/>
  <c r="G99" i="22"/>
  <c r="G262" i="22" s="1"/>
  <c r="H99" i="22"/>
  <c r="H262" i="22" s="1"/>
  <c r="I99" i="22"/>
  <c r="I262" i="22" s="1"/>
  <c r="B263" i="22"/>
  <c r="C263" i="22"/>
  <c r="D263" i="22"/>
  <c r="E263" i="22"/>
  <c r="F263" i="22"/>
  <c r="G263" i="22"/>
  <c r="H263" i="22"/>
  <c r="I263" i="22"/>
  <c r="B264" i="22"/>
  <c r="C264" i="22"/>
  <c r="D264" i="22"/>
  <c r="E264" i="22"/>
  <c r="F264" i="22"/>
  <c r="G264" i="22"/>
  <c r="H264" i="22"/>
  <c r="I264" i="22"/>
  <c r="B265" i="22"/>
  <c r="C265" i="22"/>
  <c r="D265" i="22"/>
  <c r="E265" i="22"/>
  <c r="F265" i="22"/>
  <c r="G265" i="22"/>
  <c r="H208" i="22"/>
  <c r="H314" i="22" s="1"/>
  <c r="I265" i="22"/>
  <c r="B268" i="22"/>
  <c r="C268" i="22"/>
  <c r="D268" i="22"/>
  <c r="E268" i="22"/>
  <c r="F268" i="22"/>
  <c r="G268" i="22"/>
  <c r="H268" i="22"/>
  <c r="I268" i="22"/>
  <c r="C49" i="22"/>
  <c r="C243" i="22" s="1"/>
  <c r="D49" i="22"/>
  <c r="D243" i="22" s="1"/>
  <c r="E49" i="22"/>
  <c r="E243" i="22" s="1"/>
  <c r="F49" i="22"/>
  <c r="F243" i="22" s="1"/>
  <c r="G49" i="22"/>
  <c r="G243" i="22" s="1"/>
  <c r="H49" i="22"/>
  <c r="H243" i="22" s="1"/>
  <c r="I49" i="22"/>
  <c r="I243" i="22" s="1"/>
  <c r="C52" i="22"/>
  <c r="C246" i="22" s="1"/>
  <c r="D52" i="22"/>
  <c r="D246" i="22" s="1"/>
  <c r="E52" i="22"/>
  <c r="E246" i="22" s="1"/>
  <c r="F52" i="22"/>
  <c r="F246" i="22" s="1"/>
  <c r="G52" i="22"/>
  <c r="G246" i="22" s="1"/>
  <c r="H52" i="22"/>
  <c r="I52" i="22"/>
  <c r="I246" i="22" s="1"/>
  <c r="B104" i="36"/>
  <c r="C104" i="36"/>
  <c r="D104" i="36"/>
  <c r="F104" i="36"/>
  <c r="G104" i="36"/>
  <c r="I104" i="36"/>
  <c r="J104" i="36"/>
  <c r="K104" i="36"/>
  <c r="B107" i="36"/>
  <c r="C107" i="36"/>
  <c r="D107" i="36"/>
  <c r="F107" i="36"/>
  <c r="G107" i="36"/>
  <c r="I107" i="36"/>
  <c r="J107" i="36"/>
  <c r="K107" i="36"/>
  <c r="H246" i="22" l="1"/>
  <c r="H211" i="22"/>
  <c r="H317" i="22" s="1"/>
  <c r="H265" i="22"/>
  <c r="D208" i="22"/>
  <c r="D314" i="22" s="1"/>
  <c r="I208" i="22"/>
  <c r="I314" i="22" s="1"/>
  <c r="B208" i="22"/>
  <c r="B314" i="22" s="1"/>
  <c r="C208" i="22"/>
  <c r="C314" i="22" s="1"/>
  <c r="B211" i="22"/>
  <c r="B317" i="22" s="1"/>
  <c r="G208" i="22"/>
  <c r="G314" i="22" s="1"/>
  <c r="F208" i="22"/>
  <c r="F314" i="22" s="1"/>
  <c r="E208" i="22"/>
  <c r="E314" i="22" s="1"/>
  <c r="L97" i="46" l="1"/>
  <c r="K97" i="46"/>
  <c r="H97" i="46"/>
  <c r="F97" i="46"/>
  <c r="E97" i="46"/>
  <c r="C97" i="46"/>
  <c r="B97" i="46"/>
  <c r="L503" i="44"/>
  <c r="K503" i="44"/>
  <c r="J503" i="44"/>
  <c r="H503" i="44"/>
  <c r="G503" i="44"/>
  <c r="F503" i="44"/>
  <c r="D503" i="44"/>
  <c r="C503" i="44"/>
  <c r="B503" i="44"/>
  <c r="L480" i="44"/>
  <c r="K480" i="44"/>
  <c r="J480" i="44"/>
  <c r="H480" i="44"/>
  <c r="G480" i="44"/>
  <c r="F480" i="44"/>
  <c r="D480" i="44"/>
  <c r="C480" i="44"/>
  <c r="B480" i="44"/>
  <c r="L462" i="44"/>
  <c r="K462" i="44"/>
  <c r="J462" i="44"/>
  <c r="H462" i="44"/>
  <c r="G462" i="44"/>
  <c r="F462" i="44"/>
  <c r="D462" i="44"/>
  <c r="C462" i="44"/>
  <c r="B462" i="44"/>
  <c r="L439" i="44"/>
  <c r="K439" i="44"/>
  <c r="J439" i="44"/>
  <c r="H439" i="44"/>
  <c r="G439" i="44"/>
  <c r="F439" i="44"/>
  <c r="D439" i="44"/>
  <c r="C439" i="44"/>
  <c r="B439" i="44"/>
  <c r="L421" i="44"/>
  <c r="K421" i="44"/>
  <c r="J421" i="44"/>
  <c r="H421" i="44"/>
  <c r="G421" i="44"/>
  <c r="F421" i="44"/>
  <c r="D421" i="44"/>
  <c r="C421" i="44"/>
  <c r="B421" i="44"/>
  <c r="L398" i="44"/>
  <c r="K398" i="44"/>
  <c r="J398" i="44"/>
  <c r="H398" i="44"/>
  <c r="G398" i="44"/>
  <c r="F398" i="44"/>
  <c r="D398" i="44"/>
  <c r="C398" i="44"/>
  <c r="B398" i="44"/>
  <c r="L380" i="44"/>
  <c r="K380" i="44"/>
  <c r="J380" i="44"/>
  <c r="H380" i="44"/>
  <c r="G380" i="44"/>
  <c r="F380" i="44"/>
  <c r="D380" i="44"/>
  <c r="C380" i="44"/>
  <c r="B380" i="44"/>
  <c r="L415" i="43"/>
  <c r="K415" i="43"/>
  <c r="J415" i="43"/>
  <c r="H415" i="43"/>
  <c r="G415" i="43"/>
  <c r="F415" i="43"/>
  <c r="D415" i="43"/>
  <c r="C415" i="43"/>
  <c r="B415" i="43"/>
  <c r="L396" i="43"/>
  <c r="K396" i="43"/>
  <c r="J396" i="43"/>
  <c r="H396" i="43"/>
  <c r="G396" i="43"/>
  <c r="F396" i="43"/>
  <c r="D396" i="43"/>
  <c r="C396" i="43"/>
  <c r="B396" i="43"/>
  <c r="L374" i="43"/>
  <c r="K374" i="43"/>
  <c r="J374" i="43"/>
  <c r="H374" i="43"/>
  <c r="G374" i="43"/>
  <c r="F374" i="43"/>
  <c r="D374" i="43"/>
  <c r="C374" i="43"/>
  <c r="B374" i="43"/>
  <c r="L355" i="43"/>
  <c r="K355" i="43"/>
  <c r="J355" i="43"/>
  <c r="H355" i="43"/>
  <c r="G355" i="43"/>
  <c r="F355" i="43"/>
  <c r="D355" i="43"/>
  <c r="C355" i="43"/>
  <c r="B355" i="43"/>
  <c r="L333" i="43"/>
  <c r="K333" i="43"/>
  <c r="J333" i="43"/>
  <c r="I333" i="43"/>
  <c r="H333" i="43"/>
  <c r="G333" i="43"/>
  <c r="F333" i="43"/>
  <c r="D333" i="43"/>
  <c r="C333" i="43"/>
  <c r="B333" i="43"/>
  <c r="L314" i="43"/>
  <c r="K314" i="43"/>
  <c r="J314" i="43"/>
  <c r="H314" i="43"/>
  <c r="G314" i="43"/>
  <c r="F314" i="43"/>
  <c r="D314" i="43"/>
  <c r="C314" i="43"/>
  <c r="B314" i="43"/>
  <c r="D90" i="42"/>
  <c r="C90" i="42"/>
  <c r="B90" i="42"/>
  <c r="G293" i="57"/>
  <c r="F293" i="57"/>
  <c r="E293" i="57"/>
  <c r="D293" i="57"/>
  <c r="C293" i="57"/>
  <c r="G292" i="57"/>
  <c r="F292" i="57"/>
  <c r="E292" i="57"/>
  <c r="D292" i="57"/>
  <c r="C292" i="57"/>
  <c r="G209" i="57"/>
  <c r="G294" i="57" s="1"/>
  <c r="F209" i="57"/>
  <c r="F294" i="57" s="1"/>
  <c r="E209" i="57"/>
  <c r="E294" i="57" s="1"/>
  <c r="D209" i="57"/>
  <c r="D294" i="57" s="1"/>
  <c r="C209" i="57"/>
  <c r="C294" i="57" s="1"/>
  <c r="K109" i="54"/>
  <c r="J109" i="54"/>
  <c r="I109" i="54"/>
  <c r="G109" i="54"/>
  <c r="F109" i="54"/>
  <c r="D109" i="54"/>
  <c r="C109" i="54"/>
  <c r="B109" i="54"/>
  <c r="K101" i="38"/>
  <c r="J101" i="38"/>
  <c r="I101" i="38"/>
  <c r="G101" i="38"/>
  <c r="F101" i="38"/>
  <c r="D101" i="38"/>
  <c r="C101" i="38"/>
  <c r="B101" i="38"/>
  <c r="K98" i="37"/>
  <c r="J98" i="37"/>
  <c r="I98" i="37"/>
  <c r="G98" i="37"/>
  <c r="F98" i="37"/>
  <c r="D98" i="37"/>
  <c r="C98" i="37"/>
  <c r="B98" i="37"/>
  <c r="K113" i="35"/>
  <c r="J113" i="35"/>
  <c r="I113" i="35"/>
  <c r="G113" i="35"/>
  <c r="F113" i="35"/>
  <c r="D113" i="35"/>
  <c r="C113" i="35"/>
  <c r="B113" i="35"/>
  <c r="P97" i="34"/>
  <c r="O97" i="34"/>
  <c r="N97" i="34"/>
  <c r="L97" i="34"/>
  <c r="K97" i="34"/>
  <c r="I97" i="34"/>
  <c r="H97" i="34"/>
  <c r="G97" i="34"/>
  <c r="F97" i="34"/>
  <c r="D97" i="34"/>
  <c r="C97" i="34"/>
  <c r="B97" i="34"/>
  <c r="M97" i="33"/>
  <c r="L97" i="33"/>
  <c r="J97" i="33"/>
  <c r="H97" i="33"/>
  <c r="F97" i="33"/>
  <c r="D97" i="33"/>
  <c r="C97" i="33"/>
  <c r="B97" i="33"/>
  <c r="J98" i="32"/>
  <c r="I98" i="32"/>
  <c r="H98" i="32"/>
  <c r="F98" i="32"/>
  <c r="D98" i="32"/>
  <c r="C98" i="32"/>
  <c r="B98" i="32"/>
  <c r="K90" i="31"/>
  <c r="J90" i="31"/>
  <c r="I90" i="31"/>
  <c r="G90" i="31"/>
  <c r="F90" i="31"/>
  <c r="D90" i="31"/>
  <c r="C90" i="31"/>
  <c r="B90" i="31"/>
  <c r="K89" i="30"/>
  <c r="J89" i="30"/>
  <c r="I89" i="30"/>
  <c r="G89" i="30"/>
  <c r="F89" i="30"/>
  <c r="D89" i="30"/>
  <c r="C89" i="30"/>
  <c r="B89" i="30"/>
  <c r="E87" i="29"/>
  <c r="D87" i="29"/>
  <c r="C87" i="29"/>
  <c r="B87" i="29"/>
  <c r="L105" i="28"/>
  <c r="K105" i="28"/>
  <c r="J105" i="28"/>
  <c r="H105" i="28"/>
  <c r="G105" i="28"/>
  <c r="E105" i="28"/>
  <c r="D105" i="28"/>
  <c r="C105" i="28"/>
  <c r="B105" i="28"/>
  <c r="G101" i="26"/>
  <c r="F101" i="26"/>
  <c r="E101" i="26"/>
  <c r="C101" i="26"/>
  <c r="B101" i="26"/>
  <c r="H94" i="25"/>
  <c r="G94" i="25"/>
  <c r="F94" i="25"/>
  <c r="D94" i="25"/>
  <c r="C94" i="25"/>
  <c r="B94" i="25"/>
  <c r="D91" i="24"/>
  <c r="C91" i="24"/>
  <c r="B91" i="24"/>
  <c r="E43" i="24"/>
  <c r="E91" i="24" s="1"/>
  <c r="M102" i="23"/>
  <c r="L102" i="23"/>
  <c r="K102" i="23"/>
  <c r="I102" i="23"/>
  <c r="H102" i="23"/>
  <c r="F102" i="23"/>
  <c r="E102" i="23"/>
  <c r="D102" i="23"/>
  <c r="B102" i="23"/>
  <c r="L113" i="20"/>
  <c r="K113" i="20"/>
  <c r="J113" i="20"/>
  <c r="I113" i="20"/>
  <c r="H113" i="20"/>
  <c r="G113" i="20"/>
  <c r="F113" i="20"/>
  <c r="E113" i="20"/>
  <c r="D113" i="20"/>
  <c r="C113" i="20"/>
  <c r="B113" i="20"/>
  <c r="I102" i="21"/>
  <c r="H102" i="21"/>
  <c r="G102" i="21"/>
  <c r="F102" i="21"/>
  <c r="E102" i="21"/>
  <c r="D102" i="21"/>
  <c r="C102" i="21"/>
  <c r="B102" i="21"/>
  <c r="I101" i="17"/>
  <c r="H101" i="17"/>
  <c r="G101" i="17"/>
  <c r="F101" i="17"/>
  <c r="D101" i="17"/>
  <c r="C101" i="17"/>
  <c r="B101" i="17"/>
  <c r="G95" i="19"/>
  <c r="F95" i="19"/>
  <c r="E95" i="19"/>
  <c r="D95" i="19"/>
  <c r="C95" i="19"/>
  <c r="B95" i="19"/>
  <c r="G104" i="18"/>
  <c r="F104" i="18"/>
  <c r="E104" i="18"/>
  <c r="D104" i="18"/>
  <c r="C104" i="18"/>
  <c r="B104" i="18"/>
  <c r="I107" i="16"/>
  <c r="H107" i="16"/>
  <c r="G107" i="16"/>
  <c r="F107" i="16"/>
  <c r="E107" i="16"/>
  <c r="D107" i="16"/>
  <c r="C107" i="16"/>
  <c r="B107" i="16"/>
  <c r="L106" i="15"/>
  <c r="K106" i="15"/>
  <c r="J106" i="15"/>
  <c r="I106" i="15"/>
  <c r="H106" i="15"/>
  <c r="G106" i="15"/>
  <c r="F106" i="15"/>
  <c r="E106" i="15"/>
  <c r="D106" i="15"/>
  <c r="C106" i="15"/>
  <c r="B106" i="15"/>
  <c r="L117" i="14"/>
  <c r="K117" i="14"/>
  <c r="J117" i="14"/>
  <c r="I117" i="14"/>
  <c r="H117" i="14"/>
  <c r="G117" i="14"/>
  <c r="F117" i="14"/>
  <c r="E117" i="14"/>
  <c r="D117" i="14"/>
  <c r="C117" i="14"/>
  <c r="B117" i="14"/>
  <c r="B136" i="13"/>
  <c r="C136" i="13"/>
  <c r="D136" i="13"/>
  <c r="E136" i="13"/>
  <c r="F136" i="13"/>
  <c r="G136" i="13"/>
  <c r="H136" i="13"/>
  <c r="I136" i="13"/>
  <c r="J136" i="13"/>
  <c r="K136" i="13"/>
  <c r="L136" i="13"/>
  <c r="M136" i="13"/>
  <c r="N136" i="13"/>
  <c r="O136" i="13"/>
  <c r="P136" i="13"/>
  <c r="Q136" i="13"/>
  <c r="R136" i="13"/>
  <c r="S136" i="13"/>
  <c r="T136" i="13"/>
  <c r="U136" i="13"/>
  <c r="B137" i="13"/>
  <c r="C137" i="13"/>
  <c r="D137" i="13"/>
  <c r="E137" i="13"/>
  <c r="F137" i="13"/>
  <c r="G137" i="13"/>
  <c r="H137" i="13"/>
  <c r="I137" i="13"/>
  <c r="J137" i="13"/>
  <c r="K137" i="13"/>
  <c r="L137" i="13"/>
  <c r="M137" i="13"/>
  <c r="N137" i="13"/>
  <c r="O137" i="13"/>
  <c r="P137" i="13"/>
  <c r="Q137" i="13"/>
  <c r="R137" i="13"/>
  <c r="S137" i="13"/>
  <c r="T137" i="13"/>
  <c r="U137" i="13"/>
  <c r="B140" i="13"/>
  <c r="C140" i="13"/>
  <c r="D140" i="13"/>
  <c r="E140" i="13"/>
  <c r="F140" i="13"/>
  <c r="G140" i="13"/>
  <c r="H140" i="13"/>
  <c r="I140" i="13"/>
  <c r="J140" i="13"/>
  <c r="K140" i="13"/>
  <c r="L140" i="13"/>
  <c r="M140" i="13"/>
  <c r="N140" i="13"/>
  <c r="O140" i="13"/>
  <c r="P140" i="13"/>
  <c r="Q140" i="13"/>
  <c r="R140" i="13"/>
  <c r="S140" i="13"/>
  <c r="T140" i="13"/>
  <c r="U140" i="13"/>
  <c r="I96" i="12"/>
  <c r="H96" i="12"/>
  <c r="G96" i="12"/>
  <c r="F96" i="12"/>
  <c r="E96" i="12"/>
  <c r="C96" i="12"/>
  <c r="J138" i="11"/>
  <c r="I138" i="11"/>
  <c r="H138" i="11"/>
  <c r="G138" i="11"/>
  <c r="E138" i="11"/>
  <c r="D138" i="11"/>
  <c r="C138" i="11"/>
  <c r="B138" i="11"/>
  <c r="N127" i="10"/>
  <c r="M127" i="10"/>
  <c r="K127" i="10"/>
  <c r="J127" i="10"/>
  <c r="H127" i="10"/>
  <c r="G127" i="10"/>
  <c r="D127" i="10"/>
  <c r="B127" i="10"/>
  <c r="T137" i="55"/>
  <c r="R137" i="55"/>
  <c r="P137" i="55"/>
  <c r="N137" i="55"/>
  <c r="L137" i="55"/>
  <c r="J137" i="55"/>
  <c r="H137" i="55"/>
  <c r="F137" i="55"/>
  <c r="D137" i="55"/>
  <c r="B137" i="55"/>
  <c r="H111" i="55"/>
  <c r="F111" i="55"/>
  <c r="D111" i="55"/>
  <c r="B111" i="55"/>
  <c r="C384" i="7"/>
  <c r="B390" i="7"/>
  <c r="G389" i="7"/>
  <c r="E389" i="7"/>
  <c r="D389" i="7"/>
  <c r="C389" i="7"/>
  <c r="B389" i="7"/>
  <c r="G388" i="7"/>
  <c r="E388" i="7"/>
  <c r="D388" i="7"/>
  <c r="C388" i="7"/>
  <c r="B388" i="7"/>
  <c r="G387" i="7"/>
  <c r="E387" i="7"/>
  <c r="D387" i="7"/>
  <c r="C387" i="7"/>
  <c r="B387" i="7"/>
  <c r="G386" i="7"/>
  <c r="E386" i="7"/>
  <c r="D386" i="7"/>
  <c r="C386" i="7"/>
  <c r="B386" i="7"/>
  <c r="I385" i="7"/>
  <c r="H385" i="7"/>
  <c r="G385" i="7"/>
  <c r="E385" i="7"/>
  <c r="D385" i="7"/>
  <c r="C385" i="7"/>
  <c r="B385" i="7"/>
  <c r="I384" i="7"/>
  <c r="H384" i="7"/>
  <c r="G384" i="7"/>
  <c r="E384" i="7"/>
  <c r="D384" i="7"/>
  <c r="B384" i="7"/>
  <c r="I320" i="7"/>
  <c r="I390" i="7" s="1"/>
  <c r="H320" i="7"/>
  <c r="H390" i="7" s="1"/>
  <c r="G320" i="7"/>
  <c r="G390" i="7" s="1"/>
  <c r="E320" i="7"/>
  <c r="E390" i="7" s="1"/>
  <c r="D320" i="7"/>
  <c r="D390" i="7" s="1"/>
  <c r="C320" i="7"/>
  <c r="C390" i="7" s="1"/>
  <c r="C153" i="56"/>
  <c r="E153" i="56"/>
  <c r="G153" i="56"/>
  <c r="I153" i="56"/>
  <c r="K153" i="56"/>
  <c r="L153" i="56"/>
  <c r="M153" i="56"/>
  <c r="N153" i="56"/>
  <c r="P153" i="56"/>
  <c r="Q153" i="56"/>
  <c r="R153" i="56"/>
  <c r="T153" i="56"/>
  <c r="U153" i="56"/>
  <c r="V153" i="56"/>
  <c r="C154" i="56"/>
  <c r="E154" i="56"/>
  <c r="G154" i="56"/>
  <c r="I154" i="56"/>
  <c r="K154" i="56"/>
  <c r="L154" i="56"/>
  <c r="M154" i="56"/>
  <c r="N154" i="56"/>
  <c r="P154" i="56"/>
  <c r="Q154" i="56"/>
  <c r="R154" i="56"/>
  <c r="T154" i="56"/>
  <c r="U154" i="56"/>
  <c r="V154" i="56"/>
  <c r="C155" i="56"/>
  <c r="E155" i="56"/>
  <c r="G155" i="56"/>
  <c r="I155" i="56"/>
  <c r="K155" i="56"/>
  <c r="L155" i="56"/>
  <c r="M155" i="56"/>
  <c r="N155" i="56"/>
  <c r="P155" i="56"/>
  <c r="Q155" i="56"/>
  <c r="R155" i="56"/>
  <c r="T155" i="56"/>
  <c r="U155" i="56"/>
  <c r="V155" i="56"/>
  <c r="C156" i="56"/>
  <c r="E156" i="56"/>
  <c r="G156" i="56"/>
  <c r="I156" i="56"/>
  <c r="K156" i="56"/>
  <c r="L156" i="56"/>
  <c r="M156" i="56"/>
  <c r="N156" i="56"/>
  <c r="P156" i="56"/>
  <c r="Q156" i="56"/>
  <c r="R156" i="56"/>
  <c r="T156" i="56"/>
  <c r="U156" i="56"/>
  <c r="V156" i="56"/>
  <c r="C157" i="56"/>
  <c r="E157" i="56"/>
  <c r="G157" i="56"/>
  <c r="I157" i="56"/>
  <c r="K157" i="56"/>
  <c r="L157" i="56"/>
  <c r="M157" i="56"/>
  <c r="N157" i="56"/>
  <c r="P157" i="56"/>
  <c r="Q157" i="56"/>
  <c r="R157" i="56"/>
  <c r="T157" i="56"/>
  <c r="U157" i="56"/>
  <c r="V157" i="56"/>
  <c r="T111" i="5"/>
  <c r="S111" i="5"/>
  <c r="R111" i="5"/>
  <c r="Q111" i="5"/>
  <c r="O111" i="5"/>
  <c r="N111" i="5"/>
  <c r="M111" i="5"/>
  <c r="L111" i="5"/>
  <c r="J111" i="5"/>
  <c r="H111" i="5"/>
  <c r="G111" i="5"/>
  <c r="F111" i="5"/>
  <c r="D111" i="5"/>
  <c r="B111" i="5"/>
  <c r="W101" i="4"/>
  <c r="V101" i="4"/>
  <c r="U101" i="4"/>
  <c r="T101" i="4"/>
  <c r="S101" i="4"/>
  <c r="R101" i="4"/>
  <c r="Q101" i="4"/>
  <c r="P101" i="4"/>
  <c r="N101" i="4"/>
  <c r="M101" i="4"/>
  <c r="L101" i="4"/>
  <c r="K101" i="4"/>
  <c r="J101" i="4"/>
  <c r="I101" i="4"/>
  <c r="H101" i="4"/>
  <c r="G101" i="4"/>
  <c r="F101" i="4"/>
  <c r="E101" i="4"/>
  <c r="D101" i="4"/>
  <c r="C101" i="4"/>
  <c r="AE114" i="3"/>
  <c r="AD114" i="3"/>
  <c r="AB114" i="3"/>
  <c r="AA114" i="3"/>
  <c r="Y114" i="3"/>
  <c r="W114" i="3"/>
  <c r="U114" i="3"/>
  <c r="T114" i="3"/>
  <c r="R114" i="3"/>
  <c r="Q114" i="3"/>
  <c r="O114" i="3"/>
  <c r="N114" i="3"/>
  <c r="L114" i="3"/>
  <c r="K114" i="3"/>
  <c r="J114" i="3"/>
  <c r="I114" i="3"/>
  <c r="G114" i="3"/>
  <c r="E114" i="3"/>
  <c r="D114" i="3"/>
  <c r="B114" i="3"/>
  <c r="F109" i="55" l="1"/>
  <c r="F110" i="55"/>
  <c r="F114" i="55"/>
  <c r="D94" i="55"/>
  <c r="F94" i="55"/>
  <c r="H94" i="55"/>
  <c r="B95" i="55"/>
  <c r="D95" i="55"/>
  <c r="F95" i="55"/>
  <c r="H95" i="55"/>
  <c r="B96" i="55"/>
  <c r="D96" i="55"/>
  <c r="F96" i="55"/>
  <c r="H96" i="55"/>
  <c r="B97" i="55"/>
  <c r="D97" i="55"/>
  <c r="F97" i="55"/>
  <c r="H97" i="55"/>
  <c r="B98" i="55"/>
  <c r="D98" i="55"/>
  <c r="F98" i="55"/>
  <c r="H98" i="55"/>
  <c r="B99" i="55"/>
  <c r="D99" i="55"/>
  <c r="F99" i="55"/>
  <c r="H99" i="55"/>
  <c r="B100" i="55"/>
  <c r="D100" i="55"/>
  <c r="F100" i="55"/>
  <c r="H100" i="55"/>
  <c r="B101" i="55"/>
  <c r="D101" i="55"/>
  <c r="F101" i="55"/>
  <c r="H101" i="55"/>
  <c r="B102" i="55"/>
  <c r="D102" i="55"/>
  <c r="F102" i="55"/>
  <c r="H102" i="55"/>
  <c r="B103" i="55"/>
  <c r="D103" i="55"/>
  <c r="E103" i="55"/>
  <c r="F103" i="55"/>
  <c r="H103" i="55"/>
  <c r="B104" i="55"/>
  <c r="D104" i="55"/>
  <c r="F104" i="55"/>
  <c r="H104" i="55"/>
  <c r="B105" i="55"/>
  <c r="C105" i="55"/>
  <c r="D105" i="55"/>
  <c r="F105" i="55"/>
  <c r="H105" i="55"/>
  <c r="B106" i="55"/>
  <c r="D106" i="55"/>
  <c r="F106" i="55"/>
  <c r="H106" i="55"/>
  <c r="B107" i="55"/>
  <c r="D107" i="55"/>
  <c r="F107" i="55"/>
  <c r="H107" i="55"/>
  <c r="B108" i="55"/>
  <c r="D108" i="55"/>
  <c r="F108" i="55"/>
  <c r="H108" i="55"/>
  <c r="B109" i="55"/>
  <c r="D109" i="55"/>
  <c r="H109" i="55"/>
  <c r="B110" i="55"/>
  <c r="D110" i="55"/>
  <c r="H110" i="55"/>
  <c r="B114" i="55"/>
  <c r="D114" i="55"/>
  <c r="H114" i="55"/>
  <c r="B119" i="55"/>
  <c r="D119" i="55"/>
  <c r="F119" i="55"/>
  <c r="H119" i="55"/>
  <c r="J119" i="55"/>
  <c r="L119" i="55"/>
  <c r="P119" i="55"/>
  <c r="R119" i="55"/>
  <c r="T119" i="55"/>
  <c r="B120" i="55"/>
  <c r="D120" i="55"/>
  <c r="F120" i="55"/>
  <c r="H120" i="55"/>
  <c r="J120" i="55"/>
  <c r="L120" i="55"/>
  <c r="N120" i="55"/>
  <c r="P120" i="55"/>
  <c r="R120" i="55"/>
  <c r="T120" i="55"/>
  <c r="B121" i="55"/>
  <c r="D121" i="55"/>
  <c r="F121" i="55"/>
  <c r="H121" i="55"/>
  <c r="J121" i="55"/>
  <c r="L121" i="55"/>
  <c r="N121" i="55"/>
  <c r="P121" i="55"/>
  <c r="R121" i="55"/>
  <c r="T121" i="55"/>
  <c r="B122" i="55"/>
  <c r="D122" i="55"/>
  <c r="F122" i="55"/>
  <c r="H122" i="55"/>
  <c r="J122" i="55"/>
  <c r="L122" i="55"/>
  <c r="N122" i="55"/>
  <c r="P122" i="55"/>
  <c r="R122" i="55"/>
  <c r="T122" i="55"/>
  <c r="B123" i="55"/>
  <c r="D123" i="55"/>
  <c r="F123" i="55"/>
  <c r="H123" i="55"/>
  <c r="J123" i="55"/>
  <c r="L123" i="55"/>
  <c r="N123" i="55"/>
  <c r="P123" i="55"/>
  <c r="R123" i="55"/>
  <c r="T123" i="55"/>
  <c r="B124" i="55"/>
  <c r="D124" i="55"/>
  <c r="F124" i="55"/>
  <c r="H124" i="55"/>
  <c r="J124" i="55"/>
  <c r="L124" i="55"/>
  <c r="N124" i="55"/>
  <c r="P124" i="55"/>
  <c r="R124" i="55"/>
  <c r="T124" i="55"/>
  <c r="B125" i="55"/>
  <c r="D125" i="55"/>
  <c r="F125" i="55"/>
  <c r="H125" i="55"/>
  <c r="J125" i="55"/>
  <c r="L125" i="55"/>
  <c r="N125" i="55"/>
  <c r="P125" i="55"/>
  <c r="R125" i="55"/>
  <c r="T125" i="55"/>
  <c r="B126" i="55"/>
  <c r="D126" i="55"/>
  <c r="F126" i="55"/>
  <c r="H126" i="55"/>
  <c r="J126" i="55"/>
  <c r="L126" i="55"/>
  <c r="N126" i="55"/>
  <c r="P126" i="55"/>
  <c r="R126" i="55"/>
  <c r="T126" i="55"/>
  <c r="B127" i="55"/>
  <c r="D127" i="55"/>
  <c r="F127" i="55"/>
  <c r="H127" i="55"/>
  <c r="J127" i="55"/>
  <c r="L127" i="55"/>
  <c r="N127" i="55"/>
  <c r="P127" i="55"/>
  <c r="R127" i="55"/>
  <c r="T127" i="55"/>
  <c r="B128" i="55"/>
  <c r="D128" i="55"/>
  <c r="F128" i="55"/>
  <c r="H128" i="55"/>
  <c r="J128" i="55"/>
  <c r="L128" i="55"/>
  <c r="N128" i="55"/>
  <c r="P128" i="55"/>
  <c r="R128" i="55"/>
  <c r="T128" i="55"/>
  <c r="B129" i="55"/>
  <c r="D129" i="55"/>
  <c r="F129" i="55"/>
  <c r="H129" i="55"/>
  <c r="J129" i="55"/>
  <c r="L129" i="55"/>
  <c r="N129" i="55"/>
  <c r="P129" i="55"/>
  <c r="R129" i="55"/>
  <c r="T129" i="55"/>
  <c r="B130" i="55"/>
  <c r="D130" i="55"/>
  <c r="F130" i="55"/>
  <c r="H130" i="55"/>
  <c r="J130" i="55"/>
  <c r="L130" i="55"/>
  <c r="N130" i="55"/>
  <c r="P130" i="55"/>
  <c r="R130" i="55"/>
  <c r="T130" i="55"/>
  <c r="B131" i="55"/>
  <c r="D131" i="55"/>
  <c r="F131" i="55"/>
  <c r="H131" i="55"/>
  <c r="J131" i="55"/>
  <c r="L131" i="55"/>
  <c r="N131" i="55"/>
  <c r="P131" i="55"/>
  <c r="R131" i="55"/>
  <c r="T131" i="55"/>
  <c r="B132" i="55"/>
  <c r="D132" i="55"/>
  <c r="F132" i="55"/>
  <c r="H132" i="55"/>
  <c r="J132" i="55"/>
  <c r="L132" i="55"/>
  <c r="N132" i="55"/>
  <c r="P132" i="55"/>
  <c r="R132" i="55"/>
  <c r="T132" i="55"/>
  <c r="B133" i="55"/>
  <c r="D133" i="55"/>
  <c r="F133" i="55"/>
  <c r="H133" i="55"/>
  <c r="J133" i="55"/>
  <c r="L133" i="55"/>
  <c r="N133" i="55"/>
  <c r="P133" i="55"/>
  <c r="R133" i="55"/>
  <c r="T133" i="55"/>
  <c r="B134" i="55"/>
  <c r="D134" i="55"/>
  <c r="F134" i="55"/>
  <c r="H134" i="55"/>
  <c r="J134" i="55"/>
  <c r="L134" i="55"/>
  <c r="N134" i="55"/>
  <c r="P134" i="55"/>
  <c r="R134" i="55"/>
  <c r="T134" i="55"/>
  <c r="B135" i="55"/>
  <c r="D135" i="55"/>
  <c r="F135" i="55"/>
  <c r="H135" i="55"/>
  <c r="J135" i="55"/>
  <c r="L135" i="55"/>
  <c r="N135" i="55"/>
  <c r="P135" i="55"/>
  <c r="R135" i="55"/>
  <c r="T135" i="55"/>
  <c r="B136" i="55"/>
  <c r="D136" i="55"/>
  <c r="F136" i="55"/>
  <c r="H136" i="55"/>
  <c r="J136" i="55"/>
  <c r="L136" i="55"/>
  <c r="N136" i="55"/>
  <c r="P136" i="55"/>
  <c r="R136" i="55"/>
  <c r="T136" i="55"/>
  <c r="B140" i="55"/>
  <c r="D140" i="55"/>
  <c r="F140" i="55"/>
  <c r="H140" i="55"/>
  <c r="J140" i="55"/>
  <c r="L140" i="55"/>
  <c r="N140" i="55"/>
  <c r="P140" i="55"/>
  <c r="R140" i="55"/>
  <c r="T140" i="55"/>
  <c r="I381" i="7" l="1"/>
  <c r="H381" i="7"/>
  <c r="G381" i="7"/>
  <c r="E381" i="7"/>
  <c r="D381" i="7"/>
  <c r="C381" i="7"/>
  <c r="I380" i="7"/>
  <c r="H380" i="7"/>
  <c r="G380" i="7"/>
  <c r="E380" i="7"/>
  <c r="D380" i="7"/>
  <c r="C380" i="7"/>
  <c r="I379" i="7"/>
  <c r="H379" i="7"/>
  <c r="G379" i="7"/>
  <c r="E379" i="7"/>
  <c r="D379" i="7"/>
  <c r="C379" i="7"/>
  <c r="I378" i="7"/>
  <c r="H378" i="7"/>
  <c r="G378" i="7"/>
  <c r="E378" i="7"/>
  <c r="D378" i="7"/>
  <c r="C378" i="7"/>
  <c r="I377" i="7"/>
  <c r="H377" i="7"/>
  <c r="G377" i="7"/>
  <c r="E377" i="7"/>
  <c r="D377" i="7"/>
  <c r="C377" i="7"/>
  <c r="I376" i="7"/>
  <c r="H376" i="7"/>
  <c r="G376" i="7"/>
  <c r="E376" i="7"/>
  <c r="D376" i="7"/>
  <c r="C376" i="7"/>
  <c r="I382" i="7"/>
  <c r="H312" i="7"/>
  <c r="H382" i="7" s="1"/>
  <c r="G312" i="7"/>
  <c r="G382" i="7" s="1"/>
  <c r="E312" i="7"/>
  <c r="E382" i="7" s="1"/>
  <c r="D312" i="7"/>
  <c r="D382" i="7" s="1"/>
  <c r="C312" i="7"/>
  <c r="C382" i="7" s="1"/>
  <c r="C114" i="14" l="1"/>
  <c r="D114" i="14"/>
  <c r="E114" i="14"/>
  <c r="F114" i="14"/>
  <c r="G114" i="14"/>
  <c r="H114" i="14"/>
  <c r="I114" i="14"/>
  <c r="J114" i="14"/>
  <c r="K114" i="14"/>
  <c r="L114" i="14"/>
  <c r="C115" i="14"/>
  <c r="D115" i="14"/>
  <c r="E115" i="14"/>
  <c r="F115" i="14"/>
  <c r="G115" i="14"/>
  <c r="H115" i="14"/>
  <c r="I115" i="14"/>
  <c r="J115" i="14"/>
  <c r="K115" i="14"/>
  <c r="L115" i="14"/>
  <c r="C116" i="14"/>
  <c r="D116" i="14"/>
  <c r="E116" i="14"/>
  <c r="F116" i="14"/>
  <c r="G116" i="14"/>
  <c r="H116" i="14"/>
  <c r="I116" i="14"/>
  <c r="J116" i="14"/>
  <c r="K116" i="14"/>
  <c r="L116" i="14"/>
  <c r="C120" i="14"/>
  <c r="D120" i="14"/>
  <c r="E120" i="14"/>
  <c r="F120" i="14"/>
  <c r="G120" i="14"/>
  <c r="H120" i="14"/>
  <c r="I120" i="14"/>
  <c r="J120" i="14"/>
  <c r="K120" i="14"/>
  <c r="L120" i="14"/>
  <c r="B134" i="13"/>
  <c r="C134" i="13"/>
  <c r="D134" i="13"/>
  <c r="E134" i="13"/>
  <c r="F134" i="13"/>
  <c r="G134" i="13"/>
  <c r="H134" i="13"/>
  <c r="I134" i="13"/>
  <c r="J134" i="13"/>
  <c r="K134" i="13"/>
  <c r="L134" i="13"/>
  <c r="M134" i="13"/>
  <c r="N134" i="13"/>
  <c r="O134" i="13"/>
  <c r="P134" i="13"/>
  <c r="Q134" i="13"/>
  <c r="R134" i="13"/>
  <c r="S134" i="13"/>
  <c r="T134" i="13"/>
  <c r="U134" i="13"/>
  <c r="B135" i="13"/>
  <c r="C135" i="13"/>
  <c r="D135" i="13"/>
  <c r="E135" i="13"/>
  <c r="F135" i="13"/>
  <c r="G135" i="13"/>
  <c r="H135" i="13"/>
  <c r="I135" i="13"/>
  <c r="J135" i="13"/>
  <c r="K135" i="13"/>
  <c r="L135" i="13"/>
  <c r="M135" i="13"/>
  <c r="N135" i="13"/>
  <c r="O135" i="13"/>
  <c r="P135" i="13"/>
  <c r="Q135" i="13"/>
  <c r="R135" i="13"/>
  <c r="S135" i="13"/>
  <c r="T135" i="13"/>
  <c r="U135" i="13"/>
  <c r="A109" i="46"/>
  <c r="A105" i="46"/>
  <c r="A107" i="46"/>
  <c r="A108" i="46"/>
  <c r="A104" i="46"/>
  <c r="A103" i="46"/>
  <c r="C288" i="57"/>
  <c r="B103" i="36" l="1"/>
  <c r="C103" i="36"/>
  <c r="D103" i="36"/>
  <c r="F103" i="36"/>
  <c r="G103" i="36"/>
  <c r="I103" i="36"/>
  <c r="J103" i="36"/>
  <c r="K103" i="36"/>
  <c r="J102" i="28"/>
  <c r="J103" i="28"/>
  <c r="J104" i="28"/>
  <c r="H102" i="28"/>
  <c r="H103" i="28"/>
  <c r="H104" i="28"/>
  <c r="G102" i="28"/>
  <c r="G103" i="28"/>
  <c r="G104" i="28"/>
  <c r="C285" i="57"/>
  <c r="D285" i="57"/>
  <c r="E285" i="57"/>
  <c r="F285" i="57"/>
  <c r="G285" i="57"/>
  <c r="D288" i="57"/>
  <c r="E288" i="57"/>
  <c r="F288" i="57"/>
  <c r="G288" i="57"/>
  <c r="C289" i="57"/>
  <c r="D289" i="57"/>
  <c r="E289" i="57"/>
  <c r="F289" i="57"/>
  <c r="G289" i="57"/>
  <c r="D284" i="57"/>
  <c r="F284" i="57"/>
  <c r="G284" i="57"/>
  <c r="C284" i="57"/>
  <c r="A303" i="57"/>
  <c r="A304" i="57"/>
  <c r="A305" i="57"/>
  <c r="A117" i="15" l="1"/>
  <c r="A118" i="15"/>
  <c r="B94" i="19" l="1"/>
  <c r="C94" i="19"/>
  <c r="D94" i="19"/>
  <c r="E94" i="19"/>
  <c r="F94" i="19"/>
  <c r="G94" i="19"/>
  <c r="B98" i="19"/>
  <c r="C98" i="19"/>
  <c r="D98" i="19"/>
  <c r="E98" i="19"/>
  <c r="F98" i="19"/>
  <c r="G98" i="19"/>
  <c r="B105" i="15"/>
  <c r="C105" i="15"/>
  <c r="D105" i="15"/>
  <c r="E105" i="15"/>
  <c r="F105" i="15"/>
  <c r="G105" i="15"/>
  <c r="H105" i="15"/>
  <c r="I105" i="15"/>
  <c r="J105" i="15"/>
  <c r="K105" i="15"/>
  <c r="L105" i="15"/>
  <c r="B109" i="15"/>
  <c r="C109" i="15"/>
  <c r="D109" i="15"/>
  <c r="E109" i="15"/>
  <c r="F109" i="15"/>
  <c r="G109" i="15"/>
  <c r="H109" i="15"/>
  <c r="I109" i="15"/>
  <c r="J109" i="15"/>
  <c r="K109" i="15"/>
  <c r="L109" i="15"/>
  <c r="I141" i="11"/>
  <c r="I134" i="11"/>
  <c r="I135" i="11"/>
  <c r="I136" i="11"/>
  <c r="I137" i="11"/>
  <c r="A102" i="46"/>
  <c r="H96" i="46"/>
  <c r="I96" i="46"/>
  <c r="H100" i="46"/>
  <c r="I100" i="46"/>
  <c r="I95" i="46"/>
  <c r="H95" i="46"/>
  <c r="H88" i="46"/>
  <c r="H89" i="46"/>
  <c r="H90" i="46"/>
  <c r="H91" i="46"/>
  <c r="H92" i="46"/>
  <c r="H93" i="46"/>
  <c r="H94" i="46"/>
  <c r="H87" i="46"/>
  <c r="H86" i="46"/>
  <c r="H85" i="46"/>
  <c r="H84" i="46"/>
  <c r="H83" i="46"/>
  <c r="H82" i="46"/>
  <c r="H81" i="46"/>
  <c r="E89" i="46"/>
  <c r="F89" i="46"/>
  <c r="E90" i="46"/>
  <c r="F90" i="46"/>
  <c r="E91" i="46"/>
  <c r="F91" i="46"/>
  <c r="E92" i="46"/>
  <c r="F92" i="46"/>
  <c r="E93" i="46"/>
  <c r="F93" i="46"/>
  <c r="E94" i="46"/>
  <c r="F94" i="46"/>
  <c r="E95" i="46"/>
  <c r="F95" i="46"/>
  <c r="E96" i="46"/>
  <c r="F96" i="46"/>
  <c r="E100" i="46"/>
  <c r="F100" i="46"/>
  <c r="B97" i="32" l="1"/>
  <c r="C97" i="32"/>
  <c r="D97" i="32"/>
  <c r="F97" i="32"/>
  <c r="H97" i="32"/>
  <c r="I97" i="32"/>
  <c r="J97" i="32"/>
  <c r="B101" i="32"/>
  <c r="C101" i="32"/>
  <c r="D101" i="32"/>
  <c r="F101" i="32"/>
  <c r="H101" i="32"/>
  <c r="I101" i="32"/>
  <c r="J101" i="32"/>
  <c r="A96" i="31" l="1"/>
  <c r="C178" i="27" l="1"/>
  <c r="C179" i="27"/>
  <c r="C180" i="27"/>
  <c r="C181" i="27"/>
  <c r="C182" i="27"/>
  <c r="C183" i="27"/>
  <c r="C176" i="27"/>
  <c r="I101" i="27"/>
  <c r="I185" i="27" s="1"/>
  <c r="B130" i="10" l="1"/>
  <c r="D130" i="10"/>
  <c r="G130" i="10"/>
  <c r="H130" i="10"/>
  <c r="J130" i="10"/>
  <c r="K130" i="10"/>
  <c r="M130" i="10"/>
  <c r="N130" i="10"/>
  <c r="C86" i="46"/>
  <c r="E86" i="46"/>
  <c r="F86" i="46"/>
  <c r="K86" i="46"/>
  <c r="L86" i="46"/>
  <c r="B86" i="46"/>
  <c r="L96" i="46"/>
  <c r="K96" i="46"/>
  <c r="C96" i="46"/>
  <c r="B96" i="46"/>
  <c r="L278" i="45"/>
  <c r="K278" i="45"/>
  <c r="J278" i="45"/>
  <c r="H278" i="45"/>
  <c r="G278" i="45"/>
  <c r="F278" i="45"/>
  <c r="L260" i="45"/>
  <c r="K260" i="45"/>
  <c r="J260" i="45"/>
  <c r="H260" i="45"/>
  <c r="G260" i="45"/>
  <c r="F260" i="45"/>
  <c r="L239" i="45"/>
  <c r="K239" i="45"/>
  <c r="J239" i="45"/>
  <c r="H239" i="45"/>
  <c r="G239" i="45"/>
  <c r="F239" i="45"/>
  <c r="L222" i="45"/>
  <c r="K222" i="45"/>
  <c r="J222" i="45"/>
  <c r="H222" i="45"/>
  <c r="G222" i="45"/>
  <c r="F222" i="45"/>
  <c r="L201" i="45"/>
  <c r="K201" i="45"/>
  <c r="J201" i="45"/>
  <c r="H201" i="45"/>
  <c r="G201" i="45"/>
  <c r="F201" i="45"/>
  <c r="K185" i="45"/>
  <c r="J185" i="45"/>
  <c r="G185" i="45"/>
  <c r="F185" i="45"/>
  <c r="D278" i="45"/>
  <c r="C278" i="45"/>
  <c r="B278" i="45"/>
  <c r="D260" i="45"/>
  <c r="C260" i="45"/>
  <c r="B260" i="45"/>
  <c r="D239" i="45"/>
  <c r="C239" i="45"/>
  <c r="B239" i="45"/>
  <c r="D222" i="45"/>
  <c r="C222" i="45"/>
  <c r="B222" i="45"/>
  <c r="D201" i="45"/>
  <c r="C201" i="45"/>
  <c r="B201" i="45"/>
  <c r="L185" i="45"/>
  <c r="H185" i="45"/>
  <c r="C185" i="45"/>
  <c r="B25" i="45"/>
  <c r="L502" i="44"/>
  <c r="K502" i="44"/>
  <c r="J502" i="44"/>
  <c r="H502" i="44"/>
  <c r="G502" i="44"/>
  <c r="F502" i="44"/>
  <c r="D502" i="44"/>
  <c r="C502" i="44"/>
  <c r="B502" i="44"/>
  <c r="L479" i="44"/>
  <c r="K479" i="44"/>
  <c r="J479" i="44"/>
  <c r="H479" i="44"/>
  <c r="G479" i="44"/>
  <c r="N480" i="44" s="1"/>
  <c r="F479" i="44"/>
  <c r="D479" i="44"/>
  <c r="C479" i="44"/>
  <c r="B479" i="44"/>
  <c r="L461" i="44"/>
  <c r="K461" i="44"/>
  <c r="J461" i="44"/>
  <c r="H461" i="44"/>
  <c r="G461" i="44"/>
  <c r="N462" i="44" s="1"/>
  <c r="F461" i="44"/>
  <c r="D461" i="44"/>
  <c r="C461" i="44"/>
  <c r="B461" i="44"/>
  <c r="L438" i="44"/>
  <c r="K438" i="44"/>
  <c r="J438" i="44"/>
  <c r="H438" i="44"/>
  <c r="G438" i="44"/>
  <c r="N439" i="44" s="1"/>
  <c r="F438" i="44"/>
  <c r="D438" i="44"/>
  <c r="C438" i="44"/>
  <c r="B438" i="44"/>
  <c r="L420" i="44"/>
  <c r="K420" i="44"/>
  <c r="J420" i="44"/>
  <c r="H420" i="44"/>
  <c r="G420" i="44"/>
  <c r="N421" i="44" s="1"/>
  <c r="F420" i="44"/>
  <c r="D420" i="44"/>
  <c r="C420" i="44"/>
  <c r="B420" i="44"/>
  <c r="L397" i="44"/>
  <c r="K397" i="44"/>
  <c r="J397" i="44"/>
  <c r="H397" i="44"/>
  <c r="G397" i="44"/>
  <c r="F397" i="44"/>
  <c r="D397" i="44"/>
  <c r="C397" i="44"/>
  <c r="B397" i="44"/>
  <c r="L379" i="44"/>
  <c r="K379" i="44"/>
  <c r="J379" i="44"/>
  <c r="H379" i="44"/>
  <c r="G379" i="44"/>
  <c r="F379" i="44"/>
  <c r="D379" i="44"/>
  <c r="C379" i="44"/>
  <c r="B379" i="44"/>
  <c r="L414" i="43"/>
  <c r="K414" i="43"/>
  <c r="J414" i="43"/>
  <c r="H414" i="43"/>
  <c r="G414" i="43"/>
  <c r="F414" i="43"/>
  <c r="D414" i="43"/>
  <c r="C414" i="43"/>
  <c r="B414" i="43"/>
  <c r="L395" i="43"/>
  <c r="K395" i="43"/>
  <c r="J395" i="43"/>
  <c r="H395" i="43"/>
  <c r="G395" i="43"/>
  <c r="F395" i="43"/>
  <c r="D395" i="43"/>
  <c r="C395" i="43"/>
  <c r="B395" i="43"/>
  <c r="L373" i="43"/>
  <c r="K373" i="43"/>
  <c r="J373" i="43"/>
  <c r="H373" i="43"/>
  <c r="G373" i="43"/>
  <c r="F373" i="43"/>
  <c r="D373" i="43"/>
  <c r="C373" i="43"/>
  <c r="B373" i="43"/>
  <c r="L354" i="43"/>
  <c r="K354" i="43"/>
  <c r="J354" i="43"/>
  <c r="H354" i="43"/>
  <c r="G354" i="43"/>
  <c r="F354" i="43"/>
  <c r="D354" i="43"/>
  <c r="C354" i="43"/>
  <c r="B354" i="43"/>
  <c r="L332" i="43"/>
  <c r="K332" i="43"/>
  <c r="J332" i="43"/>
  <c r="I332" i="43"/>
  <c r="H332" i="43"/>
  <c r="G332" i="43"/>
  <c r="F332" i="43"/>
  <c r="D332" i="43"/>
  <c r="C332" i="43"/>
  <c r="B332" i="43"/>
  <c r="L313" i="43"/>
  <c r="K313" i="43"/>
  <c r="J313" i="43"/>
  <c r="H313" i="43"/>
  <c r="G313" i="43"/>
  <c r="F313" i="43"/>
  <c r="D313" i="43"/>
  <c r="C313" i="43"/>
  <c r="B313" i="43"/>
  <c r="C77" i="42"/>
  <c r="D77" i="42"/>
  <c r="C78" i="42"/>
  <c r="D78" i="42"/>
  <c r="C79" i="42"/>
  <c r="D79" i="42"/>
  <c r="B79" i="42"/>
  <c r="B78" i="42"/>
  <c r="B77" i="42"/>
  <c r="D89" i="42"/>
  <c r="C89" i="42"/>
  <c r="B89" i="42"/>
  <c r="G264" i="57"/>
  <c r="C264" i="57"/>
  <c r="D259" i="57"/>
  <c r="E259" i="57"/>
  <c r="F259" i="57"/>
  <c r="G259" i="57"/>
  <c r="C259" i="57"/>
  <c r="D258" i="57"/>
  <c r="E258" i="57"/>
  <c r="F258" i="57"/>
  <c r="G258" i="57"/>
  <c r="G201" i="57"/>
  <c r="G286" i="57" s="1"/>
  <c r="F201" i="57"/>
  <c r="F286" i="57" s="1"/>
  <c r="E201" i="57"/>
  <c r="E286" i="57" s="1"/>
  <c r="D201" i="57"/>
  <c r="D286" i="57" s="1"/>
  <c r="C201" i="57"/>
  <c r="C286" i="57" s="1"/>
  <c r="D97" i="54"/>
  <c r="D98" i="54"/>
  <c r="C96" i="54"/>
  <c r="C97" i="54"/>
  <c r="C98" i="54"/>
  <c r="B98" i="54"/>
  <c r="B97" i="54"/>
  <c r="B96" i="54"/>
  <c r="D96" i="54"/>
  <c r="G96" i="54"/>
  <c r="G97" i="54"/>
  <c r="G98" i="54"/>
  <c r="F98" i="54"/>
  <c r="F97" i="54"/>
  <c r="F96" i="54"/>
  <c r="K108" i="54"/>
  <c r="J108" i="54"/>
  <c r="I108" i="54"/>
  <c r="G108" i="54"/>
  <c r="F108" i="54"/>
  <c r="D108" i="54"/>
  <c r="C108" i="54"/>
  <c r="B108" i="54"/>
  <c r="J175" i="39"/>
  <c r="I175" i="39"/>
  <c r="G175" i="39"/>
  <c r="F175" i="39"/>
  <c r="C175" i="39"/>
  <c r="D175" i="39"/>
  <c r="B175" i="39"/>
  <c r="J148" i="39"/>
  <c r="I148" i="39"/>
  <c r="G148" i="39"/>
  <c r="F148" i="39"/>
  <c r="C148" i="39"/>
  <c r="D148" i="39"/>
  <c r="B148" i="39"/>
  <c r="B147" i="39"/>
  <c r="J90" i="38"/>
  <c r="I90" i="38"/>
  <c r="G90" i="38"/>
  <c r="F90" i="38"/>
  <c r="C90" i="38"/>
  <c r="D90" i="38"/>
  <c r="B90" i="38"/>
  <c r="K100" i="38"/>
  <c r="J100" i="38"/>
  <c r="I100" i="38"/>
  <c r="G100" i="38"/>
  <c r="F100" i="38"/>
  <c r="D100" i="38"/>
  <c r="C100" i="38"/>
  <c r="B100" i="38"/>
  <c r="J87" i="37"/>
  <c r="I87" i="37"/>
  <c r="G87" i="37"/>
  <c r="F87" i="37"/>
  <c r="C87" i="37"/>
  <c r="D87" i="37"/>
  <c r="B87" i="37"/>
  <c r="K97" i="37"/>
  <c r="J97" i="37"/>
  <c r="I97" i="37"/>
  <c r="G97" i="37"/>
  <c r="F97" i="37"/>
  <c r="D97" i="37"/>
  <c r="C97" i="37"/>
  <c r="B97" i="37"/>
  <c r="J93" i="36"/>
  <c r="G93" i="36"/>
  <c r="F93" i="36"/>
  <c r="C93" i="36"/>
  <c r="D93" i="36"/>
  <c r="B93" i="36"/>
  <c r="J102" i="35"/>
  <c r="G102" i="35"/>
  <c r="F102" i="35"/>
  <c r="C102" i="35"/>
  <c r="D102" i="35"/>
  <c r="B102" i="35"/>
  <c r="K112" i="35"/>
  <c r="J112" i="35"/>
  <c r="I112" i="35"/>
  <c r="G112" i="35"/>
  <c r="F112" i="35"/>
  <c r="D112" i="35"/>
  <c r="C112" i="35"/>
  <c r="B112" i="35"/>
  <c r="L86" i="34"/>
  <c r="K86" i="34"/>
  <c r="G86" i="34"/>
  <c r="F86" i="34"/>
  <c r="B86" i="34"/>
  <c r="C86" i="34"/>
  <c r="P96" i="34"/>
  <c r="O96" i="34"/>
  <c r="N96" i="34"/>
  <c r="L96" i="34"/>
  <c r="K96" i="34"/>
  <c r="I96" i="34"/>
  <c r="H96" i="34"/>
  <c r="G96" i="34"/>
  <c r="F96" i="34"/>
  <c r="D96" i="34"/>
  <c r="C96" i="34"/>
  <c r="B96" i="34"/>
  <c r="M86" i="33"/>
  <c r="L86" i="33"/>
  <c r="J86" i="33"/>
  <c r="H86" i="33"/>
  <c r="F86" i="33"/>
  <c r="C86" i="33"/>
  <c r="D86" i="33"/>
  <c r="B86" i="33"/>
  <c r="M96" i="33"/>
  <c r="L96" i="33"/>
  <c r="J96" i="33"/>
  <c r="H96" i="33"/>
  <c r="F96" i="33"/>
  <c r="D96" i="33"/>
  <c r="C96" i="33"/>
  <c r="B96" i="33"/>
  <c r="J87" i="32"/>
  <c r="I87" i="32"/>
  <c r="H87" i="32"/>
  <c r="F87" i="32"/>
  <c r="C87" i="32"/>
  <c r="D87" i="32"/>
  <c r="B87" i="32"/>
  <c r="K79" i="31"/>
  <c r="I79" i="31"/>
  <c r="F79" i="31"/>
  <c r="C79" i="31"/>
  <c r="J79" i="31"/>
  <c r="G79" i="31"/>
  <c r="D79" i="31"/>
  <c r="B79" i="31"/>
  <c r="K89" i="31"/>
  <c r="J89" i="31"/>
  <c r="I89" i="31"/>
  <c r="G89" i="31"/>
  <c r="F89" i="31"/>
  <c r="D89" i="31"/>
  <c r="C89" i="31"/>
  <c r="B89" i="31"/>
  <c r="J78" i="30"/>
  <c r="I78" i="30"/>
  <c r="G78" i="30"/>
  <c r="F78" i="30"/>
  <c r="C78" i="30"/>
  <c r="D78" i="30"/>
  <c r="B78" i="30"/>
  <c r="K88" i="30"/>
  <c r="J88" i="30"/>
  <c r="I88" i="30"/>
  <c r="G88" i="30"/>
  <c r="F88" i="30"/>
  <c r="D88" i="30"/>
  <c r="C88" i="30"/>
  <c r="B88" i="30"/>
  <c r="D76" i="29"/>
  <c r="E76" i="29"/>
  <c r="B76" i="29"/>
  <c r="E86" i="29"/>
  <c r="D86" i="29"/>
  <c r="C86" i="29"/>
  <c r="B86" i="29"/>
  <c r="L94" i="28"/>
  <c r="K94" i="28"/>
  <c r="J94" i="28"/>
  <c r="H94" i="28"/>
  <c r="G94" i="28"/>
  <c r="C94" i="28"/>
  <c r="D94" i="28"/>
  <c r="E94" i="28"/>
  <c r="B94" i="28"/>
  <c r="L104" i="28"/>
  <c r="K104" i="28"/>
  <c r="E104" i="28"/>
  <c r="D104" i="28"/>
  <c r="C104" i="28"/>
  <c r="B104" i="28"/>
  <c r="G176" i="27"/>
  <c r="D176" i="27"/>
  <c r="E176" i="27"/>
  <c r="F176" i="27"/>
  <c r="H176" i="27"/>
  <c r="I176" i="27"/>
  <c r="B176" i="27"/>
  <c r="E149" i="27"/>
  <c r="F149" i="27"/>
  <c r="G149" i="27"/>
  <c r="D149" i="27"/>
  <c r="H149" i="27"/>
  <c r="C149" i="27"/>
  <c r="B149" i="27"/>
  <c r="G90" i="26"/>
  <c r="F90" i="26"/>
  <c r="C90" i="26"/>
  <c r="E90" i="26"/>
  <c r="B90" i="26"/>
  <c r="G100" i="26"/>
  <c r="F100" i="26"/>
  <c r="E100" i="26"/>
  <c r="C100" i="26"/>
  <c r="B100" i="26"/>
  <c r="C83" i="25"/>
  <c r="D83" i="25"/>
  <c r="F83" i="25"/>
  <c r="G83" i="25"/>
  <c r="H83" i="25"/>
  <c r="B83" i="25"/>
  <c r="H93" i="25"/>
  <c r="G93" i="25"/>
  <c r="F93" i="25"/>
  <c r="D93" i="25"/>
  <c r="C93" i="25"/>
  <c r="B93" i="25"/>
  <c r="H281" i="22"/>
  <c r="B291" i="22"/>
  <c r="I48" i="22"/>
  <c r="H48" i="22"/>
  <c r="G48" i="22"/>
  <c r="F48" i="22"/>
  <c r="E48" i="22"/>
  <c r="D48" i="22"/>
  <c r="C48" i="22"/>
  <c r="B207" i="22"/>
  <c r="B313" i="22" s="1"/>
  <c r="C80" i="24"/>
  <c r="D80" i="24"/>
  <c r="B80" i="24"/>
  <c r="D90" i="24"/>
  <c r="C90" i="24"/>
  <c r="B90" i="24"/>
  <c r="E42" i="24"/>
  <c r="E90" i="24" s="1"/>
  <c r="D91" i="23"/>
  <c r="E91" i="23"/>
  <c r="F91" i="23"/>
  <c r="H91" i="23"/>
  <c r="I91" i="23"/>
  <c r="K91" i="23"/>
  <c r="L91" i="23"/>
  <c r="B91" i="23"/>
  <c r="L101" i="23"/>
  <c r="K101" i="23"/>
  <c r="I101" i="23"/>
  <c r="H101" i="23"/>
  <c r="F101" i="23"/>
  <c r="E101" i="23"/>
  <c r="D101" i="23"/>
  <c r="B101" i="23"/>
  <c r="M101" i="23"/>
  <c r="C102" i="20"/>
  <c r="D102" i="20"/>
  <c r="E102" i="20"/>
  <c r="F102" i="20"/>
  <c r="G102" i="20"/>
  <c r="H102" i="20"/>
  <c r="I102" i="20"/>
  <c r="J102" i="20"/>
  <c r="K102" i="20"/>
  <c r="L102" i="20"/>
  <c r="B102" i="20"/>
  <c r="L112" i="20"/>
  <c r="K112" i="20"/>
  <c r="J112" i="20"/>
  <c r="I112" i="20"/>
  <c r="H112" i="20"/>
  <c r="G112" i="20"/>
  <c r="F112" i="20"/>
  <c r="E112" i="20"/>
  <c r="D112" i="20"/>
  <c r="C112" i="20"/>
  <c r="B112" i="20"/>
  <c r="C91" i="21"/>
  <c r="D91" i="21"/>
  <c r="E91" i="21"/>
  <c r="F91" i="21"/>
  <c r="G91" i="21"/>
  <c r="H91" i="21"/>
  <c r="I91" i="21"/>
  <c r="B91" i="21"/>
  <c r="I101" i="21"/>
  <c r="H101" i="21"/>
  <c r="G101" i="21"/>
  <c r="F101" i="21"/>
  <c r="E101" i="21"/>
  <c r="D101" i="21"/>
  <c r="C101" i="21"/>
  <c r="B101" i="21"/>
  <c r="C90" i="17"/>
  <c r="D90" i="17"/>
  <c r="E90" i="17"/>
  <c r="F90" i="17"/>
  <c r="G90" i="17"/>
  <c r="H90" i="17"/>
  <c r="I90" i="17"/>
  <c r="B90" i="17"/>
  <c r="I100" i="17"/>
  <c r="H100" i="17"/>
  <c r="G100" i="17"/>
  <c r="F100" i="17"/>
  <c r="D100" i="17"/>
  <c r="C100" i="17"/>
  <c r="B100" i="17"/>
  <c r="C84" i="19"/>
  <c r="D84" i="19"/>
  <c r="E84" i="19"/>
  <c r="F84" i="19"/>
  <c r="G84" i="19"/>
  <c r="B84" i="19"/>
  <c r="C93" i="18"/>
  <c r="D93" i="18"/>
  <c r="E93" i="18"/>
  <c r="F93" i="18"/>
  <c r="G93" i="18"/>
  <c r="B93" i="18"/>
  <c r="G103" i="18"/>
  <c r="F103" i="18"/>
  <c r="E103" i="18"/>
  <c r="D103" i="18"/>
  <c r="C103" i="18"/>
  <c r="B103" i="18"/>
  <c r="C96" i="16"/>
  <c r="D96" i="16"/>
  <c r="E96" i="16"/>
  <c r="F96" i="16"/>
  <c r="G96" i="16"/>
  <c r="H96" i="16"/>
  <c r="I96" i="16"/>
  <c r="B96" i="16"/>
  <c r="I106" i="16"/>
  <c r="H106" i="16"/>
  <c r="G106" i="16"/>
  <c r="F106" i="16"/>
  <c r="E106" i="16"/>
  <c r="D106" i="16"/>
  <c r="C106" i="16"/>
  <c r="B106" i="16"/>
  <c r="C95" i="15"/>
  <c r="D95" i="15"/>
  <c r="E95" i="15"/>
  <c r="F95" i="15"/>
  <c r="G95" i="15"/>
  <c r="H95" i="15"/>
  <c r="I95" i="15"/>
  <c r="J95" i="15"/>
  <c r="K95" i="15"/>
  <c r="L95" i="15"/>
  <c r="B95" i="15"/>
  <c r="C106" i="14"/>
  <c r="D106" i="14"/>
  <c r="E106" i="14"/>
  <c r="F106" i="14"/>
  <c r="G106" i="14"/>
  <c r="H106" i="14"/>
  <c r="I106" i="14"/>
  <c r="J106" i="14"/>
  <c r="K106" i="14"/>
  <c r="L106" i="14"/>
  <c r="B106" i="14"/>
  <c r="B116" i="14"/>
  <c r="K116" i="13"/>
  <c r="J116" i="13"/>
  <c r="H116" i="13"/>
  <c r="I116" i="13"/>
  <c r="L116" i="13"/>
  <c r="M116" i="13"/>
  <c r="N116" i="13"/>
  <c r="O116" i="13"/>
  <c r="P116" i="13"/>
  <c r="Q116" i="13"/>
  <c r="R116" i="13"/>
  <c r="S116" i="13"/>
  <c r="T116" i="13"/>
  <c r="U116" i="13"/>
  <c r="G116" i="13"/>
  <c r="B185" i="45" l="1"/>
  <c r="D25" i="45"/>
  <c r="D185" i="45" s="1"/>
  <c r="E264" i="57"/>
  <c r="E207" i="22"/>
  <c r="E313" i="22" s="1"/>
  <c r="E242" i="22"/>
  <c r="F207" i="22"/>
  <c r="F313" i="22" s="1"/>
  <c r="F242" i="22"/>
  <c r="G207" i="22"/>
  <c r="G313" i="22" s="1"/>
  <c r="G242" i="22"/>
  <c r="H207" i="22"/>
  <c r="H313" i="22" s="1"/>
  <c r="H242" i="22"/>
  <c r="I207" i="22"/>
  <c r="I313" i="22" s="1"/>
  <c r="I242" i="22"/>
  <c r="C207" i="22"/>
  <c r="C313" i="22" s="1"/>
  <c r="C242" i="22"/>
  <c r="D207" i="22"/>
  <c r="D313" i="22" s="1"/>
  <c r="D242" i="22"/>
  <c r="D264" i="57"/>
  <c r="F264" i="57"/>
  <c r="E75" i="12" l="1"/>
  <c r="G75" i="12"/>
  <c r="H75" i="12"/>
  <c r="I75" i="12"/>
  <c r="C75" i="12"/>
  <c r="I95" i="12"/>
  <c r="H95" i="12"/>
  <c r="G95" i="12"/>
  <c r="F95" i="12"/>
  <c r="E95" i="12"/>
  <c r="C95" i="12"/>
  <c r="J117" i="11"/>
  <c r="H117" i="11"/>
  <c r="G117" i="11"/>
  <c r="C117" i="11"/>
  <c r="E117" i="11"/>
  <c r="B117" i="11"/>
  <c r="J137" i="11"/>
  <c r="H137" i="11"/>
  <c r="G137" i="11"/>
  <c r="E137" i="11"/>
  <c r="D137" i="11"/>
  <c r="C137" i="11"/>
  <c r="B137" i="11"/>
  <c r="D106" i="10"/>
  <c r="E106" i="10"/>
  <c r="G106" i="10"/>
  <c r="H106" i="10"/>
  <c r="J106" i="10"/>
  <c r="K106" i="10"/>
  <c r="M106" i="10"/>
  <c r="N106" i="10"/>
  <c r="B106" i="10"/>
  <c r="N126" i="10"/>
  <c r="M126" i="10"/>
  <c r="K126" i="10"/>
  <c r="J126" i="10"/>
  <c r="H126" i="10"/>
  <c r="G126" i="10"/>
  <c r="D126" i="10"/>
  <c r="B126" i="10"/>
  <c r="C129" i="8"/>
  <c r="E129" i="8"/>
  <c r="F129" i="8"/>
  <c r="H129" i="8"/>
  <c r="I129" i="8"/>
  <c r="B129" i="8"/>
  <c r="B377" i="7"/>
  <c r="B378" i="7"/>
  <c r="B379" i="7"/>
  <c r="B380" i="7"/>
  <c r="B381" i="7"/>
  <c r="B382" i="7"/>
  <c r="B376" i="7"/>
  <c r="C368" i="7"/>
  <c r="V135" i="56"/>
  <c r="U135" i="56"/>
  <c r="T135" i="56"/>
  <c r="V134" i="56"/>
  <c r="U134" i="56"/>
  <c r="T134" i="56"/>
  <c r="R135" i="56"/>
  <c r="Q135" i="56"/>
  <c r="P135" i="56"/>
  <c r="R134" i="56"/>
  <c r="Q134" i="56"/>
  <c r="P134" i="56"/>
  <c r="N135" i="56"/>
  <c r="M135" i="56"/>
  <c r="L135" i="56"/>
  <c r="K135" i="56"/>
  <c r="N134" i="56"/>
  <c r="M134" i="56"/>
  <c r="L134" i="56"/>
  <c r="K134" i="56"/>
  <c r="I135" i="56"/>
  <c r="I134" i="56"/>
  <c r="G135" i="56"/>
  <c r="G134" i="56"/>
  <c r="E135" i="56"/>
  <c r="E134" i="56"/>
  <c r="C135" i="56"/>
  <c r="C134" i="56"/>
  <c r="T100" i="5"/>
  <c r="R100" i="5"/>
  <c r="S100" i="5"/>
  <c r="Q100" i="5"/>
  <c r="O100" i="5"/>
  <c r="N100" i="5"/>
  <c r="L100" i="5"/>
  <c r="J100" i="5"/>
  <c r="H100" i="5"/>
  <c r="G100" i="5"/>
  <c r="F100" i="5"/>
  <c r="D100" i="5"/>
  <c r="B100" i="5"/>
  <c r="T99" i="5"/>
  <c r="R99" i="5"/>
  <c r="S99" i="5"/>
  <c r="Q99" i="5"/>
  <c r="O99" i="5"/>
  <c r="N99" i="5"/>
  <c r="L99" i="5"/>
  <c r="J99" i="5"/>
  <c r="H99" i="5"/>
  <c r="G99" i="5"/>
  <c r="F99" i="5"/>
  <c r="D99" i="5"/>
  <c r="B99" i="5"/>
  <c r="M100" i="5"/>
  <c r="T110" i="5"/>
  <c r="S110" i="5"/>
  <c r="R110" i="5"/>
  <c r="Q110" i="5"/>
  <c r="O110" i="5"/>
  <c r="N110" i="5"/>
  <c r="M110" i="5"/>
  <c r="L110" i="5"/>
  <c r="J110" i="5"/>
  <c r="H110" i="5"/>
  <c r="G110" i="5"/>
  <c r="F110" i="5"/>
  <c r="D110" i="5"/>
  <c r="B110" i="5"/>
  <c r="U90" i="4"/>
  <c r="T90" i="4"/>
  <c r="S90" i="4"/>
  <c r="R90" i="4"/>
  <c r="Q90" i="4"/>
  <c r="P90" i="4"/>
  <c r="D90" i="4"/>
  <c r="E90" i="4"/>
  <c r="F90" i="4"/>
  <c r="G90" i="4"/>
  <c r="H90" i="4"/>
  <c r="I90" i="4"/>
  <c r="J90" i="4"/>
  <c r="K90" i="4"/>
  <c r="L90" i="4"/>
  <c r="M90" i="4"/>
  <c r="N90" i="4"/>
  <c r="C90" i="4"/>
  <c r="U89" i="4"/>
  <c r="T89" i="4"/>
  <c r="S89" i="4"/>
  <c r="R89" i="4"/>
  <c r="Q89" i="4"/>
  <c r="P89" i="4"/>
  <c r="D89" i="4"/>
  <c r="E89" i="4"/>
  <c r="F89" i="4"/>
  <c r="G89" i="4"/>
  <c r="H89" i="4"/>
  <c r="I89" i="4"/>
  <c r="J89" i="4"/>
  <c r="K89" i="4"/>
  <c r="L89" i="4"/>
  <c r="M89" i="4"/>
  <c r="N89" i="4"/>
  <c r="C89" i="4"/>
  <c r="W100" i="4"/>
  <c r="V100" i="4"/>
  <c r="U100" i="4"/>
  <c r="T100" i="4"/>
  <c r="S100" i="4"/>
  <c r="R100" i="4"/>
  <c r="Q100" i="4"/>
  <c r="P100" i="4"/>
  <c r="N100" i="4"/>
  <c r="M100" i="4"/>
  <c r="L100" i="4"/>
  <c r="K100" i="4"/>
  <c r="J100" i="4"/>
  <c r="I100" i="4"/>
  <c r="H100" i="4"/>
  <c r="G100" i="4"/>
  <c r="F100" i="4"/>
  <c r="E100" i="4"/>
  <c r="D100" i="4"/>
  <c r="C100" i="4"/>
  <c r="AE113" i="3"/>
  <c r="AD113" i="3"/>
  <c r="AB113" i="3"/>
  <c r="AA113" i="3"/>
  <c r="Y113" i="3"/>
  <c r="W113" i="3"/>
  <c r="U113" i="3"/>
  <c r="T113" i="3"/>
  <c r="R113" i="3"/>
  <c r="Q113" i="3"/>
  <c r="O113" i="3"/>
  <c r="N113" i="3"/>
  <c r="L113" i="3"/>
  <c r="K113" i="3"/>
  <c r="J113" i="3"/>
  <c r="I113" i="3"/>
  <c r="G113" i="3"/>
  <c r="E113" i="3"/>
  <c r="D113" i="3"/>
  <c r="B113" i="3"/>
  <c r="AB103" i="3"/>
  <c r="AA103" i="3"/>
  <c r="AB102" i="3"/>
  <c r="AA102" i="3"/>
  <c r="Y103" i="3"/>
  <c r="W103" i="3"/>
  <c r="Y102" i="3"/>
  <c r="W102" i="3"/>
  <c r="U103" i="3"/>
  <c r="T103" i="3"/>
  <c r="U102" i="3"/>
  <c r="T102" i="3"/>
  <c r="R103" i="3"/>
  <c r="Q103" i="3"/>
  <c r="R102" i="3"/>
  <c r="Q102" i="3"/>
  <c r="O103" i="3"/>
  <c r="N103" i="3"/>
  <c r="O102" i="3"/>
  <c r="N102" i="3"/>
  <c r="I102" i="3"/>
  <c r="J102" i="3"/>
  <c r="K102" i="3"/>
  <c r="L102" i="3"/>
  <c r="I103" i="3"/>
  <c r="J103" i="3"/>
  <c r="K103" i="3"/>
  <c r="L103" i="3"/>
  <c r="G103" i="3"/>
  <c r="G102" i="3"/>
  <c r="E103" i="3"/>
  <c r="D103" i="3"/>
  <c r="E102" i="3"/>
  <c r="D102" i="3"/>
  <c r="C102" i="3"/>
  <c r="B103" i="3"/>
  <c r="B102" i="3"/>
  <c r="D368" i="7" l="1"/>
  <c r="E368" i="7"/>
  <c r="G368" i="7"/>
  <c r="H368" i="7"/>
  <c r="I368" i="7"/>
  <c r="C369" i="7"/>
  <c r="D369" i="7"/>
  <c r="E369" i="7"/>
  <c r="G369" i="7"/>
  <c r="H369" i="7"/>
  <c r="I369" i="7"/>
  <c r="B97" i="23" l="1"/>
  <c r="D97" i="23"/>
  <c r="E97" i="23"/>
  <c r="F97" i="23"/>
  <c r="H97" i="23"/>
  <c r="I97" i="23"/>
  <c r="K97" i="23"/>
  <c r="L97" i="23"/>
  <c r="B98" i="23"/>
  <c r="D98" i="23"/>
  <c r="E98" i="23"/>
  <c r="F98" i="23"/>
  <c r="H98" i="23"/>
  <c r="I98" i="23"/>
  <c r="K98" i="23"/>
  <c r="L98" i="23"/>
  <c r="B99" i="23"/>
  <c r="D99" i="23"/>
  <c r="E99" i="23"/>
  <c r="F99" i="23"/>
  <c r="H99" i="23"/>
  <c r="I99" i="23"/>
  <c r="K99" i="23"/>
  <c r="L99" i="23"/>
  <c r="B100" i="23"/>
  <c r="D100" i="23"/>
  <c r="E100" i="23"/>
  <c r="F100" i="23"/>
  <c r="H100" i="23"/>
  <c r="I100" i="23"/>
  <c r="K100" i="23"/>
  <c r="L100" i="23"/>
  <c r="B105" i="23"/>
  <c r="D105" i="23"/>
  <c r="E105" i="23"/>
  <c r="F105" i="23"/>
  <c r="H105" i="23"/>
  <c r="I105" i="23"/>
  <c r="K105" i="23"/>
  <c r="L105" i="23"/>
  <c r="J86" i="30" l="1"/>
  <c r="J87" i="30"/>
  <c r="I86" i="30"/>
  <c r="I87" i="30"/>
  <c r="J84" i="30"/>
  <c r="J85" i="30"/>
  <c r="G275" i="57" l="1"/>
  <c r="A116" i="28"/>
  <c r="I96" i="27"/>
  <c r="I97" i="27"/>
  <c r="I98" i="27"/>
  <c r="I99" i="27"/>
  <c r="I100" i="27"/>
  <c r="I184" i="27" s="1"/>
  <c r="C47" i="22" l="1"/>
  <c r="D47" i="22"/>
  <c r="E47" i="22"/>
  <c r="F47" i="22"/>
  <c r="G47" i="22"/>
  <c r="H47" i="22"/>
  <c r="I47" i="22"/>
  <c r="A122" i="14"/>
  <c r="A123" i="14"/>
  <c r="A124" i="14"/>
  <c r="A125" i="14"/>
  <c r="A121" i="14"/>
  <c r="F206" i="22" l="1"/>
  <c r="F312" i="22" s="1"/>
  <c r="F241" i="22"/>
  <c r="G206" i="22"/>
  <c r="G312" i="22" s="1"/>
  <c r="G241" i="22"/>
  <c r="H206" i="22"/>
  <c r="H312" i="22" s="1"/>
  <c r="H241" i="22"/>
  <c r="E206" i="22"/>
  <c r="E312" i="22" s="1"/>
  <c r="E241" i="22"/>
  <c r="I206" i="22"/>
  <c r="I312" i="22" s="1"/>
  <c r="I241" i="22"/>
  <c r="D206" i="22"/>
  <c r="D312" i="22" s="1"/>
  <c r="D241" i="22"/>
  <c r="C206" i="22"/>
  <c r="C312" i="22" s="1"/>
  <c r="C241" i="22"/>
  <c r="B96" i="37" l="1"/>
  <c r="C96" i="37"/>
  <c r="D96" i="37"/>
  <c r="F96" i="37"/>
  <c r="G96" i="37"/>
  <c r="I96" i="37"/>
  <c r="J96" i="37"/>
  <c r="K96" i="37"/>
  <c r="B101" i="37"/>
  <c r="C101" i="37"/>
  <c r="D101" i="37"/>
  <c r="F101" i="37"/>
  <c r="G101" i="37"/>
  <c r="I101" i="37"/>
  <c r="J101" i="37"/>
  <c r="K101" i="37"/>
  <c r="M90" i="43" l="1"/>
  <c r="G205" i="57" l="1"/>
  <c r="G290" i="57" s="1"/>
  <c r="F205" i="57"/>
  <c r="F290" i="57" s="1"/>
  <c r="E205" i="57"/>
  <c r="E290" i="57" s="1"/>
  <c r="D205" i="57"/>
  <c r="D290" i="57" s="1"/>
  <c r="C205" i="57"/>
  <c r="C290" i="57" s="1"/>
  <c r="G197" i="57"/>
  <c r="F197" i="57"/>
  <c r="E197" i="57"/>
  <c r="D197" i="57"/>
  <c r="C197" i="57"/>
  <c r="G193" i="57"/>
  <c r="F193" i="57"/>
  <c r="E193" i="57"/>
  <c r="D193" i="57"/>
  <c r="C193" i="57"/>
  <c r="G189" i="57"/>
  <c r="F189" i="57"/>
  <c r="E189" i="57"/>
  <c r="D189" i="57"/>
  <c r="C189" i="57"/>
  <c r="G185" i="57"/>
  <c r="F185" i="57"/>
  <c r="E185" i="57"/>
  <c r="D185" i="57"/>
  <c r="C185" i="57"/>
  <c r="G177" i="57"/>
  <c r="F177" i="57"/>
  <c r="E177" i="57"/>
  <c r="D177" i="57"/>
  <c r="C177" i="57"/>
  <c r="C266" i="57"/>
  <c r="D266" i="57"/>
  <c r="E4" i="24" l="1"/>
  <c r="E5" i="24"/>
  <c r="E6"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80" i="24" l="1"/>
  <c r="F282" i="57"/>
  <c r="G281" i="57"/>
  <c r="F281" i="57"/>
  <c r="E281" i="57"/>
  <c r="D281" i="57"/>
  <c r="C281" i="57"/>
  <c r="G280" i="57"/>
  <c r="F280" i="57"/>
  <c r="E280" i="57"/>
  <c r="D280" i="57"/>
  <c r="C280" i="57"/>
  <c r="E276" i="57"/>
  <c r="F275" i="57"/>
  <c r="E275" i="57"/>
  <c r="D275" i="57"/>
  <c r="C275" i="57"/>
  <c r="G274" i="57"/>
  <c r="F274" i="57"/>
  <c r="E274" i="57"/>
  <c r="D274" i="57"/>
  <c r="C274" i="57"/>
  <c r="G272" i="57"/>
  <c r="F272" i="57"/>
  <c r="E272" i="57"/>
  <c r="D272" i="57"/>
  <c r="C272" i="57"/>
  <c r="G271" i="57"/>
  <c r="F271" i="57"/>
  <c r="E271" i="57"/>
  <c r="D271" i="57"/>
  <c r="C271" i="57"/>
  <c r="G270" i="57"/>
  <c r="F270" i="57"/>
  <c r="E270" i="57"/>
  <c r="D270" i="57"/>
  <c r="C270" i="57"/>
  <c r="G268" i="57"/>
  <c r="F268" i="57"/>
  <c r="E268" i="57"/>
  <c r="D268" i="57"/>
  <c r="C268" i="57"/>
  <c r="G267" i="57"/>
  <c r="F267" i="57"/>
  <c r="E267" i="57"/>
  <c r="D267" i="57"/>
  <c r="C267" i="57"/>
  <c r="G266" i="57"/>
  <c r="F266" i="57"/>
  <c r="E266" i="57"/>
  <c r="G255" i="57"/>
  <c r="F255" i="57"/>
  <c r="E255" i="57"/>
  <c r="D255" i="57"/>
  <c r="C255" i="57"/>
  <c r="G254" i="57"/>
  <c r="F254" i="57"/>
  <c r="E254" i="57"/>
  <c r="D254" i="57"/>
  <c r="C254" i="57"/>
  <c r="G252" i="57"/>
  <c r="F252" i="57"/>
  <c r="E252" i="57"/>
  <c r="D252" i="57"/>
  <c r="C252" i="57"/>
  <c r="G251" i="57"/>
  <c r="F251" i="57"/>
  <c r="E251" i="57"/>
  <c r="D251" i="57"/>
  <c r="C251" i="57"/>
  <c r="G250" i="57"/>
  <c r="F250" i="57"/>
  <c r="E250" i="57"/>
  <c r="D250" i="57"/>
  <c r="C250" i="57"/>
  <c r="G248" i="57"/>
  <c r="F248" i="57"/>
  <c r="E248" i="57"/>
  <c r="D248" i="57"/>
  <c r="C248" i="57"/>
  <c r="G247" i="57"/>
  <c r="F247" i="57"/>
  <c r="E247" i="57"/>
  <c r="D247" i="57"/>
  <c r="C247" i="57"/>
  <c r="G246" i="57"/>
  <c r="F246" i="57"/>
  <c r="E246" i="57"/>
  <c r="D246" i="57"/>
  <c r="C246" i="57"/>
  <c r="G244" i="57"/>
  <c r="F244" i="57"/>
  <c r="E244" i="57"/>
  <c r="D244" i="57"/>
  <c r="C244" i="57"/>
  <c r="G243" i="57"/>
  <c r="F243" i="57"/>
  <c r="E243" i="57"/>
  <c r="D243" i="57"/>
  <c r="C243" i="57"/>
  <c r="G242" i="57"/>
  <c r="F242" i="57"/>
  <c r="E242" i="57"/>
  <c r="D242" i="57"/>
  <c r="C242" i="57"/>
  <c r="G282" i="57"/>
  <c r="E282" i="57"/>
  <c r="D282" i="57"/>
  <c r="C282" i="57"/>
  <c r="G276" i="57"/>
  <c r="F276" i="57"/>
  <c r="D276" i="57"/>
  <c r="C276" i="57"/>
  <c r="G173" i="57"/>
  <c r="F173" i="57"/>
  <c r="E173" i="57"/>
  <c r="D173" i="57"/>
  <c r="C173" i="57"/>
  <c r="G169" i="57"/>
  <c r="F169" i="57"/>
  <c r="E169" i="57"/>
  <c r="D169" i="57"/>
  <c r="C169" i="57"/>
  <c r="G165" i="57"/>
  <c r="F165" i="57"/>
  <c r="E165" i="57"/>
  <c r="D165" i="57"/>
  <c r="C165" i="57"/>
  <c r="G161" i="57"/>
  <c r="F161" i="57"/>
  <c r="E161" i="57"/>
  <c r="D161" i="57"/>
  <c r="C161" i="57"/>
  <c r="G157" i="57"/>
  <c r="F157" i="57"/>
  <c r="E157" i="57"/>
  <c r="D157" i="57"/>
  <c r="C157" i="57"/>
  <c r="G153" i="57"/>
  <c r="F153" i="57"/>
  <c r="E153" i="57"/>
  <c r="D153" i="57"/>
  <c r="C153" i="57"/>
  <c r="G149" i="57"/>
  <c r="F149" i="57"/>
  <c r="E149" i="57"/>
  <c r="D149" i="57"/>
  <c r="C149" i="57"/>
  <c r="G145" i="57"/>
  <c r="F145" i="57"/>
  <c r="E145" i="57"/>
  <c r="D145" i="57"/>
  <c r="C145" i="57"/>
  <c r="G141" i="57"/>
  <c r="F141" i="57"/>
  <c r="E141" i="57"/>
  <c r="D141" i="57"/>
  <c r="C141" i="57"/>
  <c r="G137" i="57"/>
  <c r="F137" i="57"/>
  <c r="E137" i="57"/>
  <c r="D137" i="57"/>
  <c r="C137" i="57"/>
  <c r="E256" i="57" l="1"/>
  <c r="C256" i="57"/>
  <c r="D256" i="57"/>
  <c r="F256" i="57"/>
  <c r="D260" i="57"/>
  <c r="G260" i="57"/>
  <c r="C260" i="57"/>
  <c r="E260" i="57"/>
  <c r="F260" i="57"/>
  <c r="G256" i="57"/>
  <c r="L95" i="46"/>
  <c r="K95" i="46"/>
  <c r="C95" i="46"/>
  <c r="B95" i="46"/>
  <c r="A291" i="45"/>
  <c r="L501" i="44"/>
  <c r="K501" i="44"/>
  <c r="J501" i="44"/>
  <c r="H501" i="44"/>
  <c r="G501" i="44"/>
  <c r="F501" i="44"/>
  <c r="D501" i="44"/>
  <c r="C501" i="44"/>
  <c r="B501" i="44"/>
  <c r="L478" i="44"/>
  <c r="K478" i="44"/>
  <c r="J478" i="44"/>
  <c r="H478" i="44"/>
  <c r="G478" i="44"/>
  <c r="F478" i="44"/>
  <c r="D478" i="44"/>
  <c r="C478" i="44"/>
  <c r="B478" i="44"/>
  <c r="L460" i="44"/>
  <c r="K460" i="44"/>
  <c r="J460" i="44"/>
  <c r="H460" i="44"/>
  <c r="G460" i="44"/>
  <c r="F460" i="44"/>
  <c r="D460" i="44"/>
  <c r="C460" i="44"/>
  <c r="B460" i="44"/>
  <c r="L437" i="44"/>
  <c r="K437" i="44"/>
  <c r="J437" i="44"/>
  <c r="H437" i="44"/>
  <c r="G437" i="44"/>
  <c r="F437" i="44"/>
  <c r="D437" i="44"/>
  <c r="C437" i="44"/>
  <c r="B437" i="44"/>
  <c r="L419" i="44"/>
  <c r="K419" i="44"/>
  <c r="J419" i="44"/>
  <c r="H419" i="44"/>
  <c r="G419" i="44"/>
  <c r="F419" i="44"/>
  <c r="D419" i="44"/>
  <c r="C419" i="44"/>
  <c r="B419" i="44"/>
  <c r="L396" i="44"/>
  <c r="K396" i="44"/>
  <c r="J396" i="44"/>
  <c r="H396" i="44"/>
  <c r="G396" i="44"/>
  <c r="F396" i="44"/>
  <c r="D396" i="44"/>
  <c r="C396" i="44"/>
  <c r="B396" i="44"/>
  <c r="L378" i="44"/>
  <c r="K378" i="44"/>
  <c r="J378" i="44"/>
  <c r="H378" i="44"/>
  <c r="G378" i="44"/>
  <c r="F378" i="44"/>
  <c r="D378" i="44"/>
  <c r="C378" i="44"/>
  <c r="B378" i="44"/>
  <c r="L413" i="43"/>
  <c r="K413" i="43"/>
  <c r="J413" i="43"/>
  <c r="H413" i="43"/>
  <c r="G413" i="43"/>
  <c r="F413" i="43"/>
  <c r="D413" i="43"/>
  <c r="C413" i="43"/>
  <c r="B413" i="43"/>
  <c r="L394" i="43"/>
  <c r="K394" i="43"/>
  <c r="J394" i="43"/>
  <c r="H394" i="43"/>
  <c r="G394" i="43"/>
  <c r="F394" i="43"/>
  <c r="D394" i="43"/>
  <c r="C394" i="43"/>
  <c r="B394" i="43"/>
  <c r="L372" i="43"/>
  <c r="K372" i="43"/>
  <c r="J372" i="43"/>
  <c r="H372" i="43"/>
  <c r="G372" i="43"/>
  <c r="F372" i="43"/>
  <c r="D372" i="43"/>
  <c r="C372" i="43"/>
  <c r="B372" i="43"/>
  <c r="L353" i="43"/>
  <c r="K353" i="43"/>
  <c r="J353" i="43"/>
  <c r="H353" i="43"/>
  <c r="G353" i="43"/>
  <c r="F353" i="43"/>
  <c r="D353" i="43"/>
  <c r="C353" i="43"/>
  <c r="B353" i="43"/>
  <c r="L331" i="43"/>
  <c r="K331" i="43"/>
  <c r="J331" i="43"/>
  <c r="I331" i="43"/>
  <c r="H331" i="43"/>
  <c r="G331" i="43"/>
  <c r="F331" i="43"/>
  <c r="D331" i="43"/>
  <c r="C331" i="43"/>
  <c r="B331" i="43"/>
  <c r="L312" i="43"/>
  <c r="K312" i="43"/>
  <c r="J312" i="43"/>
  <c r="H312" i="43"/>
  <c r="G312" i="43"/>
  <c r="F312" i="43"/>
  <c r="D312" i="43"/>
  <c r="C312" i="43"/>
  <c r="B312" i="43"/>
  <c r="B87" i="42"/>
  <c r="C87" i="42"/>
  <c r="D87" i="42"/>
  <c r="B88" i="42"/>
  <c r="C88" i="42"/>
  <c r="D88" i="42"/>
  <c r="B93" i="42"/>
  <c r="C93" i="42"/>
  <c r="D93" i="42"/>
  <c r="K107" i="54"/>
  <c r="J107" i="54"/>
  <c r="I107" i="54"/>
  <c r="G107" i="54"/>
  <c r="F107" i="54"/>
  <c r="D107" i="54"/>
  <c r="C107" i="54"/>
  <c r="B107" i="54"/>
  <c r="K184" i="39"/>
  <c r="J184" i="39"/>
  <c r="I184" i="39"/>
  <c r="G184" i="39"/>
  <c r="F184" i="39"/>
  <c r="D184" i="39"/>
  <c r="C184" i="39"/>
  <c r="B184" i="39"/>
  <c r="K99" i="38"/>
  <c r="J99" i="38"/>
  <c r="I99" i="38"/>
  <c r="G99" i="38"/>
  <c r="F99" i="38"/>
  <c r="D99" i="38"/>
  <c r="C99" i="38"/>
  <c r="B99" i="38"/>
  <c r="K102" i="36"/>
  <c r="J102" i="36"/>
  <c r="I102" i="36"/>
  <c r="G102" i="36"/>
  <c r="F102" i="36"/>
  <c r="D102" i="36"/>
  <c r="C102" i="36"/>
  <c r="B102" i="36"/>
  <c r="K111" i="35"/>
  <c r="J111" i="35"/>
  <c r="I111" i="35"/>
  <c r="G111" i="35"/>
  <c r="F111" i="35"/>
  <c r="D111" i="35"/>
  <c r="C111" i="35"/>
  <c r="B111" i="35"/>
  <c r="P95" i="34"/>
  <c r="O95" i="34"/>
  <c r="N95" i="34"/>
  <c r="L95" i="34"/>
  <c r="K95" i="34"/>
  <c r="I95" i="34"/>
  <c r="H95" i="34"/>
  <c r="G95" i="34"/>
  <c r="F95" i="34"/>
  <c r="D95" i="34"/>
  <c r="C95" i="34"/>
  <c r="B95" i="34"/>
  <c r="M95" i="33"/>
  <c r="L95" i="33"/>
  <c r="J95" i="33"/>
  <c r="H95" i="33"/>
  <c r="F95" i="33"/>
  <c r="D95" i="33"/>
  <c r="C95" i="33"/>
  <c r="B95" i="33"/>
  <c r="J96" i="32"/>
  <c r="I96" i="32"/>
  <c r="H96" i="32"/>
  <c r="F96" i="32"/>
  <c r="D96" i="32"/>
  <c r="C96" i="32"/>
  <c r="B96" i="32"/>
  <c r="K88" i="31"/>
  <c r="J88" i="31"/>
  <c r="I88" i="31"/>
  <c r="G88" i="31"/>
  <c r="F88" i="31"/>
  <c r="D88" i="31"/>
  <c r="C88" i="31"/>
  <c r="B88" i="31"/>
  <c r="K87" i="30"/>
  <c r="G87" i="30"/>
  <c r="F87" i="30"/>
  <c r="D87" i="30"/>
  <c r="C87" i="30"/>
  <c r="B87" i="30"/>
  <c r="E85" i="29"/>
  <c r="D85" i="29"/>
  <c r="C85" i="29"/>
  <c r="B85" i="29"/>
  <c r="L103" i="28"/>
  <c r="K103" i="28"/>
  <c r="E103" i="28"/>
  <c r="D103" i="28"/>
  <c r="C103" i="28"/>
  <c r="B103" i="28"/>
  <c r="I158" i="27"/>
  <c r="H158" i="27"/>
  <c r="G158" i="27"/>
  <c r="F158" i="27"/>
  <c r="E158" i="27"/>
  <c r="D158" i="27"/>
  <c r="C158" i="27"/>
  <c r="B158" i="27"/>
  <c r="G99" i="26"/>
  <c r="F99" i="26"/>
  <c r="E99" i="26"/>
  <c r="C99" i="26"/>
  <c r="B99" i="26"/>
  <c r="H92" i="25"/>
  <c r="G92" i="25"/>
  <c r="F92" i="25"/>
  <c r="D92" i="25"/>
  <c r="C92" i="25"/>
  <c r="B92" i="25"/>
  <c r="E89" i="24"/>
  <c r="D89" i="24"/>
  <c r="C89" i="24"/>
  <c r="B89" i="24"/>
  <c r="M100" i="23"/>
  <c r="B290" i="22"/>
  <c r="B206" i="22"/>
  <c r="B312" i="22" s="1"/>
  <c r="L111" i="20"/>
  <c r="K111" i="20"/>
  <c r="J111" i="20"/>
  <c r="I111" i="20"/>
  <c r="H111" i="20"/>
  <c r="G111" i="20"/>
  <c r="F111" i="20"/>
  <c r="E111" i="20"/>
  <c r="D111" i="20"/>
  <c r="C111" i="20"/>
  <c r="B111" i="20"/>
  <c r="I100" i="21"/>
  <c r="H100" i="21"/>
  <c r="G100" i="21"/>
  <c r="F100" i="21"/>
  <c r="E100" i="21"/>
  <c r="D100" i="21"/>
  <c r="C100" i="21"/>
  <c r="B100" i="21"/>
  <c r="I99" i="17"/>
  <c r="H99" i="17"/>
  <c r="G99" i="17"/>
  <c r="F99" i="17"/>
  <c r="D99" i="17"/>
  <c r="C99" i="17"/>
  <c r="B99" i="17"/>
  <c r="G93" i="19"/>
  <c r="F93" i="19"/>
  <c r="E93" i="19"/>
  <c r="D93" i="19"/>
  <c r="C93" i="19"/>
  <c r="B93" i="19"/>
  <c r="G102" i="18"/>
  <c r="F102" i="18"/>
  <c r="E102" i="18"/>
  <c r="D102" i="18"/>
  <c r="C102" i="18"/>
  <c r="B102" i="18"/>
  <c r="I105" i="16"/>
  <c r="H105" i="16"/>
  <c r="G105" i="16"/>
  <c r="F105" i="16"/>
  <c r="E105" i="16"/>
  <c r="D105" i="16"/>
  <c r="C105" i="16"/>
  <c r="B105" i="16"/>
  <c r="L104" i="15"/>
  <c r="K104" i="15"/>
  <c r="J104" i="15"/>
  <c r="I104" i="15"/>
  <c r="H104" i="15"/>
  <c r="G104" i="15"/>
  <c r="F104" i="15"/>
  <c r="E104" i="15"/>
  <c r="D104" i="15"/>
  <c r="C104" i="15"/>
  <c r="B104" i="15"/>
  <c r="B115" i="14"/>
  <c r="I94" i="12"/>
  <c r="H94" i="12"/>
  <c r="G94" i="12"/>
  <c r="F94" i="12"/>
  <c r="E94" i="12"/>
  <c r="C94" i="12"/>
  <c r="J136" i="11"/>
  <c r="H136" i="11"/>
  <c r="G136" i="11"/>
  <c r="E136" i="11"/>
  <c r="D136" i="11"/>
  <c r="C136" i="11"/>
  <c r="B136" i="11"/>
  <c r="N125" i="10"/>
  <c r="M125" i="10"/>
  <c r="K125" i="10"/>
  <c r="J125" i="10"/>
  <c r="H125" i="10"/>
  <c r="G125" i="10"/>
  <c r="D125" i="10"/>
  <c r="B125" i="10"/>
  <c r="I148" i="8"/>
  <c r="H148" i="8"/>
  <c r="F148" i="8"/>
  <c r="E148" i="8"/>
  <c r="C148" i="8"/>
  <c r="B148" i="8"/>
  <c r="B374" i="7"/>
  <c r="I373" i="7"/>
  <c r="H373" i="7"/>
  <c r="G373" i="7"/>
  <c r="E373" i="7"/>
  <c r="D373" i="7"/>
  <c r="C373" i="7"/>
  <c r="I372" i="7"/>
  <c r="H372" i="7"/>
  <c r="G372" i="7"/>
  <c r="E372" i="7"/>
  <c r="D372" i="7"/>
  <c r="C372" i="7"/>
  <c r="I371" i="7"/>
  <c r="H371" i="7"/>
  <c r="G371" i="7"/>
  <c r="E371" i="7"/>
  <c r="D371" i="7"/>
  <c r="C371" i="7"/>
  <c r="I370" i="7"/>
  <c r="H370" i="7"/>
  <c r="G370" i="7"/>
  <c r="E370" i="7"/>
  <c r="D370" i="7"/>
  <c r="C370" i="7"/>
  <c r="I304" i="7"/>
  <c r="I374" i="7" s="1"/>
  <c r="H304" i="7"/>
  <c r="H374" i="7" s="1"/>
  <c r="G304" i="7"/>
  <c r="G374" i="7" s="1"/>
  <c r="E304" i="7"/>
  <c r="E374" i="7" s="1"/>
  <c r="D304" i="7"/>
  <c r="D374" i="7" s="1"/>
  <c r="C304" i="7"/>
  <c r="C374" i="7" s="1"/>
  <c r="I152" i="56"/>
  <c r="T109" i="5"/>
  <c r="S109" i="5"/>
  <c r="R109" i="5"/>
  <c r="Q109" i="5"/>
  <c r="O109" i="5"/>
  <c r="N109" i="5"/>
  <c r="M109" i="5"/>
  <c r="L109" i="5"/>
  <c r="J109" i="5"/>
  <c r="H109" i="5"/>
  <c r="G109" i="5"/>
  <c r="F109" i="5"/>
  <c r="D109" i="5"/>
  <c r="B109" i="5"/>
  <c r="W99" i="4"/>
  <c r="V99" i="4"/>
  <c r="U99" i="4"/>
  <c r="T99" i="4"/>
  <c r="S99" i="4"/>
  <c r="R99" i="4"/>
  <c r="Q99" i="4"/>
  <c r="P99" i="4"/>
  <c r="N99" i="4"/>
  <c r="M99" i="4"/>
  <c r="L99" i="4"/>
  <c r="K99" i="4"/>
  <c r="J99" i="4"/>
  <c r="I99" i="4"/>
  <c r="H99" i="4"/>
  <c r="G99" i="4"/>
  <c r="F99" i="4"/>
  <c r="E99" i="4"/>
  <c r="D99" i="4"/>
  <c r="C99" i="4"/>
  <c r="AE112" i="3"/>
  <c r="AD112" i="3"/>
  <c r="AB112" i="3"/>
  <c r="AA112" i="3"/>
  <c r="Y112" i="3"/>
  <c r="W112" i="3"/>
  <c r="U112" i="3"/>
  <c r="T112" i="3"/>
  <c r="R112" i="3"/>
  <c r="Q112" i="3"/>
  <c r="O112" i="3"/>
  <c r="N112" i="3"/>
  <c r="L112" i="3"/>
  <c r="K112" i="3"/>
  <c r="J112" i="3"/>
  <c r="I112" i="3"/>
  <c r="G112" i="3"/>
  <c r="E112" i="3"/>
  <c r="D112" i="3"/>
  <c r="B112" i="3"/>
  <c r="V152" i="56" l="1"/>
  <c r="U152" i="56"/>
  <c r="T152" i="56"/>
  <c r="R152" i="56"/>
  <c r="Q152" i="56"/>
  <c r="P152" i="56"/>
  <c r="N152" i="56"/>
  <c r="M152" i="56"/>
  <c r="L152" i="56"/>
  <c r="K152" i="56"/>
  <c r="G152" i="56"/>
  <c r="E152" i="56"/>
  <c r="C152" i="56"/>
  <c r="V151" i="56"/>
  <c r="U151" i="56"/>
  <c r="T151" i="56"/>
  <c r="R151" i="56"/>
  <c r="Q151" i="56"/>
  <c r="P151" i="56"/>
  <c r="N151" i="56"/>
  <c r="M151" i="56"/>
  <c r="L151" i="56"/>
  <c r="K151" i="56"/>
  <c r="I151" i="56"/>
  <c r="G151" i="56"/>
  <c r="E151" i="56"/>
  <c r="C151" i="56"/>
  <c r="V150" i="56"/>
  <c r="U150" i="56"/>
  <c r="T150" i="56"/>
  <c r="R150" i="56"/>
  <c r="Q150" i="56"/>
  <c r="P150" i="56"/>
  <c r="N150" i="56"/>
  <c r="M150" i="56"/>
  <c r="L150" i="56"/>
  <c r="K150" i="56"/>
  <c r="I150" i="56"/>
  <c r="G150" i="56"/>
  <c r="E150" i="56"/>
  <c r="C150" i="56"/>
  <c r="V149" i="56"/>
  <c r="U149" i="56"/>
  <c r="T149" i="56"/>
  <c r="R149" i="56"/>
  <c r="Q149" i="56"/>
  <c r="P149" i="56"/>
  <c r="N149" i="56"/>
  <c r="M149" i="56"/>
  <c r="L149" i="56"/>
  <c r="K149" i="56"/>
  <c r="I149" i="56"/>
  <c r="G149" i="56"/>
  <c r="E149" i="56"/>
  <c r="C149" i="56"/>
  <c r="V148" i="56"/>
  <c r="U148" i="56"/>
  <c r="T148" i="56"/>
  <c r="R148" i="56"/>
  <c r="Q148" i="56"/>
  <c r="P148" i="56"/>
  <c r="N148" i="56"/>
  <c r="M148" i="56"/>
  <c r="L148" i="56"/>
  <c r="K148" i="56"/>
  <c r="I148" i="56"/>
  <c r="G148" i="56"/>
  <c r="E148" i="56"/>
  <c r="C148" i="56"/>
  <c r="V147" i="56"/>
  <c r="U147" i="56"/>
  <c r="T147" i="56"/>
  <c r="R147" i="56"/>
  <c r="Q147" i="56"/>
  <c r="P147" i="56"/>
  <c r="N147" i="56"/>
  <c r="M147" i="56"/>
  <c r="L147" i="56"/>
  <c r="K147" i="56"/>
  <c r="I147" i="56"/>
  <c r="G147" i="56"/>
  <c r="E147" i="56"/>
  <c r="C147" i="56"/>
  <c r="V146" i="56"/>
  <c r="U146" i="56"/>
  <c r="T146" i="56"/>
  <c r="R146" i="56"/>
  <c r="Q146" i="56"/>
  <c r="P146" i="56"/>
  <c r="N146" i="56"/>
  <c r="M146" i="56"/>
  <c r="L146" i="56"/>
  <c r="K146" i="56"/>
  <c r="I146" i="56"/>
  <c r="G146" i="56"/>
  <c r="E146" i="56"/>
  <c r="C146" i="56"/>
  <c r="V145" i="56"/>
  <c r="U145" i="56"/>
  <c r="T145" i="56"/>
  <c r="R145" i="56"/>
  <c r="Q145" i="56"/>
  <c r="P145" i="56"/>
  <c r="N145" i="56"/>
  <c r="M145" i="56"/>
  <c r="L145" i="56"/>
  <c r="K145" i="56"/>
  <c r="I145" i="56"/>
  <c r="G145" i="56"/>
  <c r="E145" i="56"/>
  <c r="C145" i="56"/>
  <c r="V144" i="56"/>
  <c r="U144" i="56"/>
  <c r="T144" i="56"/>
  <c r="R144" i="56"/>
  <c r="Q144" i="56"/>
  <c r="P144" i="56"/>
  <c r="N144" i="56"/>
  <c r="M144" i="56"/>
  <c r="L144" i="56"/>
  <c r="K144" i="56"/>
  <c r="I144" i="56"/>
  <c r="G144" i="56"/>
  <c r="E144" i="56"/>
  <c r="C144" i="56"/>
  <c r="V143" i="56"/>
  <c r="U143" i="56"/>
  <c r="T143" i="56"/>
  <c r="R143" i="56"/>
  <c r="Q143" i="56"/>
  <c r="P143" i="56"/>
  <c r="N143" i="56"/>
  <c r="M143" i="56"/>
  <c r="L143" i="56"/>
  <c r="K143" i="56"/>
  <c r="I143" i="56"/>
  <c r="G143" i="56"/>
  <c r="E143" i="56"/>
  <c r="C143" i="56"/>
  <c r="V142" i="56"/>
  <c r="U142" i="56"/>
  <c r="T142" i="56"/>
  <c r="R142" i="56"/>
  <c r="Q142" i="56"/>
  <c r="P142" i="56"/>
  <c r="N142" i="56"/>
  <c r="M142" i="56"/>
  <c r="L142" i="56"/>
  <c r="K142" i="56"/>
  <c r="I142" i="56"/>
  <c r="G142" i="56"/>
  <c r="E142" i="56"/>
  <c r="C142" i="56"/>
  <c r="V141" i="56"/>
  <c r="U141" i="56"/>
  <c r="T141" i="56"/>
  <c r="R141" i="56"/>
  <c r="Q141" i="56"/>
  <c r="P141" i="56"/>
  <c r="N141" i="56"/>
  <c r="M141" i="56"/>
  <c r="L141" i="56"/>
  <c r="K141" i="56"/>
  <c r="I141" i="56"/>
  <c r="G141" i="56"/>
  <c r="E141" i="56"/>
  <c r="C141" i="56"/>
  <c r="V140" i="56"/>
  <c r="U140" i="56"/>
  <c r="T140" i="56"/>
  <c r="R140" i="56"/>
  <c r="Q140" i="56"/>
  <c r="P140" i="56"/>
  <c r="N140" i="56"/>
  <c r="M140" i="56"/>
  <c r="L140" i="56"/>
  <c r="K140" i="56"/>
  <c r="I140" i="56"/>
  <c r="G140" i="56"/>
  <c r="E140" i="56"/>
  <c r="C140" i="56"/>
  <c r="V139" i="56"/>
  <c r="U139" i="56"/>
  <c r="T139" i="56"/>
  <c r="R139" i="56"/>
  <c r="Q139" i="56"/>
  <c r="P139" i="56"/>
  <c r="N139" i="56"/>
  <c r="M139" i="56"/>
  <c r="L139" i="56"/>
  <c r="K139" i="56"/>
  <c r="I139" i="56"/>
  <c r="G139" i="56"/>
  <c r="E139" i="56"/>
  <c r="C139" i="56"/>
  <c r="V138" i="56"/>
  <c r="U138" i="56"/>
  <c r="T138" i="56"/>
  <c r="R138" i="56"/>
  <c r="Q138" i="56"/>
  <c r="P138" i="56"/>
  <c r="N138" i="56"/>
  <c r="M138" i="56"/>
  <c r="L138" i="56"/>
  <c r="K138" i="56"/>
  <c r="I138" i="56"/>
  <c r="G138" i="56"/>
  <c r="E138" i="56"/>
  <c r="C138" i="56"/>
  <c r="V137" i="56"/>
  <c r="U137" i="56"/>
  <c r="T137" i="56"/>
  <c r="R137" i="56"/>
  <c r="Q137" i="56"/>
  <c r="P137" i="56"/>
  <c r="N137" i="56"/>
  <c r="M137" i="56"/>
  <c r="L137" i="56"/>
  <c r="K137" i="56"/>
  <c r="I137" i="56"/>
  <c r="G137" i="56"/>
  <c r="E137" i="56"/>
  <c r="C137" i="56"/>
  <c r="V136" i="56"/>
  <c r="U136" i="56"/>
  <c r="T136" i="56"/>
  <c r="R136" i="56"/>
  <c r="Q136" i="56"/>
  <c r="P136" i="56"/>
  <c r="N136" i="56"/>
  <c r="M136" i="56"/>
  <c r="L136" i="56"/>
  <c r="K136" i="56"/>
  <c r="I136" i="56"/>
  <c r="G136" i="56"/>
  <c r="E136" i="56"/>
  <c r="C136" i="56"/>
  <c r="V133" i="56"/>
  <c r="U133" i="56"/>
  <c r="T133" i="56"/>
  <c r="R133" i="56"/>
  <c r="Q133" i="56"/>
  <c r="P133" i="56"/>
  <c r="N133" i="56"/>
  <c r="M133" i="56"/>
  <c r="L133" i="56"/>
  <c r="K133" i="56"/>
  <c r="I133" i="56"/>
  <c r="G133" i="56"/>
  <c r="E133" i="56"/>
  <c r="C133" i="56"/>
  <c r="V132" i="56"/>
  <c r="U132" i="56"/>
  <c r="T132" i="56"/>
  <c r="R132" i="56"/>
  <c r="Q132" i="56"/>
  <c r="P132" i="56"/>
  <c r="N132" i="56"/>
  <c r="M132" i="56"/>
  <c r="L132" i="56"/>
  <c r="K132" i="56"/>
  <c r="I132" i="56"/>
  <c r="G132" i="56"/>
  <c r="E132" i="56"/>
  <c r="C132" i="56"/>
  <c r="V131" i="56"/>
  <c r="U131" i="56"/>
  <c r="T131" i="56"/>
  <c r="R131" i="56"/>
  <c r="Q131" i="56"/>
  <c r="P131" i="56"/>
  <c r="N131" i="56"/>
  <c r="M131" i="56"/>
  <c r="L131" i="56"/>
  <c r="K131" i="56"/>
  <c r="I131" i="56"/>
  <c r="G131" i="56"/>
  <c r="E131" i="56"/>
  <c r="C131" i="56"/>
  <c r="V130" i="56"/>
  <c r="U130" i="56"/>
  <c r="T130" i="56"/>
  <c r="R130" i="56"/>
  <c r="Q130" i="56"/>
  <c r="P130" i="56"/>
  <c r="N130" i="56"/>
  <c r="M130" i="56"/>
  <c r="L130" i="56"/>
  <c r="K130" i="56"/>
  <c r="I130" i="56"/>
  <c r="G130" i="56"/>
  <c r="E130" i="56"/>
  <c r="C130" i="56"/>
  <c r="V129" i="56"/>
  <c r="U129" i="56"/>
  <c r="T129" i="56"/>
  <c r="R129" i="56"/>
  <c r="Q129" i="56"/>
  <c r="P129" i="56"/>
  <c r="N129" i="56"/>
  <c r="M129" i="56"/>
  <c r="L129" i="56"/>
  <c r="K129" i="56"/>
  <c r="I129" i="56"/>
  <c r="G129" i="56"/>
  <c r="E129" i="56"/>
  <c r="C129" i="56"/>
  <c r="V128" i="56"/>
  <c r="U128" i="56"/>
  <c r="T128" i="56"/>
  <c r="R128" i="56"/>
  <c r="Q128" i="56"/>
  <c r="P128" i="56"/>
  <c r="N128" i="56"/>
  <c r="M128" i="56"/>
  <c r="L128" i="56"/>
  <c r="K128" i="56"/>
  <c r="I128" i="56"/>
  <c r="G128" i="56"/>
  <c r="E128" i="56"/>
  <c r="C128" i="56"/>
  <c r="V127" i="56"/>
  <c r="U127" i="56"/>
  <c r="T127" i="56"/>
  <c r="R127" i="56"/>
  <c r="Q127" i="56"/>
  <c r="P127" i="56"/>
  <c r="N127" i="56"/>
  <c r="M127" i="56"/>
  <c r="L127" i="56"/>
  <c r="K127" i="56"/>
  <c r="I127" i="56"/>
  <c r="G127" i="56"/>
  <c r="E127" i="56"/>
  <c r="C127" i="56"/>
  <c r="V126" i="56"/>
  <c r="U126" i="56"/>
  <c r="T126" i="56"/>
  <c r="R126" i="56"/>
  <c r="Q126" i="56"/>
  <c r="P126" i="56"/>
  <c r="N126" i="56"/>
  <c r="M126" i="56"/>
  <c r="L126" i="56"/>
  <c r="K126" i="56"/>
  <c r="I126" i="56"/>
  <c r="G126" i="56"/>
  <c r="E126" i="56"/>
  <c r="C126" i="56"/>
  <c r="A95" i="42" l="1"/>
  <c r="A96" i="42"/>
  <c r="A94" i="42"/>
  <c r="H360" i="7" l="1"/>
  <c r="I360" i="7"/>
  <c r="H361" i="7"/>
  <c r="I361" i="7"/>
  <c r="H362" i="7"/>
  <c r="I362" i="7"/>
  <c r="H363" i="7"/>
  <c r="I363" i="7"/>
  <c r="H364" i="7"/>
  <c r="I364" i="7"/>
  <c r="H365" i="7"/>
  <c r="I365" i="7"/>
  <c r="G365" i="7"/>
  <c r="G364" i="7"/>
  <c r="G363" i="7"/>
  <c r="G362" i="7"/>
  <c r="G361" i="7"/>
  <c r="G360" i="7"/>
  <c r="D360" i="7"/>
  <c r="E360" i="7"/>
  <c r="D361" i="7"/>
  <c r="E361" i="7"/>
  <c r="D362" i="7"/>
  <c r="E362" i="7"/>
  <c r="D363" i="7"/>
  <c r="E363" i="7"/>
  <c r="D364" i="7"/>
  <c r="E364" i="7"/>
  <c r="D365" i="7"/>
  <c r="E365" i="7"/>
  <c r="C361" i="7"/>
  <c r="C362" i="7"/>
  <c r="C363" i="7"/>
  <c r="C364" i="7"/>
  <c r="C365" i="7"/>
  <c r="C360" i="7"/>
  <c r="A201" i="27" l="1"/>
  <c r="A200" i="27"/>
  <c r="A199" i="27"/>
  <c r="A198" i="27"/>
  <c r="A192" i="27"/>
  <c r="A193" i="27"/>
  <c r="A194" i="27"/>
  <c r="A195" i="27"/>
  <c r="A196" i="27"/>
  <c r="A197" i="27"/>
  <c r="F98" i="20"/>
  <c r="F87" i="21"/>
  <c r="F86" i="17"/>
  <c r="A155" i="8" l="1"/>
  <c r="A156" i="8"/>
  <c r="A157" i="8"/>
  <c r="A158" i="8"/>
  <c r="A159" i="8"/>
  <c r="B366" i="7" l="1"/>
  <c r="A407" i="7"/>
  <c r="B100" i="36" l="1"/>
  <c r="C100" i="36"/>
  <c r="D100" i="36"/>
  <c r="F100" i="36"/>
  <c r="G100" i="36"/>
  <c r="I100" i="36"/>
  <c r="J100" i="36"/>
  <c r="K100" i="36"/>
  <c r="B101" i="36"/>
  <c r="C101" i="36"/>
  <c r="D101" i="36"/>
  <c r="F101" i="36"/>
  <c r="G101" i="36"/>
  <c r="I101" i="36"/>
  <c r="J101" i="36"/>
  <c r="K101" i="36"/>
  <c r="L417" i="44" l="1"/>
  <c r="L418" i="44"/>
  <c r="L424" i="44"/>
  <c r="K417" i="44"/>
  <c r="K418" i="44"/>
  <c r="K424" i="44"/>
  <c r="J417" i="44"/>
  <c r="J418" i="44"/>
  <c r="J424" i="44"/>
  <c r="H417" i="44"/>
  <c r="H418" i="44"/>
  <c r="H424" i="44"/>
  <c r="G417" i="44"/>
  <c r="G418" i="44"/>
  <c r="G424" i="44"/>
  <c r="F417" i="44"/>
  <c r="F418" i="44"/>
  <c r="F424" i="44"/>
  <c r="D417" i="44"/>
  <c r="D418" i="44"/>
  <c r="D424" i="44"/>
  <c r="C416" i="44"/>
  <c r="C417" i="44"/>
  <c r="C418" i="44"/>
  <c r="C424" i="44"/>
  <c r="B416" i="44"/>
  <c r="B417" i="44"/>
  <c r="B418" i="44"/>
  <c r="B424" i="44"/>
  <c r="B211" i="45" l="1"/>
  <c r="C211" i="45"/>
  <c r="D211" i="45"/>
  <c r="F211" i="45"/>
  <c r="G211" i="45"/>
  <c r="H211" i="45"/>
  <c r="J211" i="45"/>
  <c r="K211" i="45"/>
  <c r="L211" i="45"/>
  <c r="B212" i="45"/>
  <c r="C212" i="45"/>
  <c r="D212" i="45"/>
  <c r="F212" i="45"/>
  <c r="G212" i="45"/>
  <c r="H212" i="45"/>
  <c r="J212" i="45"/>
  <c r="K212" i="45"/>
  <c r="L212" i="45"/>
  <c r="B213" i="45"/>
  <c r="C213" i="45"/>
  <c r="D213" i="45"/>
  <c r="F213" i="45"/>
  <c r="G213" i="45"/>
  <c r="H213" i="45"/>
  <c r="J213" i="45"/>
  <c r="K213" i="45"/>
  <c r="L213" i="45"/>
  <c r="B214" i="45"/>
  <c r="C214" i="45"/>
  <c r="D214" i="45"/>
  <c r="F214" i="45"/>
  <c r="G214" i="45"/>
  <c r="H214" i="45"/>
  <c r="J214" i="45"/>
  <c r="K214" i="45"/>
  <c r="L214" i="45"/>
  <c r="B215" i="45"/>
  <c r="C215" i="45"/>
  <c r="D215" i="45"/>
  <c r="F215" i="45"/>
  <c r="G215" i="45"/>
  <c r="H215" i="45"/>
  <c r="J215" i="45"/>
  <c r="K215" i="45"/>
  <c r="L215" i="45"/>
  <c r="B216" i="45"/>
  <c r="C216" i="45"/>
  <c r="D216" i="45"/>
  <c r="F216" i="45"/>
  <c r="G216" i="45"/>
  <c r="H216" i="45"/>
  <c r="J216" i="45"/>
  <c r="K216" i="45"/>
  <c r="L216" i="45"/>
  <c r="B217" i="45"/>
  <c r="C217" i="45"/>
  <c r="D217" i="45"/>
  <c r="F217" i="45"/>
  <c r="G217" i="45"/>
  <c r="H217" i="45"/>
  <c r="J217" i="45"/>
  <c r="K217" i="45"/>
  <c r="L217" i="45"/>
  <c r="B218" i="45"/>
  <c r="C218" i="45"/>
  <c r="D218" i="45"/>
  <c r="F218" i="45"/>
  <c r="G218" i="45"/>
  <c r="H218" i="45"/>
  <c r="J218" i="45"/>
  <c r="K218" i="45"/>
  <c r="L218" i="45"/>
  <c r="B219" i="45"/>
  <c r="C219" i="45"/>
  <c r="D219" i="45"/>
  <c r="F219" i="45"/>
  <c r="G219" i="45"/>
  <c r="H219" i="45"/>
  <c r="J219" i="45"/>
  <c r="K219" i="45"/>
  <c r="L219" i="45"/>
  <c r="B220" i="45"/>
  <c r="C220" i="45"/>
  <c r="D220" i="45"/>
  <c r="F220" i="45"/>
  <c r="G220" i="45"/>
  <c r="H220" i="45"/>
  <c r="J220" i="45"/>
  <c r="K220" i="45"/>
  <c r="L220" i="45"/>
  <c r="B221" i="45"/>
  <c r="C221" i="45"/>
  <c r="D221" i="45"/>
  <c r="F221" i="45"/>
  <c r="G221" i="45"/>
  <c r="H221" i="45"/>
  <c r="J221" i="45"/>
  <c r="K221" i="45"/>
  <c r="L221" i="45"/>
  <c r="B228" i="45"/>
  <c r="C228" i="45"/>
  <c r="D228" i="45"/>
  <c r="F228" i="45"/>
  <c r="G228" i="45"/>
  <c r="H228" i="45"/>
  <c r="J228" i="45"/>
  <c r="K228" i="45"/>
  <c r="L228" i="45"/>
  <c r="B229" i="45"/>
  <c r="C229" i="45"/>
  <c r="D229" i="45"/>
  <c r="F229" i="45"/>
  <c r="G229" i="45"/>
  <c r="H229" i="45"/>
  <c r="J229" i="45"/>
  <c r="K229" i="45"/>
  <c r="L229" i="45"/>
  <c r="B230" i="45"/>
  <c r="C230" i="45"/>
  <c r="D230" i="45"/>
  <c r="F230" i="45"/>
  <c r="G230" i="45"/>
  <c r="H230" i="45"/>
  <c r="J230" i="45"/>
  <c r="K230" i="45"/>
  <c r="L230" i="45"/>
  <c r="B231" i="45"/>
  <c r="C231" i="45"/>
  <c r="D231" i="45"/>
  <c r="F231" i="45"/>
  <c r="G231" i="45"/>
  <c r="H231" i="45"/>
  <c r="J231" i="45"/>
  <c r="K231" i="45"/>
  <c r="L231" i="45"/>
  <c r="B232" i="45"/>
  <c r="C232" i="45"/>
  <c r="D232" i="45"/>
  <c r="F232" i="45"/>
  <c r="G232" i="45"/>
  <c r="H232" i="45"/>
  <c r="J232" i="45"/>
  <c r="K232" i="45"/>
  <c r="L232" i="45"/>
  <c r="B233" i="45"/>
  <c r="C233" i="45"/>
  <c r="D233" i="45"/>
  <c r="F233" i="45"/>
  <c r="G233" i="45"/>
  <c r="H233" i="45"/>
  <c r="J233" i="45"/>
  <c r="K233" i="45"/>
  <c r="L233" i="45"/>
  <c r="B234" i="45"/>
  <c r="C234" i="45"/>
  <c r="D234" i="45"/>
  <c r="F234" i="45"/>
  <c r="G234" i="45"/>
  <c r="H234" i="45"/>
  <c r="J234" i="45"/>
  <c r="K234" i="45"/>
  <c r="L234" i="45"/>
  <c r="B235" i="45"/>
  <c r="C235" i="45"/>
  <c r="D235" i="45"/>
  <c r="F235" i="45"/>
  <c r="G235" i="45"/>
  <c r="H235" i="45"/>
  <c r="J235" i="45"/>
  <c r="K235" i="45"/>
  <c r="L235" i="45"/>
  <c r="B236" i="45"/>
  <c r="C236" i="45"/>
  <c r="D236" i="45"/>
  <c r="F236" i="45"/>
  <c r="G236" i="45"/>
  <c r="H236" i="45"/>
  <c r="J236" i="45"/>
  <c r="K236" i="45"/>
  <c r="L236" i="45"/>
  <c r="B237" i="45"/>
  <c r="C237" i="45"/>
  <c r="D237" i="45"/>
  <c r="F237" i="45"/>
  <c r="G237" i="45"/>
  <c r="H237" i="45"/>
  <c r="J237" i="45"/>
  <c r="K237" i="45"/>
  <c r="L237" i="45"/>
  <c r="A121" i="35"/>
  <c r="A120" i="35"/>
  <c r="A104" i="34"/>
  <c r="A105" i="34"/>
  <c r="A101" i="19"/>
  <c r="A102" i="19"/>
  <c r="A103" i="19"/>
  <c r="A104" i="19"/>
  <c r="A105" i="19"/>
  <c r="A106" i="19"/>
  <c r="I103" i="5" l="1"/>
  <c r="F46" i="22" l="1"/>
  <c r="F205" i="22" l="1"/>
  <c r="F311" i="22" s="1"/>
  <c r="F240" i="22"/>
  <c r="K47" i="37"/>
  <c r="K46" i="37"/>
  <c r="K45" i="37"/>
  <c r="K44" i="37"/>
  <c r="K43" i="37"/>
  <c r="K42" i="37"/>
  <c r="K41" i="37"/>
  <c r="K40" i="37"/>
  <c r="K39" i="37"/>
  <c r="K38" i="37"/>
  <c r="K37" i="37"/>
  <c r="K87" i="37" l="1"/>
  <c r="A290" i="45" l="1"/>
  <c r="A289" i="45"/>
  <c r="A288" i="45"/>
  <c r="A287" i="45"/>
  <c r="A286" i="45"/>
  <c r="A285" i="45"/>
  <c r="L277" i="45"/>
  <c r="K277" i="45"/>
  <c r="J277" i="45"/>
  <c r="H277" i="45"/>
  <c r="G277" i="45"/>
  <c r="F277" i="45"/>
  <c r="D277" i="45"/>
  <c r="C277" i="45"/>
  <c r="B277" i="45"/>
  <c r="L276" i="45"/>
  <c r="K276" i="45"/>
  <c r="J276" i="45"/>
  <c r="H276" i="45"/>
  <c r="G276" i="45"/>
  <c r="F276" i="45"/>
  <c r="D276" i="45"/>
  <c r="C276" i="45"/>
  <c r="B276" i="45"/>
  <c r="L275" i="45"/>
  <c r="K275" i="45"/>
  <c r="J275" i="45"/>
  <c r="H275" i="45"/>
  <c r="G275" i="45"/>
  <c r="F275" i="45"/>
  <c r="D275" i="45"/>
  <c r="C275" i="45"/>
  <c r="B275" i="45"/>
  <c r="L274" i="45"/>
  <c r="K274" i="45"/>
  <c r="J274" i="45"/>
  <c r="H274" i="45"/>
  <c r="G274" i="45"/>
  <c r="F274" i="45"/>
  <c r="D274" i="45"/>
  <c r="C274" i="45"/>
  <c r="B274" i="45"/>
  <c r="L273" i="45"/>
  <c r="K273" i="45"/>
  <c r="J273" i="45"/>
  <c r="H273" i="45"/>
  <c r="G273" i="45"/>
  <c r="F273" i="45"/>
  <c r="D273" i="45"/>
  <c r="C273" i="45"/>
  <c r="B273" i="45"/>
  <c r="L272" i="45"/>
  <c r="K272" i="45"/>
  <c r="J272" i="45"/>
  <c r="H272" i="45"/>
  <c r="G272" i="45"/>
  <c r="F272" i="45"/>
  <c r="D272" i="45"/>
  <c r="C272" i="45"/>
  <c r="B272" i="45"/>
  <c r="L271" i="45"/>
  <c r="K271" i="45"/>
  <c r="J271" i="45"/>
  <c r="H271" i="45"/>
  <c r="G271" i="45"/>
  <c r="F271" i="45"/>
  <c r="D271" i="45"/>
  <c r="C271" i="45"/>
  <c r="B271" i="45"/>
  <c r="L270" i="45"/>
  <c r="K270" i="45"/>
  <c r="J270" i="45"/>
  <c r="H270" i="45"/>
  <c r="G270" i="45"/>
  <c r="F270" i="45"/>
  <c r="D270" i="45"/>
  <c r="C270" i="45"/>
  <c r="B270" i="45"/>
  <c r="L269" i="45"/>
  <c r="K269" i="45"/>
  <c r="J269" i="45"/>
  <c r="H269" i="45"/>
  <c r="G269" i="45"/>
  <c r="F269" i="45"/>
  <c r="D269" i="45"/>
  <c r="C269" i="45"/>
  <c r="B269" i="45"/>
  <c r="L268" i="45"/>
  <c r="K268" i="45"/>
  <c r="J268" i="45"/>
  <c r="H268" i="45"/>
  <c r="G268" i="45"/>
  <c r="F268" i="45"/>
  <c r="D268" i="45"/>
  <c r="C268" i="45"/>
  <c r="B268" i="45"/>
  <c r="L267" i="45"/>
  <c r="K267" i="45"/>
  <c r="J267" i="45"/>
  <c r="H267" i="45"/>
  <c r="G267" i="45"/>
  <c r="F267" i="45"/>
  <c r="D267" i="45"/>
  <c r="C267" i="45"/>
  <c r="B267" i="45"/>
  <c r="L259" i="45"/>
  <c r="K259" i="45"/>
  <c r="J259" i="45"/>
  <c r="H259" i="45"/>
  <c r="G259" i="45"/>
  <c r="F259" i="45"/>
  <c r="D259" i="45"/>
  <c r="C259" i="45"/>
  <c r="B259" i="45"/>
  <c r="L258" i="45"/>
  <c r="K258" i="45"/>
  <c r="J258" i="45"/>
  <c r="H258" i="45"/>
  <c r="G258" i="45"/>
  <c r="F258" i="45"/>
  <c r="D258" i="45"/>
  <c r="C258" i="45"/>
  <c r="B258" i="45"/>
  <c r="L257" i="45"/>
  <c r="K257" i="45"/>
  <c r="J257" i="45"/>
  <c r="H257" i="45"/>
  <c r="G257" i="45"/>
  <c r="F257" i="45"/>
  <c r="D257" i="45"/>
  <c r="C257" i="45"/>
  <c r="B257" i="45"/>
  <c r="L256" i="45"/>
  <c r="K256" i="45"/>
  <c r="J256" i="45"/>
  <c r="H256" i="45"/>
  <c r="G256" i="45"/>
  <c r="F256" i="45"/>
  <c r="D256" i="45"/>
  <c r="C256" i="45"/>
  <c r="B256" i="45"/>
  <c r="L255" i="45"/>
  <c r="K255" i="45"/>
  <c r="J255" i="45"/>
  <c r="H255" i="45"/>
  <c r="G255" i="45"/>
  <c r="F255" i="45"/>
  <c r="D255" i="45"/>
  <c r="C255" i="45"/>
  <c r="B255" i="45"/>
  <c r="L254" i="45"/>
  <c r="K254" i="45"/>
  <c r="J254" i="45"/>
  <c r="H254" i="45"/>
  <c r="G254" i="45"/>
  <c r="F254" i="45"/>
  <c r="D254" i="45"/>
  <c r="C254" i="45"/>
  <c r="B254" i="45"/>
  <c r="L253" i="45"/>
  <c r="K253" i="45"/>
  <c r="J253" i="45"/>
  <c r="H253" i="45"/>
  <c r="G253" i="45"/>
  <c r="F253" i="45"/>
  <c r="D253" i="45"/>
  <c r="C253" i="45"/>
  <c r="B253" i="45"/>
  <c r="L252" i="45"/>
  <c r="K252" i="45"/>
  <c r="J252" i="45"/>
  <c r="H252" i="45"/>
  <c r="G252" i="45"/>
  <c r="F252" i="45"/>
  <c r="D252" i="45"/>
  <c r="C252" i="45"/>
  <c r="B252" i="45"/>
  <c r="L251" i="45"/>
  <c r="K251" i="45"/>
  <c r="J251" i="45"/>
  <c r="H251" i="45"/>
  <c r="G251" i="45"/>
  <c r="F251" i="45"/>
  <c r="D251" i="45"/>
  <c r="C251" i="45"/>
  <c r="B251" i="45"/>
  <c r="L250" i="45"/>
  <c r="K250" i="45"/>
  <c r="J250" i="45"/>
  <c r="H250" i="45"/>
  <c r="G250" i="45"/>
  <c r="F250" i="45"/>
  <c r="D250" i="45"/>
  <c r="C250" i="45"/>
  <c r="B250" i="45"/>
  <c r="L249" i="45"/>
  <c r="K249" i="45"/>
  <c r="J249" i="45"/>
  <c r="H249" i="45"/>
  <c r="G249" i="45"/>
  <c r="F249" i="45"/>
  <c r="D249" i="45"/>
  <c r="C249" i="45"/>
  <c r="B249" i="45"/>
  <c r="L238" i="45"/>
  <c r="K238" i="45"/>
  <c r="J238" i="45"/>
  <c r="H238" i="45"/>
  <c r="G238" i="45"/>
  <c r="F238" i="45"/>
  <c r="D238" i="45"/>
  <c r="C238" i="45"/>
  <c r="B238" i="45"/>
  <c r="L200" i="45"/>
  <c r="K200" i="45"/>
  <c r="J200" i="45"/>
  <c r="H200" i="45"/>
  <c r="G200" i="45"/>
  <c r="F200" i="45"/>
  <c r="D200" i="45"/>
  <c r="C200" i="45"/>
  <c r="B200" i="45"/>
  <c r="L199" i="45"/>
  <c r="K199" i="45"/>
  <c r="J199" i="45"/>
  <c r="H199" i="45"/>
  <c r="G199" i="45"/>
  <c r="F199" i="45"/>
  <c r="D199" i="45"/>
  <c r="C199" i="45"/>
  <c r="B199" i="45"/>
  <c r="L198" i="45"/>
  <c r="K198" i="45"/>
  <c r="J198" i="45"/>
  <c r="H198" i="45"/>
  <c r="G198" i="45"/>
  <c r="F198" i="45"/>
  <c r="D198" i="45"/>
  <c r="C198" i="45"/>
  <c r="B198" i="45"/>
  <c r="L197" i="45"/>
  <c r="K197" i="45"/>
  <c r="J197" i="45"/>
  <c r="H197" i="45"/>
  <c r="G197" i="45"/>
  <c r="F197" i="45"/>
  <c r="D197" i="45"/>
  <c r="C197" i="45"/>
  <c r="B197" i="45"/>
  <c r="L196" i="45"/>
  <c r="K196" i="45"/>
  <c r="J196" i="45"/>
  <c r="H196" i="45"/>
  <c r="G196" i="45"/>
  <c r="F196" i="45"/>
  <c r="D196" i="45"/>
  <c r="C196" i="45"/>
  <c r="B196" i="45"/>
  <c r="L195" i="45"/>
  <c r="K195" i="45"/>
  <c r="J195" i="45"/>
  <c r="H195" i="45"/>
  <c r="G195" i="45"/>
  <c r="F195" i="45"/>
  <c r="D195" i="45"/>
  <c r="C195" i="45"/>
  <c r="B195" i="45"/>
  <c r="L194" i="45"/>
  <c r="K194" i="45"/>
  <c r="J194" i="45"/>
  <c r="H194" i="45"/>
  <c r="G194" i="45"/>
  <c r="F194" i="45"/>
  <c r="D194" i="45"/>
  <c r="C194" i="45"/>
  <c r="B194" i="45"/>
  <c r="L193" i="45"/>
  <c r="K193" i="45"/>
  <c r="J193" i="45"/>
  <c r="H193" i="45"/>
  <c r="G193" i="45"/>
  <c r="F193" i="45"/>
  <c r="D193" i="45"/>
  <c r="C193" i="45"/>
  <c r="B193" i="45"/>
  <c r="L192" i="45"/>
  <c r="K192" i="45"/>
  <c r="J192" i="45"/>
  <c r="H192" i="45"/>
  <c r="G192" i="45"/>
  <c r="F192" i="45"/>
  <c r="D192" i="45"/>
  <c r="C192" i="45"/>
  <c r="B192" i="45"/>
  <c r="L191" i="45"/>
  <c r="K191" i="45"/>
  <c r="J191" i="45"/>
  <c r="H191" i="45"/>
  <c r="G191" i="45"/>
  <c r="F191" i="45"/>
  <c r="D191" i="45"/>
  <c r="C191" i="45"/>
  <c r="B191" i="45"/>
  <c r="L190" i="45"/>
  <c r="K190" i="45"/>
  <c r="J190" i="45"/>
  <c r="H190" i="45"/>
  <c r="G190" i="45"/>
  <c r="F190" i="45"/>
  <c r="D190" i="45"/>
  <c r="C190" i="45"/>
  <c r="B190" i="45"/>
  <c r="L184" i="45"/>
  <c r="K184" i="45"/>
  <c r="J184" i="45"/>
  <c r="H184" i="45"/>
  <c r="G184" i="45"/>
  <c r="F184" i="45"/>
  <c r="D184" i="45"/>
  <c r="C184" i="45"/>
  <c r="B184" i="45"/>
  <c r="L183" i="45"/>
  <c r="K183" i="45"/>
  <c r="J183" i="45"/>
  <c r="H183" i="45"/>
  <c r="G183" i="45"/>
  <c r="F183" i="45"/>
  <c r="D183" i="45"/>
  <c r="C183" i="45"/>
  <c r="B183" i="45"/>
  <c r="L182" i="45"/>
  <c r="K182" i="45"/>
  <c r="J182" i="45"/>
  <c r="H182" i="45"/>
  <c r="G182" i="45"/>
  <c r="F182" i="45"/>
  <c r="D182" i="45"/>
  <c r="C182" i="45"/>
  <c r="B182" i="45"/>
  <c r="L181" i="45"/>
  <c r="K181" i="45"/>
  <c r="J181" i="45"/>
  <c r="H181" i="45"/>
  <c r="G181" i="45"/>
  <c r="F181" i="45"/>
  <c r="D181" i="45"/>
  <c r="C181" i="45"/>
  <c r="B181" i="45"/>
  <c r="L180" i="45"/>
  <c r="K180" i="45"/>
  <c r="J180" i="45"/>
  <c r="H180" i="45"/>
  <c r="G180" i="45"/>
  <c r="F180" i="45"/>
  <c r="D180" i="45"/>
  <c r="C180" i="45"/>
  <c r="B180" i="45"/>
  <c r="L179" i="45"/>
  <c r="K179" i="45"/>
  <c r="J179" i="45"/>
  <c r="H179" i="45"/>
  <c r="G179" i="45"/>
  <c r="F179" i="45"/>
  <c r="D179" i="45"/>
  <c r="C179" i="45"/>
  <c r="B179" i="45"/>
  <c r="L178" i="45"/>
  <c r="K178" i="45"/>
  <c r="J178" i="45"/>
  <c r="H178" i="45"/>
  <c r="G178" i="45"/>
  <c r="F178" i="45"/>
  <c r="D178" i="45"/>
  <c r="C178" i="45"/>
  <c r="B178" i="45"/>
  <c r="L177" i="45"/>
  <c r="K177" i="45"/>
  <c r="J177" i="45"/>
  <c r="H177" i="45"/>
  <c r="G177" i="45"/>
  <c r="F177" i="45"/>
  <c r="D177" i="45"/>
  <c r="C177" i="45"/>
  <c r="B177" i="45"/>
  <c r="L176" i="45"/>
  <c r="K176" i="45"/>
  <c r="J176" i="45"/>
  <c r="H176" i="45"/>
  <c r="G176" i="45"/>
  <c r="F176" i="45"/>
  <c r="D176" i="45"/>
  <c r="C176" i="45"/>
  <c r="B176" i="45"/>
  <c r="L175" i="45"/>
  <c r="K175" i="45"/>
  <c r="J175" i="45"/>
  <c r="H175" i="45"/>
  <c r="G175" i="45"/>
  <c r="F175" i="45"/>
  <c r="D175" i="45"/>
  <c r="C175" i="45"/>
  <c r="B175" i="45"/>
  <c r="L174" i="45"/>
  <c r="K174" i="45"/>
  <c r="J174" i="45"/>
  <c r="H174" i="45"/>
  <c r="G174" i="45"/>
  <c r="F174" i="45"/>
  <c r="D174" i="45"/>
  <c r="C174" i="45"/>
  <c r="B174" i="45"/>
  <c r="A430" i="43" l="1"/>
  <c r="M89" i="43"/>
  <c r="AD15" i="49" l="1"/>
  <c r="AD16" i="49"/>
  <c r="AD17" i="49"/>
  <c r="AD18" i="49"/>
  <c r="AD19" i="49"/>
  <c r="AD20" i="49"/>
  <c r="AD21" i="49"/>
  <c r="AD22" i="49"/>
  <c r="AD23" i="49"/>
  <c r="AD24" i="49"/>
  <c r="AD25" i="49"/>
  <c r="AD26" i="49"/>
  <c r="AD27" i="49"/>
  <c r="AD28" i="49"/>
  <c r="AD29" i="49"/>
  <c r="AD30" i="49"/>
  <c r="AD31" i="49"/>
  <c r="AD32" i="49"/>
  <c r="AD33" i="49"/>
  <c r="AD34" i="49"/>
  <c r="AD35" i="49"/>
  <c r="AD36" i="49"/>
  <c r="AD37" i="49"/>
  <c r="AD38" i="49"/>
  <c r="AD39" i="49"/>
  <c r="AD40" i="49"/>
  <c r="AD41" i="49"/>
  <c r="AD42" i="49"/>
  <c r="AD43" i="49"/>
  <c r="AD44" i="49"/>
  <c r="AD45" i="49"/>
  <c r="AD46" i="49"/>
  <c r="AD47" i="49"/>
  <c r="AD49" i="49"/>
  <c r="AD50" i="49"/>
  <c r="Q38" i="47" s="1"/>
  <c r="AD14" i="49"/>
  <c r="Q30" i="48"/>
  <c r="Q11" i="48"/>
  <c r="Q10" i="48"/>
  <c r="Q9" i="48"/>
  <c r="Q8" i="48"/>
  <c r="Q7" i="48"/>
  <c r="Q6" i="48"/>
  <c r="Q5" i="48"/>
  <c r="Q57" i="47"/>
  <c r="Q56" i="47"/>
  <c r="Q55" i="47"/>
  <c r="Q53" i="47"/>
  <c r="Q52" i="47"/>
  <c r="Q51" i="47"/>
  <c r="Q47" i="47"/>
  <c r="Q46" i="47"/>
  <c r="Q27" i="47"/>
  <c r="Q21" i="47"/>
  <c r="Q11" i="47"/>
  <c r="Q10" i="47"/>
  <c r="Q7" i="47"/>
  <c r="L94" i="46"/>
  <c r="K94" i="46"/>
  <c r="C94" i="46"/>
  <c r="B94" i="46"/>
  <c r="B498" i="44"/>
  <c r="C498" i="44"/>
  <c r="D498" i="44"/>
  <c r="F498" i="44"/>
  <c r="G498" i="44"/>
  <c r="H498" i="44"/>
  <c r="J498" i="44"/>
  <c r="K498" i="44"/>
  <c r="L498" i="44"/>
  <c r="B499" i="44"/>
  <c r="C499" i="44"/>
  <c r="D499" i="44"/>
  <c r="F499" i="44"/>
  <c r="G499" i="44"/>
  <c r="H499" i="44"/>
  <c r="J499" i="44"/>
  <c r="K499" i="44"/>
  <c r="L499" i="44"/>
  <c r="B500" i="44"/>
  <c r="C500" i="44"/>
  <c r="D500" i="44"/>
  <c r="F500" i="44"/>
  <c r="G500" i="44"/>
  <c r="H500" i="44"/>
  <c r="J500" i="44"/>
  <c r="K500" i="44"/>
  <c r="L500" i="44"/>
  <c r="B506" i="44"/>
  <c r="C506" i="44"/>
  <c r="D506" i="44"/>
  <c r="F506" i="44"/>
  <c r="G506" i="44"/>
  <c r="H506" i="44"/>
  <c r="J506" i="44"/>
  <c r="K506" i="44"/>
  <c r="L506" i="44"/>
  <c r="L477" i="44"/>
  <c r="K477" i="44"/>
  <c r="J477" i="44"/>
  <c r="H477" i="44"/>
  <c r="G477" i="44"/>
  <c r="F477" i="44"/>
  <c r="D477" i="44"/>
  <c r="C477" i="44"/>
  <c r="B477" i="44"/>
  <c r="L459" i="44"/>
  <c r="K459" i="44"/>
  <c r="J459" i="44"/>
  <c r="H459" i="44"/>
  <c r="G459" i="44"/>
  <c r="F459" i="44"/>
  <c r="D459" i="44"/>
  <c r="C459" i="44"/>
  <c r="B459" i="44"/>
  <c r="L436" i="44"/>
  <c r="K436" i="44"/>
  <c r="J436" i="44"/>
  <c r="H436" i="44"/>
  <c r="G436" i="44"/>
  <c r="F436" i="44"/>
  <c r="D436" i="44"/>
  <c r="C436" i="44"/>
  <c r="B436" i="44"/>
  <c r="L395" i="44"/>
  <c r="K395" i="44"/>
  <c r="J395" i="44"/>
  <c r="H395" i="44"/>
  <c r="G395" i="44"/>
  <c r="F395" i="44"/>
  <c r="D395" i="44"/>
  <c r="C395" i="44"/>
  <c r="B395" i="44"/>
  <c r="L377" i="44"/>
  <c r="K377" i="44"/>
  <c r="J377" i="44"/>
  <c r="H377" i="44"/>
  <c r="G377" i="44"/>
  <c r="F377" i="44"/>
  <c r="D377" i="44"/>
  <c r="C377" i="44"/>
  <c r="B377" i="44"/>
  <c r="A429" i="43" l="1"/>
  <c r="L412" i="43"/>
  <c r="K412" i="43"/>
  <c r="J412" i="43"/>
  <c r="H412" i="43"/>
  <c r="G412" i="43"/>
  <c r="F412" i="43"/>
  <c r="D412" i="43"/>
  <c r="C412" i="43"/>
  <c r="B412" i="43"/>
  <c r="L393" i="43"/>
  <c r="K393" i="43"/>
  <c r="J393" i="43"/>
  <c r="H393" i="43"/>
  <c r="G393" i="43"/>
  <c r="F393" i="43"/>
  <c r="D393" i="43"/>
  <c r="C393" i="43"/>
  <c r="B393" i="43"/>
  <c r="L371" i="43"/>
  <c r="K371" i="43"/>
  <c r="J371" i="43"/>
  <c r="H371" i="43"/>
  <c r="G371" i="43"/>
  <c r="F371" i="43"/>
  <c r="D371" i="43"/>
  <c r="C371" i="43"/>
  <c r="B371" i="43"/>
  <c r="L352" i="43"/>
  <c r="K352" i="43"/>
  <c r="J352" i="43"/>
  <c r="H352" i="43"/>
  <c r="G352" i="43"/>
  <c r="F352" i="43"/>
  <c r="D352" i="43"/>
  <c r="C352" i="43"/>
  <c r="B352" i="43"/>
  <c r="L330" i="43"/>
  <c r="K330" i="43"/>
  <c r="J330" i="43"/>
  <c r="I330" i="43"/>
  <c r="H330" i="43"/>
  <c r="G330" i="43"/>
  <c r="F330" i="43"/>
  <c r="D330" i="43"/>
  <c r="C330" i="43"/>
  <c r="B330" i="43"/>
  <c r="L311" i="43"/>
  <c r="K311" i="43"/>
  <c r="J311" i="43"/>
  <c r="H311" i="43"/>
  <c r="G311" i="43"/>
  <c r="F311" i="43"/>
  <c r="D311" i="43"/>
  <c r="C311" i="43"/>
  <c r="B311"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52" i="43"/>
  <c r="BP50" i="49" l="1"/>
  <c r="BO50" i="49"/>
  <c r="BN50" i="49"/>
  <c r="BM50" i="49"/>
  <c r="BL50" i="49"/>
  <c r="Q22" i="48" s="1"/>
  <c r="BK50" i="49"/>
  <c r="BJ50" i="49"/>
  <c r="Q19" i="48" s="1"/>
  <c r="BI50" i="49"/>
  <c r="BH50" i="49"/>
  <c r="Q17" i="48" s="1"/>
  <c r="BG50" i="49"/>
  <c r="BF50" i="49"/>
  <c r="BE50" i="49"/>
  <c r="BD50" i="49"/>
  <c r="Q14" i="48" s="1"/>
  <c r="BC50" i="49"/>
  <c r="AQ50" i="49"/>
  <c r="AM50" i="49"/>
  <c r="AL50" i="49"/>
  <c r="AK50" i="49"/>
  <c r="AH50" i="49"/>
  <c r="AG50" i="49"/>
  <c r="AF50" i="49"/>
  <c r="Q39" i="47" s="1"/>
  <c r="AE50" i="49"/>
  <c r="Q37" i="47" s="1"/>
  <c r="AC50" i="49"/>
  <c r="P33" i="47" s="1"/>
  <c r="AB50" i="49"/>
  <c r="AA50" i="49"/>
  <c r="Q32" i="47" s="1"/>
  <c r="Z50" i="49"/>
  <c r="Q31" i="47" s="1"/>
  <c r="Y50" i="49"/>
  <c r="Q30" i="47" s="1"/>
  <c r="X50" i="49"/>
  <c r="W50" i="49"/>
  <c r="Q35" i="47" s="1"/>
  <c r="U50" i="49"/>
  <c r="Q26" i="47" s="1"/>
  <c r="T50" i="49"/>
  <c r="Q25" i="47" s="1"/>
  <c r="S50" i="49"/>
  <c r="R50" i="49"/>
  <c r="Q50" i="49"/>
  <c r="Q22" i="47" s="1"/>
  <c r="O50" i="49"/>
  <c r="Q20" i="47" s="1"/>
  <c r="N50" i="49"/>
  <c r="Q19" i="47" s="1"/>
  <c r="M50" i="49"/>
  <c r="L50" i="49"/>
  <c r="Q17" i="47" s="1"/>
  <c r="K50" i="49"/>
  <c r="Q16" i="47" s="1"/>
  <c r="J50" i="49"/>
  <c r="Q14" i="47" s="1"/>
  <c r="I50" i="49"/>
  <c r="Q9" i="47"/>
  <c r="D50" i="49"/>
  <c r="Q6" i="47" s="1"/>
  <c r="C50" i="49"/>
  <c r="BP49" i="49"/>
  <c r="O26" i="48" s="1"/>
  <c r="BO49" i="49"/>
  <c r="O25" i="48" s="1"/>
  <c r="BN49" i="49"/>
  <c r="O24" i="48" s="1"/>
  <c r="BM49" i="49"/>
  <c r="O23" i="48" s="1"/>
  <c r="BL49" i="49"/>
  <c r="O22" i="48" s="1"/>
  <c r="BK49" i="49"/>
  <c r="O20" i="48" s="1"/>
  <c r="BJ49" i="49"/>
  <c r="O19" i="48" s="1"/>
  <c r="BI49" i="49"/>
  <c r="O18" i="48" s="1"/>
  <c r="BH49" i="49"/>
  <c r="BG49" i="49"/>
  <c r="O16" i="48" s="1"/>
  <c r="BF49" i="49"/>
  <c r="O27" i="48" s="1"/>
  <c r="BE49" i="49"/>
  <c r="O15" i="48" s="1"/>
  <c r="BD49" i="49"/>
  <c r="BC49" i="49"/>
  <c r="O13" i="48" s="1"/>
  <c r="AQ49" i="49"/>
  <c r="O54" i="47" s="1"/>
  <c r="AM49" i="49"/>
  <c r="O50" i="47" s="1"/>
  <c r="AL49" i="49"/>
  <c r="O49" i="47" s="1"/>
  <c r="AK49" i="49"/>
  <c r="O48" i="47" s="1"/>
  <c r="AH49" i="49"/>
  <c r="O45" i="47" s="1"/>
  <c r="AG49" i="49"/>
  <c r="O34" i="47" s="1"/>
  <c r="AF49" i="49"/>
  <c r="AE49" i="49"/>
  <c r="O38" i="47"/>
  <c r="AC49" i="49"/>
  <c r="O29" i="47" s="1"/>
  <c r="AB49" i="49"/>
  <c r="O36" i="47" s="1"/>
  <c r="AA49" i="49"/>
  <c r="O32" i="47" s="1"/>
  <c r="Z49" i="49"/>
  <c r="O31" i="47" s="1"/>
  <c r="Y49" i="49"/>
  <c r="O30" i="47" s="1"/>
  <c r="X49" i="49"/>
  <c r="W49" i="49"/>
  <c r="U49" i="49"/>
  <c r="O26" i="47" s="1"/>
  <c r="T49" i="49"/>
  <c r="O25" i="47" s="1"/>
  <c r="S49" i="49"/>
  <c r="O24" i="47" s="1"/>
  <c r="R49" i="49"/>
  <c r="O23" i="47" s="1"/>
  <c r="Q49" i="49"/>
  <c r="O22" i="47" s="1"/>
  <c r="O49" i="49"/>
  <c r="O20" i="47" s="1"/>
  <c r="N49" i="49"/>
  <c r="M49" i="49"/>
  <c r="O18" i="47" s="1"/>
  <c r="L49" i="49"/>
  <c r="O17" i="47" s="1"/>
  <c r="K49" i="49"/>
  <c r="O16" i="47" s="1"/>
  <c r="J49" i="49"/>
  <c r="O14" i="47" s="1"/>
  <c r="I49" i="49"/>
  <c r="O13" i="47" s="1"/>
  <c r="O9" i="47"/>
  <c r="D49" i="49"/>
  <c r="O6" i="47" s="1"/>
  <c r="C49" i="49"/>
  <c r="BP48" i="49"/>
  <c r="N26" i="48" s="1"/>
  <c r="BO48" i="49"/>
  <c r="N25" i="48" s="1"/>
  <c r="BN48" i="49"/>
  <c r="N24" i="48" s="1"/>
  <c r="BM48" i="49"/>
  <c r="N23" i="48" s="1"/>
  <c r="BL48" i="49"/>
  <c r="N22" i="48" s="1"/>
  <c r="BK48" i="49"/>
  <c r="N20" i="48" s="1"/>
  <c r="BJ48" i="49"/>
  <c r="N19" i="48" s="1"/>
  <c r="BI48" i="49"/>
  <c r="N18" i="48" s="1"/>
  <c r="BH48" i="49"/>
  <c r="BG48" i="49"/>
  <c r="N16" i="48" s="1"/>
  <c r="BF48" i="49"/>
  <c r="N27" i="48" s="1"/>
  <c r="BE48" i="49"/>
  <c r="N15" i="48" s="1"/>
  <c r="BD48" i="49"/>
  <c r="N14" i="48" s="1"/>
  <c r="BC48" i="49"/>
  <c r="N13" i="48" s="1"/>
  <c r="AQ48" i="49"/>
  <c r="N54" i="47" s="1"/>
  <c r="AM48" i="49"/>
  <c r="N50" i="47" s="1"/>
  <c r="AL48" i="49"/>
  <c r="N49" i="47" s="1"/>
  <c r="AK48" i="49"/>
  <c r="AH48" i="49"/>
  <c r="N45" i="47" s="1"/>
  <c r="AG48" i="49"/>
  <c r="N34" i="47" s="1"/>
  <c r="AF48" i="49"/>
  <c r="N39" i="47" s="1"/>
  <c r="AE48" i="49"/>
  <c r="N37" i="47" s="1"/>
  <c r="AC48" i="49"/>
  <c r="AB48" i="49"/>
  <c r="AA48" i="49"/>
  <c r="Z48" i="49"/>
  <c r="Y48" i="49"/>
  <c r="N30" i="47" s="1"/>
  <c r="X48" i="49"/>
  <c r="N40" i="47" s="1"/>
  <c r="W48" i="49"/>
  <c r="N35" i="47" s="1"/>
  <c r="U48" i="49"/>
  <c r="N26" i="47" s="1"/>
  <c r="T48" i="49"/>
  <c r="N25" i="47" s="1"/>
  <c r="S48" i="49"/>
  <c r="N24" i="47" s="1"/>
  <c r="R48" i="49"/>
  <c r="N23" i="47" s="1"/>
  <c r="Q48" i="49"/>
  <c r="N22" i="47" s="1"/>
  <c r="O48" i="49"/>
  <c r="N20" i="47" s="1"/>
  <c r="N48" i="49"/>
  <c r="N19" i="47" s="1"/>
  <c r="M48" i="49"/>
  <c r="N18" i="47" s="1"/>
  <c r="L48" i="49"/>
  <c r="N17" i="47" s="1"/>
  <c r="K48" i="49"/>
  <c r="N16" i="47" s="1"/>
  <c r="J48" i="49"/>
  <c r="I48" i="49"/>
  <c r="N9" i="47"/>
  <c r="D48" i="49"/>
  <c r="N6" i="47" s="1"/>
  <c r="C48" i="49"/>
  <c r="N5" i="47" s="1"/>
  <c r="BR47" i="49"/>
  <c r="M30" i="48" s="1"/>
  <c r="BP47" i="49"/>
  <c r="M26" i="48" s="1"/>
  <c r="BO47" i="49"/>
  <c r="M25" i="48" s="1"/>
  <c r="BN47" i="49"/>
  <c r="M24" i="48" s="1"/>
  <c r="BM47" i="49"/>
  <c r="M23" i="48" s="1"/>
  <c r="BL47" i="49"/>
  <c r="M22" i="48" s="1"/>
  <c r="BK47" i="49"/>
  <c r="M20" i="48" s="1"/>
  <c r="BJ47" i="49"/>
  <c r="M19" i="48" s="1"/>
  <c r="BI47" i="49"/>
  <c r="M18" i="48" s="1"/>
  <c r="BH47" i="49"/>
  <c r="M17" i="48" s="1"/>
  <c r="BG47" i="49"/>
  <c r="M16" i="48" s="1"/>
  <c r="BF47" i="49"/>
  <c r="M27" i="48" s="1"/>
  <c r="BE47" i="49"/>
  <c r="M15" i="48" s="1"/>
  <c r="BD47" i="49"/>
  <c r="BC47" i="49"/>
  <c r="M13" i="48" s="1"/>
  <c r="AQ47" i="49"/>
  <c r="M54" i="47" s="1"/>
  <c r="AM47" i="49"/>
  <c r="M50" i="47" s="1"/>
  <c r="AL47" i="49"/>
  <c r="M49" i="47" s="1"/>
  <c r="AK47" i="49"/>
  <c r="M48" i="47" s="1"/>
  <c r="AH47" i="49"/>
  <c r="M45" i="47" s="1"/>
  <c r="AG47" i="49"/>
  <c r="M34" i="47" s="1"/>
  <c r="AF47" i="49"/>
  <c r="M39" i="47" s="1"/>
  <c r="AE47" i="49"/>
  <c r="M37" i="47" s="1"/>
  <c r="AC47" i="49"/>
  <c r="AB47" i="49"/>
  <c r="M36" i="47" s="1"/>
  <c r="AA47" i="49"/>
  <c r="M32" i="47" s="1"/>
  <c r="Z47" i="49"/>
  <c r="M31" i="47" s="1"/>
  <c r="Y47" i="49"/>
  <c r="M30" i="47" s="1"/>
  <c r="X47" i="49"/>
  <c r="W47" i="49"/>
  <c r="U47" i="49"/>
  <c r="M26" i="47" s="1"/>
  <c r="T47" i="49"/>
  <c r="M25" i="47" s="1"/>
  <c r="S47" i="49"/>
  <c r="M24" i="47" s="1"/>
  <c r="R47" i="49"/>
  <c r="M23" i="47" s="1"/>
  <c r="Q47" i="49"/>
  <c r="M22" i="47" s="1"/>
  <c r="O47" i="49"/>
  <c r="M20" i="47" s="1"/>
  <c r="N47" i="49"/>
  <c r="M19" i="47" s="1"/>
  <c r="M47" i="49"/>
  <c r="M18" i="47" s="1"/>
  <c r="L47" i="49"/>
  <c r="M17" i="47" s="1"/>
  <c r="K47" i="49"/>
  <c r="M16" i="47" s="1"/>
  <c r="J47" i="49"/>
  <c r="M14" i="47" s="1"/>
  <c r="I47" i="49"/>
  <c r="M13" i="47" s="1"/>
  <c r="M9" i="47"/>
  <c r="D47" i="49"/>
  <c r="M6" i="47" s="1"/>
  <c r="C47" i="49"/>
  <c r="M5" i="47" s="1"/>
  <c r="BP46" i="49"/>
  <c r="L26" i="48" s="1"/>
  <c r="BO46" i="49"/>
  <c r="L25" i="48" s="1"/>
  <c r="BN46" i="49"/>
  <c r="L24" i="48" s="1"/>
  <c r="BM46" i="49"/>
  <c r="L23" i="48" s="1"/>
  <c r="BL46" i="49"/>
  <c r="L22" i="48" s="1"/>
  <c r="BK46" i="49"/>
  <c r="L20" i="48" s="1"/>
  <c r="BJ46" i="49"/>
  <c r="L19" i="48" s="1"/>
  <c r="BI46" i="49"/>
  <c r="L18" i="48" s="1"/>
  <c r="BH46" i="49"/>
  <c r="L17" i="48" s="1"/>
  <c r="BG46" i="49"/>
  <c r="L16" i="48" s="1"/>
  <c r="BF46" i="49"/>
  <c r="L27" i="48" s="1"/>
  <c r="BE46" i="49"/>
  <c r="L15" i="48" s="1"/>
  <c r="BD46" i="49"/>
  <c r="L14" i="48" s="1"/>
  <c r="BC46" i="49"/>
  <c r="L13" i="48" s="1"/>
  <c r="AQ46" i="49"/>
  <c r="AM46" i="49"/>
  <c r="L50" i="47" s="1"/>
  <c r="AL46" i="49"/>
  <c r="L49" i="47" s="1"/>
  <c r="AK46" i="49"/>
  <c r="L48" i="47" s="1"/>
  <c r="AH46" i="49"/>
  <c r="L45" i="47" s="1"/>
  <c r="AG46" i="49"/>
  <c r="L34" i="47" s="1"/>
  <c r="AF46" i="49"/>
  <c r="L39" i="47" s="1"/>
  <c r="AE46" i="49"/>
  <c r="L37" i="47" s="1"/>
  <c r="AC46" i="49"/>
  <c r="L29" i="47" s="1"/>
  <c r="AB46" i="49"/>
  <c r="L36" i="47" s="1"/>
  <c r="AA46" i="49"/>
  <c r="L32" i="47" s="1"/>
  <c r="Z46" i="49"/>
  <c r="L31" i="47" s="1"/>
  <c r="Y46" i="49"/>
  <c r="L30" i="47" s="1"/>
  <c r="X46" i="49"/>
  <c r="L40" i="47" s="1"/>
  <c r="W46" i="49"/>
  <c r="L35" i="47" s="1"/>
  <c r="U46" i="49"/>
  <c r="L26" i="47" s="1"/>
  <c r="T46" i="49"/>
  <c r="S46" i="49"/>
  <c r="L24" i="47" s="1"/>
  <c r="R46" i="49"/>
  <c r="Q46" i="49"/>
  <c r="L22" i="47" s="1"/>
  <c r="O46" i="49"/>
  <c r="N46" i="49"/>
  <c r="L19" i="47" s="1"/>
  <c r="M46" i="49"/>
  <c r="L18" i="47" s="1"/>
  <c r="L46" i="49"/>
  <c r="L17" i="47" s="1"/>
  <c r="K46" i="49"/>
  <c r="J46" i="49"/>
  <c r="L14" i="47" s="1"/>
  <c r="I46" i="49"/>
  <c r="L13" i="47" s="1"/>
  <c r="L9" i="47"/>
  <c r="D46" i="49"/>
  <c r="L6" i="47" s="1"/>
  <c r="C46" i="49"/>
  <c r="L5" i="47" s="1"/>
  <c r="BR45" i="49"/>
  <c r="K30" i="48" s="1"/>
  <c r="BP45" i="49"/>
  <c r="K26" i="48" s="1"/>
  <c r="BO45" i="49"/>
  <c r="K25" i="48" s="1"/>
  <c r="BN45" i="49"/>
  <c r="K24" i="48" s="1"/>
  <c r="BM45" i="49"/>
  <c r="K23" i="48" s="1"/>
  <c r="BL45" i="49"/>
  <c r="K22" i="48" s="1"/>
  <c r="BK45" i="49"/>
  <c r="BJ45" i="49"/>
  <c r="K19" i="48" s="1"/>
  <c r="BI45" i="49"/>
  <c r="K18" i="48" s="1"/>
  <c r="BH45" i="49"/>
  <c r="K17" i="48" s="1"/>
  <c r="BG45" i="49"/>
  <c r="BF45" i="49"/>
  <c r="K27" i="48" s="1"/>
  <c r="BE45" i="49"/>
  <c r="K15" i="48" s="1"/>
  <c r="BD45" i="49"/>
  <c r="K14" i="48" s="1"/>
  <c r="BC45" i="49"/>
  <c r="K13" i="48" s="1"/>
  <c r="AQ45" i="49"/>
  <c r="K54" i="47" s="1"/>
  <c r="AM45" i="49"/>
  <c r="K50" i="47" s="1"/>
  <c r="AL45" i="49"/>
  <c r="K49" i="47" s="1"/>
  <c r="AK45" i="49"/>
  <c r="K48" i="47" s="1"/>
  <c r="AH45" i="49"/>
  <c r="K45" i="47" s="1"/>
  <c r="AG45" i="49"/>
  <c r="AF45" i="49"/>
  <c r="K39" i="47" s="1"/>
  <c r="AE45" i="49"/>
  <c r="K37" i="47" s="1"/>
  <c r="AC45" i="49"/>
  <c r="K29" i="47" s="1"/>
  <c r="AB45" i="49"/>
  <c r="K36" i="47" s="1"/>
  <c r="AA45" i="49"/>
  <c r="K32" i="47" s="1"/>
  <c r="Z45" i="49"/>
  <c r="Y45" i="49"/>
  <c r="K30" i="47" s="1"/>
  <c r="X45" i="49"/>
  <c r="K40" i="47" s="1"/>
  <c r="W45" i="49"/>
  <c r="K35" i="47" s="1"/>
  <c r="U45" i="49"/>
  <c r="K26" i="47" s="1"/>
  <c r="T45" i="49"/>
  <c r="K25" i="47" s="1"/>
  <c r="S45" i="49"/>
  <c r="K24" i="47" s="1"/>
  <c r="R45" i="49"/>
  <c r="K23" i="47" s="1"/>
  <c r="Q45" i="49"/>
  <c r="K22" i="47" s="1"/>
  <c r="O45" i="49"/>
  <c r="K20" i="47" s="1"/>
  <c r="N45" i="49"/>
  <c r="K19" i="47" s="1"/>
  <c r="M45" i="49"/>
  <c r="K18" i="47" s="1"/>
  <c r="L45" i="49"/>
  <c r="K17" i="47" s="1"/>
  <c r="K45" i="49"/>
  <c r="K16" i="47" s="1"/>
  <c r="J45" i="49"/>
  <c r="K14" i="47" s="1"/>
  <c r="I45" i="49"/>
  <c r="K13" i="47" s="1"/>
  <c r="D45" i="49"/>
  <c r="K6" i="47" s="1"/>
  <c r="C45" i="49"/>
  <c r="K5" i="47" s="1"/>
  <c r="BP44" i="49"/>
  <c r="J26" i="48" s="1"/>
  <c r="BO44" i="49"/>
  <c r="J25" i="48" s="1"/>
  <c r="BN44" i="49"/>
  <c r="J24" i="48" s="1"/>
  <c r="BM44" i="49"/>
  <c r="J23" i="48" s="1"/>
  <c r="BL44" i="49"/>
  <c r="J22" i="48" s="1"/>
  <c r="BK44" i="49"/>
  <c r="J20" i="48" s="1"/>
  <c r="BJ44" i="49"/>
  <c r="J19" i="48" s="1"/>
  <c r="BI44" i="49"/>
  <c r="BH44" i="49"/>
  <c r="J17" i="48" s="1"/>
  <c r="BG44" i="49"/>
  <c r="J16" i="48" s="1"/>
  <c r="BF44" i="49"/>
  <c r="J27" i="48" s="1"/>
  <c r="BE44" i="49"/>
  <c r="J15" i="48" s="1"/>
  <c r="BD44" i="49"/>
  <c r="J14" i="48" s="1"/>
  <c r="BC44" i="49"/>
  <c r="J13" i="48" s="1"/>
  <c r="AQ44" i="49"/>
  <c r="J54" i="47" s="1"/>
  <c r="AM44" i="49"/>
  <c r="J50" i="47" s="1"/>
  <c r="AL44" i="49"/>
  <c r="J49" i="47" s="1"/>
  <c r="AK44" i="49"/>
  <c r="J48" i="47" s="1"/>
  <c r="AH44" i="49"/>
  <c r="J45" i="47" s="1"/>
  <c r="AG44" i="49"/>
  <c r="J34" i="47" s="1"/>
  <c r="AF44" i="49"/>
  <c r="J39" i="47" s="1"/>
  <c r="AE44" i="49"/>
  <c r="J37" i="47" s="1"/>
  <c r="AC44" i="49"/>
  <c r="J29" i="47" s="1"/>
  <c r="AB44" i="49"/>
  <c r="J36" i="47" s="1"/>
  <c r="AA44" i="49"/>
  <c r="J32" i="47" s="1"/>
  <c r="Z44" i="49"/>
  <c r="J31" i="47" s="1"/>
  <c r="Y44" i="49"/>
  <c r="J30" i="47" s="1"/>
  <c r="X44" i="49"/>
  <c r="J40" i="47" s="1"/>
  <c r="W44" i="49"/>
  <c r="J35" i="47" s="1"/>
  <c r="U44" i="49"/>
  <c r="J26" i="47" s="1"/>
  <c r="T44" i="49"/>
  <c r="S44" i="49"/>
  <c r="J24" i="47" s="1"/>
  <c r="R44" i="49"/>
  <c r="J23" i="47" s="1"/>
  <c r="Q44" i="49"/>
  <c r="J22" i="47" s="1"/>
  <c r="O44" i="49"/>
  <c r="J20" i="47" s="1"/>
  <c r="N44" i="49"/>
  <c r="J19" i="47" s="1"/>
  <c r="M44" i="49"/>
  <c r="J18" i="47" s="1"/>
  <c r="L44" i="49"/>
  <c r="J17" i="47" s="1"/>
  <c r="K44" i="49"/>
  <c r="J44" i="49"/>
  <c r="I44" i="49"/>
  <c r="J13" i="47" s="1"/>
  <c r="D44" i="49"/>
  <c r="J6" i="47" s="1"/>
  <c r="C44" i="49"/>
  <c r="J5" i="47" s="1"/>
  <c r="BR43" i="49"/>
  <c r="I30" i="48" s="1"/>
  <c r="BP43" i="49"/>
  <c r="I26" i="48" s="1"/>
  <c r="BO43" i="49"/>
  <c r="I25" i="48" s="1"/>
  <c r="BN43" i="49"/>
  <c r="I24" i="48" s="1"/>
  <c r="BM43" i="49"/>
  <c r="I23" i="48" s="1"/>
  <c r="BL43" i="49"/>
  <c r="I22" i="48" s="1"/>
  <c r="BK43" i="49"/>
  <c r="I20" i="48" s="1"/>
  <c r="BJ43" i="49"/>
  <c r="I19" i="48" s="1"/>
  <c r="BI43" i="49"/>
  <c r="I18" i="48" s="1"/>
  <c r="BH43" i="49"/>
  <c r="I17" i="48" s="1"/>
  <c r="BG43" i="49"/>
  <c r="I16" i="48" s="1"/>
  <c r="BF43" i="49"/>
  <c r="I27" i="48" s="1"/>
  <c r="BE43" i="49"/>
  <c r="I15" i="48" s="1"/>
  <c r="BD43" i="49"/>
  <c r="BC43" i="49"/>
  <c r="I13" i="48" s="1"/>
  <c r="AQ43" i="49"/>
  <c r="I54" i="47" s="1"/>
  <c r="AM43" i="49"/>
  <c r="I50" i="47" s="1"/>
  <c r="AL43" i="49"/>
  <c r="I49" i="47" s="1"/>
  <c r="AK43" i="49"/>
  <c r="I48" i="47" s="1"/>
  <c r="AH43" i="49"/>
  <c r="I45" i="47" s="1"/>
  <c r="AG43" i="49"/>
  <c r="I34" i="47" s="1"/>
  <c r="AF43" i="49"/>
  <c r="I39" i="47" s="1"/>
  <c r="AE43" i="49"/>
  <c r="I37" i="47" s="1"/>
  <c r="AC43" i="49"/>
  <c r="I29" i="47" s="1"/>
  <c r="AB43" i="49"/>
  <c r="I36" i="47" s="1"/>
  <c r="AA43" i="49"/>
  <c r="I32" i="47" s="1"/>
  <c r="Z43" i="49"/>
  <c r="I31" i="47" s="1"/>
  <c r="Y43" i="49"/>
  <c r="I30" i="47" s="1"/>
  <c r="X43" i="49"/>
  <c r="I40" i="47" s="1"/>
  <c r="W43" i="49"/>
  <c r="I35" i="47" s="1"/>
  <c r="U43" i="49"/>
  <c r="I26" i="47" s="1"/>
  <c r="T43" i="49"/>
  <c r="I25" i="47" s="1"/>
  <c r="S43" i="49"/>
  <c r="I24" i="47" s="1"/>
  <c r="R43" i="49"/>
  <c r="I23" i="47" s="1"/>
  <c r="Q43" i="49"/>
  <c r="I22" i="47" s="1"/>
  <c r="O43" i="49"/>
  <c r="N43" i="49"/>
  <c r="I19" i="47" s="1"/>
  <c r="M43" i="49"/>
  <c r="I18" i="47" s="1"/>
  <c r="L43" i="49"/>
  <c r="I17" i="47" s="1"/>
  <c r="K43" i="49"/>
  <c r="I16" i="47" s="1"/>
  <c r="J43" i="49"/>
  <c r="I14" i="47" s="1"/>
  <c r="I43" i="49"/>
  <c r="I13" i="47" s="1"/>
  <c r="D43" i="49"/>
  <c r="I6" i="47" s="1"/>
  <c r="C43" i="49"/>
  <c r="I5" i="47" s="1"/>
  <c r="BP42" i="49"/>
  <c r="H26" i="48" s="1"/>
  <c r="BO42" i="49"/>
  <c r="H25" i="48" s="1"/>
  <c r="BN42" i="49"/>
  <c r="H24" i="48" s="1"/>
  <c r="BM42" i="49"/>
  <c r="H23" i="48" s="1"/>
  <c r="BL42" i="49"/>
  <c r="H22" i="48" s="1"/>
  <c r="BK42" i="49"/>
  <c r="H20" i="48" s="1"/>
  <c r="BJ42" i="49"/>
  <c r="H19" i="48" s="1"/>
  <c r="BI42" i="49"/>
  <c r="H18" i="48" s="1"/>
  <c r="BH42" i="49"/>
  <c r="H17" i="48" s="1"/>
  <c r="BG42" i="49"/>
  <c r="H16" i="48" s="1"/>
  <c r="BF42" i="49"/>
  <c r="H27" i="48" s="1"/>
  <c r="BE42" i="49"/>
  <c r="H15" i="48" s="1"/>
  <c r="BD42" i="49"/>
  <c r="H14" i="48" s="1"/>
  <c r="BC42" i="49"/>
  <c r="H13" i="48" s="1"/>
  <c r="AQ42" i="49"/>
  <c r="H54" i="47" s="1"/>
  <c r="AM42" i="49"/>
  <c r="H50" i="47" s="1"/>
  <c r="AL42" i="49"/>
  <c r="H49" i="47" s="1"/>
  <c r="AK42" i="49"/>
  <c r="H48" i="47" s="1"/>
  <c r="AH42" i="49"/>
  <c r="H45" i="47" s="1"/>
  <c r="AG42" i="49"/>
  <c r="H34" i="47" s="1"/>
  <c r="AF42" i="49"/>
  <c r="H39" i="47" s="1"/>
  <c r="AE42" i="49"/>
  <c r="H37" i="47" s="1"/>
  <c r="H38" i="47"/>
  <c r="AC42" i="49"/>
  <c r="AB42" i="49"/>
  <c r="H36" i="47" s="1"/>
  <c r="AA42" i="49"/>
  <c r="H32" i="47" s="1"/>
  <c r="Z42" i="49"/>
  <c r="H31" i="47" s="1"/>
  <c r="Y42" i="49"/>
  <c r="H30" i="47" s="1"/>
  <c r="X42" i="49"/>
  <c r="H40" i="47" s="1"/>
  <c r="W42" i="49"/>
  <c r="H35" i="47" s="1"/>
  <c r="U42" i="49"/>
  <c r="H26" i="47" s="1"/>
  <c r="T42" i="49"/>
  <c r="H25" i="47" s="1"/>
  <c r="S42" i="49"/>
  <c r="R42" i="49"/>
  <c r="H23" i="47" s="1"/>
  <c r="Q42" i="49"/>
  <c r="H22" i="47" s="1"/>
  <c r="O42" i="49"/>
  <c r="H20" i="47" s="1"/>
  <c r="N42" i="49"/>
  <c r="M42" i="49"/>
  <c r="H18" i="47" s="1"/>
  <c r="L42" i="49"/>
  <c r="H17" i="47" s="1"/>
  <c r="K42" i="49"/>
  <c r="H16" i="47" s="1"/>
  <c r="J42" i="49"/>
  <c r="H14" i="47" s="1"/>
  <c r="I42" i="49"/>
  <c r="H13" i="47" s="1"/>
  <c r="H9" i="47"/>
  <c r="D42" i="49"/>
  <c r="H6" i="47" s="1"/>
  <c r="C42" i="49"/>
  <c r="H5" i="47" s="1"/>
  <c r="BR41" i="49"/>
  <c r="G30" i="48" s="1"/>
  <c r="BP41" i="49"/>
  <c r="G26" i="48" s="1"/>
  <c r="BO41" i="49"/>
  <c r="G25" i="48" s="1"/>
  <c r="BN41" i="49"/>
  <c r="G24" i="48" s="1"/>
  <c r="BM41" i="49"/>
  <c r="G23" i="48" s="1"/>
  <c r="BL41" i="49"/>
  <c r="G22" i="48" s="1"/>
  <c r="BK41" i="49"/>
  <c r="G20" i="48" s="1"/>
  <c r="BJ41" i="49"/>
  <c r="G19" i="48" s="1"/>
  <c r="BI41" i="49"/>
  <c r="G18" i="48" s="1"/>
  <c r="BH41" i="49"/>
  <c r="G17" i="48" s="1"/>
  <c r="BG41" i="49"/>
  <c r="G16" i="48" s="1"/>
  <c r="BF41" i="49"/>
  <c r="G27" i="48" s="1"/>
  <c r="BE41" i="49"/>
  <c r="G15" i="48" s="1"/>
  <c r="BD41" i="49"/>
  <c r="G14" i="48" s="1"/>
  <c r="BC41" i="49"/>
  <c r="G13" i="48" s="1"/>
  <c r="AQ41" i="49"/>
  <c r="G54" i="47" s="1"/>
  <c r="AM41" i="49"/>
  <c r="G50" i="47" s="1"/>
  <c r="AL41" i="49"/>
  <c r="G49" i="47" s="1"/>
  <c r="AK41" i="49"/>
  <c r="G48" i="47" s="1"/>
  <c r="AH41" i="49"/>
  <c r="G45" i="47" s="1"/>
  <c r="AG41" i="49"/>
  <c r="G34" i="47" s="1"/>
  <c r="AF41" i="49"/>
  <c r="G39" i="47" s="1"/>
  <c r="AE41" i="49"/>
  <c r="G37" i="47" s="1"/>
  <c r="G38" i="47"/>
  <c r="AC41" i="49"/>
  <c r="G29" i="47" s="1"/>
  <c r="AB41" i="49"/>
  <c r="G36" i="47" s="1"/>
  <c r="AA41" i="49"/>
  <c r="G32" i="47" s="1"/>
  <c r="Z41" i="49"/>
  <c r="G31" i="47" s="1"/>
  <c r="Y41" i="49"/>
  <c r="G30" i="47" s="1"/>
  <c r="X41" i="49"/>
  <c r="G40" i="47" s="1"/>
  <c r="W41" i="49"/>
  <c r="G35" i="47" s="1"/>
  <c r="U41" i="49"/>
  <c r="G26" i="47" s="1"/>
  <c r="T41" i="49"/>
  <c r="G25" i="47" s="1"/>
  <c r="S41" i="49"/>
  <c r="G24" i="47" s="1"/>
  <c r="R41" i="49"/>
  <c r="G23" i="47" s="1"/>
  <c r="Q41" i="49"/>
  <c r="G22" i="47" s="1"/>
  <c r="O41" i="49"/>
  <c r="G20" i="47" s="1"/>
  <c r="N41" i="49"/>
  <c r="G19" i="47" s="1"/>
  <c r="M41" i="49"/>
  <c r="G18" i="47" s="1"/>
  <c r="L41" i="49"/>
  <c r="G17" i="47" s="1"/>
  <c r="K41" i="49"/>
  <c r="G16" i="47" s="1"/>
  <c r="J41" i="49"/>
  <c r="G14" i="47" s="1"/>
  <c r="I41" i="49"/>
  <c r="G13" i="47" s="1"/>
  <c r="G9" i="47"/>
  <c r="D41" i="49"/>
  <c r="C41" i="49"/>
  <c r="G5" i="47" s="1"/>
  <c r="BP40" i="49"/>
  <c r="F26" i="48" s="1"/>
  <c r="BO40" i="49"/>
  <c r="F25" i="48" s="1"/>
  <c r="BN40" i="49"/>
  <c r="F24" i="48" s="1"/>
  <c r="BM40" i="49"/>
  <c r="F23" i="48" s="1"/>
  <c r="BL40" i="49"/>
  <c r="F22" i="48" s="1"/>
  <c r="BK40" i="49"/>
  <c r="F20" i="48" s="1"/>
  <c r="BJ40" i="49"/>
  <c r="F19" i="48" s="1"/>
  <c r="BI40" i="49"/>
  <c r="F18" i="48" s="1"/>
  <c r="BH40" i="49"/>
  <c r="F17" i="48" s="1"/>
  <c r="BG40" i="49"/>
  <c r="F16" i="48" s="1"/>
  <c r="BF40" i="49"/>
  <c r="F27" i="48" s="1"/>
  <c r="BE40" i="49"/>
  <c r="F15" i="48" s="1"/>
  <c r="BD40" i="49"/>
  <c r="F14" i="48" s="1"/>
  <c r="BC40" i="49"/>
  <c r="F13" i="48" s="1"/>
  <c r="AQ40" i="49"/>
  <c r="F54" i="47" s="1"/>
  <c r="AM40" i="49"/>
  <c r="F50" i="47" s="1"/>
  <c r="AL40" i="49"/>
  <c r="F49" i="47" s="1"/>
  <c r="AK40" i="49"/>
  <c r="F48" i="47" s="1"/>
  <c r="AH40" i="49"/>
  <c r="F45" i="47" s="1"/>
  <c r="AG40" i="49"/>
  <c r="F34" i="47" s="1"/>
  <c r="AF40" i="49"/>
  <c r="F39" i="47" s="1"/>
  <c r="AE40" i="49"/>
  <c r="AC40" i="49"/>
  <c r="F29" i="47" s="1"/>
  <c r="AB40" i="49"/>
  <c r="F36" i="47" s="1"/>
  <c r="AA40" i="49"/>
  <c r="F32" i="47" s="1"/>
  <c r="Z40" i="49"/>
  <c r="F31" i="47" s="1"/>
  <c r="Y40" i="49"/>
  <c r="F30" i="47" s="1"/>
  <c r="X40" i="49"/>
  <c r="F40" i="47" s="1"/>
  <c r="W40" i="49"/>
  <c r="F35" i="47" s="1"/>
  <c r="U40" i="49"/>
  <c r="T40" i="49"/>
  <c r="F25" i="47" s="1"/>
  <c r="S40" i="49"/>
  <c r="F24" i="47" s="1"/>
  <c r="R40" i="49"/>
  <c r="F23" i="47" s="1"/>
  <c r="Q40" i="49"/>
  <c r="F22" i="47" s="1"/>
  <c r="O40" i="49"/>
  <c r="F20" i="47" s="1"/>
  <c r="N40" i="49"/>
  <c r="F19" i="47" s="1"/>
  <c r="M40" i="49"/>
  <c r="F18" i="47" s="1"/>
  <c r="L40" i="49"/>
  <c r="K40" i="49"/>
  <c r="F16" i="47" s="1"/>
  <c r="J40" i="49"/>
  <c r="F14" i="47" s="1"/>
  <c r="I40" i="49"/>
  <c r="F13" i="47" s="1"/>
  <c r="F9" i="47"/>
  <c r="D40" i="49"/>
  <c r="F6" i="47" s="1"/>
  <c r="C40" i="49"/>
  <c r="F5" i="47" s="1"/>
  <c r="BR39" i="49"/>
  <c r="E30" i="48" s="1"/>
  <c r="BP39" i="49"/>
  <c r="E26" i="48" s="1"/>
  <c r="BO39" i="49"/>
  <c r="E25" i="48" s="1"/>
  <c r="BN39" i="49"/>
  <c r="E24" i="48" s="1"/>
  <c r="BM39" i="49"/>
  <c r="E23" i="48" s="1"/>
  <c r="BL39" i="49"/>
  <c r="E22" i="48" s="1"/>
  <c r="BK39" i="49"/>
  <c r="E20" i="48" s="1"/>
  <c r="BJ39" i="49"/>
  <c r="E19" i="48" s="1"/>
  <c r="BI39" i="49"/>
  <c r="E18" i="48" s="1"/>
  <c r="BH39" i="49"/>
  <c r="E17" i="48" s="1"/>
  <c r="BG39" i="49"/>
  <c r="E16" i="48" s="1"/>
  <c r="BF39" i="49"/>
  <c r="E27" i="48" s="1"/>
  <c r="BE39" i="49"/>
  <c r="E15" i="48" s="1"/>
  <c r="BD39" i="49"/>
  <c r="E14" i="48" s="1"/>
  <c r="BC39" i="49"/>
  <c r="E13" i="48" s="1"/>
  <c r="AQ39" i="49"/>
  <c r="E54" i="47" s="1"/>
  <c r="AM39" i="49"/>
  <c r="E50" i="47" s="1"/>
  <c r="AL39" i="49"/>
  <c r="E49" i="47" s="1"/>
  <c r="AK39" i="49"/>
  <c r="E48" i="47" s="1"/>
  <c r="AH39" i="49"/>
  <c r="E45" i="47" s="1"/>
  <c r="AG39" i="49"/>
  <c r="E34" i="47" s="1"/>
  <c r="AF39" i="49"/>
  <c r="E39" i="47" s="1"/>
  <c r="AE39" i="49"/>
  <c r="E37" i="47" s="1"/>
  <c r="AC39" i="49"/>
  <c r="AB39" i="49"/>
  <c r="E36" i="47" s="1"/>
  <c r="AA39" i="49"/>
  <c r="Z39" i="49"/>
  <c r="E31" i="47" s="1"/>
  <c r="Y39" i="49"/>
  <c r="E30" i="47" s="1"/>
  <c r="X39" i="49"/>
  <c r="E40" i="47" s="1"/>
  <c r="W39" i="49"/>
  <c r="E35" i="47" s="1"/>
  <c r="U39" i="49"/>
  <c r="E26" i="47" s="1"/>
  <c r="T39" i="49"/>
  <c r="E25" i="47" s="1"/>
  <c r="S39" i="49"/>
  <c r="E24" i="47" s="1"/>
  <c r="R39" i="49"/>
  <c r="E23" i="47" s="1"/>
  <c r="Q39" i="49"/>
  <c r="E22" i="47" s="1"/>
  <c r="O39" i="49"/>
  <c r="E20" i="47" s="1"/>
  <c r="N39" i="49"/>
  <c r="E19" i="47" s="1"/>
  <c r="M39" i="49"/>
  <c r="E18" i="47" s="1"/>
  <c r="L39" i="49"/>
  <c r="E17" i="47" s="1"/>
  <c r="K39" i="49"/>
  <c r="E16" i="47" s="1"/>
  <c r="J39" i="49"/>
  <c r="E14" i="47" s="1"/>
  <c r="I39" i="49"/>
  <c r="E9" i="47"/>
  <c r="D39" i="49"/>
  <c r="E6" i="47" s="1"/>
  <c r="C39" i="49"/>
  <c r="E5" i="47" s="1"/>
  <c r="BP38" i="49"/>
  <c r="D26" i="48" s="1"/>
  <c r="BO38" i="49"/>
  <c r="D25" i="48" s="1"/>
  <c r="BN38" i="49"/>
  <c r="D24" i="48" s="1"/>
  <c r="BM38" i="49"/>
  <c r="D23" i="48" s="1"/>
  <c r="BL38" i="49"/>
  <c r="D22" i="48" s="1"/>
  <c r="BK38" i="49"/>
  <c r="D20" i="48" s="1"/>
  <c r="BJ38" i="49"/>
  <c r="BI38" i="49"/>
  <c r="D18" i="48" s="1"/>
  <c r="BH38" i="49"/>
  <c r="D17" i="48" s="1"/>
  <c r="BG38" i="49"/>
  <c r="D16" i="48" s="1"/>
  <c r="BF38" i="49"/>
  <c r="D27" i="48" s="1"/>
  <c r="BE38" i="49"/>
  <c r="D15" i="48" s="1"/>
  <c r="BD38" i="49"/>
  <c r="BC38" i="49"/>
  <c r="AQ38" i="49"/>
  <c r="D54" i="47" s="1"/>
  <c r="AM38" i="49"/>
  <c r="D50" i="47" s="1"/>
  <c r="AL38" i="49"/>
  <c r="D49" i="47" s="1"/>
  <c r="AK38" i="49"/>
  <c r="D48" i="47" s="1"/>
  <c r="AH38" i="49"/>
  <c r="D45" i="47" s="1"/>
  <c r="AG38" i="49"/>
  <c r="D34" i="47" s="1"/>
  <c r="AF38" i="49"/>
  <c r="D39" i="47" s="1"/>
  <c r="AE38" i="49"/>
  <c r="D37" i="47" s="1"/>
  <c r="AC38" i="49"/>
  <c r="D29" i="47" s="1"/>
  <c r="AB38" i="49"/>
  <c r="D36" i="47" s="1"/>
  <c r="AA38" i="49"/>
  <c r="D32" i="47" s="1"/>
  <c r="Z38" i="49"/>
  <c r="D31" i="47" s="1"/>
  <c r="Y38" i="49"/>
  <c r="D30" i="47" s="1"/>
  <c r="X38" i="49"/>
  <c r="D40" i="47" s="1"/>
  <c r="W38" i="49"/>
  <c r="U38" i="49"/>
  <c r="T38" i="49"/>
  <c r="S38" i="49"/>
  <c r="D24" i="47" s="1"/>
  <c r="R38" i="49"/>
  <c r="D23" i="47" s="1"/>
  <c r="Q38" i="49"/>
  <c r="D22" i="47" s="1"/>
  <c r="O38" i="49"/>
  <c r="D20" i="47" s="1"/>
  <c r="N38" i="49"/>
  <c r="D19" i="47" s="1"/>
  <c r="M38" i="49"/>
  <c r="D18" i="47" s="1"/>
  <c r="L38" i="49"/>
  <c r="D17" i="47" s="1"/>
  <c r="K38" i="49"/>
  <c r="J38" i="49"/>
  <c r="D14" i="47" s="1"/>
  <c r="I38" i="49"/>
  <c r="D13" i="47" s="1"/>
  <c r="D9" i="47"/>
  <c r="D38" i="49"/>
  <c r="D6" i="47" s="1"/>
  <c r="C38" i="49"/>
  <c r="D5" i="47" s="1"/>
  <c r="BR37" i="49"/>
  <c r="BP37" i="49"/>
  <c r="BO37" i="49"/>
  <c r="BN37" i="49"/>
  <c r="BM37" i="49"/>
  <c r="BL37" i="49"/>
  <c r="BK37" i="49"/>
  <c r="BJ37" i="49"/>
  <c r="BI37" i="49"/>
  <c r="BH37" i="49"/>
  <c r="BG37" i="49"/>
  <c r="BF37" i="49"/>
  <c r="BE37" i="49"/>
  <c r="BD37" i="49"/>
  <c r="BC37" i="49"/>
  <c r="AQ37" i="49"/>
  <c r="AM37" i="49"/>
  <c r="AL37" i="49"/>
  <c r="AK37" i="49"/>
  <c r="AH37" i="49"/>
  <c r="AG37" i="49"/>
  <c r="AF37" i="49"/>
  <c r="AE37" i="49"/>
  <c r="AC37" i="49"/>
  <c r="AB37" i="49"/>
  <c r="AA37" i="49"/>
  <c r="Z37" i="49"/>
  <c r="Y37" i="49"/>
  <c r="X37" i="49"/>
  <c r="W37" i="49"/>
  <c r="U37" i="49"/>
  <c r="T37" i="49"/>
  <c r="S37" i="49"/>
  <c r="R37" i="49"/>
  <c r="Q37" i="49"/>
  <c r="O37" i="49"/>
  <c r="N37" i="49"/>
  <c r="M37" i="49"/>
  <c r="L37" i="49"/>
  <c r="K37" i="49"/>
  <c r="J37" i="49"/>
  <c r="I37" i="49"/>
  <c r="D37" i="49"/>
  <c r="C37" i="49"/>
  <c r="BP36" i="49"/>
  <c r="BO36" i="49"/>
  <c r="BN36" i="49"/>
  <c r="BM36" i="49"/>
  <c r="BL36" i="49"/>
  <c r="BK36" i="49"/>
  <c r="BJ36" i="49"/>
  <c r="BI36" i="49"/>
  <c r="BH36" i="49"/>
  <c r="BG36" i="49"/>
  <c r="BF36" i="49"/>
  <c r="BE36" i="49"/>
  <c r="BD36" i="49"/>
  <c r="BC36" i="49"/>
  <c r="AQ36" i="49"/>
  <c r="AM36" i="49"/>
  <c r="AL36" i="49"/>
  <c r="AK36" i="49"/>
  <c r="AH36" i="49"/>
  <c r="AG36" i="49"/>
  <c r="AF36" i="49"/>
  <c r="AE36" i="49"/>
  <c r="AC36" i="49"/>
  <c r="AB36" i="49"/>
  <c r="AA36" i="49"/>
  <c r="Z36" i="49"/>
  <c r="Y36" i="49"/>
  <c r="X36" i="49"/>
  <c r="W36" i="49"/>
  <c r="U36" i="49"/>
  <c r="T36" i="49"/>
  <c r="S36" i="49"/>
  <c r="R36" i="49"/>
  <c r="Q36" i="49"/>
  <c r="O36" i="49"/>
  <c r="N36" i="49"/>
  <c r="M36" i="49"/>
  <c r="L36" i="49"/>
  <c r="K36" i="49"/>
  <c r="J36" i="49"/>
  <c r="I36" i="49"/>
  <c r="D36" i="49"/>
  <c r="C36" i="49"/>
  <c r="BR35" i="49"/>
  <c r="BP35" i="49"/>
  <c r="BO35" i="49"/>
  <c r="BN35" i="49"/>
  <c r="BM35" i="49"/>
  <c r="BL35" i="49"/>
  <c r="BK35" i="49"/>
  <c r="BJ35" i="49"/>
  <c r="BI35" i="49"/>
  <c r="BH35" i="49"/>
  <c r="BG35" i="49"/>
  <c r="BF35" i="49"/>
  <c r="BE35" i="49"/>
  <c r="BD35" i="49"/>
  <c r="BC35" i="49"/>
  <c r="AQ35" i="49"/>
  <c r="AM35" i="49"/>
  <c r="AL35" i="49"/>
  <c r="AK35" i="49"/>
  <c r="AH35" i="49"/>
  <c r="AG35" i="49"/>
  <c r="AF35" i="49"/>
  <c r="AE35" i="49"/>
  <c r="AC35" i="49"/>
  <c r="AB35" i="49"/>
  <c r="AA35" i="49"/>
  <c r="Z35" i="49"/>
  <c r="Y35" i="49"/>
  <c r="X35" i="49"/>
  <c r="W35" i="49"/>
  <c r="U35" i="49"/>
  <c r="T35" i="49"/>
  <c r="S35" i="49"/>
  <c r="R35" i="49"/>
  <c r="Q35" i="49"/>
  <c r="O35" i="49"/>
  <c r="N35" i="49"/>
  <c r="M35" i="49"/>
  <c r="L35" i="49"/>
  <c r="K35" i="49"/>
  <c r="J35" i="49"/>
  <c r="I35" i="49"/>
  <c r="D35" i="49"/>
  <c r="C35" i="49"/>
  <c r="BP34" i="49"/>
  <c r="BO34" i="49"/>
  <c r="BN34" i="49"/>
  <c r="BM34" i="49"/>
  <c r="BL34" i="49"/>
  <c r="BK34" i="49"/>
  <c r="BJ34" i="49"/>
  <c r="BI34" i="49"/>
  <c r="BH34" i="49"/>
  <c r="BG34" i="49"/>
  <c r="BE34" i="49"/>
  <c r="BD34" i="49"/>
  <c r="BC34" i="49"/>
  <c r="AQ34" i="49"/>
  <c r="AM34" i="49"/>
  <c r="AL34" i="49"/>
  <c r="AK34" i="49"/>
  <c r="AH34" i="49"/>
  <c r="AG34" i="49"/>
  <c r="AF34" i="49"/>
  <c r="AE34" i="49"/>
  <c r="AC34" i="49"/>
  <c r="AB34" i="49"/>
  <c r="AA34" i="49"/>
  <c r="Z34" i="49"/>
  <c r="Y34" i="49"/>
  <c r="X34" i="49"/>
  <c r="W34" i="49"/>
  <c r="U34" i="49"/>
  <c r="T34" i="49"/>
  <c r="S34" i="49"/>
  <c r="R34" i="49"/>
  <c r="Q34" i="49"/>
  <c r="O34" i="49"/>
  <c r="N34" i="49"/>
  <c r="M34" i="49"/>
  <c r="L34" i="49"/>
  <c r="K34" i="49"/>
  <c r="J34" i="49"/>
  <c r="I34" i="49"/>
  <c r="D34" i="49"/>
  <c r="C34" i="49"/>
  <c r="BR33" i="49"/>
  <c r="BP33" i="49"/>
  <c r="BO33" i="49"/>
  <c r="BN33" i="49"/>
  <c r="BM33" i="49"/>
  <c r="BL33" i="49"/>
  <c r="BK33" i="49"/>
  <c r="BJ33" i="49"/>
  <c r="BI33" i="49"/>
  <c r="BH33" i="49"/>
  <c r="BG33" i="49"/>
  <c r="BE33" i="49"/>
  <c r="BD33" i="49"/>
  <c r="BC33" i="49"/>
  <c r="AQ33" i="49"/>
  <c r="AM33" i="49"/>
  <c r="AL33" i="49"/>
  <c r="AK33" i="49"/>
  <c r="AH33" i="49"/>
  <c r="AG33" i="49"/>
  <c r="AF33" i="49"/>
  <c r="AE33" i="49"/>
  <c r="AC33" i="49"/>
  <c r="AB33" i="49"/>
  <c r="AA33" i="49"/>
  <c r="Z33" i="49"/>
  <c r="Y33" i="49"/>
  <c r="X33" i="49"/>
  <c r="W33" i="49"/>
  <c r="U33" i="49"/>
  <c r="T33" i="49"/>
  <c r="S33" i="49"/>
  <c r="R33" i="49"/>
  <c r="Q33" i="49"/>
  <c r="O33" i="49"/>
  <c r="N33" i="49"/>
  <c r="M33" i="49"/>
  <c r="L33" i="49"/>
  <c r="K33" i="49"/>
  <c r="J33" i="49"/>
  <c r="I33" i="49"/>
  <c r="D33" i="49"/>
  <c r="C33" i="49"/>
  <c r="BP32" i="49"/>
  <c r="BO32" i="49"/>
  <c r="BN32" i="49"/>
  <c r="BM32" i="49"/>
  <c r="BL32" i="49"/>
  <c r="BK32" i="49"/>
  <c r="BJ32" i="49"/>
  <c r="BI32" i="49"/>
  <c r="BH32" i="49"/>
  <c r="BG32" i="49"/>
  <c r="BF32" i="49"/>
  <c r="BE32" i="49"/>
  <c r="BD32" i="49"/>
  <c r="BC32" i="49"/>
  <c r="AQ32" i="49"/>
  <c r="AM32" i="49"/>
  <c r="AL32" i="49"/>
  <c r="AK32" i="49"/>
  <c r="AH32" i="49"/>
  <c r="AG32" i="49"/>
  <c r="AF32" i="49"/>
  <c r="AE32" i="49"/>
  <c r="AC32" i="49"/>
  <c r="AB32" i="49"/>
  <c r="AA32" i="49"/>
  <c r="Z32" i="49"/>
  <c r="Y32" i="49"/>
  <c r="X32" i="49"/>
  <c r="W32" i="49"/>
  <c r="U32" i="49"/>
  <c r="T32" i="49"/>
  <c r="S32" i="49"/>
  <c r="R32" i="49"/>
  <c r="Q32" i="49"/>
  <c r="O32" i="49"/>
  <c r="N32" i="49"/>
  <c r="M32" i="49"/>
  <c r="L32" i="49"/>
  <c r="K32" i="49"/>
  <c r="J32" i="49"/>
  <c r="I32" i="49"/>
  <c r="C32" i="49"/>
  <c r="BR31" i="49"/>
  <c r="BP31" i="49"/>
  <c r="BO31" i="49"/>
  <c r="BN31" i="49"/>
  <c r="BM31" i="49"/>
  <c r="BL31" i="49"/>
  <c r="BK31" i="49"/>
  <c r="BJ31" i="49"/>
  <c r="BI31" i="49"/>
  <c r="BH31" i="49"/>
  <c r="BG31" i="49"/>
  <c r="BE31" i="49"/>
  <c r="BD31" i="49"/>
  <c r="BC31" i="49"/>
  <c r="AQ31" i="49"/>
  <c r="AM31" i="49"/>
  <c r="AL31" i="49"/>
  <c r="AK31" i="49"/>
  <c r="AH31" i="49"/>
  <c r="AG31" i="49"/>
  <c r="AE31" i="49"/>
  <c r="AC31" i="49"/>
  <c r="AB31" i="49"/>
  <c r="AA31" i="49"/>
  <c r="Z31" i="49"/>
  <c r="Y31" i="49"/>
  <c r="X31" i="49"/>
  <c r="W31" i="49"/>
  <c r="U31" i="49"/>
  <c r="T31" i="49"/>
  <c r="S31" i="49"/>
  <c r="R31" i="49"/>
  <c r="Q31" i="49"/>
  <c r="O31" i="49"/>
  <c r="N31" i="49"/>
  <c r="M31" i="49"/>
  <c r="L31" i="49"/>
  <c r="K31" i="49"/>
  <c r="J31" i="49"/>
  <c r="I31" i="49"/>
  <c r="C31" i="49"/>
  <c r="BP30" i="49"/>
  <c r="BO30" i="49"/>
  <c r="BN30" i="49"/>
  <c r="BM30" i="49"/>
  <c r="BL30" i="49"/>
  <c r="BK30" i="49"/>
  <c r="BJ30" i="49"/>
  <c r="BI30" i="49"/>
  <c r="BH30" i="49"/>
  <c r="BG30" i="49"/>
  <c r="BE30" i="49"/>
  <c r="BD30" i="49"/>
  <c r="BC30" i="49"/>
  <c r="AQ30" i="49"/>
  <c r="AM30" i="49"/>
  <c r="AL30" i="49"/>
  <c r="AK30" i="49"/>
  <c r="AH30" i="49"/>
  <c r="AG30" i="49"/>
  <c r="AE30" i="49"/>
  <c r="AC30" i="49"/>
  <c r="AB30" i="49"/>
  <c r="AA30" i="49"/>
  <c r="Z30" i="49"/>
  <c r="Y30" i="49"/>
  <c r="X30" i="49"/>
  <c r="W30" i="49"/>
  <c r="U30" i="49"/>
  <c r="T30" i="49"/>
  <c r="S30" i="49"/>
  <c r="R30" i="49"/>
  <c r="Q30" i="49"/>
  <c r="O30" i="49"/>
  <c r="N30" i="49"/>
  <c r="M30" i="49"/>
  <c r="L30" i="49"/>
  <c r="K30" i="49"/>
  <c r="J30" i="49"/>
  <c r="I30" i="49"/>
  <c r="C30" i="49"/>
  <c r="BR29" i="49"/>
  <c r="BP29" i="49"/>
  <c r="BO29" i="49"/>
  <c r="BN29" i="49"/>
  <c r="BM29" i="49"/>
  <c r="BL29" i="49"/>
  <c r="BK29" i="49"/>
  <c r="BJ29" i="49"/>
  <c r="BI29" i="49"/>
  <c r="BH29" i="49"/>
  <c r="BG29" i="49"/>
  <c r="BE29" i="49"/>
  <c r="BD29" i="49"/>
  <c r="BC29" i="49"/>
  <c r="AQ29" i="49"/>
  <c r="AM29" i="49"/>
  <c r="AL29" i="49"/>
  <c r="AK29" i="49"/>
  <c r="AH29" i="49"/>
  <c r="AG29" i="49"/>
  <c r="AE29" i="49"/>
  <c r="AC29" i="49"/>
  <c r="AB29" i="49"/>
  <c r="AA29" i="49"/>
  <c r="Z29" i="49"/>
  <c r="Y29" i="49"/>
  <c r="X29" i="49"/>
  <c r="W29" i="49"/>
  <c r="U29" i="49"/>
  <c r="T29" i="49"/>
  <c r="S29" i="49"/>
  <c r="R29" i="49"/>
  <c r="Q29" i="49"/>
  <c r="O29" i="49"/>
  <c r="N29" i="49"/>
  <c r="M29" i="49"/>
  <c r="L29" i="49"/>
  <c r="K29" i="49"/>
  <c r="J29" i="49"/>
  <c r="I29" i="49"/>
  <c r="C29" i="49"/>
  <c r="BP28" i="49"/>
  <c r="BO28" i="49"/>
  <c r="BN28" i="49"/>
  <c r="BM28" i="49"/>
  <c r="BL28" i="49"/>
  <c r="BK28" i="49"/>
  <c r="BJ28" i="49"/>
  <c r="BI28" i="49"/>
  <c r="BH28" i="49"/>
  <c r="BG28" i="49"/>
  <c r="BE28" i="49"/>
  <c r="BD28" i="49"/>
  <c r="BC28" i="49"/>
  <c r="AQ28" i="49"/>
  <c r="AM28" i="49"/>
  <c r="AL28" i="49"/>
  <c r="AK28" i="49"/>
  <c r="AH28" i="49"/>
  <c r="AG28" i="49"/>
  <c r="AE28" i="49"/>
  <c r="AC28" i="49"/>
  <c r="AB28" i="49"/>
  <c r="AA28" i="49"/>
  <c r="Z28" i="49"/>
  <c r="Y28" i="49"/>
  <c r="X28" i="49"/>
  <c r="W28" i="49"/>
  <c r="U28" i="49"/>
  <c r="T28" i="49"/>
  <c r="S28" i="49"/>
  <c r="R28" i="49"/>
  <c r="Q28" i="49"/>
  <c r="O28" i="49"/>
  <c r="N28" i="49"/>
  <c r="M28" i="49"/>
  <c r="L28" i="49"/>
  <c r="K28" i="49"/>
  <c r="J28" i="49"/>
  <c r="I28" i="49"/>
  <c r="C28" i="49"/>
  <c r="BR27" i="49"/>
  <c r="BP27" i="49"/>
  <c r="BO27" i="49"/>
  <c r="BN27" i="49"/>
  <c r="BM27" i="49"/>
  <c r="BL27" i="49"/>
  <c r="BK27" i="49"/>
  <c r="BJ27" i="49"/>
  <c r="BI27" i="49"/>
  <c r="BH27" i="49"/>
  <c r="BG27" i="49"/>
  <c r="BF27" i="49"/>
  <c r="BE27" i="49"/>
  <c r="BD27" i="49"/>
  <c r="BC27" i="49"/>
  <c r="AQ27" i="49"/>
  <c r="AM27" i="49"/>
  <c r="AL27" i="49"/>
  <c r="AK27" i="49"/>
  <c r="AH27" i="49"/>
  <c r="AG27" i="49"/>
  <c r="AE27" i="49"/>
  <c r="AC27" i="49"/>
  <c r="AB27" i="49"/>
  <c r="AA27" i="49"/>
  <c r="Z27" i="49"/>
  <c r="Y27" i="49"/>
  <c r="X27" i="49"/>
  <c r="W27" i="49"/>
  <c r="U27" i="49"/>
  <c r="T27" i="49"/>
  <c r="S27" i="49"/>
  <c r="R27" i="49"/>
  <c r="Q27" i="49"/>
  <c r="O27" i="49"/>
  <c r="N27" i="49"/>
  <c r="M27" i="49"/>
  <c r="L27" i="49"/>
  <c r="K27" i="49"/>
  <c r="J27" i="49"/>
  <c r="I27" i="49"/>
  <c r="C27" i="49"/>
  <c r="BP26" i="49"/>
  <c r="BO26" i="49"/>
  <c r="BN26" i="49"/>
  <c r="BM26" i="49"/>
  <c r="BL26" i="49"/>
  <c r="BK26" i="49"/>
  <c r="BJ26" i="49"/>
  <c r="BI26" i="49"/>
  <c r="BH26" i="49"/>
  <c r="BF26" i="49"/>
  <c r="BE26" i="49"/>
  <c r="BD26" i="49"/>
  <c r="BC26" i="49"/>
  <c r="AQ26" i="49"/>
  <c r="AM26" i="49"/>
  <c r="AL26" i="49"/>
  <c r="AK26" i="49"/>
  <c r="AH26" i="49"/>
  <c r="AG26" i="49"/>
  <c r="AE26" i="49"/>
  <c r="AC26" i="49"/>
  <c r="AB26" i="49"/>
  <c r="AA26" i="49"/>
  <c r="Z26" i="49"/>
  <c r="Y26" i="49"/>
  <c r="X26" i="49"/>
  <c r="W26" i="49"/>
  <c r="U26" i="49"/>
  <c r="T26" i="49"/>
  <c r="S26" i="49"/>
  <c r="R26" i="49"/>
  <c r="Q26" i="49"/>
  <c r="O26" i="49"/>
  <c r="N26" i="49"/>
  <c r="M26" i="49"/>
  <c r="L26" i="49"/>
  <c r="K26" i="49"/>
  <c r="J26" i="49"/>
  <c r="I26" i="49"/>
  <c r="C26" i="49"/>
  <c r="BR25" i="49"/>
  <c r="BP25" i="49"/>
  <c r="BO25" i="49"/>
  <c r="BN25" i="49"/>
  <c r="BM25" i="49"/>
  <c r="BL25" i="49"/>
  <c r="BK25" i="49"/>
  <c r="BJ25" i="49"/>
  <c r="BI25" i="49"/>
  <c r="BH25" i="49"/>
  <c r="BF25" i="49"/>
  <c r="BE25" i="49"/>
  <c r="BD25" i="49"/>
  <c r="BC25" i="49"/>
  <c r="AQ25" i="49"/>
  <c r="AM25" i="49"/>
  <c r="AL25" i="49"/>
  <c r="AK25" i="49"/>
  <c r="AH25" i="49"/>
  <c r="AG25" i="49"/>
  <c r="AE25" i="49"/>
  <c r="AC25" i="49"/>
  <c r="AB25" i="49"/>
  <c r="AA25" i="49"/>
  <c r="Z25" i="49"/>
  <c r="Y25" i="49"/>
  <c r="X25" i="49"/>
  <c r="W25" i="49"/>
  <c r="U25" i="49"/>
  <c r="T25" i="49"/>
  <c r="S25" i="49"/>
  <c r="R25" i="49"/>
  <c r="Q25" i="49"/>
  <c r="O25" i="49"/>
  <c r="N25" i="49"/>
  <c r="M25" i="49"/>
  <c r="L25" i="49"/>
  <c r="K25" i="49"/>
  <c r="J25" i="49"/>
  <c r="I25" i="49"/>
  <c r="C25" i="49"/>
  <c r="BP24" i="49"/>
  <c r="BO24" i="49"/>
  <c r="BN24" i="49"/>
  <c r="BM24" i="49"/>
  <c r="BL24" i="49"/>
  <c r="BK24" i="49"/>
  <c r="BJ24" i="49"/>
  <c r="BI24" i="49"/>
  <c r="BH24" i="49"/>
  <c r="BF24" i="49"/>
  <c r="BE24" i="49"/>
  <c r="BD24" i="49"/>
  <c r="BC24" i="49"/>
  <c r="AQ24" i="49"/>
  <c r="AM24" i="49"/>
  <c r="AL24" i="49"/>
  <c r="AK24" i="49"/>
  <c r="AH24" i="49"/>
  <c r="AG24" i="49"/>
  <c r="AE24" i="49"/>
  <c r="AC24" i="49"/>
  <c r="AB24" i="49"/>
  <c r="AA24" i="49"/>
  <c r="Z24" i="49"/>
  <c r="Y24" i="49"/>
  <c r="X24" i="49"/>
  <c r="W24" i="49"/>
  <c r="U24" i="49"/>
  <c r="T24" i="49"/>
  <c r="S24" i="49"/>
  <c r="R24" i="49"/>
  <c r="Q24" i="49"/>
  <c r="O24" i="49"/>
  <c r="N24" i="49"/>
  <c r="M24" i="49"/>
  <c r="L24" i="49"/>
  <c r="K24" i="49"/>
  <c r="J24" i="49"/>
  <c r="I24" i="49"/>
  <c r="C24" i="49"/>
  <c r="BR23" i="49"/>
  <c r="BP23" i="49"/>
  <c r="BO23" i="49"/>
  <c r="BN23" i="49"/>
  <c r="BM23" i="49"/>
  <c r="BL23" i="49"/>
  <c r="BK23" i="49"/>
  <c r="BJ23" i="49"/>
  <c r="BI23" i="49"/>
  <c r="BH23" i="49"/>
  <c r="BF23" i="49"/>
  <c r="BE23" i="49"/>
  <c r="BD23" i="49"/>
  <c r="BC23" i="49"/>
  <c r="AQ23" i="49"/>
  <c r="AM23" i="49"/>
  <c r="AL23" i="49"/>
  <c r="AK23" i="49"/>
  <c r="AH23" i="49"/>
  <c r="AG23" i="49"/>
  <c r="AE23" i="49"/>
  <c r="AC23" i="49"/>
  <c r="AB23" i="49"/>
  <c r="AA23" i="49"/>
  <c r="Z23" i="49"/>
  <c r="Y23" i="49"/>
  <c r="X23" i="49"/>
  <c r="W23" i="49"/>
  <c r="U23" i="49"/>
  <c r="T23" i="49"/>
  <c r="S23" i="49"/>
  <c r="R23" i="49"/>
  <c r="Q23" i="49"/>
  <c r="O23" i="49"/>
  <c r="N23" i="49"/>
  <c r="M23" i="49"/>
  <c r="L23" i="49"/>
  <c r="K23" i="49"/>
  <c r="J23" i="49"/>
  <c r="I23" i="49"/>
  <c r="C23" i="49"/>
  <c r="BP22" i="49"/>
  <c r="BO22" i="49"/>
  <c r="BN22" i="49"/>
  <c r="BM22" i="49"/>
  <c r="BL22" i="49"/>
  <c r="BK22" i="49"/>
  <c r="BJ22" i="49"/>
  <c r="BI22" i="49"/>
  <c r="BH22" i="49"/>
  <c r="BF22" i="49"/>
  <c r="BE22" i="49"/>
  <c r="BD22" i="49"/>
  <c r="BC22" i="49"/>
  <c r="AQ22" i="49"/>
  <c r="AM22" i="49"/>
  <c r="AL22" i="49"/>
  <c r="AK22" i="49"/>
  <c r="AH22" i="49"/>
  <c r="AG22" i="49"/>
  <c r="AE22" i="49"/>
  <c r="AC22" i="49"/>
  <c r="AB22" i="49"/>
  <c r="AA22" i="49"/>
  <c r="Z22" i="49"/>
  <c r="Y22" i="49"/>
  <c r="X22" i="49"/>
  <c r="W22" i="49"/>
  <c r="U22" i="49"/>
  <c r="T22" i="49"/>
  <c r="S22" i="49"/>
  <c r="R22" i="49"/>
  <c r="Q22" i="49"/>
  <c r="O22" i="49"/>
  <c r="N22" i="49"/>
  <c r="M22" i="49"/>
  <c r="L22" i="49"/>
  <c r="K22" i="49"/>
  <c r="J22" i="49"/>
  <c r="I22" i="49"/>
  <c r="C22" i="49"/>
  <c r="BR21" i="49"/>
  <c r="BP21" i="49"/>
  <c r="BO21" i="49"/>
  <c r="BN21" i="49"/>
  <c r="BM21" i="49"/>
  <c r="BL21" i="49"/>
  <c r="BK21" i="49"/>
  <c r="BJ21" i="49"/>
  <c r="BI21" i="49"/>
  <c r="BH21" i="49"/>
  <c r="BF21" i="49"/>
  <c r="BE21" i="49"/>
  <c r="BD21" i="49"/>
  <c r="BC21" i="49"/>
  <c r="AQ21" i="49"/>
  <c r="AM21" i="49"/>
  <c r="AL21" i="49"/>
  <c r="AK21" i="49"/>
  <c r="AH21" i="49"/>
  <c r="AG21" i="49"/>
  <c r="AE21" i="49"/>
  <c r="AC21" i="49"/>
  <c r="AB21" i="49"/>
  <c r="AA21" i="49"/>
  <c r="Z21" i="49"/>
  <c r="Y21" i="49"/>
  <c r="X21" i="49"/>
  <c r="W21" i="49"/>
  <c r="U21" i="49"/>
  <c r="T21" i="49"/>
  <c r="S21" i="49"/>
  <c r="R21" i="49"/>
  <c r="Q21" i="49"/>
  <c r="O21" i="49"/>
  <c r="N21" i="49"/>
  <c r="M21" i="49"/>
  <c r="L21" i="49"/>
  <c r="K21" i="49"/>
  <c r="J21" i="49"/>
  <c r="I21" i="49"/>
  <c r="C21" i="49"/>
  <c r="BP20" i="49"/>
  <c r="BO20" i="49"/>
  <c r="BN20" i="49"/>
  <c r="BM20" i="49"/>
  <c r="BL20" i="49"/>
  <c r="BK20" i="49"/>
  <c r="BJ20" i="49"/>
  <c r="BI20" i="49"/>
  <c r="BH20" i="49"/>
  <c r="BF20" i="49"/>
  <c r="BE20" i="49"/>
  <c r="BD20" i="49"/>
  <c r="BC20" i="49"/>
  <c r="AQ20" i="49"/>
  <c r="AM20" i="49"/>
  <c r="AL20" i="49"/>
  <c r="AK20" i="49"/>
  <c r="AH20" i="49"/>
  <c r="AG20" i="49"/>
  <c r="AE20" i="49"/>
  <c r="AC20" i="49"/>
  <c r="AB20" i="49"/>
  <c r="AA20" i="49"/>
  <c r="Z20" i="49"/>
  <c r="Y20" i="49"/>
  <c r="X20" i="49"/>
  <c r="W20" i="49"/>
  <c r="U20" i="49"/>
  <c r="T20" i="49"/>
  <c r="S20" i="49"/>
  <c r="R20" i="49"/>
  <c r="Q20" i="49"/>
  <c r="O20" i="49"/>
  <c r="N20" i="49"/>
  <c r="M20" i="49"/>
  <c r="L20" i="49"/>
  <c r="K20" i="49"/>
  <c r="J20" i="49"/>
  <c r="I20" i="49"/>
  <c r="C20" i="49"/>
  <c r="BR19" i="49"/>
  <c r="BP19" i="49"/>
  <c r="BO19" i="49"/>
  <c r="BN19" i="49"/>
  <c r="BM19" i="49"/>
  <c r="BL19" i="49"/>
  <c r="BK19" i="49"/>
  <c r="BJ19" i="49"/>
  <c r="BI19" i="49"/>
  <c r="BH19" i="49"/>
  <c r="BF19" i="49"/>
  <c r="BE19" i="49"/>
  <c r="BD19" i="49"/>
  <c r="BC19" i="49"/>
  <c r="AQ19" i="49"/>
  <c r="AM19" i="49"/>
  <c r="AL19" i="49"/>
  <c r="AK19" i="49"/>
  <c r="AH19" i="49"/>
  <c r="AG19" i="49"/>
  <c r="AE19" i="49"/>
  <c r="AC19" i="49"/>
  <c r="AB19" i="49"/>
  <c r="AA19" i="49"/>
  <c r="Z19" i="49"/>
  <c r="Y19" i="49"/>
  <c r="X19" i="49"/>
  <c r="W19" i="49"/>
  <c r="U19" i="49"/>
  <c r="T19" i="49"/>
  <c r="S19" i="49"/>
  <c r="R19" i="49"/>
  <c r="Q19" i="49"/>
  <c r="O19" i="49"/>
  <c r="N19" i="49"/>
  <c r="M19" i="49"/>
  <c r="L19" i="49"/>
  <c r="K19" i="49"/>
  <c r="J19" i="49"/>
  <c r="I19" i="49"/>
  <c r="C19" i="49"/>
  <c r="BP18" i="49"/>
  <c r="BO18" i="49"/>
  <c r="BN18" i="49"/>
  <c r="BM18" i="49"/>
  <c r="BL18" i="49"/>
  <c r="BK18" i="49"/>
  <c r="BJ18" i="49"/>
  <c r="BI18" i="49"/>
  <c r="BH18" i="49"/>
  <c r="BF18" i="49"/>
  <c r="BE18" i="49"/>
  <c r="BD18" i="49"/>
  <c r="BC18" i="49"/>
  <c r="AQ18" i="49"/>
  <c r="AM18" i="49"/>
  <c r="AL18" i="49"/>
  <c r="AK18" i="49"/>
  <c r="AH18" i="49"/>
  <c r="AG18" i="49"/>
  <c r="AE18" i="49"/>
  <c r="AC18" i="49"/>
  <c r="AB18" i="49"/>
  <c r="AA18" i="49"/>
  <c r="Z18" i="49"/>
  <c r="Y18" i="49"/>
  <c r="X18" i="49"/>
  <c r="W18" i="49"/>
  <c r="U18" i="49"/>
  <c r="T18" i="49"/>
  <c r="S18" i="49"/>
  <c r="R18" i="49"/>
  <c r="Q18" i="49"/>
  <c r="O18" i="49"/>
  <c r="N18" i="49"/>
  <c r="M18" i="49"/>
  <c r="L18" i="49"/>
  <c r="K18" i="49"/>
  <c r="J18" i="49"/>
  <c r="I18" i="49"/>
  <c r="C18" i="49"/>
  <c r="BR17" i="49"/>
  <c r="BP17" i="49"/>
  <c r="BO17" i="49"/>
  <c r="BN17" i="49"/>
  <c r="BM17" i="49"/>
  <c r="BL17" i="49"/>
  <c r="BK17" i="49"/>
  <c r="BJ17" i="49"/>
  <c r="BI17" i="49"/>
  <c r="BH17" i="49"/>
  <c r="BF17" i="49"/>
  <c r="BE17" i="49"/>
  <c r="BD17" i="49"/>
  <c r="BC17" i="49"/>
  <c r="AQ17" i="49"/>
  <c r="AM17" i="49"/>
  <c r="AL17" i="49"/>
  <c r="AK17" i="49"/>
  <c r="AH17" i="49"/>
  <c r="AG17" i="49"/>
  <c r="AE17" i="49"/>
  <c r="AC17" i="49"/>
  <c r="AB17" i="49"/>
  <c r="AA17" i="49"/>
  <c r="Z17" i="49"/>
  <c r="Y17" i="49"/>
  <c r="X17" i="49"/>
  <c r="W17" i="49"/>
  <c r="U17" i="49"/>
  <c r="T17" i="49"/>
  <c r="S17" i="49"/>
  <c r="R17" i="49"/>
  <c r="Q17" i="49"/>
  <c r="O17" i="49"/>
  <c r="N17" i="49"/>
  <c r="M17" i="49"/>
  <c r="K17" i="49"/>
  <c r="J17" i="49"/>
  <c r="I17" i="49"/>
  <c r="C17" i="49"/>
  <c r="BP16" i="49"/>
  <c r="BO16" i="49"/>
  <c r="BN16" i="49"/>
  <c r="BM16" i="49"/>
  <c r="BL16" i="49"/>
  <c r="BK16" i="49"/>
  <c r="BJ16" i="49"/>
  <c r="BI16" i="49"/>
  <c r="BH16" i="49"/>
  <c r="BF16" i="49"/>
  <c r="BE16" i="49"/>
  <c r="BD16" i="49"/>
  <c r="BC16" i="49"/>
  <c r="AQ16" i="49"/>
  <c r="AM16" i="49"/>
  <c r="AL16" i="49"/>
  <c r="AK16" i="49"/>
  <c r="AH16" i="49"/>
  <c r="AG16" i="49"/>
  <c r="AE16" i="49"/>
  <c r="AC16" i="49"/>
  <c r="AB16" i="49"/>
  <c r="AA16" i="49"/>
  <c r="Z16" i="49"/>
  <c r="Y16" i="49"/>
  <c r="X16" i="49"/>
  <c r="W16" i="49"/>
  <c r="U16" i="49"/>
  <c r="T16" i="49"/>
  <c r="S16" i="49"/>
  <c r="R16" i="49"/>
  <c r="Q16" i="49"/>
  <c r="O16" i="49"/>
  <c r="N16" i="49"/>
  <c r="M16" i="49"/>
  <c r="K16" i="49"/>
  <c r="J16" i="49"/>
  <c r="I16" i="49"/>
  <c r="C16" i="49"/>
  <c r="BR15" i="49"/>
  <c r="BP15" i="49"/>
  <c r="BO15" i="49"/>
  <c r="BN15" i="49"/>
  <c r="BM15" i="49"/>
  <c r="BL15" i="49"/>
  <c r="BK15" i="49"/>
  <c r="BJ15" i="49"/>
  <c r="BI15" i="49"/>
  <c r="BH15" i="49"/>
  <c r="BF15" i="49"/>
  <c r="BE15" i="49"/>
  <c r="BD15" i="49"/>
  <c r="BC15" i="49"/>
  <c r="AQ15" i="49"/>
  <c r="AM15" i="49"/>
  <c r="AL15" i="49"/>
  <c r="AH15" i="49"/>
  <c r="AG15" i="49"/>
  <c r="AE15" i="49"/>
  <c r="AC15" i="49"/>
  <c r="AB15" i="49"/>
  <c r="AA15" i="49"/>
  <c r="Z15" i="49"/>
  <c r="Y15" i="49"/>
  <c r="X15" i="49"/>
  <c r="W15" i="49"/>
  <c r="U15" i="49"/>
  <c r="T15" i="49"/>
  <c r="S15" i="49"/>
  <c r="R15" i="49"/>
  <c r="Q15" i="49"/>
  <c r="O15" i="49"/>
  <c r="N15" i="49"/>
  <c r="M15" i="49"/>
  <c r="K15" i="49"/>
  <c r="J15" i="49"/>
  <c r="I15" i="49"/>
  <c r="C15" i="49"/>
  <c r="BP14" i="49"/>
  <c r="BO14" i="49"/>
  <c r="BN14" i="49"/>
  <c r="BM14" i="49"/>
  <c r="BL14" i="49"/>
  <c r="BK14" i="49"/>
  <c r="BJ14" i="49"/>
  <c r="BI14" i="49"/>
  <c r="BH14" i="49"/>
  <c r="BF14" i="49"/>
  <c r="BE14" i="49"/>
  <c r="BD14" i="49"/>
  <c r="BC14" i="49"/>
  <c r="AQ14" i="49"/>
  <c r="AM14" i="49"/>
  <c r="AL14" i="49"/>
  <c r="AH14" i="49"/>
  <c r="AG14" i="49"/>
  <c r="AE14" i="49"/>
  <c r="AC14" i="49"/>
  <c r="AB14" i="49"/>
  <c r="AA14" i="49"/>
  <c r="Z14" i="49"/>
  <c r="Y14" i="49"/>
  <c r="X14" i="49"/>
  <c r="W14" i="49"/>
  <c r="U14" i="49"/>
  <c r="T14" i="49"/>
  <c r="S14" i="49"/>
  <c r="R14" i="49"/>
  <c r="Q14" i="49"/>
  <c r="O14" i="49"/>
  <c r="N14" i="49"/>
  <c r="M14" i="49"/>
  <c r="K14" i="49"/>
  <c r="J14" i="49"/>
  <c r="I14" i="49"/>
  <c r="C14" i="49"/>
  <c r="BR13" i="49"/>
  <c r="BP13" i="49"/>
  <c r="BO13" i="49"/>
  <c r="BN13" i="49"/>
  <c r="BM13" i="49"/>
  <c r="BL13" i="49"/>
  <c r="BK13" i="49"/>
  <c r="BJ13" i="49"/>
  <c r="BI13" i="49"/>
  <c r="BH13" i="49"/>
  <c r="BF13" i="49"/>
  <c r="BE13" i="49"/>
  <c r="BD13" i="49"/>
  <c r="BC13" i="49"/>
  <c r="AQ13" i="49"/>
  <c r="AM13" i="49"/>
  <c r="AL13" i="49"/>
  <c r="AH13" i="49"/>
  <c r="AG13" i="49"/>
  <c r="AE13" i="49"/>
  <c r="AC13" i="49"/>
  <c r="AB13" i="49"/>
  <c r="AA13" i="49"/>
  <c r="Z13" i="49"/>
  <c r="Y13" i="49"/>
  <c r="X13" i="49"/>
  <c r="W13" i="49"/>
  <c r="U13" i="49"/>
  <c r="T13" i="49"/>
  <c r="S13" i="49"/>
  <c r="R13" i="49"/>
  <c r="Q13" i="49"/>
  <c r="O13" i="49"/>
  <c r="N13" i="49"/>
  <c r="M13" i="49"/>
  <c r="K13" i="49"/>
  <c r="J13" i="49"/>
  <c r="I13" i="49"/>
  <c r="C13" i="49"/>
  <c r="BK12" i="49"/>
  <c r="BJ12" i="49"/>
  <c r="BI12" i="49"/>
  <c r="BH12" i="49"/>
  <c r="BE12" i="49"/>
  <c r="BD12" i="49"/>
  <c r="BC12" i="49"/>
  <c r="AG12" i="49"/>
  <c r="AE12" i="49"/>
  <c r="AC12" i="49"/>
  <c r="AB12" i="49"/>
  <c r="AA12" i="49"/>
  <c r="Z12" i="49"/>
  <c r="Y12" i="49"/>
  <c r="X12" i="49"/>
  <c r="W12" i="49"/>
  <c r="U12" i="49"/>
  <c r="T12" i="49"/>
  <c r="S12" i="49"/>
  <c r="R12" i="49"/>
  <c r="O12" i="49"/>
  <c r="N12" i="49"/>
  <c r="M12" i="49"/>
  <c r="K12" i="49"/>
  <c r="J12" i="49"/>
  <c r="I12" i="49"/>
  <c r="C12" i="49"/>
  <c r="BK11" i="49"/>
  <c r="BJ11" i="49"/>
  <c r="BI11" i="49"/>
  <c r="BH11" i="49"/>
  <c r="BE11" i="49"/>
  <c r="BD11" i="49"/>
  <c r="BC11" i="49"/>
  <c r="AG11" i="49"/>
  <c r="AE11" i="49"/>
  <c r="AC11" i="49"/>
  <c r="AB11" i="49"/>
  <c r="AA11" i="49"/>
  <c r="Z11" i="49"/>
  <c r="Y11" i="49"/>
  <c r="X11" i="49"/>
  <c r="W11" i="49"/>
  <c r="U11" i="49"/>
  <c r="T11" i="49"/>
  <c r="S11" i="49"/>
  <c r="R11" i="49"/>
  <c r="O11" i="49"/>
  <c r="N11" i="49"/>
  <c r="M11" i="49"/>
  <c r="K11" i="49"/>
  <c r="J11" i="49"/>
  <c r="I11" i="49"/>
  <c r="C11" i="49"/>
  <c r="BK10" i="49"/>
  <c r="BJ10" i="49"/>
  <c r="BI10" i="49"/>
  <c r="BH10" i="49"/>
  <c r="BE10" i="49"/>
  <c r="BD10" i="49"/>
  <c r="AE10" i="49"/>
  <c r="AC10" i="49"/>
  <c r="AB10" i="49"/>
  <c r="Y10" i="49"/>
  <c r="X10" i="49"/>
  <c r="W10" i="49"/>
  <c r="U10" i="49"/>
  <c r="T10" i="49"/>
  <c r="S10" i="49"/>
  <c r="R10" i="49"/>
  <c r="O10" i="49"/>
  <c r="N10" i="49"/>
  <c r="M10" i="49"/>
  <c r="K10" i="49"/>
  <c r="J10" i="49"/>
  <c r="I10" i="49"/>
  <c r="C10" i="49"/>
  <c r="BK9" i="49"/>
  <c r="BJ9" i="49"/>
  <c r="BI9" i="49"/>
  <c r="BH9" i="49"/>
  <c r="BE9" i="49"/>
  <c r="BD9" i="49"/>
  <c r="AE9" i="49"/>
  <c r="AC9" i="49"/>
  <c r="AB9" i="49"/>
  <c r="Y9" i="49"/>
  <c r="X9" i="49"/>
  <c r="W9" i="49"/>
  <c r="U9" i="49"/>
  <c r="T9" i="49"/>
  <c r="S9" i="49"/>
  <c r="R9" i="49"/>
  <c r="O9" i="49"/>
  <c r="N9" i="49"/>
  <c r="M9" i="49"/>
  <c r="K9" i="49"/>
  <c r="J9" i="49"/>
  <c r="I9" i="49"/>
  <c r="C9" i="49"/>
  <c r="BK8" i="49"/>
  <c r="BJ8" i="49"/>
  <c r="BI8" i="49"/>
  <c r="BH8" i="49"/>
  <c r="BE8" i="49"/>
  <c r="AE8" i="49"/>
  <c r="AC8" i="49"/>
  <c r="AB8" i="49"/>
  <c r="Y8" i="49"/>
  <c r="X8" i="49"/>
  <c r="W8" i="49"/>
  <c r="U8" i="49"/>
  <c r="T8" i="49"/>
  <c r="S8" i="49"/>
  <c r="R8" i="49"/>
  <c r="O8" i="49"/>
  <c r="N8" i="49"/>
  <c r="M8" i="49"/>
  <c r="K8" i="49"/>
  <c r="J8" i="49"/>
  <c r="I8" i="49"/>
  <c r="C8" i="49"/>
  <c r="J7" i="49"/>
  <c r="C7" i="49"/>
  <c r="J6" i="49"/>
  <c r="I6" i="49"/>
  <c r="C6" i="49"/>
  <c r="J5" i="49"/>
  <c r="I5" i="49"/>
  <c r="C5" i="49"/>
  <c r="J4" i="49"/>
  <c r="I4" i="49"/>
  <c r="C4" i="49"/>
  <c r="J3" i="49"/>
  <c r="I3" i="49"/>
  <c r="C3" i="49"/>
  <c r="A3" i="49"/>
  <c r="A4" i="49" s="1"/>
  <c r="A5" i="49" s="1"/>
  <c r="A6" i="49" s="1"/>
  <c r="A7" i="49" s="1"/>
  <c r="A8" i="49" s="1"/>
  <c r="A9" i="49" s="1"/>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J2" i="49"/>
  <c r="C2" i="49"/>
  <c r="P30" i="48"/>
  <c r="O30" i="48"/>
  <c r="N30" i="48"/>
  <c r="L30" i="48"/>
  <c r="J30" i="48"/>
  <c r="H30" i="48"/>
  <c r="F30" i="48"/>
  <c r="D30" i="48"/>
  <c r="K20" i="48"/>
  <c r="D19" i="48"/>
  <c r="J18" i="48"/>
  <c r="O17" i="48"/>
  <c r="N17" i="48"/>
  <c r="K16" i="48"/>
  <c r="O14" i="48"/>
  <c r="M14" i="48"/>
  <c r="I14" i="48"/>
  <c r="D14" i="48"/>
  <c r="D13" i="48"/>
  <c r="P11" i="48"/>
  <c r="O11" i="48"/>
  <c r="N11" i="48"/>
  <c r="M11" i="48"/>
  <c r="L11" i="48"/>
  <c r="K11" i="48"/>
  <c r="J11" i="48"/>
  <c r="I11" i="48"/>
  <c r="H11" i="48"/>
  <c r="G11" i="48"/>
  <c r="F11" i="48"/>
  <c r="E11" i="48"/>
  <c r="D11" i="48"/>
  <c r="P10" i="48"/>
  <c r="O10" i="48"/>
  <c r="N10" i="48"/>
  <c r="M10" i="48"/>
  <c r="L10" i="48"/>
  <c r="K10" i="48"/>
  <c r="J10" i="48"/>
  <c r="I10" i="48"/>
  <c r="H10" i="48"/>
  <c r="G10" i="48"/>
  <c r="F10" i="48"/>
  <c r="E10" i="48"/>
  <c r="D10" i="48"/>
  <c r="P9" i="48"/>
  <c r="O9" i="48"/>
  <c r="N9" i="48"/>
  <c r="M9" i="48"/>
  <c r="L9" i="48"/>
  <c r="K9" i="48"/>
  <c r="J9" i="48"/>
  <c r="I9" i="48"/>
  <c r="H9" i="48"/>
  <c r="G9" i="48"/>
  <c r="F9" i="48"/>
  <c r="E9" i="48"/>
  <c r="D9" i="48"/>
  <c r="P8" i="48"/>
  <c r="O8" i="48"/>
  <c r="N8" i="48"/>
  <c r="M8" i="48"/>
  <c r="L8" i="48"/>
  <c r="K8" i="48"/>
  <c r="J8" i="48"/>
  <c r="I8" i="48"/>
  <c r="H8" i="48"/>
  <c r="G8" i="48"/>
  <c r="F8" i="48"/>
  <c r="E8" i="48"/>
  <c r="D8" i="48"/>
  <c r="P7" i="48"/>
  <c r="O7" i="48"/>
  <c r="N7" i="48"/>
  <c r="M7" i="48"/>
  <c r="L7" i="48"/>
  <c r="K7" i="48"/>
  <c r="J7" i="48"/>
  <c r="I7" i="48"/>
  <c r="H7" i="48"/>
  <c r="G7" i="48"/>
  <c r="F7" i="48"/>
  <c r="E7" i="48"/>
  <c r="D7" i="48"/>
  <c r="P6" i="48"/>
  <c r="O6" i="48"/>
  <c r="N6" i="48"/>
  <c r="M6" i="48"/>
  <c r="L6" i="48"/>
  <c r="K6" i="48"/>
  <c r="J6" i="48"/>
  <c r="I6" i="48"/>
  <c r="H6" i="48"/>
  <c r="G6" i="48"/>
  <c r="F6" i="48"/>
  <c r="E6" i="48"/>
  <c r="D6" i="48"/>
  <c r="P5" i="48"/>
  <c r="O5" i="48"/>
  <c r="N5" i="48"/>
  <c r="M5" i="48"/>
  <c r="L5" i="48"/>
  <c r="K5" i="48"/>
  <c r="J5" i="48"/>
  <c r="I5" i="48"/>
  <c r="H5" i="48"/>
  <c r="G5" i="48"/>
  <c r="F5" i="48"/>
  <c r="E5" i="48"/>
  <c r="D5" i="48"/>
  <c r="P57" i="47"/>
  <c r="O57" i="47"/>
  <c r="N57" i="47"/>
  <c r="M57" i="47"/>
  <c r="L57" i="47"/>
  <c r="K57" i="47"/>
  <c r="J57" i="47"/>
  <c r="I57" i="47"/>
  <c r="H57" i="47"/>
  <c r="G57" i="47"/>
  <c r="F57" i="47"/>
  <c r="E57" i="47"/>
  <c r="D57" i="47"/>
  <c r="P56" i="47"/>
  <c r="O56" i="47"/>
  <c r="N56" i="47"/>
  <c r="M56" i="47"/>
  <c r="L56" i="47"/>
  <c r="K56" i="47"/>
  <c r="J56" i="47"/>
  <c r="I56" i="47"/>
  <c r="H56" i="47"/>
  <c r="G56" i="47"/>
  <c r="F56" i="47"/>
  <c r="E56" i="47"/>
  <c r="D56" i="47"/>
  <c r="P55" i="47"/>
  <c r="O55" i="47"/>
  <c r="N55" i="47"/>
  <c r="M55" i="47"/>
  <c r="L55" i="47"/>
  <c r="K55" i="47"/>
  <c r="J55" i="47"/>
  <c r="I55" i="47"/>
  <c r="H55" i="47"/>
  <c r="G55" i="47"/>
  <c r="F55" i="47"/>
  <c r="E55" i="47"/>
  <c r="D55" i="47"/>
  <c r="L54" i="47"/>
  <c r="P53" i="47"/>
  <c r="O53" i="47"/>
  <c r="N53" i="47"/>
  <c r="M53" i="47"/>
  <c r="L53" i="47"/>
  <c r="K53" i="47"/>
  <c r="J53" i="47"/>
  <c r="I53" i="47"/>
  <c r="H53" i="47"/>
  <c r="G53" i="47"/>
  <c r="F53" i="47"/>
  <c r="E53" i="47"/>
  <c r="D53" i="47"/>
  <c r="P52" i="47"/>
  <c r="O52" i="47"/>
  <c r="N52" i="47"/>
  <c r="M52" i="47"/>
  <c r="L52" i="47"/>
  <c r="K52" i="47"/>
  <c r="J52" i="47"/>
  <c r="I52" i="47"/>
  <c r="H52" i="47"/>
  <c r="G52" i="47"/>
  <c r="F52" i="47"/>
  <c r="E52" i="47"/>
  <c r="D52" i="47"/>
  <c r="P51" i="47"/>
  <c r="O51" i="47"/>
  <c r="N51" i="47"/>
  <c r="M51" i="47"/>
  <c r="L51" i="47"/>
  <c r="K51" i="47"/>
  <c r="J51" i="47"/>
  <c r="I51" i="47"/>
  <c r="H51" i="47"/>
  <c r="G51" i="47"/>
  <c r="F51" i="47"/>
  <c r="E51" i="47"/>
  <c r="D51" i="47"/>
  <c r="N48" i="47"/>
  <c r="P47" i="47"/>
  <c r="O47" i="47"/>
  <c r="N47" i="47"/>
  <c r="M47" i="47"/>
  <c r="L47" i="47"/>
  <c r="K47" i="47"/>
  <c r="J47" i="47"/>
  <c r="I47" i="47"/>
  <c r="H47" i="47"/>
  <c r="G47" i="47"/>
  <c r="F47" i="47"/>
  <c r="E47" i="47"/>
  <c r="D47" i="47"/>
  <c r="P46" i="47"/>
  <c r="O46" i="47"/>
  <c r="N46" i="47"/>
  <c r="M46" i="47"/>
  <c r="L46" i="47"/>
  <c r="K46" i="47"/>
  <c r="J46" i="47"/>
  <c r="I46" i="47"/>
  <c r="H46" i="47"/>
  <c r="G46" i="47"/>
  <c r="F46" i="47"/>
  <c r="E46" i="47"/>
  <c r="D46" i="47"/>
  <c r="K34" i="47"/>
  <c r="O39" i="47"/>
  <c r="O37" i="47"/>
  <c r="F37" i="47"/>
  <c r="P38" i="47"/>
  <c r="M38" i="47"/>
  <c r="L38" i="47"/>
  <c r="K38" i="47"/>
  <c r="J38" i="47"/>
  <c r="I38" i="47"/>
  <c r="F38" i="47"/>
  <c r="E38" i="47"/>
  <c r="D38" i="47"/>
  <c r="N36" i="47"/>
  <c r="N32" i="47"/>
  <c r="E32" i="47"/>
  <c r="N31" i="47"/>
  <c r="K31" i="47"/>
  <c r="O40" i="47"/>
  <c r="M40" i="47"/>
  <c r="O35" i="47"/>
  <c r="M35" i="47"/>
  <c r="D35" i="47"/>
  <c r="P27" i="47"/>
  <c r="O27" i="47"/>
  <c r="N27" i="47"/>
  <c r="M27" i="47"/>
  <c r="L27" i="47"/>
  <c r="K27" i="47"/>
  <c r="J27" i="47"/>
  <c r="I27" i="47"/>
  <c r="H27" i="47"/>
  <c r="G27" i="47"/>
  <c r="F27" i="47"/>
  <c r="E27" i="47"/>
  <c r="D27" i="47"/>
  <c r="F26" i="47"/>
  <c r="D26" i="47"/>
  <c r="L25" i="47"/>
  <c r="J25" i="47"/>
  <c r="D25" i="47"/>
  <c r="H24" i="47"/>
  <c r="L23" i="47"/>
  <c r="P22" i="47"/>
  <c r="P21" i="47"/>
  <c r="O21" i="47"/>
  <c r="N21" i="47"/>
  <c r="M21" i="47"/>
  <c r="L21" i="47"/>
  <c r="K21" i="47"/>
  <c r="J21" i="47"/>
  <c r="I21" i="47"/>
  <c r="H21" i="47"/>
  <c r="G21" i="47"/>
  <c r="F21" i="47"/>
  <c r="E21" i="47"/>
  <c r="D21" i="47"/>
  <c r="L20" i="47"/>
  <c r="I20" i="47"/>
  <c r="O19" i="47"/>
  <c r="H19" i="47"/>
  <c r="F17" i="47"/>
  <c r="L16" i="47"/>
  <c r="J16" i="47"/>
  <c r="D16" i="47"/>
  <c r="N14" i="47"/>
  <c r="J14" i="47"/>
  <c r="N13" i="47"/>
  <c r="E13" i="47"/>
  <c r="P11" i="47"/>
  <c r="O11" i="47"/>
  <c r="N11" i="47"/>
  <c r="M11" i="47"/>
  <c r="L11" i="47"/>
  <c r="K11" i="47"/>
  <c r="J11" i="47"/>
  <c r="I11" i="47"/>
  <c r="H11" i="47"/>
  <c r="G11" i="47"/>
  <c r="F11" i="47"/>
  <c r="E11" i="47"/>
  <c r="D11" i="47"/>
  <c r="P10" i="47"/>
  <c r="O10" i="47"/>
  <c r="N10" i="47"/>
  <c r="M10" i="47"/>
  <c r="L10" i="47"/>
  <c r="K10" i="47"/>
  <c r="J10" i="47"/>
  <c r="I10" i="47"/>
  <c r="H10" i="47"/>
  <c r="G10" i="47"/>
  <c r="F10" i="47"/>
  <c r="E10" i="47"/>
  <c r="D10" i="47"/>
  <c r="K9" i="47"/>
  <c r="J9" i="47"/>
  <c r="I9" i="47"/>
  <c r="P7" i="47"/>
  <c r="O7" i="47"/>
  <c r="N7" i="47"/>
  <c r="M7" i="47"/>
  <c r="L7" i="47"/>
  <c r="K7" i="47"/>
  <c r="J7" i="47"/>
  <c r="I7" i="47"/>
  <c r="H7" i="47"/>
  <c r="G7" i="47"/>
  <c r="F7" i="47"/>
  <c r="E7" i="47"/>
  <c r="D7" i="47"/>
  <c r="G6" i="47"/>
  <c r="O5" i="47"/>
  <c r="C101" i="46"/>
  <c r="L100" i="46"/>
  <c r="K100" i="46"/>
  <c r="C100" i="46"/>
  <c r="B100" i="46"/>
  <c r="L93" i="46"/>
  <c r="K93" i="46"/>
  <c r="C93" i="46"/>
  <c r="B93" i="46"/>
  <c r="L92" i="46"/>
  <c r="K92" i="46"/>
  <c r="C92" i="46"/>
  <c r="B92" i="46"/>
  <c r="L91" i="46"/>
  <c r="K91" i="46"/>
  <c r="C91" i="46"/>
  <c r="B91" i="46"/>
  <c r="L90" i="46"/>
  <c r="K90" i="46"/>
  <c r="C90" i="46"/>
  <c r="B90" i="46"/>
  <c r="L89" i="46"/>
  <c r="K89" i="46"/>
  <c r="C89" i="46"/>
  <c r="B89" i="46"/>
  <c r="L88" i="46"/>
  <c r="K88" i="46"/>
  <c r="F88" i="46"/>
  <c r="E88" i="46"/>
  <c r="C88" i="46"/>
  <c r="B88" i="46"/>
  <c r="L87" i="46"/>
  <c r="K87" i="46"/>
  <c r="F87" i="46"/>
  <c r="E87" i="46"/>
  <c r="C87" i="46"/>
  <c r="B87" i="46"/>
  <c r="L85" i="46"/>
  <c r="K85" i="46"/>
  <c r="F85" i="46"/>
  <c r="E85" i="46"/>
  <c r="C85" i="46"/>
  <c r="B85" i="46"/>
  <c r="L84" i="46"/>
  <c r="K84" i="46"/>
  <c r="F84" i="46"/>
  <c r="E84" i="46"/>
  <c r="C84" i="46"/>
  <c r="B84" i="46"/>
  <c r="L83" i="46"/>
  <c r="K83" i="46"/>
  <c r="F83" i="46"/>
  <c r="E83" i="46"/>
  <c r="C83" i="46"/>
  <c r="B83" i="46"/>
  <c r="L82" i="46"/>
  <c r="K82" i="46"/>
  <c r="F82" i="46"/>
  <c r="E82" i="46"/>
  <c r="C82" i="46"/>
  <c r="B82" i="46"/>
  <c r="L81" i="46"/>
  <c r="K81" i="46"/>
  <c r="F81" i="46"/>
  <c r="E81" i="46"/>
  <c r="C81" i="46"/>
  <c r="B81" i="46"/>
  <c r="A514" i="44"/>
  <c r="A513" i="44"/>
  <c r="A510" i="44"/>
  <c r="A509" i="44"/>
  <c r="A508" i="44"/>
  <c r="F507" i="44"/>
  <c r="L496" i="44"/>
  <c r="K496" i="44"/>
  <c r="J496" i="44"/>
  <c r="H496" i="44"/>
  <c r="G496" i="44"/>
  <c r="F496" i="44"/>
  <c r="D496" i="44"/>
  <c r="C496" i="44"/>
  <c r="B496" i="44"/>
  <c r="K495" i="44"/>
  <c r="J495" i="44"/>
  <c r="G495" i="44"/>
  <c r="F495" i="44"/>
  <c r="C495" i="44"/>
  <c r="B495" i="44"/>
  <c r="K494" i="44"/>
  <c r="J494" i="44"/>
  <c r="G494" i="44"/>
  <c r="F494" i="44"/>
  <c r="C494" i="44"/>
  <c r="B494" i="44"/>
  <c r="H493" i="44"/>
  <c r="G493" i="44"/>
  <c r="F493" i="44"/>
  <c r="D493" i="44"/>
  <c r="C493" i="44"/>
  <c r="B493" i="44"/>
  <c r="H492" i="44"/>
  <c r="G492" i="44"/>
  <c r="F492" i="44"/>
  <c r="D492" i="44"/>
  <c r="C492" i="44"/>
  <c r="B492" i="44"/>
  <c r="H491" i="44"/>
  <c r="G491" i="44"/>
  <c r="F491" i="44"/>
  <c r="D491" i="44"/>
  <c r="C491" i="44"/>
  <c r="B491" i="44"/>
  <c r="A490" i="44"/>
  <c r="A484" i="44"/>
  <c r="L483" i="44"/>
  <c r="K483" i="44"/>
  <c r="J483" i="44"/>
  <c r="H483" i="44"/>
  <c r="G483" i="44"/>
  <c r="F483" i="44"/>
  <c r="D483" i="44"/>
  <c r="C483" i="44"/>
  <c r="B483" i="44"/>
  <c r="L476" i="44"/>
  <c r="K476" i="44"/>
  <c r="J476" i="44"/>
  <c r="H476" i="44"/>
  <c r="G476" i="44"/>
  <c r="F476" i="44"/>
  <c r="D476" i="44"/>
  <c r="C476" i="44"/>
  <c r="B476" i="44"/>
  <c r="L475" i="44"/>
  <c r="K475" i="44"/>
  <c r="J475" i="44"/>
  <c r="H475" i="44"/>
  <c r="G475" i="44"/>
  <c r="F475" i="44"/>
  <c r="D475" i="44"/>
  <c r="C475" i="44"/>
  <c r="B475" i="44"/>
  <c r="L473" i="44"/>
  <c r="K473" i="44"/>
  <c r="J473" i="44"/>
  <c r="H473" i="44"/>
  <c r="G473" i="44"/>
  <c r="F473" i="44"/>
  <c r="D473" i="44"/>
  <c r="C473" i="44"/>
  <c r="B473" i="44"/>
  <c r="L472" i="44"/>
  <c r="K472" i="44"/>
  <c r="J472" i="44"/>
  <c r="H472" i="44"/>
  <c r="G472" i="44"/>
  <c r="F472" i="44"/>
  <c r="D472" i="44"/>
  <c r="C472" i="44"/>
  <c r="B472" i="44"/>
  <c r="L471" i="44"/>
  <c r="K471" i="44"/>
  <c r="J471" i="44"/>
  <c r="H471" i="44"/>
  <c r="G471" i="44"/>
  <c r="F471" i="44"/>
  <c r="D471" i="44"/>
  <c r="C471" i="44"/>
  <c r="B471" i="44"/>
  <c r="L470" i="44"/>
  <c r="K470" i="44"/>
  <c r="J470" i="44"/>
  <c r="H470" i="44"/>
  <c r="G470" i="44"/>
  <c r="F470" i="44"/>
  <c r="D470" i="44"/>
  <c r="C470" i="44"/>
  <c r="B470" i="44"/>
  <c r="L469" i="44"/>
  <c r="K469" i="44"/>
  <c r="J469" i="44"/>
  <c r="H469" i="44"/>
  <c r="G469" i="44"/>
  <c r="F469" i="44"/>
  <c r="D469" i="44"/>
  <c r="C469" i="44"/>
  <c r="B469" i="44"/>
  <c r="L468" i="44"/>
  <c r="K468" i="44"/>
  <c r="J468" i="44"/>
  <c r="H468" i="44"/>
  <c r="G468" i="44"/>
  <c r="F468" i="44"/>
  <c r="D468" i="44"/>
  <c r="C468" i="44"/>
  <c r="B468" i="44"/>
  <c r="A467" i="44"/>
  <c r="G466" i="44"/>
  <c r="A466" i="44"/>
  <c r="L465" i="44"/>
  <c r="K465" i="44"/>
  <c r="J465" i="44"/>
  <c r="H465" i="44"/>
  <c r="G465" i="44"/>
  <c r="F465" i="44"/>
  <c r="D465" i="44"/>
  <c r="C465" i="44"/>
  <c r="B465" i="44"/>
  <c r="L458" i="44"/>
  <c r="K458" i="44"/>
  <c r="J458" i="44"/>
  <c r="H458" i="44"/>
  <c r="G458" i="44"/>
  <c r="F458" i="44"/>
  <c r="D458" i="44"/>
  <c r="C458" i="44"/>
  <c r="B458" i="44"/>
  <c r="L457" i="44"/>
  <c r="K457" i="44"/>
  <c r="J457" i="44"/>
  <c r="H457" i="44"/>
  <c r="G457" i="44"/>
  <c r="F457" i="44"/>
  <c r="D457" i="44"/>
  <c r="C457" i="44"/>
  <c r="B457" i="44"/>
  <c r="L455" i="44"/>
  <c r="K455" i="44"/>
  <c r="J455" i="44"/>
  <c r="H455" i="44"/>
  <c r="G455" i="44"/>
  <c r="F455" i="44"/>
  <c r="D455" i="44"/>
  <c r="C455" i="44"/>
  <c r="B455" i="44"/>
  <c r="L454" i="44"/>
  <c r="K454" i="44"/>
  <c r="J454" i="44"/>
  <c r="H454" i="44"/>
  <c r="G454" i="44"/>
  <c r="F454" i="44"/>
  <c r="D454" i="44"/>
  <c r="C454" i="44"/>
  <c r="B454" i="44"/>
  <c r="L453" i="44"/>
  <c r="K453" i="44"/>
  <c r="J453" i="44"/>
  <c r="H453" i="44"/>
  <c r="G453" i="44"/>
  <c r="F453" i="44"/>
  <c r="D453" i="44"/>
  <c r="C453" i="44"/>
  <c r="B453" i="44"/>
  <c r="L452" i="44"/>
  <c r="K452" i="44"/>
  <c r="J452" i="44"/>
  <c r="H452" i="44"/>
  <c r="G452" i="44"/>
  <c r="F452" i="44"/>
  <c r="D452" i="44"/>
  <c r="C452" i="44"/>
  <c r="B452" i="44"/>
  <c r="L451" i="44"/>
  <c r="K451" i="44"/>
  <c r="J451" i="44"/>
  <c r="H451" i="44"/>
  <c r="G451" i="44"/>
  <c r="F451" i="44"/>
  <c r="D451" i="44"/>
  <c r="C451" i="44"/>
  <c r="B451" i="44"/>
  <c r="L450" i="44"/>
  <c r="K450" i="44"/>
  <c r="J450" i="44"/>
  <c r="H450" i="44"/>
  <c r="G450" i="44"/>
  <c r="F450" i="44"/>
  <c r="D450" i="44"/>
  <c r="C450" i="44"/>
  <c r="B450" i="44"/>
  <c r="A449" i="44"/>
  <c r="G443" i="44"/>
  <c r="L442" i="44"/>
  <c r="K442" i="44"/>
  <c r="J442" i="44"/>
  <c r="H442" i="44"/>
  <c r="G442" i="44"/>
  <c r="F442" i="44"/>
  <c r="D442" i="44"/>
  <c r="C442" i="44"/>
  <c r="B442" i="44"/>
  <c r="L435" i="44"/>
  <c r="K435" i="44"/>
  <c r="J435" i="44"/>
  <c r="H435" i="44"/>
  <c r="G435" i="44"/>
  <c r="F435" i="44"/>
  <c r="D435" i="44"/>
  <c r="C435" i="44"/>
  <c r="B435" i="44"/>
  <c r="L434" i="44"/>
  <c r="K434" i="44"/>
  <c r="J434" i="44"/>
  <c r="H434" i="44"/>
  <c r="G434" i="44"/>
  <c r="F434" i="44"/>
  <c r="D434" i="44"/>
  <c r="C434" i="44"/>
  <c r="B434" i="44"/>
  <c r="L432" i="44"/>
  <c r="K432" i="44"/>
  <c r="J432" i="44"/>
  <c r="H432" i="44"/>
  <c r="G432" i="44"/>
  <c r="F432" i="44"/>
  <c r="D432" i="44"/>
  <c r="C432" i="44"/>
  <c r="B432" i="44"/>
  <c r="L431" i="44"/>
  <c r="K431" i="44"/>
  <c r="J431" i="44"/>
  <c r="H431" i="44"/>
  <c r="G431" i="44"/>
  <c r="F431" i="44"/>
  <c r="D431" i="44"/>
  <c r="C431" i="44"/>
  <c r="B431" i="44"/>
  <c r="L430" i="44"/>
  <c r="K430" i="44"/>
  <c r="J430" i="44"/>
  <c r="H430" i="44"/>
  <c r="G430" i="44"/>
  <c r="F430" i="44"/>
  <c r="D430" i="44"/>
  <c r="C430" i="44"/>
  <c r="B430" i="44"/>
  <c r="L429" i="44"/>
  <c r="K429" i="44"/>
  <c r="J429" i="44"/>
  <c r="H429" i="44"/>
  <c r="G429" i="44"/>
  <c r="F429" i="44"/>
  <c r="D429" i="44"/>
  <c r="C429" i="44"/>
  <c r="B429" i="44"/>
  <c r="L428" i="44"/>
  <c r="K428" i="44"/>
  <c r="J428" i="44"/>
  <c r="H428" i="44"/>
  <c r="G428" i="44"/>
  <c r="F428" i="44"/>
  <c r="D428" i="44"/>
  <c r="C428" i="44"/>
  <c r="B428" i="44"/>
  <c r="L427" i="44"/>
  <c r="K427" i="44"/>
  <c r="J427" i="44"/>
  <c r="H427" i="44"/>
  <c r="G427" i="44"/>
  <c r="F427" i="44"/>
  <c r="D427" i="44"/>
  <c r="C427" i="44"/>
  <c r="B427" i="44"/>
  <c r="G425" i="44"/>
  <c r="L416" i="44"/>
  <c r="K416" i="44"/>
  <c r="J416" i="44"/>
  <c r="H416" i="44"/>
  <c r="G416" i="44"/>
  <c r="F416" i="44"/>
  <c r="D416" i="44"/>
  <c r="L414" i="44"/>
  <c r="K414" i="44"/>
  <c r="J414" i="44"/>
  <c r="H414" i="44"/>
  <c r="G414" i="44"/>
  <c r="F414" i="44"/>
  <c r="D414" i="44"/>
  <c r="C414" i="44"/>
  <c r="B414" i="44"/>
  <c r="L413" i="44"/>
  <c r="K413" i="44"/>
  <c r="J413" i="44"/>
  <c r="H413" i="44"/>
  <c r="G413" i="44"/>
  <c r="F413" i="44"/>
  <c r="D413" i="44"/>
  <c r="C413" i="44"/>
  <c r="B413" i="44"/>
  <c r="L412" i="44"/>
  <c r="K412" i="44"/>
  <c r="J412" i="44"/>
  <c r="H412" i="44"/>
  <c r="G412" i="44"/>
  <c r="F412" i="44"/>
  <c r="D412" i="44"/>
  <c r="C412" i="44"/>
  <c r="B412" i="44"/>
  <c r="L411" i="44"/>
  <c r="K411" i="44"/>
  <c r="J411" i="44"/>
  <c r="H411" i="44"/>
  <c r="G411" i="44"/>
  <c r="F411" i="44"/>
  <c r="D411" i="44"/>
  <c r="C411" i="44"/>
  <c r="B411" i="44"/>
  <c r="L410" i="44"/>
  <c r="K410" i="44"/>
  <c r="J410" i="44"/>
  <c r="H410" i="44"/>
  <c r="G410" i="44"/>
  <c r="F410" i="44"/>
  <c r="D410" i="44"/>
  <c r="C410" i="44"/>
  <c r="B410" i="44"/>
  <c r="L409" i="44"/>
  <c r="K409" i="44"/>
  <c r="J409" i="44"/>
  <c r="H409" i="44"/>
  <c r="G409" i="44"/>
  <c r="F409" i="44"/>
  <c r="D409" i="44"/>
  <c r="C409" i="44"/>
  <c r="B409" i="44"/>
  <c r="A408" i="44"/>
  <c r="F402" i="44"/>
  <c r="L401" i="44"/>
  <c r="K401" i="44"/>
  <c r="J401" i="44"/>
  <c r="H401" i="44"/>
  <c r="G401" i="44"/>
  <c r="F401" i="44"/>
  <c r="D401" i="44"/>
  <c r="C401" i="44"/>
  <c r="B401" i="44"/>
  <c r="L394" i="44"/>
  <c r="K394" i="44"/>
  <c r="J394" i="44"/>
  <c r="H394" i="44"/>
  <c r="G394" i="44"/>
  <c r="F394" i="44"/>
  <c r="D394" i="44"/>
  <c r="C394" i="44"/>
  <c r="B394" i="44"/>
  <c r="L393" i="44"/>
  <c r="K393" i="44"/>
  <c r="J393" i="44"/>
  <c r="H393" i="44"/>
  <c r="G393" i="44"/>
  <c r="F393" i="44"/>
  <c r="D393" i="44"/>
  <c r="C393" i="44"/>
  <c r="B393" i="44"/>
  <c r="L391" i="44"/>
  <c r="K391" i="44"/>
  <c r="J391" i="44"/>
  <c r="H391" i="44"/>
  <c r="G391" i="44"/>
  <c r="F391" i="44"/>
  <c r="D391" i="44"/>
  <c r="C391" i="44"/>
  <c r="B391" i="44"/>
  <c r="L390" i="44"/>
  <c r="K390" i="44"/>
  <c r="J390" i="44"/>
  <c r="H390" i="44"/>
  <c r="G390" i="44"/>
  <c r="F390" i="44"/>
  <c r="D390" i="44"/>
  <c r="C390" i="44"/>
  <c r="B390" i="44"/>
  <c r="L389" i="44"/>
  <c r="K389" i="44"/>
  <c r="J389" i="44"/>
  <c r="H389" i="44"/>
  <c r="G389" i="44"/>
  <c r="F389" i="44"/>
  <c r="D389" i="44"/>
  <c r="C389" i="44"/>
  <c r="B389" i="44"/>
  <c r="L388" i="44"/>
  <c r="K388" i="44"/>
  <c r="J388" i="44"/>
  <c r="H388" i="44"/>
  <c r="G388" i="44"/>
  <c r="F388" i="44"/>
  <c r="D388" i="44"/>
  <c r="C388" i="44"/>
  <c r="B388" i="44"/>
  <c r="L387" i="44"/>
  <c r="K387" i="44"/>
  <c r="J387" i="44"/>
  <c r="H387" i="44"/>
  <c r="G387" i="44"/>
  <c r="F387" i="44"/>
  <c r="D387" i="44"/>
  <c r="C387" i="44"/>
  <c r="B387" i="44"/>
  <c r="L386" i="44"/>
  <c r="K386" i="44"/>
  <c r="J386" i="44"/>
  <c r="H386" i="44"/>
  <c r="G386" i="44"/>
  <c r="F386" i="44"/>
  <c r="D386" i="44"/>
  <c r="C386" i="44"/>
  <c r="B386" i="44"/>
  <c r="A385" i="44"/>
  <c r="G384" i="44"/>
  <c r="L383" i="44"/>
  <c r="K383" i="44"/>
  <c r="J383" i="44"/>
  <c r="H383" i="44"/>
  <c r="G383" i="44"/>
  <c r="F383" i="44"/>
  <c r="D383" i="44"/>
  <c r="C383" i="44"/>
  <c r="B383" i="44"/>
  <c r="L376" i="44"/>
  <c r="K376" i="44"/>
  <c r="J376" i="44"/>
  <c r="H376" i="44"/>
  <c r="G376" i="44"/>
  <c r="F376" i="44"/>
  <c r="D376" i="44"/>
  <c r="C376" i="44"/>
  <c r="B376" i="44"/>
  <c r="L375" i="44"/>
  <c r="K375" i="44"/>
  <c r="J375" i="44"/>
  <c r="H375" i="44"/>
  <c r="G375" i="44"/>
  <c r="F375" i="44"/>
  <c r="D375" i="44"/>
  <c r="C375" i="44"/>
  <c r="B375" i="44"/>
  <c r="L373" i="44"/>
  <c r="K373" i="44"/>
  <c r="J373" i="44"/>
  <c r="H373" i="44"/>
  <c r="G373" i="44"/>
  <c r="F373" i="44"/>
  <c r="D373" i="44"/>
  <c r="C373" i="44"/>
  <c r="B373" i="44"/>
  <c r="L372" i="44"/>
  <c r="K372" i="44"/>
  <c r="J372" i="44"/>
  <c r="H372" i="44"/>
  <c r="G372" i="44"/>
  <c r="F372" i="44"/>
  <c r="D372" i="44"/>
  <c r="C372" i="44"/>
  <c r="B372" i="44"/>
  <c r="L371" i="44"/>
  <c r="K371" i="44"/>
  <c r="J371" i="44"/>
  <c r="H371" i="44"/>
  <c r="G371" i="44"/>
  <c r="F371" i="44"/>
  <c r="D371" i="44"/>
  <c r="C371" i="44"/>
  <c r="B371" i="44"/>
  <c r="L370" i="44"/>
  <c r="K370" i="44"/>
  <c r="J370" i="44"/>
  <c r="H370" i="44"/>
  <c r="G370" i="44"/>
  <c r="F370" i="44"/>
  <c r="D370" i="44"/>
  <c r="C370" i="44"/>
  <c r="B370" i="44"/>
  <c r="L369" i="44"/>
  <c r="K369" i="44"/>
  <c r="J369" i="44"/>
  <c r="H369" i="44"/>
  <c r="G369" i="44"/>
  <c r="F369" i="44"/>
  <c r="D369" i="44"/>
  <c r="C369" i="44"/>
  <c r="B369" i="44"/>
  <c r="L368" i="44"/>
  <c r="K368" i="44"/>
  <c r="J368" i="44"/>
  <c r="H368" i="44"/>
  <c r="G368" i="44"/>
  <c r="F368" i="44"/>
  <c r="D368" i="44"/>
  <c r="C368" i="44"/>
  <c r="B368" i="44"/>
  <c r="A367" i="44"/>
  <c r="L495" i="44"/>
  <c r="BF33" i="49"/>
  <c r="D495" i="44"/>
  <c r="BF31" i="49"/>
  <c r="BF30" i="49"/>
  <c r="BF29" i="49"/>
  <c r="L493" i="44"/>
  <c r="K492" i="44"/>
  <c r="J491" i="44"/>
  <c r="A428" i="43"/>
  <c r="A427" i="43"/>
  <c r="A425" i="43"/>
  <c r="A424" i="43"/>
  <c r="A423" i="43"/>
  <c r="H419" i="43"/>
  <c r="L418" i="43"/>
  <c r="K418" i="43"/>
  <c r="J418" i="43"/>
  <c r="H418" i="43"/>
  <c r="G418" i="43"/>
  <c r="F418" i="43"/>
  <c r="D418" i="43"/>
  <c r="C418" i="43"/>
  <c r="B418" i="43"/>
  <c r="L411" i="43"/>
  <c r="K411" i="43"/>
  <c r="J411" i="43"/>
  <c r="H411" i="43"/>
  <c r="G411" i="43"/>
  <c r="F411" i="43"/>
  <c r="D411" i="43"/>
  <c r="C411" i="43"/>
  <c r="B411" i="43"/>
  <c r="L410" i="43"/>
  <c r="K410" i="43"/>
  <c r="J410" i="43"/>
  <c r="H410" i="43"/>
  <c r="G410" i="43"/>
  <c r="F410" i="43"/>
  <c r="D410" i="43"/>
  <c r="C410" i="43"/>
  <c r="B410" i="43"/>
  <c r="L408" i="43"/>
  <c r="K408" i="43"/>
  <c r="J408" i="43"/>
  <c r="I408" i="43"/>
  <c r="H408" i="43"/>
  <c r="G408" i="43"/>
  <c r="F408" i="43"/>
  <c r="D408" i="43"/>
  <c r="C408" i="43"/>
  <c r="B408" i="43"/>
  <c r="L407" i="43"/>
  <c r="K407" i="43"/>
  <c r="J407" i="43"/>
  <c r="H407" i="43"/>
  <c r="G407" i="43"/>
  <c r="F407" i="43"/>
  <c r="D407" i="43"/>
  <c r="C407" i="43"/>
  <c r="B407" i="43"/>
  <c r="L406" i="43"/>
  <c r="K406" i="43"/>
  <c r="J406" i="43"/>
  <c r="H406" i="43"/>
  <c r="G406" i="43"/>
  <c r="F406" i="43"/>
  <c r="D406" i="43"/>
  <c r="C406" i="43"/>
  <c r="B406" i="43"/>
  <c r="L405" i="43"/>
  <c r="K405" i="43"/>
  <c r="J405" i="43"/>
  <c r="H405" i="43"/>
  <c r="G405" i="43"/>
  <c r="F405" i="43"/>
  <c r="D405" i="43"/>
  <c r="C405" i="43"/>
  <c r="B405" i="43"/>
  <c r="L404" i="43"/>
  <c r="K404" i="43"/>
  <c r="J404" i="43"/>
  <c r="H404" i="43"/>
  <c r="G404" i="43"/>
  <c r="F404" i="43"/>
  <c r="D404" i="43"/>
  <c r="C404" i="43"/>
  <c r="B404" i="43"/>
  <c r="L403" i="43"/>
  <c r="K403" i="43"/>
  <c r="J403" i="43"/>
  <c r="H403" i="43"/>
  <c r="G403" i="43"/>
  <c r="F403" i="43"/>
  <c r="D403" i="43"/>
  <c r="C403" i="43"/>
  <c r="B403" i="43"/>
  <c r="G400" i="43"/>
  <c r="L399" i="43"/>
  <c r="K399" i="43"/>
  <c r="J399" i="43"/>
  <c r="H399" i="43"/>
  <c r="G399" i="43"/>
  <c r="F399" i="43"/>
  <c r="D399" i="43"/>
  <c r="C399" i="43"/>
  <c r="B399" i="43"/>
  <c r="L392" i="43"/>
  <c r="K392" i="43"/>
  <c r="J392" i="43"/>
  <c r="H392" i="43"/>
  <c r="G392" i="43"/>
  <c r="F392" i="43"/>
  <c r="D392" i="43"/>
  <c r="C392" i="43"/>
  <c r="B392" i="43"/>
  <c r="L391" i="43"/>
  <c r="K391" i="43"/>
  <c r="J391" i="43"/>
  <c r="H391" i="43"/>
  <c r="G391" i="43"/>
  <c r="F391" i="43"/>
  <c r="D391" i="43"/>
  <c r="C391" i="43"/>
  <c r="B391" i="43"/>
  <c r="L389" i="43"/>
  <c r="K389" i="43"/>
  <c r="J389" i="43"/>
  <c r="I389" i="43"/>
  <c r="H389" i="43"/>
  <c r="G389" i="43"/>
  <c r="F389" i="43"/>
  <c r="D389" i="43"/>
  <c r="C389" i="43"/>
  <c r="B389" i="43"/>
  <c r="L388" i="43"/>
  <c r="K388" i="43"/>
  <c r="J388" i="43"/>
  <c r="H388" i="43"/>
  <c r="G388" i="43"/>
  <c r="F388" i="43"/>
  <c r="D388" i="43"/>
  <c r="C388" i="43"/>
  <c r="B388" i="43"/>
  <c r="L387" i="43"/>
  <c r="K387" i="43"/>
  <c r="J387" i="43"/>
  <c r="H387" i="43"/>
  <c r="G387" i="43"/>
  <c r="F387" i="43"/>
  <c r="D387" i="43"/>
  <c r="C387" i="43"/>
  <c r="B387" i="43"/>
  <c r="L386" i="43"/>
  <c r="K386" i="43"/>
  <c r="J386" i="43"/>
  <c r="H386" i="43"/>
  <c r="G386" i="43"/>
  <c r="F386" i="43"/>
  <c r="D386" i="43"/>
  <c r="C386" i="43"/>
  <c r="B386" i="43"/>
  <c r="L385" i="43"/>
  <c r="K385" i="43"/>
  <c r="J385" i="43"/>
  <c r="H385" i="43"/>
  <c r="G385" i="43"/>
  <c r="F385" i="43"/>
  <c r="D385" i="43"/>
  <c r="C385" i="43"/>
  <c r="B385" i="43"/>
  <c r="L384" i="43"/>
  <c r="K384" i="43"/>
  <c r="J384" i="43"/>
  <c r="H384" i="43"/>
  <c r="G384" i="43"/>
  <c r="F384" i="43"/>
  <c r="D384" i="43"/>
  <c r="C384" i="43"/>
  <c r="B384" i="43"/>
  <c r="F378" i="43"/>
  <c r="L377" i="43"/>
  <c r="K377" i="43"/>
  <c r="J377" i="43"/>
  <c r="H377" i="43"/>
  <c r="G377" i="43"/>
  <c r="F377" i="43"/>
  <c r="D377" i="43"/>
  <c r="C377" i="43"/>
  <c r="B377" i="43"/>
  <c r="L370" i="43"/>
  <c r="K370" i="43"/>
  <c r="J370" i="43"/>
  <c r="H370" i="43"/>
  <c r="G370" i="43"/>
  <c r="F370" i="43"/>
  <c r="D370" i="43"/>
  <c r="C370" i="43"/>
  <c r="B370" i="43"/>
  <c r="L369" i="43"/>
  <c r="K369" i="43"/>
  <c r="J369" i="43"/>
  <c r="H369" i="43"/>
  <c r="G369" i="43"/>
  <c r="F369" i="43"/>
  <c r="D369" i="43"/>
  <c r="C369" i="43"/>
  <c r="B369" i="43"/>
  <c r="L367" i="43"/>
  <c r="K367" i="43"/>
  <c r="J367" i="43"/>
  <c r="I367" i="43"/>
  <c r="H367" i="43"/>
  <c r="G367" i="43"/>
  <c r="F367" i="43"/>
  <c r="D367" i="43"/>
  <c r="C367" i="43"/>
  <c r="B367" i="43"/>
  <c r="L366" i="43"/>
  <c r="K366" i="43"/>
  <c r="J366" i="43"/>
  <c r="H366" i="43"/>
  <c r="G366" i="43"/>
  <c r="F366" i="43"/>
  <c r="D366" i="43"/>
  <c r="C366" i="43"/>
  <c r="B366" i="43"/>
  <c r="L365" i="43"/>
  <c r="K365" i="43"/>
  <c r="J365" i="43"/>
  <c r="H365" i="43"/>
  <c r="G365" i="43"/>
  <c r="F365" i="43"/>
  <c r="D365" i="43"/>
  <c r="C365" i="43"/>
  <c r="B365" i="43"/>
  <c r="L364" i="43"/>
  <c r="K364" i="43"/>
  <c r="J364" i="43"/>
  <c r="H364" i="43"/>
  <c r="G364" i="43"/>
  <c r="F364" i="43"/>
  <c r="D364" i="43"/>
  <c r="C364" i="43"/>
  <c r="B364" i="43"/>
  <c r="L363" i="43"/>
  <c r="K363" i="43"/>
  <c r="J363" i="43"/>
  <c r="H363" i="43"/>
  <c r="G363" i="43"/>
  <c r="F363" i="43"/>
  <c r="D363" i="43"/>
  <c r="C363" i="43"/>
  <c r="B363" i="43"/>
  <c r="L362" i="43"/>
  <c r="K362" i="43"/>
  <c r="J362" i="43"/>
  <c r="H362" i="43"/>
  <c r="G362" i="43"/>
  <c r="F362" i="43"/>
  <c r="D362" i="43"/>
  <c r="C362" i="43"/>
  <c r="B362" i="43"/>
  <c r="G359" i="43"/>
  <c r="L358" i="43"/>
  <c r="K358" i="43"/>
  <c r="J358" i="43"/>
  <c r="H358" i="43"/>
  <c r="G358" i="43"/>
  <c r="F358" i="43"/>
  <c r="D358" i="43"/>
  <c r="C358" i="43"/>
  <c r="B358" i="43"/>
  <c r="L351" i="43"/>
  <c r="K351" i="43"/>
  <c r="J351" i="43"/>
  <c r="H351" i="43"/>
  <c r="G351" i="43"/>
  <c r="F351" i="43"/>
  <c r="D351" i="43"/>
  <c r="C351" i="43"/>
  <c r="B351" i="43"/>
  <c r="L350" i="43"/>
  <c r="K350" i="43"/>
  <c r="J350" i="43"/>
  <c r="H350" i="43"/>
  <c r="G350" i="43"/>
  <c r="F350" i="43"/>
  <c r="D350" i="43"/>
  <c r="C350" i="43"/>
  <c r="B350" i="43"/>
  <c r="L348" i="43"/>
  <c r="K348" i="43"/>
  <c r="J348" i="43"/>
  <c r="I348" i="43"/>
  <c r="H348" i="43"/>
  <c r="G348" i="43"/>
  <c r="F348" i="43"/>
  <c r="D348" i="43"/>
  <c r="C348" i="43"/>
  <c r="B348" i="43"/>
  <c r="L347" i="43"/>
  <c r="K347" i="43"/>
  <c r="J347" i="43"/>
  <c r="H347" i="43"/>
  <c r="G347" i="43"/>
  <c r="F347" i="43"/>
  <c r="D347" i="43"/>
  <c r="C347" i="43"/>
  <c r="B347" i="43"/>
  <c r="L346" i="43"/>
  <c r="K346" i="43"/>
  <c r="J346" i="43"/>
  <c r="H346" i="43"/>
  <c r="G346" i="43"/>
  <c r="F346" i="43"/>
  <c r="D346" i="43"/>
  <c r="C346" i="43"/>
  <c r="B346" i="43"/>
  <c r="L345" i="43"/>
  <c r="K345" i="43"/>
  <c r="J345" i="43"/>
  <c r="H345" i="43"/>
  <c r="G345" i="43"/>
  <c r="F345" i="43"/>
  <c r="D345" i="43"/>
  <c r="C345" i="43"/>
  <c r="B345" i="43"/>
  <c r="L344" i="43"/>
  <c r="K344" i="43"/>
  <c r="J344" i="43"/>
  <c r="H344" i="43"/>
  <c r="G344" i="43"/>
  <c r="F344" i="43"/>
  <c r="D344" i="43"/>
  <c r="C344" i="43"/>
  <c r="B344" i="43"/>
  <c r="L343" i="43"/>
  <c r="K343" i="43"/>
  <c r="J343" i="43"/>
  <c r="H343" i="43"/>
  <c r="G343" i="43"/>
  <c r="F343" i="43"/>
  <c r="D343" i="43"/>
  <c r="C343" i="43"/>
  <c r="B343" i="43"/>
  <c r="A342" i="43"/>
  <c r="F337" i="43"/>
  <c r="L336" i="43"/>
  <c r="K336" i="43"/>
  <c r="J336" i="43"/>
  <c r="I336" i="43"/>
  <c r="H336" i="43"/>
  <c r="G336" i="43"/>
  <c r="F336" i="43"/>
  <c r="D336" i="43"/>
  <c r="C336" i="43"/>
  <c r="B336" i="43"/>
  <c r="L329" i="43"/>
  <c r="K329" i="43"/>
  <c r="J329" i="43"/>
  <c r="I329" i="43"/>
  <c r="H329" i="43"/>
  <c r="G329" i="43"/>
  <c r="F329" i="43"/>
  <c r="D329" i="43"/>
  <c r="C329" i="43"/>
  <c r="B329" i="43"/>
  <c r="L328" i="43"/>
  <c r="K328" i="43"/>
  <c r="J328" i="43"/>
  <c r="I328" i="43"/>
  <c r="H328" i="43"/>
  <c r="G328" i="43"/>
  <c r="F328" i="43"/>
  <c r="D328" i="43"/>
  <c r="C328" i="43"/>
  <c r="B328" i="43"/>
  <c r="L326" i="43"/>
  <c r="K326" i="43"/>
  <c r="J326" i="43"/>
  <c r="I326" i="43"/>
  <c r="H326" i="43"/>
  <c r="G326" i="43"/>
  <c r="F326" i="43"/>
  <c r="D326" i="43"/>
  <c r="C326" i="43"/>
  <c r="B326" i="43"/>
  <c r="L325" i="43"/>
  <c r="K325" i="43"/>
  <c r="J325" i="43"/>
  <c r="H325" i="43"/>
  <c r="G325" i="43"/>
  <c r="F325" i="43"/>
  <c r="D325" i="43"/>
  <c r="C325" i="43"/>
  <c r="B325" i="43"/>
  <c r="L324" i="43"/>
  <c r="K324" i="43"/>
  <c r="J324" i="43"/>
  <c r="H324" i="43"/>
  <c r="G324" i="43"/>
  <c r="F324" i="43"/>
  <c r="D324" i="43"/>
  <c r="C324" i="43"/>
  <c r="B324" i="43"/>
  <c r="L323" i="43"/>
  <c r="K323" i="43"/>
  <c r="J323" i="43"/>
  <c r="H323" i="43"/>
  <c r="G323" i="43"/>
  <c r="F323" i="43"/>
  <c r="D323" i="43"/>
  <c r="C323" i="43"/>
  <c r="B323" i="43"/>
  <c r="L322" i="43"/>
  <c r="K322" i="43"/>
  <c r="J322" i="43"/>
  <c r="H322" i="43"/>
  <c r="G322" i="43"/>
  <c r="F322" i="43"/>
  <c r="D322" i="43"/>
  <c r="C322" i="43"/>
  <c r="B322" i="43"/>
  <c r="L321" i="43"/>
  <c r="K321" i="43"/>
  <c r="J321" i="43"/>
  <c r="H321" i="43"/>
  <c r="G321" i="43"/>
  <c r="F321" i="43"/>
  <c r="D321" i="43"/>
  <c r="C321" i="43"/>
  <c r="B321" i="43"/>
  <c r="A320" i="43"/>
  <c r="H318" i="43"/>
  <c r="L317" i="43"/>
  <c r="K317" i="43"/>
  <c r="J317" i="43"/>
  <c r="H317" i="43"/>
  <c r="G317" i="43"/>
  <c r="F317" i="43"/>
  <c r="D317" i="43"/>
  <c r="C317" i="43"/>
  <c r="B317" i="43"/>
  <c r="L310" i="43"/>
  <c r="K310" i="43"/>
  <c r="J310" i="43"/>
  <c r="H310" i="43"/>
  <c r="G310" i="43"/>
  <c r="F310" i="43"/>
  <c r="D310" i="43"/>
  <c r="C310" i="43"/>
  <c r="B310" i="43"/>
  <c r="L309" i="43"/>
  <c r="K309" i="43"/>
  <c r="J309" i="43"/>
  <c r="H309" i="43"/>
  <c r="G309" i="43"/>
  <c r="F309" i="43"/>
  <c r="D309" i="43"/>
  <c r="C309" i="43"/>
  <c r="B309" i="43"/>
  <c r="L307" i="43"/>
  <c r="K307" i="43"/>
  <c r="J307" i="43"/>
  <c r="I307" i="43"/>
  <c r="H307" i="43"/>
  <c r="G307" i="43"/>
  <c r="F307" i="43"/>
  <c r="D307" i="43"/>
  <c r="C307" i="43"/>
  <c r="L306" i="43"/>
  <c r="K306" i="43"/>
  <c r="J306" i="43"/>
  <c r="H306" i="43"/>
  <c r="G306" i="43"/>
  <c r="F306" i="43"/>
  <c r="D306" i="43"/>
  <c r="C306" i="43"/>
  <c r="B306" i="43"/>
  <c r="L305" i="43"/>
  <c r="K305" i="43"/>
  <c r="J305" i="43"/>
  <c r="H305" i="43"/>
  <c r="G305" i="43"/>
  <c r="F305" i="43"/>
  <c r="D305" i="43"/>
  <c r="C305" i="43"/>
  <c r="B305" i="43"/>
  <c r="L304" i="43"/>
  <c r="K304" i="43"/>
  <c r="J304" i="43"/>
  <c r="H304" i="43"/>
  <c r="G304" i="43"/>
  <c r="F304" i="43"/>
  <c r="D304" i="43"/>
  <c r="C304" i="43"/>
  <c r="B304" i="43"/>
  <c r="L303" i="43"/>
  <c r="K303" i="43"/>
  <c r="J303" i="43"/>
  <c r="H303" i="43"/>
  <c r="G303" i="43"/>
  <c r="F303" i="43"/>
  <c r="D303" i="43"/>
  <c r="C303" i="43"/>
  <c r="B303" i="43"/>
  <c r="L302" i="43"/>
  <c r="K302" i="43"/>
  <c r="J302" i="43"/>
  <c r="H302" i="43"/>
  <c r="G302" i="43"/>
  <c r="F302" i="43"/>
  <c r="D302" i="43"/>
  <c r="C302" i="43"/>
  <c r="B302" i="43"/>
  <c r="A301" i="43"/>
  <c r="D86" i="42"/>
  <c r="C86" i="42"/>
  <c r="B86" i="42"/>
  <c r="D85" i="42"/>
  <c r="C85" i="42"/>
  <c r="B85" i="42"/>
  <c r="D84" i="42"/>
  <c r="C84" i="42"/>
  <c r="B84" i="42"/>
  <c r="D83" i="42"/>
  <c r="C83" i="42"/>
  <c r="B83" i="42"/>
  <c r="D82" i="42"/>
  <c r="C82" i="42"/>
  <c r="B82" i="42"/>
  <c r="D81" i="42"/>
  <c r="C81" i="42"/>
  <c r="B81" i="42"/>
  <c r="D80" i="42"/>
  <c r="C80" i="42"/>
  <c r="B80" i="42"/>
  <c r="D76" i="42"/>
  <c r="C76" i="42"/>
  <c r="B76" i="42"/>
  <c r="D75" i="42"/>
  <c r="C75" i="42"/>
  <c r="B75" i="42"/>
  <c r="D74" i="42"/>
  <c r="C74" i="42"/>
  <c r="B74" i="42"/>
  <c r="D73" i="42"/>
  <c r="C73" i="42"/>
  <c r="B73" i="42"/>
  <c r="D72" i="42"/>
  <c r="C72" i="42"/>
  <c r="B72" i="42"/>
  <c r="A118" i="54"/>
  <c r="A117" i="54"/>
  <c r="A116" i="54"/>
  <c r="A115" i="54"/>
  <c r="A114" i="54"/>
  <c r="K112" i="54"/>
  <c r="J112" i="54"/>
  <c r="I112" i="54"/>
  <c r="G112" i="54"/>
  <c r="F112" i="54"/>
  <c r="D112" i="54"/>
  <c r="C112" i="54"/>
  <c r="B112" i="54"/>
  <c r="K106" i="54"/>
  <c r="J106" i="54"/>
  <c r="I106" i="54"/>
  <c r="G106" i="54"/>
  <c r="F106" i="54"/>
  <c r="D106" i="54"/>
  <c r="C106" i="54"/>
  <c r="B106" i="54"/>
  <c r="J105" i="54"/>
  <c r="I105" i="54"/>
  <c r="G105" i="54"/>
  <c r="F105" i="54"/>
  <c r="D105" i="54"/>
  <c r="C105" i="54"/>
  <c r="B105" i="54"/>
  <c r="J104" i="54"/>
  <c r="I104" i="54"/>
  <c r="G104" i="54"/>
  <c r="F104" i="54"/>
  <c r="D104" i="54"/>
  <c r="C104" i="54"/>
  <c r="B104" i="54"/>
  <c r="J103" i="54"/>
  <c r="I103" i="54"/>
  <c r="G103" i="54"/>
  <c r="F103" i="54"/>
  <c r="D103" i="54"/>
  <c r="C103" i="54"/>
  <c r="B103" i="54"/>
  <c r="J102" i="54"/>
  <c r="I102" i="54"/>
  <c r="G102" i="54"/>
  <c r="F102" i="54"/>
  <c r="D102" i="54"/>
  <c r="C102" i="54"/>
  <c r="B102" i="54"/>
  <c r="J101" i="54"/>
  <c r="I101" i="54"/>
  <c r="G101" i="54"/>
  <c r="F101" i="54"/>
  <c r="D101" i="54"/>
  <c r="C101" i="54"/>
  <c r="B101" i="54"/>
  <c r="J100" i="54"/>
  <c r="I100" i="54"/>
  <c r="G100" i="54"/>
  <c r="F100" i="54"/>
  <c r="D100" i="54"/>
  <c r="C100" i="54"/>
  <c r="B100" i="54"/>
  <c r="K99" i="54"/>
  <c r="J99" i="54"/>
  <c r="I99" i="54"/>
  <c r="G99" i="54"/>
  <c r="F99" i="54"/>
  <c r="D99" i="54"/>
  <c r="C99" i="54"/>
  <c r="B99" i="54"/>
  <c r="G95" i="54"/>
  <c r="F95" i="54"/>
  <c r="D95" i="54"/>
  <c r="G94" i="54"/>
  <c r="F94" i="54"/>
  <c r="D94" i="54"/>
  <c r="C94" i="54"/>
  <c r="B94" i="54"/>
  <c r="J93" i="54"/>
  <c r="I93" i="54"/>
  <c r="G93" i="54"/>
  <c r="F93" i="54"/>
  <c r="D93" i="54"/>
  <c r="C93" i="54"/>
  <c r="B93" i="54"/>
  <c r="J92" i="54"/>
  <c r="I92" i="54"/>
  <c r="G92" i="54"/>
  <c r="F92" i="54"/>
  <c r="D92" i="54"/>
  <c r="C92" i="54"/>
  <c r="B92" i="54"/>
  <c r="K105" i="54"/>
  <c r="K104" i="54"/>
  <c r="K103" i="54"/>
  <c r="K102" i="54"/>
  <c r="K101" i="54"/>
  <c r="K100" i="54"/>
  <c r="K16" i="54"/>
  <c r="K15" i="54"/>
  <c r="K14" i="54"/>
  <c r="K13" i="54"/>
  <c r="K12" i="54"/>
  <c r="K11" i="54"/>
  <c r="K10" i="54"/>
  <c r="K9" i="54"/>
  <c r="K8" i="54"/>
  <c r="K7" i="54"/>
  <c r="K6" i="54"/>
  <c r="K5" i="54"/>
  <c r="A198" i="39"/>
  <c r="A197" i="39"/>
  <c r="A196" i="39"/>
  <c r="A195" i="39"/>
  <c r="A194" i="39"/>
  <c r="A192" i="39"/>
  <c r="A191" i="39"/>
  <c r="F190" i="39"/>
  <c r="K183" i="39"/>
  <c r="J183" i="39"/>
  <c r="I183" i="39"/>
  <c r="G183" i="39"/>
  <c r="F183" i="39"/>
  <c r="D183" i="39"/>
  <c r="C183" i="39"/>
  <c r="B183" i="39"/>
  <c r="K182" i="39"/>
  <c r="J182" i="39"/>
  <c r="I182" i="39"/>
  <c r="G182" i="39"/>
  <c r="F182" i="39"/>
  <c r="D182" i="39"/>
  <c r="C182" i="39"/>
  <c r="B182" i="39"/>
  <c r="K181" i="39"/>
  <c r="J181" i="39"/>
  <c r="I181" i="39"/>
  <c r="G181" i="39"/>
  <c r="F181" i="39"/>
  <c r="D181" i="39"/>
  <c r="C181" i="39"/>
  <c r="B181" i="39"/>
  <c r="K180" i="39"/>
  <c r="J180" i="39"/>
  <c r="I180" i="39"/>
  <c r="G180" i="39"/>
  <c r="F180" i="39"/>
  <c r="D180" i="39"/>
  <c r="C180" i="39"/>
  <c r="B180" i="39"/>
  <c r="K179" i="39"/>
  <c r="J179" i="39"/>
  <c r="I179" i="39"/>
  <c r="G179" i="39"/>
  <c r="F179" i="39"/>
  <c r="D179" i="39"/>
  <c r="C179" i="39"/>
  <c r="B179" i="39"/>
  <c r="K178" i="39"/>
  <c r="J178" i="39"/>
  <c r="I178" i="39"/>
  <c r="G178" i="39"/>
  <c r="F178" i="39"/>
  <c r="D178" i="39"/>
  <c r="C178" i="39"/>
  <c r="B178" i="39"/>
  <c r="K177" i="39"/>
  <c r="J177" i="39"/>
  <c r="I177" i="39"/>
  <c r="G177" i="39"/>
  <c r="F177" i="39"/>
  <c r="D177" i="39"/>
  <c r="C177" i="39"/>
  <c r="B177" i="39"/>
  <c r="J176" i="39"/>
  <c r="I176" i="39"/>
  <c r="G176" i="39"/>
  <c r="F176" i="39"/>
  <c r="D176" i="39"/>
  <c r="C176" i="39"/>
  <c r="B176" i="39"/>
  <c r="K174" i="39"/>
  <c r="J174" i="39"/>
  <c r="I174" i="39"/>
  <c r="G174" i="39"/>
  <c r="F174" i="39"/>
  <c r="C174" i="39"/>
  <c r="B174" i="39"/>
  <c r="K173" i="39"/>
  <c r="J173" i="39"/>
  <c r="I173" i="39"/>
  <c r="G173" i="39"/>
  <c r="F173" i="39"/>
  <c r="D173" i="39"/>
  <c r="C173" i="39"/>
  <c r="B173" i="39"/>
  <c r="K172" i="39"/>
  <c r="J172" i="39"/>
  <c r="I172" i="39"/>
  <c r="G172" i="39"/>
  <c r="F172" i="39"/>
  <c r="D172" i="39"/>
  <c r="C172" i="39"/>
  <c r="B172" i="39"/>
  <c r="K171" i="39"/>
  <c r="J171" i="39"/>
  <c r="I171" i="39"/>
  <c r="G171" i="39"/>
  <c r="F171" i="39"/>
  <c r="D171" i="39"/>
  <c r="C171" i="39"/>
  <c r="B171" i="39"/>
  <c r="K170" i="39"/>
  <c r="J170" i="39"/>
  <c r="I170" i="39"/>
  <c r="G170" i="39"/>
  <c r="F170" i="39"/>
  <c r="D170" i="39"/>
  <c r="C170" i="39"/>
  <c r="B170" i="39"/>
  <c r="B155" i="39"/>
  <c r="K154" i="39"/>
  <c r="J154" i="39"/>
  <c r="I154" i="39"/>
  <c r="G154" i="39"/>
  <c r="F154" i="39"/>
  <c r="D154" i="39"/>
  <c r="C154" i="39"/>
  <c r="B154" i="39"/>
  <c r="K153" i="39"/>
  <c r="J153" i="39"/>
  <c r="I153" i="39"/>
  <c r="G153" i="39"/>
  <c r="F153" i="39"/>
  <c r="D153" i="39"/>
  <c r="C153" i="39"/>
  <c r="B153" i="39"/>
  <c r="K152" i="39"/>
  <c r="J152" i="39"/>
  <c r="I152" i="39"/>
  <c r="G152" i="39"/>
  <c r="F152" i="39"/>
  <c r="D152" i="39"/>
  <c r="C152" i="39"/>
  <c r="B152" i="39"/>
  <c r="K151" i="39"/>
  <c r="J151" i="39"/>
  <c r="I151" i="39"/>
  <c r="G151" i="39"/>
  <c r="F151" i="39"/>
  <c r="D151" i="39"/>
  <c r="C151" i="39"/>
  <c r="B151" i="39"/>
  <c r="K150" i="39"/>
  <c r="J150" i="39"/>
  <c r="I150" i="39"/>
  <c r="G150" i="39"/>
  <c r="F150" i="39"/>
  <c r="D150" i="39"/>
  <c r="C150" i="39"/>
  <c r="B150" i="39"/>
  <c r="K149" i="39"/>
  <c r="J149" i="39"/>
  <c r="I149" i="39"/>
  <c r="G149" i="39"/>
  <c r="F149" i="39"/>
  <c r="D149" i="39"/>
  <c r="C149" i="39"/>
  <c r="B149" i="39"/>
  <c r="J147" i="39"/>
  <c r="I147" i="39"/>
  <c r="G147" i="39"/>
  <c r="F147" i="39"/>
  <c r="D147" i="39"/>
  <c r="C147" i="39"/>
  <c r="K146" i="39"/>
  <c r="J146" i="39"/>
  <c r="I146" i="39"/>
  <c r="G146" i="39"/>
  <c r="F146" i="39"/>
  <c r="D146" i="39"/>
  <c r="C146" i="39"/>
  <c r="B146" i="39"/>
  <c r="K145" i="39"/>
  <c r="J145" i="39"/>
  <c r="I145" i="39"/>
  <c r="G145" i="39"/>
  <c r="F145" i="39"/>
  <c r="D145" i="39"/>
  <c r="C145" i="39"/>
  <c r="B145" i="39"/>
  <c r="K144" i="39"/>
  <c r="J144" i="39"/>
  <c r="I144" i="39"/>
  <c r="G144" i="39"/>
  <c r="F144" i="39"/>
  <c r="D144" i="39"/>
  <c r="C144" i="39"/>
  <c r="B144" i="39"/>
  <c r="K143" i="39"/>
  <c r="J143" i="39"/>
  <c r="I143" i="39"/>
  <c r="G143" i="39"/>
  <c r="F143" i="39"/>
  <c r="D143" i="39"/>
  <c r="C143" i="39"/>
  <c r="B143" i="39"/>
  <c r="A142" i="39"/>
  <c r="K94" i="39"/>
  <c r="K176" i="39" s="1"/>
  <c r="K93" i="39"/>
  <c r="K92" i="39"/>
  <c r="K91" i="39"/>
  <c r="K90" i="39"/>
  <c r="K89" i="39"/>
  <c r="K88" i="39"/>
  <c r="K38" i="39"/>
  <c r="K37" i="39"/>
  <c r="K36" i="39"/>
  <c r="K35" i="39"/>
  <c r="K147" i="39" s="1"/>
  <c r="A111" i="38"/>
  <c r="A110" i="38"/>
  <c r="A109" i="38"/>
  <c r="A108" i="38"/>
  <c r="A107" i="38"/>
  <c r="A106" i="38"/>
  <c r="K104" i="38"/>
  <c r="J104" i="38"/>
  <c r="I104" i="38"/>
  <c r="G104" i="38"/>
  <c r="F104" i="38"/>
  <c r="D104" i="38"/>
  <c r="C104" i="38"/>
  <c r="B104" i="38"/>
  <c r="K98" i="38"/>
  <c r="J98" i="38"/>
  <c r="I98" i="38"/>
  <c r="G98" i="38"/>
  <c r="F98" i="38"/>
  <c r="D98" i="38"/>
  <c r="C98" i="38"/>
  <c r="B98" i="38"/>
  <c r="K97" i="38"/>
  <c r="J97" i="38"/>
  <c r="I97" i="38"/>
  <c r="G97" i="38"/>
  <c r="F97" i="38"/>
  <c r="D97" i="38"/>
  <c r="C97" i="38"/>
  <c r="B97" i="38"/>
  <c r="K96" i="38"/>
  <c r="J96" i="38"/>
  <c r="I96" i="38"/>
  <c r="G96" i="38"/>
  <c r="F96" i="38"/>
  <c r="D96" i="38"/>
  <c r="C96" i="38"/>
  <c r="B96" i="38"/>
  <c r="K95" i="38"/>
  <c r="J95" i="38"/>
  <c r="I95" i="38"/>
  <c r="G95" i="38"/>
  <c r="F95" i="38"/>
  <c r="D95" i="38"/>
  <c r="C95" i="38"/>
  <c r="B95" i="38"/>
  <c r="K94" i="38"/>
  <c r="J94" i="38"/>
  <c r="I94" i="38"/>
  <c r="G94" i="38"/>
  <c r="F94" i="38"/>
  <c r="D94" i="38"/>
  <c r="C94" i="38"/>
  <c r="B94" i="38"/>
  <c r="K93" i="38"/>
  <c r="J93" i="38"/>
  <c r="I93" i="38"/>
  <c r="G93" i="38"/>
  <c r="F93" i="38"/>
  <c r="D93" i="38"/>
  <c r="C93" i="38"/>
  <c r="B93" i="38"/>
  <c r="K92" i="38"/>
  <c r="J92" i="38"/>
  <c r="I92" i="38"/>
  <c r="G92" i="38"/>
  <c r="F92" i="38"/>
  <c r="D92" i="38"/>
  <c r="C92" i="38"/>
  <c r="B92" i="38"/>
  <c r="K91" i="38"/>
  <c r="J91" i="38"/>
  <c r="I91" i="38"/>
  <c r="G91" i="38"/>
  <c r="F91" i="38"/>
  <c r="D91" i="38"/>
  <c r="C91" i="38"/>
  <c r="B91" i="38"/>
  <c r="J89" i="38"/>
  <c r="I89" i="38"/>
  <c r="G89" i="38"/>
  <c r="F89" i="38"/>
  <c r="D89" i="38"/>
  <c r="C89" i="38"/>
  <c r="B89" i="38"/>
  <c r="J88" i="38"/>
  <c r="I88" i="38"/>
  <c r="G88" i="38"/>
  <c r="F88" i="38"/>
  <c r="D88" i="38"/>
  <c r="C88" i="38"/>
  <c r="B88" i="38"/>
  <c r="J87" i="38"/>
  <c r="I87" i="38"/>
  <c r="G87" i="38"/>
  <c r="F87" i="38"/>
  <c r="D87" i="38"/>
  <c r="C87" i="38"/>
  <c r="B87" i="38"/>
  <c r="J86" i="38"/>
  <c r="I86" i="38"/>
  <c r="G86" i="38"/>
  <c r="F86" i="38"/>
  <c r="D86" i="38"/>
  <c r="C86" i="38"/>
  <c r="B86" i="38"/>
  <c r="J85" i="38"/>
  <c r="I85" i="38"/>
  <c r="G85" i="38"/>
  <c r="F85" i="38"/>
  <c r="D85" i="38"/>
  <c r="C85" i="38"/>
  <c r="B85"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A109" i="37"/>
  <c r="A108" i="37"/>
  <c r="A107" i="37"/>
  <c r="A106" i="37"/>
  <c r="A105" i="37"/>
  <c r="A103" i="37"/>
  <c r="K95" i="37"/>
  <c r="J95" i="37"/>
  <c r="I95" i="37"/>
  <c r="G95" i="37"/>
  <c r="F95" i="37"/>
  <c r="D95" i="37"/>
  <c r="C95" i="37"/>
  <c r="B95" i="37"/>
  <c r="K94" i="37"/>
  <c r="J94" i="37"/>
  <c r="I94" i="37"/>
  <c r="G94" i="37"/>
  <c r="F94" i="37"/>
  <c r="D94" i="37"/>
  <c r="C94" i="37"/>
  <c r="B94" i="37"/>
  <c r="K93" i="37"/>
  <c r="J93" i="37"/>
  <c r="I93" i="37"/>
  <c r="G93" i="37"/>
  <c r="F93" i="37"/>
  <c r="D93" i="37"/>
  <c r="C93" i="37"/>
  <c r="B93" i="37"/>
  <c r="K92" i="37"/>
  <c r="J92" i="37"/>
  <c r="I92" i="37"/>
  <c r="G92" i="37"/>
  <c r="F92" i="37"/>
  <c r="D92" i="37"/>
  <c r="C92" i="37"/>
  <c r="B92" i="37"/>
  <c r="K91" i="37"/>
  <c r="J91" i="37"/>
  <c r="I91" i="37"/>
  <c r="G91" i="37"/>
  <c r="F91" i="37"/>
  <c r="D91" i="37"/>
  <c r="C91" i="37"/>
  <c r="B91" i="37"/>
  <c r="K90" i="37"/>
  <c r="J90" i="37"/>
  <c r="I90" i="37"/>
  <c r="G90" i="37"/>
  <c r="F90" i="37"/>
  <c r="D90" i="37"/>
  <c r="C90" i="37"/>
  <c r="B90" i="37"/>
  <c r="K89" i="37"/>
  <c r="J89" i="37"/>
  <c r="I89" i="37"/>
  <c r="G89" i="37"/>
  <c r="F89" i="37"/>
  <c r="D89" i="37"/>
  <c r="C89" i="37"/>
  <c r="B89" i="37"/>
  <c r="K88" i="37"/>
  <c r="J88" i="37"/>
  <c r="I88" i="37"/>
  <c r="G88" i="37"/>
  <c r="F88" i="37"/>
  <c r="D88" i="37"/>
  <c r="C88" i="37"/>
  <c r="B88" i="37"/>
  <c r="K86" i="37"/>
  <c r="J86" i="37"/>
  <c r="I86" i="37"/>
  <c r="G86" i="37"/>
  <c r="F86" i="37"/>
  <c r="D86" i="37"/>
  <c r="C86" i="37"/>
  <c r="B86" i="37"/>
  <c r="K85" i="37"/>
  <c r="J85" i="37"/>
  <c r="I85" i="37"/>
  <c r="G85" i="37"/>
  <c r="F85" i="37"/>
  <c r="D85" i="37"/>
  <c r="C85" i="37"/>
  <c r="B85" i="37"/>
  <c r="K84" i="37"/>
  <c r="J84" i="37"/>
  <c r="I84" i="37"/>
  <c r="G84" i="37"/>
  <c r="F84" i="37"/>
  <c r="D84" i="37"/>
  <c r="C84" i="37"/>
  <c r="B84" i="37"/>
  <c r="K83" i="37"/>
  <c r="J83" i="37"/>
  <c r="I83" i="37"/>
  <c r="G83" i="37"/>
  <c r="F83" i="37"/>
  <c r="D83" i="37"/>
  <c r="C83" i="37"/>
  <c r="B83" i="37"/>
  <c r="K82" i="37"/>
  <c r="G82" i="37"/>
  <c r="F82" i="37"/>
  <c r="D82" i="37"/>
  <c r="C82" i="37"/>
  <c r="B82" i="37"/>
  <c r="A115" i="36"/>
  <c r="A113" i="36"/>
  <c r="A112" i="36"/>
  <c r="A111" i="36"/>
  <c r="A110" i="36"/>
  <c r="A109" i="36"/>
  <c r="J99" i="36"/>
  <c r="G99" i="36"/>
  <c r="F99" i="36"/>
  <c r="D99" i="36"/>
  <c r="C99" i="36"/>
  <c r="B99" i="36"/>
  <c r="J98" i="36"/>
  <c r="G98" i="36"/>
  <c r="F98" i="36"/>
  <c r="D98" i="36"/>
  <c r="C98" i="36"/>
  <c r="B98" i="36"/>
  <c r="J97" i="36"/>
  <c r="G97" i="36"/>
  <c r="F97" i="36"/>
  <c r="D97" i="36"/>
  <c r="C97" i="36"/>
  <c r="B97" i="36"/>
  <c r="J96" i="36"/>
  <c r="G96" i="36"/>
  <c r="F96" i="36"/>
  <c r="D96" i="36"/>
  <c r="C96" i="36"/>
  <c r="B96" i="36"/>
  <c r="J95" i="36"/>
  <c r="G95" i="36"/>
  <c r="F95" i="36"/>
  <c r="D95" i="36"/>
  <c r="C95" i="36"/>
  <c r="B95" i="36"/>
  <c r="J94" i="36"/>
  <c r="G94" i="36"/>
  <c r="F94" i="36"/>
  <c r="D94" i="36"/>
  <c r="C94" i="36"/>
  <c r="B94" i="36"/>
  <c r="J92" i="36"/>
  <c r="G92" i="36"/>
  <c r="F92" i="36"/>
  <c r="D92" i="36"/>
  <c r="C92" i="36"/>
  <c r="B92" i="36"/>
  <c r="J91" i="36"/>
  <c r="G91" i="36"/>
  <c r="F91" i="36"/>
  <c r="D91" i="36"/>
  <c r="C91" i="36"/>
  <c r="B91" i="36"/>
  <c r="K90" i="36"/>
  <c r="J90" i="36"/>
  <c r="I90" i="36"/>
  <c r="G90" i="36"/>
  <c r="F90" i="36"/>
  <c r="D90" i="36"/>
  <c r="C90" i="36"/>
  <c r="B90" i="36"/>
  <c r="K89" i="36"/>
  <c r="J89" i="36"/>
  <c r="I89" i="36"/>
  <c r="G89" i="36"/>
  <c r="F89" i="36"/>
  <c r="D89" i="36"/>
  <c r="C89" i="36"/>
  <c r="B89" i="36"/>
  <c r="K88" i="36"/>
  <c r="J88" i="36"/>
  <c r="I88" i="36"/>
  <c r="G88" i="36"/>
  <c r="F88" i="36"/>
  <c r="D88" i="36"/>
  <c r="C88" i="36"/>
  <c r="B88" i="36"/>
  <c r="I45" i="36"/>
  <c r="K45" i="36" s="1"/>
  <c r="K99" i="36" s="1"/>
  <c r="I44" i="36"/>
  <c r="K44" i="36" s="1"/>
  <c r="K98" i="36" s="1"/>
  <c r="I43" i="36"/>
  <c r="K43" i="36" s="1"/>
  <c r="K97" i="36" s="1"/>
  <c r="I42" i="36"/>
  <c r="K42" i="36" s="1"/>
  <c r="K96" i="36" s="1"/>
  <c r="I41" i="36"/>
  <c r="K41" i="36" s="1"/>
  <c r="K95" i="36" s="1"/>
  <c r="I40" i="36"/>
  <c r="K40" i="36" s="1"/>
  <c r="K94" i="36" s="1"/>
  <c r="I39" i="36"/>
  <c r="K39" i="36" s="1"/>
  <c r="I38" i="36"/>
  <c r="K38" i="36" s="1"/>
  <c r="I37" i="36"/>
  <c r="I36" i="36"/>
  <c r="K36" i="36" s="1"/>
  <c r="I35" i="36"/>
  <c r="I34" i="36"/>
  <c r="K34" i="36" s="1"/>
  <c r="I33" i="36"/>
  <c r="K33" i="36" s="1"/>
  <c r="I32" i="36"/>
  <c r="K32" i="36" s="1"/>
  <c r="I31" i="36"/>
  <c r="I30" i="36"/>
  <c r="K30" i="36" s="1"/>
  <c r="I29" i="36"/>
  <c r="A119" i="35"/>
  <c r="A118" i="35"/>
  <c r="K116" i="35"/>
  <c r="J116" i="35"/>
  <c r="I116" i="35"/>
  <c r="G116" i="35"/>
  <c r="F116" i="35"/>
  <c r="D116" i="35"/>
  <c r="C116" i="35"/>
  <c r="B116" i="35"/>
  <c r="K110" i="35"/>
  <c r="J110" i="35"/>
  <c r="I110" i="35"/>
  <c r="G110" i="35"/>
  <c r="F110" i="35"/>
  <c r="D110" i="35"/>
  <c r="C110" i="35"/>
  <c r="B110" i="35"/>
  <c r="J109" i="35"/>
  <c r="G109" i="35"/>
  <c r="F109" i="35"/>
  <c r="D109" i="35"/>
  <c r="C109" i="35"/>
  <c r="B109" i="35"/>
  <c r="J108" i="35"/>
  <c r="G108" i="35"/>
  <c r="F108" i="35"/>
  <c r="D108" i="35"/>
  <c r="C108" i="35"/>
  <c r="B108" i="35"/>
  <c r="J107" i="35"/>
  <c r="G107" i="35"/>
  <c r="F107" i="35"/>
  <c r="D107" i="35"/>
  <c r="C107" i="35"/>
  <c r="B107" i="35"/>
  <c r="J106" i="35"/>
  <c r="G106" i="35"/>
  <c r="F106" i="35"/>
  <c r="D106" i="35"/>
  <c r="C106" i="35"/>
  <c r="B106" i="35"/>
  <c r="J105" i="35"/>
  <c r="G105" i="35"/>
  <c r="F105" i="35"/>
  <c r="D105" i="35"/>
  <c r="C105" i="35"/>
  <c r="B105" i="35"/>
  <c r="J104" i="35"/>
  <c r="G104" i="35"/>
  <c r="F104" i="35"/>
  <c r="D104" i="35"/>
  <c r="C104" i="35"/>
  <c r="B104" i="35"/>
  <c r="J103" i="35"/>
  <c r="G103" i="35"/>
  <c r="F103" i="35"/>
  <c r="D103" i="35"/>
  <c r="C103" i="35"/>
  <c r="B103" i="35"/>
  <c r="J101" i="35"/>
  <c r="G101" i="35"/>
  <c r="F101" i="35"/>
  <c r="D101" i="35"/>
  <c r="C101" i="35"/>
  <c r="B101" i="35"/>
  <c r="J100" i="35"/>
  <c r="G100" i="35"/>
  <c r="F100" i="35"/>
  <c r="D100" i="35"/>
  <c r="C100" i="35"/>
  <c r="B100" i="35"/>
  <c r="K99" i="35"/>
  <c r="J99" i="35"/>
  <c r="I99" i="35"/>
  <c r="G99" i="35"/>
  <c r="F99" i="35"/>
  <c r="D99" i="35"/>
  <c r="C99" i="35"/>
  <c r="B99" i="35"/>
  <c r="K98" i="35"/>
  <c r="J98" i="35"/>
  <c r="I98" i="35"/>
  <c r="G98" i="35"/>
  <c r="F98" i="35"/>
  <c r="D98" i="35"/>
  <c r="C98" i="35"/>
  <c r="B98" i="35"/>
  <c r="K97" i="35"/>
  <c r="J97" i="35"/>
  <c r="I97" i="35"/>
  <c r="G97" i="35"/>
  <c r="F97" i="35"/>
  <c r="D97" i="35"/>
  <c r="C97" i="35"/>
  <c r="B97" i="35"/>
  <c r="K109" i="35"/>
  <c r="I45" i="35"/>
  <c r="I44" i="35"/>
  <c r="K44" i="35" s="1"/>
  <c r="K107" i="35" s="1"/>
  <c r="I43" i="35"/>
  <c r="I106" i="35" s="1"/>
  <c r="I42" i="35"/>
  <c r="K42" i="35" s="1"/>
  <c r="K105" i="35" s="1"/>
  <c r="I41" i="35"/>
  <c r="I104" i="35" s="1"/>
  <c r="I40" i="35"/>
  <c r="K40" i="35" s="1"/>
  <c r="K103" i="35" s="1"/>
  <c r="I39" i="35"/>
  <c r="I38" i="35"/>
  <c r="K38" i="35" s="1"/>
  <c r="I37" i="35"/>
  <c r="I36" i="35"/>
  <c r="K36" i="35" s="1"/>
  <c r="I35" i="35"/>
  <c r="I34" i="35"/>
  <c r="K34" i="35" s="1"/>
  <c r="I33" i="35"/>
  <c r="K33" i="35" s="1"/>
  <c r="I32" i="35"/>
  <c r="K32" i="35" s="1"/>
  <c r="I31" i="35"/>
  <c r="K31" i="35" s="1"/>
  <c r="I30" i="35"/>
  <c r="K30" i="35" s="1"/>
  <c r="I29" i="35"/>
  <c r="K29" i="35" s="1"/>
  <c r="K100" i="35" s="1"/>
  <c r="I28" i="35"/>
  <c r="I27" i="35"/>
  <c r="I26" i="35"/>
  <c r="I25" i="35"/>
  <c r="A103" i="34"/>
  <c r="A102" i="34"/>
  <c r="P100" i="34"/>
  <c r="O100" i="34"/>
  <c r="N100" i="34"/>
  <c r="L100" i="34"/>
  <c r="K100" i="34"/>
  <c r="I100" i="34"/>
  <c r="H100" i="34"/>
  <c r="G100" i="34"/>
  <c r="F100" i="34"/>
  <c r="D100" i="34"/>
  <c r="C100" i="34"/>
  <c r="B100" i="34"/>
  <c r="P94" i="34"/>
  <c r="O94" i="34"/>
  <c r="N94" i="34"/>
  <c r="L94" i="34"/>
  <c r="K94" i="34"/>
  <c r="I94" i="34"/>
  <c r="H94" i="34"/>
  <c r="G94" i="34"/>
  <c r="F94" i="34"/>
  <c r="D94" i="34"/>
  <c r="C94" i="34"/>
  <c r="B94" i="34"/>
  <c r="P93" i="34"/>
  <c r="O93" i="34"/>
  <c r="N93" i="34"/>
  <c r="L93" i="34"/>
  <c r="K93" i="34"/>
  <c r="I93" i="34"/>
  <c r="H93" i="34"/>
  <c r="G93" i="34"/>
  <c r="F93" i="34"/>
  <c r="D93" i="34"/>
  <c r="C93" i="34"/>
  <c r="B93" i="34"/>
  <c r="P92" i="34"/>
  <c r="O92" i="34"/>
  <c r="N92" i="34"/>
  <c r="L92" i="34"/>
  <c r="K92" i="34"/>
  <c r="I92" i="34"/>
  <c r="H92" i="34"/>
  <c r="G92" i="34"/>
  <c r="F92" i="34"/>
  <c r="D92" i="34"/>
  <c r="C92" i="34"/>
  <c r="B92" i="34"/>
  <c r="P91" i="34"/>
  <c r="O91" i="34"/>
  <c r="N91" i="34"/>
  <c r="L91" i="34"/>
  <c r="K91" i="34"/>
  <c r="I91" i="34"/>
  <c r="H91" i="34"/>
  <c r="G91" i="34"/>
  <c r="F91" i="34"/>
  <c r="D91" i="34"/>
  <c r="C91" i="34"/>
  <c r="B91" i="34"/>
  <c r="L90" i="34"/>
  <c r="K90" i="34"/>
  <c r="I90" i="34"/>
  <c r="G90" i="34"/>
  <c r="F90" i="34"/>
  <c r="C90" i="34"/>
  <c r="B90" i="34"/>
  <c r="L89" i="34"/>
  <c r="K89" i="34"/>
  <c r="I89" i="34"/>
  <c r="G89" i="34"/>
  <c r="F89" i="34"/>
  <c r="C89" i="34"/>
  <c r="B89" i="34"/>
  <c r="L88" i="34"/>
  <c r="K88" i="34"/>
  <c r="I88" i="34"/>
  <c r="H88" i="34"/>
  <c r="G88" i="34"/>
  <c r="F88" i="34"/>
  <c r="C88" i="34"/>
  <c r="B88" i="34"/>
  <c r="L87" i="34"/>
  <c r="K87" i="34"/>
  <c r="I87" i="34"/>
  <c r="H87" i="34"/>
  <c r="G87" i="34"/>
  <c r="F87" i="34"/>
  <c r="D87" i="34"/>
  <c r="C87" i="34"/>
  <c r="B87" i="34"/>
  <c r="O85" i="34"/>
  <c r="L85" i="34"/>
  <c r="K85" i="34"/>
  <c r="I85" i="34"/>
  <c r="H85" i="34"/>
  <c r="D85" i="34"/>
  <c r="P84" i="34"/>
  <c r="O84" i="34"/>
  <c r="N84" i="34"/>
  <c r="L84" i="34"/>
  <c r="K84" i="34"/>
  <c r="I84" i="34"/>
  <c r="H84" i="34"/>
  <c r="D84" i="34"/>
  <c r="P83" i="34"/>
  <c r="O83" i="34"/>
  <c r="N83" i="34"/>
  <c r="L83" i="34"/>
  <c r="K83" i="34"/>
  <c r="I83" i="34"/>
  <c r="H83" i="34"/>
  <c r="D83" i="34"/>
  <c r="P82" i="34"/>
  <c r="O82" i="34"/>
  <c r="N82" i="34"/>
  <c r="L82" i="34"/>
  <c r="K82" i="34"/>
  <c r="I82" i="34"/>
  <c r="H82" i="34"/>
  <c r="D82" i="34"/>
  <c r="P81" i="34"/>
  <c r="O81" i="34"/>
  <c r="N81" i="34"/>
  <c r="L81" i="34"/>
  <c r="K81" i="34"/>
  <c r="I81" i="34"/>
  <c r="H81" i="34"/>
  <c r="D81" i="34"/>
  <c r="O43" i="34"/>
  <c r="N43" i="34"/>
  <c r="N90" i="34" s="1"/>
  <c r="H43" i="34"/>
  <c r="H90" i="34" s="1"/>
  <c r="D43" i="34"/>
  <c r="D90" i="34" s="1"/>
  <c r="O42" i="34"/>
  <c r="O89" i="34" s="1"/>
  <c r="N42" i="34"/>
  <c r="N89" i="34" s="1"/>
  <c r="H42" i="34"/>
  <c r="H89" i="34" s="1"/>
  <c r="D42" i="34"/>
  <c r="D89" i="34" s="1"/>
  <c r="O41" i="34"/>
  <c r="O88" i="34" s="1"/>
  <c r="N41" i="34"/>
  <c r="N88" i="34" s="1"/>
  <c r="D41" i="34"/>
  <c r="D88" i="34" s="1"/>
  <c r="O40" i="34"/>
  <c r="O87" i="34" s="1"/>
  <c r="N40" i="34"/>
  <c r="N87" i="34" s="1"/>
  <c r="O39" i="34"/>
  <c r="N39" i="34"/>
  <c r="H39" i="34"/>
  <c r="D39" i="34"/>
  <c r="O38" i="34"/>
  <c r="N38" i="34"/>
  <c r="H38" i="34"/>
  <c r="D38" i="34"/>
  <c r="O37" i="34"/>
  <c r="N37" i="34"/>
  <c r="H37" i="34"/>
  <c r="D37" i="34"/>
  <c r="N36" i="34"/>
  <c r="I36" i="34"/>
  <c r="N35" i="34"/>
  <c r="N34" i="34"/>
  <c r="N33" i="34"/>
  <c r="A108" i="33"/>
  <c r="A107" i="33"/>
  <c r="A106" i="33"/>
  <c r="A105" i="33"/>
  <c r="A104" i="33"/>
  <c r="A103" i="33"/>
  <c r="A102" i="33"/>
  <c r="F101" i="33"/>
  <c r="M100" i="33"/>
  <c r="L100" i="33"/>
  <c r="J100" i="33"/>
  <c r="H100" i="33"/>
  <c r="F100" i="33"/>
  <c r="D100" i="33"/>
  <c r="C100" i="33"/>
  <c r="B100" i="33"/>
  <c r="M94" i="33"/>
  <c r="L94" i="33"/>
  <c r="J94" i="33"/>
  <c r="H94" i="33"/>
  <c r="F94" i="33"/>
  <c r="D94" i="33"/>
  <c r="C94" i="33"/>
  <c r="B94" i="33"/>
  <c r="M93" i="33"/>
  <c r="L93" i="33"/>
  <c r="J93" i="33"/>
  <c r="H93" i="33"/>
  <c r="F93" i="33"/>
  <c r="D93" i="33"/>
  <c r="C93" i="33"/>
  <c r="B93" i="33"/>
  <c r="M92" i="33"/>
  <c r="L92" i="33"/>
  <c r="J92" i="33"/>
  <c r="H92" i="33"/>
  <c r="F92" i="33"/>
  <c r="D92" i="33"/>
  <c r="C92" i="33"/>
  <c r="B92" i="33"/>
  <c r="M91" i="33"/>
  <c r="L91" i="33"/>
  <c r="J91" i="33"/>
  <c r="H91" i="33"/>
  <c r="F91" i="33"/>
  <c r="D91" i="33"/>
  <c r="C91" i="33"/>
  <c r="B91" i="33"/>
  <c r="M90" i="33"/>
  <c r="L90" i="33"/>
  <c r="J90" i="33"/>
  <c r="H90" i="33"/>
  <c r="F90" i="33"/>
  <c r="D90" i="33"/>
  <c r="C90" i="33"/>
  <c r="B90" i="33"/>
  <c r="M89" i="33"/>
  <c r="L89" i="33"/>
  <c r="J89" i="33"/>
  <c r="H89" i="33"/>
  <c r="F89" i="33"/>
  <c r="D89" i="33"/>
  <c r="C89" i="33"/>
  <c r="B89" i="33"/>
  <c r="M88" i="33"/>
  <c r="L88" i="33"/>
  <c r="J88" i="33"/>
  <c r="H88" i="33"/>
  <c r="F88" i="33"/>
  <c r="D88" i="33"/>
  <c r="C88" i="33"/>
  <c r="B88" i="33"/>
  <c r="M87" i="33"/>
  <c r="L87" i="33"/>
  <c r="J87" i="33"/>
  <c r="H87" i="33"/>
  <c r="F87" i="33"/>
  <c r="D87" i="33"/>
  <c r="C87" i="33"/>
  <c r="B87" i="33"/>
  <c r="M85" i="33"/>
  <c r="L85" i="33"/>
  <c r="J85" i="33"/>
  <c r="H85" i="33"/>
  <c r="G85" i="33"/>
  <c r="F85" i="33"/>
  <c r="D85" i="33"/>
  <c r="C85" i="33"/>
  <c r="B85" i="33"/>
  <c r="M84" i="33"/>
  <c r="L84" i="33"/>
  <c r="K84" i="33"/>
  <c r="J84" i="33"/>
  <c r="H84" i="33"/>
  <c r="G84" i="33"/>
  <c r="F84" i="33"/>
  <c r="D84" i="33"/>
  <c r="C84" i="33"/>
  <c r="B84" i="33"/>
  <c r="M83" i="33"/>
  <c r="L83" i="33"/>
  <c r="K83" i="33"/>
  <c r="J83" i="33"/>
  <c r="H83" i="33"/>
  <c r="G83" i="33"/>
  <c r="F83" i="33"/>
  <c r="D83" i="33"/>
  <c r="C83" i="33"/>
  <c r="B83" i="33"/>
  <c r="M82" i="33"/>
  <c r="L82" i="33"/>
  <c r="K82" i="33"/>
  <c r="J82" i="33"/>
  <c r="H82" i="33"/>
  <c r="G82" i="33"/>
  <c r="F82" i="33"/>
  <c r="D82" i="33"/>
  <c r="C82" i="33"/>
  <c r="B82" i="33"/>
  <c r="M81" i="33"/>
  <c r="L81" i="33"/>
  <c r="J81" i="33"/>
  <c r="H81" i="33"/>
  <c r="F81" i="33"/>
  <c r="D81" i="33"/>
  <c r="C81" i="33"/>
  <c r="B81" i="33"/>
  <c r="A112" i="32"/>
  <c r="A111" i="32"/>
  <c r="A110" i="32"/>
  <c r="A109" i="32"/>
  <c r="A103" i="32"/>
  <c r="J95" i="32"/>
  <c r="I95" i="32"/>
  <c r="H95" i="32"/>
  <c r="F95" i="32"/>
  <c r="D95" i="32"/>
  <c r="C95" i="32"/>
  <c r="B95" i="32"/>
  <c r="J94" i="32"/>
  <c r="I94" i="32"/>
  <c r="H94" i="32"/>
  <c r="F94" i="32"/>
  <c r="D94" i="32"/>
  <c r="C94" i="32"/>
  <c r="B94" i="32"/>
  <c r="J93" i="32"/>
  <c r="I93" i="32"/>
  <c r="H93" i="32"/>
  <c r="F93" i="32"/>
  <c r="D93" i="32"/>
  <c r="C93" i="32"/>
  <c r="B93" i="32"/>
  <c r="J92" i="32"/>
  <c r="I92" i="32"/>
  <c r="H92" i="32"/>
  <c r="F92" i="32"/>
  <c r="D92" i="32"/>
  <c r="C92" i="32"/>
  <c r="B92" i="32"/>
  <c r="J91" i="32"/>
  <c r="I91" i="32"/>
  <c r="H91" i="32"/>
  <c r="F91" i="32"/>
  <c r="D91" i="32"/>
  <c r="C91" i="32"/>
  <c r="B91" i="32"/>
  <c r="J90" i="32"/>
  <c r="I90" i="32"/>
  <c r="H90" i="32"/>
  <c r="F90" i="32"/>
  <c r="D90" i="32"/>
  <c r="C90" i="32"/>
  <c r="B90" i="32"/>
  <c r="J89" i="32"/>
  <c r="I89" i="32"/>
  <c r="H89" i="32"/>
  <c r="F89" i="32"/>
  <c r="D89" i="32"/>
  <c r="C89" i="32"/>
  <c r="B89" i="32"/>
  <c r="J88" i="32"/>
  <c r="I88" i="32"/>
  <c r="H88" i="32"/>
  <c r="F88" i="32"/>
  <c r="D88" i="32"/>
  <c r="C88" i="32"/>
  <c r="B88" i="32"/>
  <c r="I86" i="32"/>
  <c r="H86" i="32"/>
  <c r="F86" i="32"/>
  <c r="D86" i="32"/>
  <c r="C86" i="32"/>
  <c r="B86" i="32"/>
  <c r="I85" i="32"/>
  <c r="H85" i="32"/>
  <c r="F85" i="32"/>
  <c r="D85" i="32"/>
  <c r="C85" i="32"/>
  <c r="B85" i="32"/>
  <c r="I84" i="32"/>
  <c r="H84" i="32"/>
  <c r="F84" i="32"/>
  <c r="D84" i="32"/>
  <c r="C84" i="32"/>
  <c r="B84" i="32"/>
  <c r="J83" i="32"/>
  <c r="I83" i="32"/>
  <c r="H83" i="32"/>
  <c r="F83" i="32"/>
  <c r="D83" i="32"/>
  <c r="C83" i="32"/>
  <c r="B83" i="32"/>
  <c r="J82" i="32"/>
  <c r="I82" i="32"/>
  <c r="H82" i="32"/>
  <c r="F82" i="32"/>
  <c r="D82" i="32"/>
  <c r="C82" i="32"/>
  <c r="B82" i="32"/>
  <c r="J34" i="32"/>
  <c r="J33" i="32"/>
  <c r="J32" i="32"/>
  <c r="J31" i="32"/>
  <c r="J30" i="32"/>
  <c r="J29" i="32"/>
  <c r="J28" i="32"/>
  <c r="J27" i="32"/>
  <c r="J26" i="32"/>
  <c r="J25" i="32"/>
  <c r="J24" i="32"/>
  <c r="J23" i="32"/>
  <c r="J22" i="32"/>
  <c r="A95" i="31"/>
  <c r="K93" i="31"/>
  <c r="J93" i="31"/>
  <c r="I93" i="31"/>
  <c r="G93" i="31"/>
  <c r="F93" i="31"/>
  <c r="D93" i="31"/>
  <c r="C93" i="31"/>
  <c r="K87" i="31"/>
  <c r="J87" i="31"/>
  <c r="I87" i="31"/>
  <c r="G87" i="31"/>
  <c r="F87" i="31"/>
  <c r="D87" i="31"/>
  <c r="C87" i="31"/>
  <c r="K86" i="31"/>
  <c r="J86" i="31"/>
  <c r="I86" i="31"/>
  <c r="G86" i="31"/>
  <c r="F86" i="31"/>
  <c r="D86" i="31"/>
  <c r="C86" i="31"/>
  <c r="B86" i="31"/>
  <c r="K85" i="31"/>
  <c r="J85" i="31"/>
  <c r="I85" i="31"/>
  <c r="G85" i="31"/>
  <c r="F85" i="31"/>
  <c r="D85" i="31"/>
  <c r="C85" i="31"/>
  <c r="B85" i="31"/>
  <c r="K84" i="31"/>
  <c r="J84" i="31"/>
  <c r="I84" i="31"/>
  <c r="G84" i="31"/>
  <c r="F84" i="31"/>
  <c r="D84" i="31"/>
  <c r="C84" i="31"/>
  <c r="B84" i="31"/>
  <c r="K83" i="31"/>
  <c r="J83" i="31"/>
  <c r="I83" i="31"/>
  <c r="G83" i="31"/>
  <c r="F83" i="31"/>
  <c r="D83" i="31"/>
  <c r="C83" i="31"/>
  <c r="B83" i="31"/>
  <c r="K82" i="31"/>
  <c r="J82" i="31"/>
  <c r="I82" i="31"/>
  <c r="G82" i="31"/>
  <c r="F82" i="31"/>
  <c r="D82" i="31"/>
  <c r="C82" i="31"/>
  <c r="B82" i="31"/>
  <c r="K81" i="31"/>
  <c r="J81" i="31"/>
  <c r="I81" i="31"/>
  <c r="G81" i="31"/>
  <c r="F81" i="31"/>
  <c r="D81" i="31"/>
  <c r="C81" i="31"/>
  <c r="B81" i="31"/>
  <c r="K80" i="31"/>
  <c r="J80" i="31"/>
  <c r="I80" i="31"/>
  <c r="G80" i="31"/>
  <c r="F80" i="31"/>
  <c r="D80" i="31"/>
  <c r="C80" i="31"/>
  <c r="B80" i="31"/>
  <c r="K78" i="31"/>
  <c r="J78" i="31"/>
  <c r="I78" i="31"/>
  <c r="G78" i="31"/>
  <c r="F78" i="31"/>
  <c r="C78" i="31"/>
  <c r="K77" i="31"/>
  <c r="J77" i="31"/>
  <c r="I77" i="31"/>
  <c r="G77" i="31"/>
  <c r="F77" i="31"/>
  <c r="D77" i="31"/>
  <c r="C77" i="31"/>
  <c r="B77" i="31"/>
  <c r="K76" i="31"/>
  <c r="I76" i="31"/>
  <c r="F76" i="31"/>
  <c r="D76" i="31"/>
  <c r="C76" i="31"/>
  <c r="B76" i="31"/>
  <c r="K75" i="31"/>
  <c r="I75" i="31"/>
  <c r="F75" i="31"/>
  <c r="D75" i="31"/>
  <c r="C75" i="31"/>
  <c r="B75" i="31"/>
  <c r="K74" i="31"/>
  <c r="J74" i="31"/>
  <c r="I74" i="31"/>
  <c r="G74" i="31"/>
  <c r="F74" i="31"/>
  <c r="D74" i="31"/>
  <c r="C74" i="31"/>
  <c r="B74" i="31"/>
  <c r="B93" i="31"/>
  <c r="B87" i="31"/>
  <c r="A95" i="30"/>
  <c r="A94" i="30"/>
  <c r="K92" i="30"/>
  <c r="J92" i="30"/>
  <c r="I92" i="30"/>
  <c r="G92" i="30"/>
  <c r="F92" i="30"/>
  <c r="D92" i="30"/>
  <c r="C92" i="30"/>
  <c r="B92" i="30"/>
  <c r="K86" i="30"/>
  <c r="G86" i="30"/>
  <c r="F86" i="30"/>
  <c r="D86" i="30"/>
  <c r="C86" i="30"/>
  <c r="B86" i="30"/>
  <c r="I85" i="30"/>
  <c r="G85" i="30"/>
  <c r="F85" i="30"/>
  <c r="D85" i="30"/>
  <c r="C85" i="30"/>
  <c r="B85" i="30"/>
  <c r="I84" i="30"/>
  <c r="G84" i="30"/>
  <c r="F84" i="30"/>
  <c r="D84" i="30"/>
  <c r="C84" i="30"/>
  <c r="B84" i="30"/>
  <c r="J83" i="30"/>
  <c r="I83" i="30"/>
  <c r="G83" i="30"/>
  <c r="F83" i="30"/>
  <c r="D83" i="30"/>
  <c r="C83" i="30"/>
  <c r="B83" i="30"/>
  <c r="J82" i="30"/>
  <c r="I82" i="30"/>
  <c r="G82" i="30"/>
  <c r="F82" i="30"/>
  <c r="D82" i="30"/>
  <c r="C82" i="30"/>
  <c r="B82" i="30"/>
  <c r="J81" i="30"/>
  <c r="I81" i="30"/>
  <c r="G81" i="30"/>
  <c r="F81" i="30"/>
  <c r="D81" i="30"/>
  <c r="C81" i="30"/>
  <c r="B81" i="30"/>
  <c r="J80" i="30"/>
  <c r="I80" i="30"/>
  <c r="G80" i="30"/>
  <c r="F80" i="30"/>
  <c r="D80" i="30"/>
  <c r="C80" i="30"/>
  <c r="B80" i="30"/>
  <c r="J79" i="30"/>
  <c r="I79" i="30"/>
  <c r="G79" i="30"/>
  <c r="F79" i="30"/>
  <c r="D79" i="30"/>
  <c r="C79" i="30"/>
  <c r="B79" i="30"/>
  <c r="J77" i="30"/>
  <c r="I77" i="30"/>
  <c r="G77" i="30"/>
  <c r="F77" i="30"/>
  <c r="D77" i="30"/>
  <c r="C77" i="30"/>
  <c r="B77" i="30"/>
  <c r="J76" i="30"/>
  <c r="I76" i="30"/>
  <c r="G76" i="30"/>
  <c r="F76" i="30"/>
  <c r="D76" i="30"/>
  <c r="C76" i="30"/>
  <c r="B76" i="30"/>
  <c r="J75" i="30"/>
  <c r="I75" i="30"/>
  <c r="G75" i="30"/>
  <c r="F75" i="30"/>
  <c r="B75" i="30"/>
  <c r="J74" i="30"/>
  <c r="I74" i="30"/>
  <c r="G74" i="30"/>
  <c r="F74" i="30"/>
  <c r="B74" i="30"/>
  <c r="J73" i="30"/>
  <c r="I73" i="30"/>
  <c r="G73" i="30"/>
  <c r="F73" i="30"/>
  <c r="B73" i="30"/>
  <c r="K85" i="30"/>
  <c r="K84" i="30"/>
  <c r="K43" i="30"/>
  <c r="K42" i="30"/>
  <c r="K41" i="30"/>
  <c r="K40" i="30"/>
  <c r="K39" i="30"/>
  <c r="K38" i="30"/>
  <c r="L38" i="30" s="1"/>
  <c r="K37" i="30"/>
  <c r="L37" i="30" s="1"/>
  <c r="K36" i="30"/>
  <c r="L36" i="30" s="1"/>
  <c r="K35" i="30"/>
  <c r="L35" i="30" s="1"/>
  <c r="K34" i="30"/>
  <c r="L34" i="30" s="1"/>
  <c r="K33" i="30"/>
  <c r="L33" i="30" s="1"/>
  <c r="K32" i="30"/>
  <c r="L32" i="30" s="1"/>
  <c r="K31" i="30"/>
  <c r="L31" i="30" s="1"/>
  <c r="K30" i="30"/>
  <c r="L30" i="30" s="1"/>
  <c r="K29" i="30"/>
  <c r="K28" i="30"/>
  <c r="L28" i="30" s="1"/>
  <c r="K27" i="30"/>
  <c r="L27" i="30" s="1"/>
  <c r="K26" i="30"/>
  <c r="L26" i="30" s="1"/>
  <c r="K25" i="30"/>
  <c r="K24" i="30"/>
  <c r="L24" i="30" s="1"/>
  <c r="K23" i="30"/>
  <c r="L23" i="30" s="1"/>
  <c r="K22" i="30"/>
  <c r="L22" i="30" s="1"/>
  <c r="K21" i="30"/>
  <c r="L21" i="30" s="1"/>
  <c r="K20" i="30"/>
  <c r="L20" i="30" s="1"/>
  <c r="K19" i="30"/>
  <c r="K18" i="30"/>
  <c r="L18" i="30" s="1"/>
  <c r="K17" i="30"/>
  <c r="L17" i="30" s="1"/>
  <c r="K16" i="30"/>
  <c r="L16" i="30" s="1"/>
  <c r="K15" i="30"/>
  <c r="L15" i="30" s="1"/>
  <c r="K14" i="30"/>
  <c r="K13" i="30"/>
  <c r="L13" i="30" s="1"/>
  <c r="K12" i="30"/>
  <c r="L12" i="30" s="1"/>
  <c r="K11" i="30"/>
  <c r="L11" i="30" s="1"/>
  <c r="K10" i="30"/>
  <c r="L10" i="30" s="1"/>
  <c r="K9" i="30"/>
  <c r="K8" i="30"/>
  <c r="L8" i="30" s="1"/>
  <c r="K7" i="30"/>
  <c r="L7" i="30" s="1"/>
  <c r="K6" i="30"/>
  <c r="L6" i="30" s="1"/>
  <c r="K5" i="30"/>
  <c r="L5" i="30" s="1"/>
  <c r="A92" i="29"/>
  <c r="A91" i="29"/>
  <c r="E90" i="29"/>
  <c r="D90" i="29"/>
  <c r="C90" i="29"/>
  <c r="B90" i="29"/>
  <c r="E84" i="29"/>
  <c r="D84" i="29"/>
  <c r="C84" i="29"/>
  <c r="B84" i="29"/>
  <c r="E83" i="29"/>
  <c r="D83" i="29"/>
  <c r="C83" i="29"/>
  <c r="B83" i="29"/>
  <c r="E82" i="29"/>
  <c r="D82" i="29"/>
  <c r="C82" i="29"/>
  <c r="B82" i="29"/>
  <c r="E81" i="29"/>
  <c r="D81" i="29"/>
  <c r="C81" i="29"/>
  <c r="B81" i="29"/>
  <c r="E80" i="29"/>
  <c r="D80" i="29"/>
  <c r="C80" i="29"/>
  <c r="B80" i="29"/>
  <c r="E79" i="29"/>
  <c r="D79" i="29"/>
  <c r="C79" i="29"/>
  <c r="B79" i="29"/>
  <c r="E78" i="29"/>
  <c r="D78" i="29"/>
  <c r="C78" i="29"/>
  <c r="B78" i="29"/>
  <c r="D77" i="29"/>
  <c r="C77" i="29"/>
  <c r="E75" i="29"/>
  <c r="D75" i="29"/>
  <c r="C75" i="29"/>
  <c r="B75" i="29"/>
  <c r="E74" i="29"/>
  <c r="D74" i="29"/>
  <c r="C74" i="29"/>
  <c r="B74" i="29"/>
  <c r="E73" i="29"/>
  <c r="D73" i="29"/>
  <c r="C73" i="29"/>
  <c r="B73" i="29"/>
  <c r="E72" i="29"/>
  <c r="D72" i="29"/>
  <c r="C72" i="29"/>
  <c r="B72" i="29"/>
  <c r="E71" i="29"/>
  <c r="D71" i="29"/>
  <c r="C71" i="29"/>
  <c r="B71" i="29"/>
  <c r="E38" i="29"/>
  <c r="E77" i="29" s="1"/>
  <c r="B38" i="29"/>
  <c r="B77" i="29" s="1"/>
  <c r="C36" i="29"/>
  <c r="C76" i="29" s="1"/>
  <c r="A115" i="28"/>
  <c r="A113" i="28"/>
  <c r="A112" i="28"/>
  <c r="A111" i="28"/>
  <c r="A110" i="28"/>
  <c r="L108" i="28"/>
  <c r="K108" i="28"/>
  <c r="J108" i="28"/>
  <c r="H108" i="28"/>
  <c r="G108" i="28"/>
  <c r="E108" i="28"/>
  <c r="D108" i="28"/>
  <c r="C108" i="28"/>
  <c r="B108" i="28"/>
  <c r="L102" i="28"/>
  <c r="K102" i="28"/>
  <c r="E102" i="28"/>
  <c r="D102" i="28"/>
  <c r="C102" i="28"/>
  <c r="B102" i="28"/>
  <c r="L101" i="28"/>
  <c r="K101" i="28"/>
  <c r="J101" i="28"/>
  <c r="H101" i="28"/>
  <c r="G101" i="28"/>
  <c r="E101" i="28"/>
  <c r="D101" i="28"/>
  <c r="C101" i="28"/>
  <c r="B101" i="28"/>
  <c r="L100" i="28"/>
  <c r="K100" i="28"/>
  <c r="J100" i="28"/>
  <c r="H100" i="28"/>
  <c r="G100" i="28"/>
  <c r="E100" i="28"/>
  <c r="D100" i="28"/>
  <c r="C100" i="28"/>
  <c r="B100" i="28"/>
  <c r="L99" i="28"/>
  <c r="K99" i="28"/>
  <c r="J99" i="28"/>
  <c r="H99" i="28"/>
  <c r="G99" i="28"/>
  <c r="E99" i="28"/>
  <c r="D99" i="28"/>
  <c r="C99" i="28"/>
  <c r="B99" i="28"/>
  <c r="L98" i="28"/>
  <c r="K98" i="28"/>
  <c r="J98" i="28"/>
  <c r="H98" i="28"/>
  <c r="G98" i="28"/>
  <c r="E98" i="28"/>
  <c r="D98" i="28"/>
  <c r="C98" i="28"/>
  <c r="B98" i="28"/>
  <c r="L97" i="28"/>
  <c r="K97" i="28"/>
  <c r="J97" i="28"/>
  <c r="H97" i="28"/>
  <c r="G97" i="28"/>
  <c r="E97" i="28"/>
  <c r="D97" i="28"/>
  <c r="C97" i="28"/>
  <c r="B97" i="28"/>
  <c r="L96" i="28"/>
  <c r="K96" i="28"/>
  <c r="J96" i="28"/>
  <c r="H96" i="28"/>
  <c r="G96" i="28"/>
  <c r="E96" i="28"/>
  <c r="D96" i="28"/>
  <c r="C96" i="28"/>
  <c r="B96" i="28"/>
  <c r="L95" i="28"/>
  <c r="K95" i="28"/>
  <c r="J95" i="28"/>
  <c r="H95" i="28"/>
  <c r="G95" i="28"/>
  <c r="E95" i="28"/>
  <c r="D95" i="28"/>
  <c r="C95" i="28"/>
  <c r="B95" i="28"/>
  <c r="L93" i="28"/>
  <c r="K93" i="28"/>
  <c r="J93" i="28"/>
  <c r="H93" i="28"/>
  <c r="G93" i="28"/>
  <c r="E93" i="28"/>
  <c r="D93" i="28"/>
  <c r="C93" i="28"/>
  <c r="B93" i="28"/>
  <c r="L92" i="28"/>
  <c r="K92" i="28"/>
  <c r="J92" i="28"/>
  <c r="H92" i="28"/>
  <c r="G92" i="28"/>
  <c r="E92" i="28"/>
  <c r="D92" i="28"/>
  <c r="C92" i="28"/>
  <c r="B92" i="28"/>
  <c r="L91" i="28"/>
  <c r="K91" i="28"/>
  <c r="J91" i="28"/>
  <c r="H91" i="28"/>
  <c r="G91" i="28"/>
  <c r="E91" i="28"/>
  <c r="D91" i="28"/>
  <c r="C91" i="28"/>
  <c r="B91" i="28"/>
  <c r="L90" i="28"/>
  <c r="K90" i="28"/>
  <c r="J90" i="28"/>
  <c r="H90" i="28"/>
  <c r="G90" i="28"/>
  <c r="E90" i="28"/>
  <c r="D90" i="28"/>
  <c r="C90" i="28"/>
  <c r="B90" i="28"/>
  <c r="K89" i="28"/>
  <c r="J89" i="28"/>
  <c r="H89" i="28"/>
  <c r="G89" i="28"/>
  <c r="E89" i="28"/>
  <c r="D89" i="28"/>
  <c r="C89" i="28"/>
  <c r="B89" i="28"/>
  <c r="L10" i="28"/>
  <c r="L89" i="28" s="1"/>
  <c r="L9" i="28"/>
  <c r="L8" i="28"/>
  <c r="L7" i="28"/>
  <c r="L6" i="28"/>
  <c r="I183" i="27"/>
  <c r="H183" i="27"/>
  <c r="G183" i="27"/>
  <c r="F183" i="27"/>
  <c r="E183" i="27"/>
  <c r="D183" i="27"/>
  <c r="B183" i="27"/>
  <c r="I182" i="27"/>
  <c r="H182" i="27"/>
  <c r="G182" i="27"/>
  <c r="F182" i="27"/>
  <c r="E182" i="27"/>
  <c r="D182" i="27"/>
  <c r="B182" i="27"/>
  <c r="I181" i="27"/>
  <c r="H181" i="27"/>
  <c r="G181" i="27"/>
  <c r="F181" i="27"/>
  <c r="E181" i="27"/>
  <c r="D181" i="27"/>
  <c r="B181" i="27"/>
  <c r="I180" i="27"/>
  <c r="H180" i="27"/>
  <c r="G180" i="27"/>
  <c r="F180" i="27"/>
  <c r="E180" i="27"/>
  <c r="D180" i="27"/>
  <c r="B180" i="27"/>
  <c r="I179" i="27"/>
  <c r="H179" i="27"/>
  <c r="G179" i="27"/>
  <c r="F179" i="27"/>
  <c r="E179" i="27"/>
  <c r="D179" i="27"/>
  <c r="B179" i="27"/>
  <c r="I178" i="27"/>
  <c r="H178" i="27"/>
  <c r="G178" i="27"/>
  <c r="F178" i="27"/>
  <c r="E178" i="27"/>
  <c r="D178" i="27"/>
  <c r="B178" i="27"/>
  <c r="I177" i="27"/>
  <c r="H177" i="27"/>
  <c r="G177" i="27"/>
  <c r="F177" i="27"/>
  <c r="E177" i="27"/>
  <c r="D177" i="27"/>
  <c r="C177" i="27"/>
  <c r="B177" i="27"/>
  <c r="I175" i="27"/>
  <c r="H175" i="27"/>
  <c r="G175" i="27"/>
  <c r="F175" i="27"/>
  <c r="E175" i="27"/>
  <c r="D175" i="27"/>
  <c r="C175" i="27"/>
  <c r="B175" i="27"/>
  <c r="H174" i="27"/>
  <c r="G174" i="27"/>
  <c r="F174" i="27"/>
  <c r="E174" i="27"/>
  <c r="D174" i="27"/>
  <c r="C174" i="27"/>
  <c r="B174" i="27"/>
  <c r="H173" i="27"/>
  <c r="G173" i="27"/>
  <c r="F173" i="27"/>
  <c r="E173" i="27"/>
  <c r="D173" i="27"/>
  <c r="C173" i="27"/>
  <c r="B173" i="27"/>
  <c r="H172" i="27"/>
  <c r="G172" i="27"/>
  <c r="F172" i="27"/>
  <c r="E172" i="27"/>
  <c r="D172" i="27"/>
  <c r="C172" i="27"/>
  <c r="B172" i="27"/>
  <c r="H171" i="27"/>
  <c r="G171" i="27"/>
  <c r="F171" i="27"/>
  <c r="E171" i="27"/>
  <c r="D171" i="27"/>
  <c r="C171" i="27"/>
  <c r="B171" i="27"/>
  <c r="A170" i="27"/>
  <c r="H157" i="27"/>
  <c r="G157" i="27"/>
  <c r="F157" i="27"/>
  <c r="E157" i="27"/>
  <c r="D157" i="27"/>
  <c r="C157" i="27"/>
  <c r="B157" i="27"/>
  <c r="H156" i="27"/>
  <c r="G156" i="27"/>
  <c r="F156" i="27"/>
  <c r="E156" i="27"/>
  <c r="D156" i="27"/>
  <c r="C156" i="27"/>
  <c r="B156" i="27"/>
  <c r="H155" i="27"/>
  <c r="G155" i="27"/>
  <c r="F155" i="27"/>
  <c r="E155" i="27"/>
  <c r="D155" i="27"/>
  <c r="C155" i="27"/>
  <c r="B155" i="27"/>
  <c r="H154" i="27"/>
  <c r="G154" i="27"/>
  <c r="F154" i="27"/>
  <c r="E154" i="27"/>
  <c r="D154" i="27"/>
  <c r="C154" i="27"/>
  <c r="B154" i="27"/>
  <c r="H153" i="27"/>
  <c r="G153" i="27"/>
  <c r="F153" i="27"/>
  <c r="E153" i="27"/>
  <c r="D153" i="27"/>
  <c r="C153" i="27"/>
  <c r="B153" i="27"/>
  <c r="H152" i="27"/>
  <c r="G152" i="27"/>
  <c r="F152" i="27"/>
  <c r="E152" i="27"/>
  <c r="D152" i="27"/>
  <c r="C152" i="27"/>
  <c r="B152" i="27"/>
  <c r="H151" i="27"/>
  <c r="G151" i="27"/>
  <c r="F151" i="27"/>
  <c r="E151" i="27"/>
  <c r="D151" i="27"/>
  <c r="C151" i="27"/>
  <c r="B151" i="27"/>
  <c r="H150" i="27"/>
  <c r="G150" i="27"/>
  <c r="F150" i="27"/>
  <c r="E150" i="27"/>
  <c r="D150" i="27"/>
  <c r="C150" i="27"/>
  <c r="B150" i="27"/>
  <c r="H148" i="27"/>
  <c r="G148" i="27"/>
  <c r="F148" i="27"/>
  <c r="E148" i="27"/>
  <c r="D148" i="27"/>
  <c r="H147" i="27"/>
  <c r="G147" i="27"/>
  <c r="F147" i="27"/>
  <c r="E147" i="27"/>
  <c r="D147" i="27"/>
  <c r="G146" i="27"/>
  <c r="F146" i="27"/>
  <c r="E146" i="27"/>
  <c r="D146" i="27"/>
  <c r="G145" i="27"/>
  <c r="F145" i="27"/>
  <c r="E145" i="27"/>
  <c r="G144" i="27"/>
  <c r="F144" i="27"/>
  <c r="E144" i="27"/>
  <c r="A143" i="27"/>
  <c r="I81" i="27"/>
  <c r="I80" i="27"/>
  <c r="I79" i="27"/>
  <c r="I78" i="27"/>
  <c r="I77" i="27"/>
  <c r="I76" i="27"/>
  <c r="I75" i="27"/>
  <c r="I74" i="27"/>
  <c r="I73" i="27"/>
  <c r="I72" i="27"/>
  <c r="I71" i="27"/>
  <c r="I70" i="27"/>
  <c r="I69" i="27"/>
  <c r="I68" i="27"/>
  <c r="I67" i="27"/>
  <c r="I66" i="27"/>
  <c r="I65" i="27"/>
  <c r="I64" i="27"/>
  <c r="I63" i="27"/>
  <c r="I62" i="27"/>
  <c r="I61" i="27"/>
  <c r="I60" i="27"/>
  <c r="I59" i="27"/>
  <c r="I58" i="27"/>
  <c r="I157" i="27"/>
  <c r="I156" i="27"/>
  <c r="I155" i="27"/>
  <c r="I154" i="27"/>
  <c r="I153" i="27"/>
  <c r="I152" i="27"/>
  <c r="I151" i="27"/>
  <c r="I15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I7" i="27"/>
  <c r="I6" i="27"/>
  <c r="A112" i="26"/>
  <c r="A111" i="26"/>
  <c r="A110" i="26"/>
  <c r="A109" i="26"/>
  <c r="A107" i="26"/>
  <c r="A106" i="26"/>
  <c r="G104" i="26"/>
  <c r="F104" i="26"/>
  <c r="E104" i="26"/>
  <c r="C104" i="26"/>
  <c r="B104" i="26"/>
  <c r="G98" i="26"/>
  <c r="F98" i="26"/>
  <c r="E98" i="26"/>
  <c r="C98" i="26"/>
  <c r="B98" i="26"/>
  <c r="F97" i="26"/>
  <c r="E97" i="26"/>
  <c r="C97" i="26"/>
  <c r="B97" i="26"/>
  <c r="F96" i="26"/>
  <c r="E96" i="26"/>
  <c r="C96" i="26"/>
  <c r="B96" i="26"/>
  <c r="F95" i="26"/>
  <c r="E95" i="26"/>
  <c r="C95" i="26"/>
  <c r="B95" i="26"/>
  <c r="F94" i="26"/>
  <c r="E94" i="26"/>
  <c r="C94" i="26"/>
  <c r="B94" i="26"/>
  <c r="F93" i="26"/>
  <c r="E93" i="26"/>
  <c r="C93" i="26"/>
  <c r="B93" i="26"/>
  <c r="F92" i="26"/>
  <c r="E92" i="26"/>
  <c r="C92" i="26"/>
  <c r="B92" i="26"/>
  <c r="F91" i="26"/>
  <c r="E91" i="26"/>
  <c r="C91" i="26"/>
  <c r="B91" i="26"/>
  <c r="F89" i="26"/>
  <c r="E89" i="26"/>
  <c r="C89" i="26"/>
  <c r="B89" i="26"/>
  <c r="F88" i="26"/>
  <c r="E88" i="26"/>
  <c r="C88" i="26"/>
  <c r="B88" i="26"/>
  <c r="F87" i="26"/>
  <c r="C87" i="26"/>
  <c r="B87" i="26"/>
  <c r="F86" i="26"/>
  <c r="C86" i="26"/>
  <c r="B86" i="26"/>
  <c r="F85" i="26"/>
  <c r="C85" i="26"/>
  <c r="B85" i="26"/>
  <c r="F84" i="26"/>
  <c r="E84" i="26"/>
  <c r="C84" i="26"/>
  <c r="B84" i="26"/>
  <c r="G97" i="26"/>
  <c r="G96" i="26"/>
  <c r="G95" i="26"/>
  <c r="G94" i="26"/>
  <c r="G93" i="26"/>
  <c r="G92" i="26"/>
  <c r="G91" i="26"/>
  <c r="G27" i="26"/>
  <c r="G26" i="26"/>
  <c r="G25" i="26"/>
  <c r="G24" i="26"/>
  <c r="G23" i="26"/>
  <c r="G22" i="26"/>
  <c r="G21" i="26"/>
  <c r="G20" i="26"/>
  <c r="G19" i="26"/>
  <c r="G18" i="26"/>
  <c r="G17" i="26"/>
  <c r="G16" i="26"/>
  <c r="G15" i="26"/>
  <c r="G14" i="26"/>
  <c r="G13" i="26"/>
  <c r="G12" i="26"/>
  <c r="G11" i="26"/>
  <c r="G10" i="26"/>
  <c r="G9" i="26"/>
  <c r="G8" i="26"/>
  <c r="G7" i="26"/>
  <c r="G6" i="26"/>
  <c r="G5" i="26"/>
  <c r="G4" i="26"/>
  <c r="A106" i="25"/>
  <c r="A105" i="25"/>
  <c r="A104" i="25"/>
  <c r="A103" i="25"/>
  <c r="A102" i="25"/>
  <c r="A101" i="25"/>
  <c r="A100" i="25"/>
  <c r="A99" i="25"/>
  <c r="H97" i="25"/>
  <c r="G97" i="25"/>
  <c r="F97" i="25"/>
  <c r="D97" i="25"/>
  <c r="C97" i="25"/>
  <c r="B97" i="25"/>
  <c r="H91" i="25"/>
  <c r="G91" i="25"/>
  <c r="F91" i="25"/>
  <c r="D91" i="25"/>
  <c r="C91" i="25"/>
  <c r="B91" i="25"/>
  <c r="G90" i="25"/>
  <c r="F90" i="25"/>
  <c r="D90" i="25"/>
  <c r="C90" i="25"/>
  <c r="B90" i="25"/>
  <c r="G89" i="25"/>
  <c r="F89" i="25"/>
  <c r="D89" i="25"/>
  <c r="C89" i="25"/>
  <c r="B89" i="25"/>
  <c r="G88" i="25"/>
  <c r="F88" i="25"/>
  <c r="D88" i="25"/>
  <c r="C88" i="25"/>
  <c r="B88" i="25"/>
  <c r="G87" i="25"/>
  <c r="F87" i="25"/>
  <c r="D87" i="25"/>
  <c r="C87" i="25"/>
  <c r="B87" i="25"/>
  <c r="G86" i="25"/>
  <c r="F86" i="25"/>
  <c r="D86" i="25"/>
  <c r="C86" i="25"/>
  <c r="B86" i="25"/>
  <c r="G85" i="25"/>
  <c r="F85" i="25"/>
  <c r="D85" i="25"/>
  <c r="C85" i="25"/>
  <c r="B85" i="25"/>
  <c r="H84" i="25"/>
  <c r="G84" i="25"/>
  <c r="F84" i="25"/>
  <c r="D84" i="25"/>
  <c r="C84" i="25"/>
  <c r="B84" i="25"/>
  <c r="G82" i="25"/>
  <c r="F82" i="25"/>
  <c r="D82" i="25"/>
  <c r="C82" i="25"/>
  <c r="B82" i="25"/>
  <c r="G81" i="25"/>
  <c r="F81" i="25"/>
  <c r="D81" i="25"/>
  <c r="C81" i="25"/>
  <c r="G80" i="25"/>
  <c r="F80" i="25"/>
  <c r="D80" i="25"/>
  <c r="C80" i="25"/>
  <c r="B80" i="25"/>
  <c r="H79" i="25"/>
  <c r="G79" i="25"/>
  <c r="F79" i="25"/>
  <c r="D79" i="25"/>
  <c r="C79" i="25"/>
  <c r="B79" i="25"/>
  <c r="H78" i="25"/>
  <c r="G78" i="25"/>
  <c r="F78" i="25"/>
  <c r="D78" i="25"/>
  <c r="C78" i="25"/>
  <c r="B78" i="25"/>
  <c r="H90" i="25"/>
  <c r="H89" i="25"/>
  <c r="H88" i="25"/>
  <c r="H87" i="25"/>
  <c r="H86" i="25"/>
  <c r="H85" i="25"/>
  <c r="H21" i="25"/>
  <c r="H20" i="25"/>
  <c r="H19" i="25"/>
  <c r="A108" i="24"/>
  <c r="A106" i="24"/>
  <c r="A104" i="24"/>
  <c r="A101" i="24"/>
  <c r="A100" i="24"/>
  <c r="A95" i="24"/>
  <c r="E94" i="24"/>
  <c r="D94" i="24"/>
  <c r="C94" i="24"/>
  <c r="B94" i="24"/>
  <c r="E88" i="24"/>
  <c r="D88" i="24"/>
  <c r="C88" i="24"/>
  <c r="B88" i="24"/>
  <c r="E87" i="24"/>
  <c r="D87" i="24"/>
  <c r="C87" i="24"/>
  <c r="B87" i="24"/>
  <c r="E86" i="24"/>
  <c r="D86" i="24"/>
  <c r="C86" i="24"/>
  <c r="B86" i="24"/>
  <c r="E85" i="24"/>
  <c r="D85" i="24"/>
  <c r="C85" i="24"/>
  <c r="B85" i="24"/>
  <c r="D84" i="24"/>
  <c r="C84" i="24"/>
  <c r="B84" i="24"/>
  <c r="D83" i="24"/>
  <c r="C83" i="24"/>
  <c r="B83" i="24"/>
  <c r="D82" i="24"/>
  <c r="C82" i="24"/>
  <c r="B82" i="24"/>
  <c r="D81" i="24"/>
  <c r="C81" i="24"/>
  <c r="B81" i="24"/>
  <c r="D79" i="24"/>
  <c r="C79" i="24"/>
  <c r="B79" i="24"/>
  <c r="D78" i="24"/>
  <c r="C78" i="24"/>
  <c r="B78" i="24"/>
  <c r="D77" i="24"/>
  <c r="C77" i="24"/>
  <c r="B77" i="24"/>
  <c r="D76" i="24"/>
  <c r="C76" i="24"/>
  <c r="B76" i="24"/>
  <c r="D75" i="24"/>
  <c r="C75" i="24"/>
  <c r="B75" i="24"/>
  <c r="E84" i="24"/>
  <c r="E83" i="24"/>
  <c r="E82" i="24"/>
  <c r="E81" i="24"/>
  <c r="E79" i="24"/>
  <c r="A113" i="23"/>
  <c r="A112" i="23"/>
  <c r="A111" i="23"/>
  <c r="A110" i="23"/>
  <c r="A109" i="23"/>
  <c r="A108" i="23"/>
  <c r="A107" i="23"/>
  <c r="L96" i="23"/>
  <c r="K96" i="23"/>
  <c r="I96" i="23"/>
  <c r="H96" i="23"/>
  <c r="F96" i="23"/>
  <c r="E96" i="23"/>
  <c r="D96" i="23"/>
  <c r="B96" i="23"/>
  <c r="L95" i="23"/>
  <c r="K95" i="23"/>
  <c r="I95" i="23"/>
  <c r="H95" i="23"/>
  <c r="F95" i="23"/>
  <c r="E95" i="23"/>
  <c r="D95" i="23"/>
  <c r="B95" i="23"/>
  <c r="L94" i="23"/>
  <c r="K94" i="23"/>
  <c r="I94" i="23"/>
  <c r="H94" i="23"/>
  <c r="F94" i="23"/>
  <c r="E94" i="23"/>
  <c r="D94" i="23"/>
  <c r="B94" i="23"/>
  <c r="L93" i="23"/>
  <c r="K93" i="23"/>
  <c r="I93" i="23"/>
  <c r="H93" i="23"/>
  <c r="F93" i="23"/>
  <c r="E93" i="23"/>
  <c r="D93" i="23"/>
  <c r="B93" i="23"/>
  <c r="L92" i="23"/>
  <c r="K92" i="23"/>
  <c r="I92" i="23"/>
  <c r="H92" i="23"/>
  <c r="F92" i="23"/>
  <c r="E92" i="23"/>
  <c r="D92" i="23"/>
  <c r="B92" i="23"/>
  <c r="L90" i="23"/>
  <c r="K90" i="23"/>
  <c r="I90" i="23"/>
  <c r="H90" i="23"/>
  <c r="F90" i="23"/>
  <c r="E90" i="23"/>
  <c r="D90" i="23"/>
  <c r="B90" i="23"/>
  <c r="L89" i="23"/>
  <c r="K89" i="23"/>
  <c r="I89" i="23"/>
  <c r="H89" i="23"/>
  <c r="F89" i="23"/>
  <c r="E89" i="23"/>
  <c r="D89" i="23"/>
  <c r="B89" i="23"/>
  <c r="M88" i="23"/>
  <c r="L88" i="23"/>
  <c r="K88" i="23"/>
  <c r="I88" i="23"/>
  <c r="H88" i="23"/>
  <c r="F88" i="23"/>
  <c r="E88" i="23"/>
  <c r="D88" i="23"/>
  <c r="B88" i="23"/>
  <c r="M87" i="23"/>
  <c r="L87" i="23"/>
  <c r="K87" i="23"/>
  <c r="I87" i="23"/>
  <c r="H87" i="23"/>
  <c r="F87" i="23"/>
  <c r="E87" i="23"/>
  <c r="D87" i="23"/>
  <c r="B87" i="23"/>
  <c r="M86" i="23"/>
  <c r="L86" i="23"/>
  <c r="K86" i="23"/>
  <c r="I86" i="23"/>
  <c r="H86" i="23"/>
  <c r="F86" i="23"/>
  <c r="E86" i="23"/>
  <c r="D86" i="23"/>
  <c r="B86" i="23"/>
  <c r="M105" i="23"/>
  <c r="M53" i="23"/>
  <c r="M99" i="23" s="1"/>
  <c r="M52" i="23"/>
  <c r="M98" i="23" s="1"/>
  <c r="M51" i="23"/>
  <c r="M97" i="23" s="1"/>
  <c r="M50" i="23"/>
  <c r="M96" i="23" s="1"/>
  <c r="M49" i="23"/>
  <c r="M95" i="23" s="1"/>
  <c r="M48" i="23"/>
  <c r="M94" i="23" s="1"/>
  <c r="M47" i="23"/>
  <c r="M93" i="23" s="1"/>
  <c r="M46" i="23"/>
  <c r="M92" i="23" s="1"/>
  <c r="M42" i="23"/>
  <c r="M41" i="23"/>
  <c r="M40" i="23"/>
  <c r="M39" i="23"/>
  <c r="M38" i="23"/>
  <c r="M37" i="23"/>
  <c r="M36" i="23"/>
  <c r="M35" i="23"/>
  <c r="M34" i="23"/>
  <c r="M33" i="23"/>
  <c r="M32" i="23"/>
  <c r="M31" i="23"/>
  <c r="A324" i="22"/>
  <c r="A323" i="22"/>
  <c r="A322" i="22"/>
  <c r="A321" i="22"/>
  <c r="A320" i="22"/>
  <c r="H289" i="22"/>
  <c r="H288" i="22"/>
  <c r="H287" i="22"/>
  <c r="H286" i="22"/>
  <c r="H285" i="22"/>
  <c r="H284" i="22"/>
  <c r="H283" i="22"/>
  <c r="H282" i="22"/>
  <c r="H280" i="22"/>
  <c r="H279" i="22"/>
  <c r="H278" i="22"/>
  <c r="H277" i="22"/>
  <c r="H276" i="22"/>
  <c r="H233" i="22"/>
  <c r="H186" i="22"/>
  <c r="H185" i="22"/>
  <c r="H184" i="22"/>
  <c r="H183" i="22"/>
  <c r="H182" i="22"/>
  <c r="H181" i="22"/>
  <c r="H180" i="22"/>
  <c r="H179" i="22"/>
  <c r="H178" i="22"/>
  <c r="H177" i="22"/>
  <c r="H176" i="22"/>
  <c r="H175" i="22"/>
  <c r="H174" i="22"/>
  <c r="H173" i="22"/>
  <c r="H172" i="22"/>
  <c r="H171" i="22"/>
  <c r="H170" i="22"/>
  <c r="H169" i="22"/>
  <c r="H168" i="22"/>
  <c r="H167" i="22"/>
  <c r="H166" i="22"/>
  <c r="F289" i="22"/>
  <c r="D289" i="22"/>
  <c r="F288" i="22"/>
  <c r="D288" i="22"/>
  <c r="B288" i="22"/>
  <c r="F150" i="22"/>
  <c r="E150" i="22"/>
  <c r="C150" i="22"/>
  <c r="B150" i="22"/>
  <c r="I149" i="22"/>
  <c r="G149" i="22"/>
  <c r="F149" i="22"/>
  <c r="E149" i="22"/>
  <c r="D149" i="22"/>
  <c r="C149" i="22"/>
  <c r="B149" i="22"/>
  <c r="I148" i="22"/>
  <c r="G148" i="22"/>
  <c r="F148" i="22"/>
  <c r="E148" i="22"/>
  <c r="D148" i="22"/>
  <c r="C148" i="22"/>
  <c r="B148" i="22"/>
  <c r="I147" i="22"/>
  <c r="G147" i="22"/>
  <c r="F147" i="22"/>
  <c r="E147" i="22"/>
  <c r="D147" i="22"/>
  <c r="C147" i="22"/>
  <c r="B147" i="22"/>
  <c r="I146" i="22"/>
  <c r="G146" i="22"/>
  <c r="F146" i="22"/>
  <c r="F283" i="22" s="1"/>
  <c r="E146" i="22"/>
  <c r="D146" i="22"/>
  <c r="C146" i="22"/>
  <c r="B146" i="22"/>
  <c r="I145" i="22"/>
  <c r="G145" i="22"/>
  <c r="F145" i="22"/>
  <c r="F282" i="22" s="1"/>
  <c r="E145" i="22"/>
  <c r="D145" i="22"/>
  <c r="D282" i="22" s="1"/>
  <c r="C145" i="22"/>
  <c r="B145" i="22"/>
  <c r="B282" i="22" s="1"/>
  <c r="I144" i="22"/>
  <c r="G144" i="22"/>
  <c r="F144" i="22"/>
  <c r="E144" i="22"/>
  <c r="D144" i="22"/>
  <c r="C144" i="22"/>
  <c r="B144" i="22"/>
  <c r="I143" i="22"/>
  <c r="G143" i="22"/>
  <c r="F143" i="22"/>
  <c r="E143" i="22"/>
  <c r="D143" i="22"/>
  <c r="C143" i="22"/>
  <c r="B143" i="22"/>
  <c r="I142" i="22"/>
  <c r="G142" i="22"/>
  <c r="F142" i="22"/>
  <c r="E142" i="22"/>
  <c r="D142" i="22"/>
  <c r="C142" i="22"/>
  <c r="B142" i="22"/>
  <c r="I141" i="22"/>
  <c r="G141" i="22"/>
  <c r="F141" i="22"/>
  <c r="E141" i="22"/>
  <c r="D141" i="22"/>
  <c r="C141" i="22"/>
  <c r="B141" i="22"/>
  <c r="I140" i="22"/>
  <c r="G140" i="22"/>
  <c r="F140" i="22"/>
  <c r="E140" i="22"/>
  <c r="D140" i="22"/>
  <c r="C140" i="22"/>
  <c r="B140" i="22"/>
  <c r="I139" i="22"/>
  <c r="G139" i="22"/>
  <c r="F139" i="22"/>
  <c r="E139" i="22"/>
  <c r="D139" i="22"/>
  <c r="C139" i="22"/>
  <c r="B139" i="22"/>
  <c r="I138" i="22"/>
  <c r="G138" i="22"/>
  <c r="F138" i="22"/>
  <c r="E138" i="22"/>
  <c r="D138" i="22"/>
  <c r="C138" i="22"/>
  <c r="B138" i="22"/>
  <c r="I137" i="22"/>
  <c r="G137" i="22"/>
  <c r="F137" i="22"/>
  <c r="E137" i="22"/>
  <c r="D137" i="22"/>
  <c r="C137" i="22"/>
  <c r="B137" i="22"/>
  <c r="I136" i="22"/>
  <c r="G136" i="22"/>
  <c r="F136" i="22"/>
  <c r="E136" i="22"/>
  <c r="D136" i="22"/>
  <c r="C136" i="22"/>
  <c r="B136" i="22"/>
  <c r="I135" i="22"/>
  <c r="G135" i="22"/>
  <c r="F135" i="22"/>
  <c r="E135" i="22"/>
  <c r="D135" i="22"/>
  <c r="C135" i="22"/>
  <c r="B135" i="22"/>
  <c r="I134" i="22"/>
  <c r="G134" i="22"/>
  <c r="F134" i="22"/>
  <c r="F187" i="22" s="1"/>
  <c r="E134" i="22"/>
  <c r="D134" i="22"/>
  <c r="C134" i="22"/>
  <c r="B134" i="22"/>
  <c r="I133" i="22"/>
  <c r="G133" i="22"/>
  <c r="F133" i="22"/>
  <c r="F186" i="22" s="1"/>
  <c r="E133" i="22"/>
  <c r="D133" i="22"/>
  <c r="C133" i="22"/>
  <c r="B133" i="22"/>
  <c r="I132" i="22"/>
  <c r="G132" i="22"/>
  <c r="F132" i="22"/>
  <c r="F185" i="22" s="1"/>
  <c r="E132" i="22"/>
  <c r="D132" i="22"/>
  <c r="C132" i="22"/>
  <c r="B132" i="22"/>
  <c r="I131" i="22"/>
  <c r="G131" i="22"/>
  <c r="F131" i="22"/>
  <c r="F184" i="22" s="1"/>
  <c r="E131" i="22"/>
  <c r="D131" i="22"/>
  <c r="C131" i="22"/>
  <c r="B131" i="22"/>
  <c r="I130" i="22"/>
  <c r="G130" i="22"/>
  <c r="F130" i="22"/>
  <c r="F183" i="22" s="1"/>
  <c r="E130" i="22"/>
  <c r="D130" i="22"/>
  <c r="C130" i="22"/>
  <c r="B130" i="22"/>
  <c r="I129" i="22"/>
  <c r="G129" i="22"/>
  <c r="F129" i="22"/>
  <c r="F182" i="22" s="1"/>
  <c r="E129" i="22"/>
  <c r="D129" i="22"/>
  <c r="C129" i="22"/>
  <c r="B129" i="22"/>
  <c r="I128" i="22"/>
  <c r="G128" i="22"/>
  <c r="F128" i="22"/>
  <c r="F181" i="22" s="1"/>
  <c r="E128" i="22"/>
  <c r="D128" i="22"/>
  <c r="C128" i="22"/>
  <c r="B128" i="22"/>
  <c r="I127" i="22"/>
  <c r="G127" i="22"/>
  <c r="F127" i="22"/>
  <c r="F180" i="22" s="1"/>
  <c r="E127" i="22"/>
  <c r="D127" i="22"/>
  <c r="C127" i="22"/>
  <c r="B127" i="22"/>
  <c r="I126" i="22"/>
  <c r="G126" i="22"/>
  <c r="F126" i="22"/>
  <c r="F179" i="22" s="1"/>
  <c r="E126" i="22"/>
  <c r="D126" i="22"/>
  <c r="C126" i="22"/>
  <c r="B126" i="22"/>
  <c r="I125" i="22"/>
  <c r="G125" i="22"/>
  <c r="F125" i="22"/>
  <c r="E125" i="22"/>
  <c r="D125" i="22"/>
  <c r="C125" i="22"/>
  <c r="B125" i="22"/>
  <c r="I124" i="22"/>
  <c r="G124" i="22"/>
  <c r="F124" i="22"/>
  <c r="F177" i="22" s="1"/>
  <c r="E124" i="22"/>
  <c r="D124" i="22"/>
  <c r="C124" i="22"/>
  <c r="B124" i="22"/>
  <c r="I123" i="22"/>
  <c r="G123" i="22"/>
  <c r="F123" i="22"/>
  <c r="F176" i="22" s="1"/>
  <c r="E123" i="22"/>
  <c r="D123" i="22"/>
  <c r="C123" i="22"/>
  <c r="B123" i="22"/>
  <c r="I122" i="22"/>
  <c r="G122" i="22"/>
  <c r="F122" i="22"/>
  <c r="F175" i="22" s="1"/>
  <c r="E122" i="22"/>
  <c r="D122" i="22"/>
  <c r="C122" i="22"/>
  <c r="B122" i="22"/>
  <c r="I121" i="22"/>
  <c r="G121" i="22"/>
  <c r="F121" i="22"/>
  <c r="F174" i="22" s="1"/>
  <c r="E121" i="22"/>
  <c r="D121" i="22"/>
  <c r="C121" i="22"/>
  <c r="B121" i="22"/>
  <c r="I120" i="22"/>
  <c r="G120" i="22"/>
  <c r="F120" i="22"/>
  <c r="E120" i="22"/>
  <c r="D120" i="22"/>
  <c r="C120" i="22"/>
  <c r="B120" i="22"/>
  <c r="I119" i="22"/>
  <c r="G119" i="22"/>
  <c r="F119" i="22"/>
  <c r="F172" i="22" s="1"/>
  <c r="E119" i="22"/>
  <c r="D119" i="22"/>
  <c r="C119" i="22"/>
  <c r="B119" i="22"/>
  <c r="I118" i="22"/>
  <c r="G118" i="22"/>
  <c r="F118" i="22"/>
  <c r="F171" i="22" s="1"/>
  <c r="E118" i="22"/>
  <c r="D118" i="22"/>
  <c r="C118" i="22"/>
  <c r="B118" i="22"/>
  <c r="I117" i="22"/>
  <c r="G117" i="22"/>
  <c r="F117" i="22"/>
  <c r="F170" i="22" s="1"/>
  <c r="E117" i="22"/>
  <c r="D117" i="22"/>
  <c r="C117" i="22"/>
  <c r="B117" i="22"/>
  <c r="I116" i="22"/>
  <c r="G116" i="22"/>
  <c r="F116" i="22"/>
  <c r="F169" i="22" s="1"/>
  <c r="E116" i="22"/>
  <c r="D116" i="22"/>
  <c r="C116" i="22"/>
  <c r="B116" i="22"/>
  <c r="I115" i="22"/>
  <c r="G115" i="22"/>
  <c r="F115" i="22"/>
  <c r="E115" i="22"/>
  <c r="D115" i="22"/>
  <c r="C115" i="22"/>
  <c r="B115" i="22"/>
  <c r="I114" i="22"/>
  <c r="G114" i="22"/>
  <c r="F114" i="22"/>
  <c r="F167" i="22" s="1"/>
  <c r="E114" i="22"/>
  <c r="D114" i="22"/>
  <c r="C114" i="22"/>
  <c r="B114" i="22"/>
  <c r="I113" i="22"/>
  <c r="G113" i="22"/>
  <c r="F113" i="22"/>
  <c r="F166" i="22" s="1"/>
  <c r="E113" i="22"/>
  <c r="D113" i="22"/>
  <c r="C113" i="22"/>
  <c r="B113" i="22"/>
  <c r="I98" i="22"/>
  <c r="I261" i="22" s="1"/>
  <c r="H98" i="22"/>
  <c r="H261" i="22" s="1"/>
  <c r="G98" i="22"/>
  <c r="G261" i="22" s="1"/>
  <c r="F98" i="22"/>
  <c r="F261" i="22" s="1"/>
  <c r="E98" i="22"/>
  <c r="E261" i="22" s="1"/>
  <c r="D98" i="22"/>
  <c r="D261" i="22" s="1"/>
  <c r="C98" i="22"/>
  <c r="C261" i="22" s="1"/>
  <c r="B98" i="22"/>
  <c r="B261" i="22" s="1"/>
  <c r="I97" i="22"/>
  <c r="I260" i="22" s="1"/>
  <c r="H97" i="22"/>
  <c r="G97" i="22"/>
  <c r="G260" i="22" s="1"/>
  <c r="F97" i="22"/>
  <c r="F260" i="22" s="1"/>
  <c r="E97" i="22"/>
  <c r="E260" i="22" s="1"/>
  <c r="D97" i="22"/>
  <c r="D260" i="22" s="1"/>
  <c r="C97" i="22"/>
  <c r="C260" i="22" s="1"/>
  <c r="B97" i="22"/>
  <c r="B260" i="22" s="1"/>
  <c r="I96" i="22"/>
  <c r="I259" i="22" s="1"/>
  <c r="H96" i="22"/>
  <c r="G96" i="22"/>
  <c r="G259" i="22" s="1"/>
  <c r="F96" i="22"/>
  <c r="F259" i="22" s="1"/>
  <c r="E96" i="22"/>
  <c r="E259" i="22" s="1"/>
  <c r="D96" i="22"/>
  <c r="D259" i="22" s="1"/>
  <c r="C96" i="22"/>
  <c r="C259" i="22" s="1"/>
  <c r="B96" i="22"/>
  <c r="B259" i="22" s="1"/>
  <c r="I95" i="22"/>
  <c r="I258" i="22" s="1"/>
  <c r="H95" i="22"/>
  <c r="G95" i="22"/>
  <c r="G258" i="22" s="1"/>
  <c r="F95" i="22"/>
  <c r="F258" i="22" s="1"/>
  <c r="E95" i="22"/>
  <c r="E258" i="22" s="1"/>
  <c r="D95" i="22"/>
  <c r="D258" i="22" s="1"/>
  <c r="C95" i="22"/>
  <c r="C258" i="22" s="1"/>
  <c r="B95" i="22"/>
  <c r="B258" i="22" s="1"/>
  <c r="I94" i="22"/>
  <c r="I257" i="22" s="1"/>
  <c r="H94" i="22"/>
  <c r="G94" i="22"/>
  <c r="G257" i="22" s="1"/>
  <c r="F94" i="22"/>
  <c r="F257" i="22" s="1"/>
  <c r="E94" i="22"/>
  <c r="E257" i="22" s="1"/>
  <c r="D94" i="22"/>
  <c r="D257" i="22" s="1"/>
  <c r="C94" i="22"/>
  <c r="C257" i="22" s="1"/>
  <c r="B94" i="22"/>
  <c r="B257" i="22" s="1"/>
  <c r="I93" i="22"/>
  <c r="I256" i="22" s="1"/>
  <c r="H93" i="22"/>
  <c r="H256" i="22" s="1"/>
  <c r="G93" i="22"/>
  <c r="G256" i="22" s="1"/>
  <c r="F93" i="22"/>
  <c r="F256" i="22" s="1"/>
  <c r="E93" i="22"/>
  <c r="E256" i="22" s="1"/>
  <c r="D93" i="22"/>
  <c r="D256" i="22" s="1"/>
  <c r="C93" i="22"/>
  <c r="C256" i="22" s="1"/>
  <c r="B93" i="22"/>
  <c r="B256" i="22" s="1"/>
  <c r="I92" i="22"/>
  <c r="I255" i="22" s="1"/>
  <c r="H92" i="22"/>
  <c r="H255" i="22" s="1"/>
  <c r="G92" i="22"/>
  <c r="G255" i="22" s="1"/>
  <c r="F92" i="22"/>
  <c r="F255" i="22" s="1"/>
  <c r="E92" i="22"/>
  <c r="E255" i="22" s="1"/>
  <c r="D92" i="22"/>
  <c r="D255" i="22" s="1"/>
  <c r="C92" i="22"/>
  <c r="C255" i="22" s="1"/>
  <c r="B92" i="22"/>
  <c r="I91" i="22"/>
  <c r="H91" i="22"/>
  <c r="G91" i="22"/>
  <c r="F91" i="22"/>
  <c r="E91" i="22"/>
  <c r="D91" i="22"/>
  <c r="C91" i="22"/>
  <c r="B91" i="22"/>
  <c r="I90" i="22"/>
  <c r="H90" i="22"/>
  <c r="G90" i="22"/>
  <c r="F90" i="22"/>
  <c r="E90" i="22"/>
  <c r="D90" i="22"/>
  <c r="C90" i="22"/>
  <c r="B90" i="22"/>
  <c r="I89" i="22"/>
  <c r="H89" i="22"/>
  <c r="G89" i="22"/>
  <c r="F89" i="22"/>
  <c r="E89" i="22"/>
  <c r="D89" i="22"/>
  <c r="C89" i="22"/>
  <c r="B89" i="22"/>
  <c r="I88" i="22"/>
  <c r="H88" i="22"/>
  <c r="G88" i="22"/>
  <c r="F88" i="22"/>
  <c r="E88" i="22"/>
  <c r="D88" i="22"/>
  <c r="C88" i="22"/>
  <c r="B88" i="22"/>
  <c r="I87" i="22"/>
  <c r="H87" i="22"/>
  <c r="G87" i="22"/>
  <c r="F87" i="22"/>
  <c r="E87" i="22"/>
  <c r="D87" i="22"/>
  <c r="C87" i="22"/>
  <c r="B87" i="22"/>
  <c r="I86" i="22"/>
  <c r="H86" i="22"/>
  <c r="H192" i="22" s="1"/>
  <c r="G86" i="22"/>
  <c r="F86" i="22"/>
  <c r="E86" i="22"/>
  <c r="D86" i="22"/>
  <c r="C86" i="22"/>
  <c r="B86" i="22"/>
  <c r="I85" i="22"/>
  <c r="H85" i="22"/>
  <c r="G85" i="22"/>
  <c r="F85" i="22"/>
  <c r="E85" i="22"/>
  <c r="D85" i="22"/>
  <c r="C85" i="22"/>
  <c r="B85" i="22"/>
  <c r="I84" i="22"/>
  <c r="H84" i="22"/>
  <c r="G84" i="22"/>
  <c r="F84" i="22"/>
  <c r="E84" i="22"/>
  <c r="D84" i="22"/>
  <c r="C84" i="22"/>
  <c r="B84" i="22"/>
  <c r="I83" i="22"/>
  <c r="H83" i="22"/>
  <c r="G83" i="22"/>
  <c r="F83" i="22"/>
  <c r="E83" i="22"/>
  <c r="D83" i="22"/>
  <c r="C83" i="22"/>
  <c r="B83" i="22"/>
  <c r="I82" i="22"/>
  <c r="H82" i="22"/>
  <c r="G82" i="22"/>
  <c r="E82" i="22"/>
  <c r="D82" i="22"/>
  <c r="C82" i="22"/>
  <c r="B82" i="22"/>
  <c r="I81" i="22"/>
  <c r="H81" i="22"/>
  <c r="G81" i="22"/>
  <c r="E81" i="22"/>
  <c r="D81" i="22"/>
  <c r="C81" i="22"/>
  <c r="B81" i="22"/>
  <c r="I80" i="22"/>
  <c r="G80" i="22"/>
  <c r="E80" i="22"/>
  <c r="D80" i="22"/>
  <c r="C80" i="22"/>
  <c r="B80" i="22"/>
  <c r="I79" i="22"/>
  <c r="G79" i="22"/>
  <c r="E79" i="22"/>
  <c r="D79" i="22"/>
  <c r="C79" i="22"/>
  <c r="B79" i="22"/>
  <c r="I78" i="22"/>
  <c r="G78" i="22"/>
  <c r="E78" i="22"/>
  <c r="D78" i="22"/>
  <c r="C78" i="22"/>
  <c r="B78" i="22"/>
  <c r="I77" i="22"/>
  <c r="G77" i="22"/>
  <c r="E77" i="22"/>
  <c r="D77" i="22"/>
  <c r="C77" i="22"/>
  <c r="B77" i="22"/>
  <c r="I76" i="22"/>
  <c r="G76" i="22"/>
  <c r="E76" i="22"/>
  <c r="D76" i="22"/>
  <c r="C76" i="22"/>
  <c r="B76" i="22"/>
  <c r="I75" i="22"/>
  <c r="G75" i="22"/>
  <c r="E75" i="22"/>
  <c r="D75" i="22"/>
  <c r="C75" i="22"/>
  <c r="B75" i="22"/>
  <c r="I74" i="22"/>
  <c r="G74" i="22"/>
  <c r="E74" i="22"/>
  <c r="D74" i="22"/>
  <c r="C74" i="22"/>
  <c r="B74" i="22"/>
  <c r="I73" i="22"/>
  <c r="G73" i="22"/>
  <c r="E73" i="22"/>
  <c r="D73" i="22"/>
  <c r="C73" i="22"/>
  <c r="B73" i="22"/>
  <c r="I72" i="22"/>
  <c r="G72" i="22"/>
  <c r="E72" i="22"/>
  <c r="D72" i="22"/>
  <c r="C72" i="22"/>
  <c r="B72" i="22"/>
  <c r="I71" i="22"/>
  <c r="G71" i="22"/>
  <c r="E71" i="22"/>
  <c r="D71" i="22"/>
  <c r="C71" i="22"/>
  <c r="B71" i="22"/>
  <c r="I70" i="22"/>
  <c r="G70" i="22"/>
  <c r="E70" i="22"/>
  <c r="D70" i="22"/>
  <c r="C70" i="22"/>
  <c r="B70" i="22"/>
  <c r="I69" i="22"/>
  <c r="G69" i="22"/>
  <c r="E69" i="22"/>
  <c r="D69" i="22"/>
  <c r="C69" i="22"/>
  <c r="B69" i="22"/>
  <c r="I68" i="22"/>
  <c r="G68" i="22"/>
  <c r="E68" i="22"/>
  <c r="D68" i="22"/>
  <c r="C68" i="22"/>
  <c r="B68" i="22"/>
  <c r="I67" i="22"/>
  <c r="G67" i="22"/>
  <c r="E67" i="22"/>
  <c r="D67" i="22"/>
  <c r="C67" i="22"/>
  <c r="B67" i="22"/>
  <c r="I66" i="22"/>
  <c r="G66" i="22"/>
  <c r="E66" i="22"/>
  <c r="D66" i="22"/>
  <c r="C66" i="22"/>
  <c r="B66" i="22"/>
  <c r="I65" i="22"/>
  <c r="G65" i="22"/>
  <c r="E65" i="22"/>
  <c r="D65" i="22"/>
  <c r="C65" i="22"/>
  <c r="B65" i="22"/>
  <c r="I64" i="22"/>
  <c r="G64" i="22"/>
  <c r="E64" i="22"/>
  <c r="D64" i="22"/>
  <c r="C64" i="22"/>
  <c r="B64" i="22"/>
  <c r="I63" i="22"/>
  <c r="G63" i="22"/>
  <c r="E63" i="22"/>
  <c r="D63" i="22"/>
  <c r="C63" i="22"/>
  <c r="B63" i="22"/>
  <c r="I62" i="22"/>
  <c r="G62" i="22"/>
  <c r="E62" i="22"/>
  <c r="D62" i="22"/>
  <c r="C62" i="22"/>
  <c r="B62" i="22"/>
  <c r="I61" i="22"/>
  <c r="G61" i="22"/>
  <c r="E61" i="22"/>
  <c r="D61" i="22"/>
  <c r="C61" i="22"/>
  <c r="B61" i="22"/>
  <c r="I60" i="22"/>
  <c r="G60" i="22"/>
  <c r="E60" i="22"/>
  <c r="D60" i="22"/>
  <c r="C60" i="22"/>
  <c r="B60" i="22"/>
  <c r="I46" i="22"/>
  <c r="I240" i="22" s="1"/>
  <c r="H46" i="22"/>
  <c r="H240" i="22" s="1"/>
  <c r="G46" i="22"/>
  <c r="G240" i="22" s="1"/>
  <c r="E46" i="22"/>
  <c r="E240" i="22" s="1"/>
  <c r="D46" i="22"/>
  <c r="D240" i="22" s="1"/>
  <c r="C46" i="22"/>
  <c r="C240" i="22" s="1"/>
  <c r="B205" i="22"/>
  <c r="B311" i="22" s="1"/>
  <c r="I45" i="22"/>
  <c r="I239" i="22" s="1"/>
  <c r="H45" i="22"/>
  <c r="H239" i="22" s="1"/>
  <c r="G45" i="22"/>
  <c r="G239" i="22" s="1"/>
  <c r="F45" i="22"/>
  <c r="F239" i="22" s="1"/>
  <c r="E45" i="22"/>
  <c r="E239" i="22" s="1"/>
  <c r="D45" i="22"/>
  <c r="D239" i="22" s="1"/>
  <c r="C45" i="22"/>
  <c r="C239" i="22" s="1"/>
  <c r="I44" i="22"/>
  <c r="I238" i="22" s="1"/>
  <c r="H44" i="22"/>
  <c r="H238" i="22" s="1"/>
  <c r="G44" i="22"/>
  <c r="G238" i="22" s="1"/>
  <c r="F44" i="22"/>
  <c r="F238" i="22" s="1"/>
  <c r="E44" i="22"/>
  <c r="E238" i="22" s="1"/>
  <c r="D44" i="22"/>
  <c r="D238" i="22" s="1"/>
  <c r="C44" i="22"/>
  <c r="C238" i="22" s="1"/>
  <c r="B44" i="22"/>
  <c r="B238" i="22" s="1"/>
  <c r="I43" i="22"/>
  <c r="I237" i="22" s="1"/>
  <c r="H43" i="22"/>
  <c r="H237" i="22" s="1"/>
  <c r="G43" i="22"/>
  <c r="G237" i="22" s="1"/>
  <c r="F43" i="22"/>
  <c r="F237" i="22" s="1"/>
  <c r="E43" i="22"/>
  <c r="E237" i="22" s="1"/>
  <c r="D43" i="22"/>
  <c r="D237" i="22" s="1"/>
  <c r="C43" i="22"/>
  <c r="C237" i="22" s="1"/>
  <c r="B43" i="22"/>
  <c r="B237" i="22" s="1"/>
  <c r="I42" i="22"/>
  <c r="I236" i="22" s="1"/>
  <c r="H42" i="22"/>
  <c r="H236" i="22" s="1"/>
  <c r="G42" i="22"/>
  <c r="G236" i="22" s="1"/>
  <c r="F42" i="22"/>
  <c r="F236" i="22" s="1"/>
  <c r="E42" i="22"/>
  <c r="E236" i="22" s="1"/>
  <c r="D42" i="22"/>
  <c r="D236" i="22" s="1"/>
  <c r="C42" i="22"/>
  <c r="C236" i="22" s="1"/>
  <c r="B42" i="22"/>
  <c r="B236" i="22" s="1"/>
  <c r="I41" i="22"/>
  <c r="I235" i="22" s="1"/>
  <c r="H41" i="22"/>
  <c r="H235" i="22" s="1"/>
  <c r="G41" i="22"/>
  <c r="G235" i="22" s="1"/>
  <c r="F41" i="22"/>
  <c r="F235" i="22" s="1"/>
  <c r="E41" i="22"/>
  <c r="E235" i="22" s="1"/>
  <c r="D41" i="22"/>
  <c r="D235" i="22" s="1"/>
  <c r="C41" i="22"/>
  <c r="C235" i="22" s="1"/>
  <c r="B41" i="22"/>
  <c r="B235" i="22" s="1"/>
  <c r="I40" i="22"/>
  <c r="I234" i="22" s="1"/>
  <c r="H40" i="22"/>
  <c r="H234" i="22" s="1"/>
  <c r="G40" i="22"/>
  <c r="G234" i="22" s="1"/>
  <c r="F40" i="22"/>
  <c r="F234" i="22" s="1"/>
  <c r="E40" i="22"/>
  <c r="E234" i="22" s="1"/>
  <c r="D40" i="22"/>
  <c r="D234" i="22" s="1"/>
  <c r="C40" i="22"/>
  <c r="C234" i="22" s="1"/>
  <c r="B40" i="22"/>
  <c r="B234" i="22" s="1"/>
  <c r="I39" i="22"/>
  <c r="I233" i="22" s="1"/>
  <c r="G39" i="22"/>
  <c r="G233" i="22" s="1"/>
  <c r="F39" i="22"/>
  <c r="F233" i="22" s="1"/>
  <c r="E39" i="22"/>
  <c r="E233" i="22" s="1"/>
  <c r="D39" i="22"/>
  <c r="D233" i="22" s="1"/>
  <c r="C39" i="22"/>
  <c r="C233" i="22" s="1"/>
  <c r="B39" i="22"/>
  <c r="B233" i="22" s="1"/>
  <c r="I38" i="22"/>
  <c r="H38" i="22"/>
  <c r="H232" i="22" s="1"/>
  <c r="G38" i="22"/>
  <c r="F38" i="22"/>
  <c r="E38" i="22"/>
  <c r="D38" i="22"/>
  <c r="C38" i="22"/>
  <c r="B38" i="22"/>
  <c r="I37" i="22"/>
  <c r="G37" i="22"/>
  <c r="F37" i="22"/>
  <c r="E37" i="22"/>
  <c r="D37" i="22"/>
  <c r="C37" i="22"/>
  <c r="B37" i="22"/>
  <c r="I36" i="22"/>
  <c r="G36" i="22"/>
  <c r="F36" i="22"/>
  <c r="E36" i="22"/>
  <c r="D36" i="22"/>
  <c r="C36" i="22"/>
  <c r="B36" i="22"/>
  <c r="I35" i="22"/>
  <c r="G35" i="22"/>
  <c r="F35" i="22"/>
  <c r="E35" i="22"/>
  <c r="D35" i="22"/>
  <c r="C35" i="22"/>
  <c r="B35" i="22"/>
  <c r="I34" i="22"/>
  <c r="G34" i="22"/>
  <c r="F34" i="22"/>
  <c r="E34" i="22"/>
  <c r="D34" i="22"/>
  <c r="C34" i="22"/>
  <c r="B34" i="22"/>
  <c r="I33" i="22"/>
  <c r="G33" i="22"/>
  <c r="F33" i="22"/>
  <c r="E33" i="22"/>
  <c r="D33" i="22"/>
  <c r="C33" i="22"/>
  <c r="B33" i="22"/>
  <c r="I32" i="22"/>
  <c r="H32" i="22"/>
  <c r="G32" i="22"/>
  <c r="F32" i="22"/>
  <c r="E32" i="22"/>
  <c r="D32" i="22"/>
  <c r="C32" i="22"/>
  <c r="B32" i="22"/>
  <c r="I31" i="22"/>
  <c r="H31" i="22"/>
  <c r="G31" i="22"/>
  <c r="F31" i="22"/>
  <c r="E31" i="22"/>
  <c r="D31" i="22"/>
  <c r="C31" i="22"/>
  <c r="B31" i="22"/>
  <c r="I30" i="22"/>
  <c r="H30" i="22"/>
  <c r="G30" i="22"/>
  <c r="F30" i="22"/>
  <c r="E30" i="22"/>
  <c r="D30" i="22"/>
  <c r="C30" i="22"/>
  <c r="B30" i="22"/>
  <c r="I29" i="22"/>
  <c r="H29" i="22"/>
  <c r="G29" i="22"/>
  <c r="F29" i="22"/>
  <c r="E29" i="22"/>
  <c r="D29" i="22"/>
  <c r="C29" i="22"/>
  <c r="B29" i="22"/>
  <c r="I28" i="22"/>
  <c r="G28" i="22"/>
  <c r="E28" i="22"/>
  <c r="D28" i="22"/>
  <c r="C28" i="22"/>
  <c r="B28" i="22"/>
  <c r="I27" i="22"/>
  <c r="G27" i="22"/>
  <c r="E27" i="22"/>
  <c r="D27" i="22"/>
  <c r="C27" i="22"/>
  <c r="B27" i="22"/>
  <c r="I26" i="22"/>
  <c r="G26" i="22"/>
  <c r="E26" i="22"/>
  <c r="D26" i="22"/>
  <c r="C26" i="22"/>
  <c r="B26" i="22"/>
  <c r="I25" i="22"/>
  <c r="G25" i="22"/>
  <c r="E25" i="22"/>
  <c r="D25" i="22"/>
  <c r="C25" i="22"/>
  <c r="B25" i="22"/>
  <c r="I24" i="22"/>
  <c r="G24" i="22"/>
  <c r="E24" i="22"/>
  <c r="D24" i="22"/>
  <c r="C24" i="22"/>
  <c r="B24" i="22"/>
  <c r="I23" i="22"/>
  <c r="G23" i="22"/>
  <c r="E23" i="22"/>
  <c r="D23" i="22"/>
  <c r="C23" i="22"/>
  <c r="B23" i="22"/>
  <c r="I22" i="22"/>
  <c r="G22" i="22"/>
  <c r="E22" i="22"/>
  <c r="D22" i="22"/>
  <c r="C22" i="22"/>
  <c r="B22" i="22"/>
  <c r="I21" i="22"/>
  <c r="G21" i="22"/>
  <c r="E21" i="22"/>
  <c r="D21" i="22"/>
  <c r="C21" i="22"/>
  <c r="B21" i="22"/>
  <c r="I20" i="22"/>
  <c r="G20" i="22"/>
  <c r="E20" i="22"/>
  <c r="D20" i="22"/>
  <c r="C20" i="22"/>
  <c r="B20" i="22"/>
  <c r="I19" i="22"/>
  <c r="G19" i="22"/>
  <c r="E19" i="22"/>
  <c r="D19" i="22"/>
  <c r="C19" i="22"/>
  <c r="B19" i="22"/>
  <c r="I18" i="22"/>
  <c r="G18" i="22"/>
  <c r="E18" i="22"/>
  <c r="D18" i="22"/>
  <c r="C18" i="22"/>
  <c r="B18" i="22"/>
  <c r="I17" i="22"/>
  <c r="G17" i="22"/>
  <c r="E17" i="22"/>
  <c r="D17" i="22"/>
  <c r="C17" i="22"/>
  <c r="B17" i="22"/>
  <c r="I16" i="22"/>
  <c r="G16" i="22"/>
  <c r="E16" i="22"/>
  <c r="D16" i="22"/>
  <c r="C16" i="22"/>
  <c r="B16" i="22"/>
  <c r="I15" i="22"/>
  <c r="G15" i="22"/>
  <c r="E15" i="22"/>
  <c r="D15" i="22"/>
  <c r="C15" i="22"/>
  <c r="B15" i="22"/>
  <c r="I14" i="22"/>
  <c r="G14" i="22"/>
  <c r="E14" i="22"/>
  <c r="D14" i="22"/>
  <c r="C14" i="22"/>
  <c r="B14" i="22"/>
  <c r="I13" i="22"/>
  <c r="G13" i="22"/>
  <c r="E13" i="22"/>
  <c r="D13" i="22"/>
  <c r="C13" i="22"/>
  <c r="B13" i="22"/>
  <c r="I12" i="22"/>
  <c r="G12" i="22"/>
  <c r="E12" i="22"/>
  <c r="D12" i="22"/>
  <c r="C12" i="22"/>
  <c r="B12" i="22"/>
  <c r="I11" i="22"/>
  <c r="G11" i="22"/>
  <c r="E11" i="22"/>
  <c r="D11" i="22"/>
  <c r="C11" i="22"/>
  <c r="B11" i="22"/>
  <c r="I10" i="22"/>
  <c r="G10" i="22"/>
  <c r="E10" i="22"/>
  <c r="D10" i="22"/>
  <c r="C10" i="22"/>
  <c r="B10" i="22"/>
  <c r="I9" i="22"/>
  <c r="G9" i="22"/>
  <c r="E9" i="22"/>
  <c r="D9" i="22"/>
  <c r="C9" i="22"/>
  <c r="B9" i="22"/>
  <c r="I8" i="22"/>
  <c r="G8" i="22"/>
  <c r="E8" i="22"/>
  <c r="D8" i="22"/>
  <c r="C8" i="22"/>
  <c r="B8" i="22"/>
  <c r="I7" i="22"/>
  <c r="G7" i="22"/>
  <c r="E7" i="22"/>
  <c r="D7" i="22"/>
  <c r="C7" i="22"/>
  <c r="B7" i="22"/>
  <c r="A129" i="20"/>
  <c r="A128" i="20"/>
  <c r="A127" i="20"/>
  <c r="A126" i="20"/>
  <c r="A125" i="20"/>
  <c r="A124" i="20"/>
  <c r="A123" i="20"/>
  <c r="A122" i="20"/>
  <c r="A121" i="20"/>
  <c r="A120" i="20"/>
  <c r="A119" i="20"/>
  <c r="A118" i="20"/>
  <c r="L110" i="20"/>
  <c r="K110" i="20"/>
  <c r="J110" i="20"/>
  <c r="I110" i="20"/>
  <c r="H110" i="20"/>
  <c r="G110" i="20"/>
  <c r="F110" i="20"/>
  <c r="E110" i="20"/>
  <c r="D110" i="20"/>
  <c r="C110" i="20"/>
  <c r="B110" i="20"/>
  <c r="L109" i="20"/>
  <c r="K109" i="20"/>
  <c r="J109" i="20"/>
  <c r="I109" i="20"/>
  <c r="H109" i="20"/>
  <c r="G109" i="20"/>
  <c r="F109" i="20"/>
  <c r="E109" i="20"/>
  <c r="D109" i="20"/>
  <c r="C109" i="20"/>
  <c r="B109" i="20"/>
  <c r="L108" i="20"/>
  <c r="K108" i="20"/>
  <c r="J108" i="20"/>
  <c r="I108" i="20"/>
  <c r="H108" i="20"/>
  <c r="G108" i="20"/>
  <c r="F108" i="20"/>
  <c r="E108" i="20"/>
  <c r="D108" i="20"/>
  <c r="C108" i="20"/>
  <c r="B108" i="20"/>
  <c r="L107" i="20"/>
  <c r="K107" i="20"/>
  <c r="J107" i="20"/>
  <c r="I107" i="20"/>
  <c r="H107" i="20"/>
  <c r="G107" i="20"/>
  <c r="F107" i="20"/>
  <c r="E107" i="20"/>
  <c r="D107" i="20"/>
  <c r="C107" i="20"/>
  <c r="B107" i="20"/>
  <c r="L106" i="20"/>
  <c r="K106" i="20"/>
  <c r="J106" i="20"/>
  <c r="I106" i="20"/>
  <c r="H106" i="20"/>
  <c r="G106" i="20"/>
  <c r="F106" i="20"/>
  <c r="E106" i="20"/>
  <c r="D106" i="20"/>
  <c r="C106" i="20"/>
  <c r="B106" i="20"/>
  <c r="L105" i="20"/>
  <c r="K105" i="20"/>
  <c r="J105" i="20"/>
  <c r="I105" i="20"/>
  <c r="H105" i="20"/>
  <c r="G105" i="20"/>
  <c r="F105" i="20"/>
  <c r="E105" i="20"/>
  <c r="D105" i="20"/>
  <c r="C105" i="20"/>
  <c r="B105" i="20"/>
  <c r="L104" i="20"/>
  <c r="K104" i="20"/>
  <c r="J104" i="20"/>
  <c r="I104" i="20"/>
  <c r="H104" i="20"/>
  <c r="G104" i="20"/>
  <c r="F104" i="20"/>
  <c r="E104" i="20"/>
  <c r="D104" i="20"/>
  <c r="C104" i="20"/>
  <c r="B104" i="20"/>
  <c r="L103" i="20"/>
  <c r="K103" i="20"/>
  <c r="J103" i="20"/>
  <c r="I103" i="20"/>
  <c r="H103" i="20"/>
  <c r="G103" i="20"/>
  <c r="F103" i="20"/>
  <c r="E103" i="20"/>
  <c r="D103" i="20"/>
  <c r="C103" i="20"/>
  <c r="B103" i="20"/>
  <c r="L101" i="20"/>
  <c r="K101" i="20"/>
  <c r="J101" i="20"/>
  <c r="I101" i="20"/>
  <c r="H101" i="20"/>
  <c r="G101" i="20"/>
  <c r="F101" i="20"/>
  <c r="E101" i="20"/>
  <c r="D101" i="20"/>
  <c r="C101" i="20"/>
  <c r="B101" i="20"/>
  <c r="L100" i="20"/>
  <c r="K100" i="20"/>
  <c r="J100" i="20"/>
  <c r="I100" i="20"/>
  <c r="H100" i="20"/>
  <c r="G100" i="20"/>
  <c r="F100" i="20"/>
  <c r="E100" i="20"/>
  <c r="D100" i="20"/>
  <c r="C100" i="20"/>
  <c r="B100" i="20"/>
  <c r="L99" i="20"/>
  <c r="K99" i="20"/>
  <c r="I99" i="20"/>
  <c r="H99" i="20"/>
  <c r="G99" i="20"/>
  <c r="F99" i="20"/>
  <c r="E99" i="20"/>
  <c r="D99" i="20"/>
  <c r="C99" i="20"/>
  <c r="B99" i="20"/>
  <c r="L98" i="20"/>
  <c r="K98" i="20"/>
  <c r="I98" i="20"/>
  <c r="H98" i="20"/>
  <c r="G98" i="20"/>
  <c r="E98" i="20"/>
  <c r="D98" i="20"/>
  <c r="C98" i="20"/>
  <c r="B98" i="20"/>
  <c r="L97" i="20"/>
  <c r="K97" i="20"/>
  <c r="I97" i="20"/>
  <c r="H97" i="20"/>
  <c r="G97" i="20"/>
  <c r="E97" i="20"/>
  <c r="D97" i="20"/>
  <c r="C97" i="20"/>
  <c r="B97" i="20"/>
  <c r="A113" i="21"/>
  <c r="A112" i="21"/>
  <c r="A111" i="21"/>
  <c r="A110" i="21"/>
  <c r="A109" i="21"/>
  <c r="A108" i="21"/>
  <c r="A107" i="21"/>
  <c r="A106" i="21"/>
  <c r="I105" i="21"/>
  <c r="H105" i="21"/>
  <c r="G105" i="21"/>
  <c r="F105" i="21"/>
  <c r="E105" i="21"/>
  <c r="D105" i="21"/>
  <c r="C105" i="21"/>
  <c r="B105" i="21"/>
  <c r="I99" i="21"/>
  <c r="H99" i="21"/>
  <c r="G99" i="21"/>
  <c r="F99" i="21"/>
  <c r="E99" i="21"/>
  <c r="D99" i="21"/>
  <c r="C99" i="21"/>
  <c r="B99" i="21"/>
  <c r="I98" i="21"/>
  <c r="H98" i="21"/>
  <c r="G98" i="21"/>
  <c r="F98" i="21"/>
  <c r="E98" i="21"/>
  <c r="D98" i="21"/>
  <c r="C98" i="21"/>
  <c r="B98" i="21"/>
  <c r="F97" i="21"/>
  <c r="E97" i="21"/>
  <c r="C97" i="21"/>
  <c r="B97" i="21"/>
  <c r="I96" i="21"/>
  <c r="H96" i="21"/>
  <c r="G96" i="21"/>
  <c r="F96" i="21"/>
  <c r="E96" i="21"/>
  <c r="D96" i="21"/>
  <c r="C96" i="21"/>
  <c r="B96" i="21"/>
  <c r="I95" i="21"/>
  <c r="H95" i="21"/>
  <c r="G95" i="21"/>
  <c r="F95" i="21"/>
  <c r="E95" i="21"/>
  <c r="D95" i="21"/>
  <c r="C95" i="21"/>
  <c r="B95" i="21"/>
  <c r="I94" i="21"/>
  <c r="H94" i="21"/>
  <c r="G94" i="21"/>
  <c r="F94" i="21"/>
  <c r="E94" i="21"/>
  <c r="D94" i="21"/>
  <c r="C94" i="21"/>
  <c r="B94" i="21"/>
  <c r="I93" i="21"/>
  <c r="H93" i="21"/>
  <c r="G93" i="21"/>
  <c r="F93" i="21"/>
  <c r="E93" i="21"/>
  <c r="D93" i="21"/>
  <c r="C93" i="21"/>
  <c r="B93" i="21"/>
  <c r="I92" i="21"/>
  <c r="H92" i="21"/>
  <c r="G92" i="21"/>
  <c r="F92" i="21"/>
  <c r="E92" i="21"/>
  <c r="D92" i="21"/>
  <c r="C92" i="21"/>
  <c r="B92" i="21"/>
  <c r="I90" i="21"/>
  <c r="H90" i="21"/>
  <c r="G90" i="21"/>
  <c r="F90" i="21"/>
  <c r="E90" i="21"/>
  <c r="D90" i="21"/>
  <c r="C90" i="21"/>
  <c r="B90" i="21"/>
  <c r="I89" i="21"/>
  <c r="H89" i="21"/>
  <c r="G89" i="21"/>
  <c r="F89" i="21"/>
  <c r="E89" i="21"/>
  <c r="D89" i="21"/>
  <c r="C89" i="21"/>
  <c r="B89" i="21"/>
  <c r="I88" i="21"/>
  <c r="H88" i="21"/>
  <c r="G88" i="21"/>
  <c r="F88" i="21"/>
  <c r="E88" i="21"/>
  <c r="D88" i="21"/>
  <c r="C88" i="21"/>
  <c r="B88" i="21"/>
  <c r="I87" i="21"/>
  <c r="H87" i="21"/>
  <c r="G87" i="21"/>
  <c r="E87" i="21"/>
  <c r="D87" i="21"/>
  <c r="C87" i="21"/>
  <c r="B87" i="21"/>
  <c r="I86" i="21"/>
  <c r="H86" i="21"/>
  <c r="G86" i="21"/>
  <c r="E86" i="21"/>
  <c r="D86" i="21"/>
  <c r="C86" i="21"/>
  <c r="B86" i="21"/>
  <c r="I51" i="21"/>
  <c r="AD48" i="49" s="1"/>
  <c r="N38" i="47" s="1"/>
  <c r="H97" i="21"/>
  <c r="G97" i="21"/>
  <c r="D150" i="22"/>
  <c r="A115" i="17"/>
  <c r="A114" i="17"/>
  <c r="A113" i="17"/>
  <c r="A112" i="17"/>
  <c r="A111" i="17"/>
  <c r="A110" i="17"/>
  <c r="A109" i="17"/>
  <c r="A108" i="17"/>
  <c r="A107" i="17"/>
  <c r="A106" i="17"/>
  <c r="I98" i="17"/>
  <c r="H98" i="17"/>
  <c r="G98" i="17"/>
  <c r="F98" i="17"/>
  <c r="D98" i="17"/>
  <c r="C98" i="17"/>
  <c r="B98" i="17"/>
  <c r="I97" i="17"/>
  <c r="H97" i="17"/>
  <c r="G97" i="17"/>
  <c r="F97" i="17"/>
  <c r="E97" i="17"/>
  <c r="D97" i="17"/>
  <c r="C97" i="17"/>
  <c r="B97" i="17"/>
  <c r="I96" i="17"/>
  <c r="H96" i="17"/>
  <c r="G96" i="17"/>
  <c r="F96" i="17"/>
  <c r="E96" i="17"/>
  <c r="D96" i="17"/>
  <c r="C96" i="17"/>
  <c r="B96" i="17"/>
  <c r="I95" i="17"/>
  <c r="H95" i="17"/>
  <c r="G95" i="17"/>
  <c r="F95" i="17"/>
  <c r="E95" i="17"/>
  <c r="D95" i="17"/>
  <c r="C95" i="17"/>
  <c r="B95" i="17"/>
  <c r="I94" i="17"/>
  <c r="H94" i="17"/>
  <c r="G94" i="17"/>
  <c r="F94" i="17"/>
  <c r="E94" i="17"/>
  <c r="D94" i="17"/>
  <c r="C94" i="17"/>
  <c r="B94" i="17"/>
  <c r="I93" i="17"/>
  <c r="H93" i="17"/>
  <c r="G93" i="17"/>
  <c r="F93" i="17"/>
  <c r="E93" i="17"/>
  <c r="D93" i="17"/>
  <c r="C93" i="17"/>
  <c r="B93" i="17"/>
  <c r="I92" i="17"/>
  <c r="H92" i="17"/>
  <c r="G92" i="17"/>
  <c r="F92" i="17"/>
  <c r="E92" i="17"/>
  <c r="D92" i="17"/>
  <c r="C92" i="17"/>
  <c r="B92" i="17"/>
  <c r="I91" i="17"/>
  <c r="H91" i="17"/>
  <c r="G91" i="17"/>
  <c r="F91" i="17"/>
  <c r="E91" i="17"/>
  <c r="D91" i="17"/>
  <c r="C91" i="17"/>
  <c r="B91" i="17"/>
  <c r="I89" i="17"/>
  <c r="H89" i="17"/>
  <c r="G89" i="17"/>
  <c r="F89" i="17"/>
  <c r="E89" i="17"/>
  <c r="D89" i="17"/>
  <c r="C89" i="17"/>
  <c r="B89" i="17"/>
  <c r="I88" i="17"/>
  <c r="H88" i="17"/>
  <c r="G88" i="17"/>
  <c r="F88" i="17"/>
  <c r="E88" i="17"/>
  <c r="D88" i="17"/>
  <c r="C88" i="17"/>
  <c r="B88" i="17"/>
  <c r="I87" i="17"/>
  <c r="H87" i="17"/>
  <c r="G87" i="17"/>
  <c r="F87" i="17"/>
  <c r="E87" i="17"/>
  <c r="D87" i="17"/>
  <c r="C87" i="17"/>
  <c r="B87" i="17"/>
  <c r="I86" i="17"/>
  <c r="H86" i="17"/>
  <c r="G86" i="17"/>
  <c r="E86" i="17"/>
  <c r="D86" i="17"/>
  <c r="C86" i="17"/>
  <c r="B86" i="17"/>
  <c r="I85" i="17"/>
  <c r="H85" i="17"/>
  <c r="G85" i="17"/>
  <c r="E85" i="17"/>
  <c r="D85" i="17"/>
  <c r="C85" i="17"/>
  <c r="B85" i="17"/>
  <c r="A100" i="19"/>
  <c r="G92" i="19"/>
  <c r="F92" i="19"/>
  <c r="E92" i="19"/>
  <c r="D92" i="19"/>
  <c r="C92" i="19"/>
  <c r="B92" i="19"/>
  <c r="G91" i="19"/>
  <c r="F91" i="19"/>
  <c r="E91" i="19"/>
  <c r="D91" i="19"/>
  <c r="C91" i="19"/>
  <c r="B91" i="19"/>
  <c r="G90" i="19"/>
  <c r="F90" i="19"/>
  <c r="E90" i="19"/>
  <c r="D90" i="19"/>
  <c r="C90" i="19"/>
  <c r="B90" i="19"/>
  <c r="G89" i="19"/>
  <c r="F89" i="19"/>
  <c r="E89" i="19"/>
  <c r="D89" i="19"/>
  <c r="C89" i="19"/>
  <c r="B89" i="19"/>
  <c r="G88" i="19"/>
  <c r="F88" i="19"/>
  <c r="E88" i="19"/>
  <c r="D88" i="19"/>
  <c r="C88" i="19"/>
  <c r="B88" i="19"/>
  <c r="G87" i="19"/>
  <c r="F87" i="19"/>
  <c r="E87" i="19"/>
  <c r="D87" i="19"/>
  <c r="C87" i="19"/>
  <c r="B87" i="19"/>
  <c r="G86" i="19"/>
  <c r="F86" i="19"/>
  <c r="E86" i="19"/>
  <c r="D86" i="19"/>
  <c r="C86" i="19"/>
  <c r="B86" i="19"/>
  <c r="G85" i="19"/>
  <c r="F85" i="19"/>
  <c r="E85" i="19"/>
  <c r="D85" i="19"/>
  <c r="C85" i="19"/>
  <c r="B85" i="19"/>
  <c r="G83" i="19"/>
  <c r="F83" i="19"/>
  <c r="E83" i="19"/>
  <c r="D83" i="19"/>
  <c r="C83" i="19"/>
  <c r="B83" i="19"/>
  <c r="G82" i="19"/>
  <c r="F82" i="19"/>
  <c r="E82" i="19"/>
  <c r="D82" i="19"/>
  <c r="C82" i="19"/>
  <c r="B82" i="19"/>
  <c r="G81" i="19"/>
  <c r="F81" i="19"/>
  <c r="E81" i="19"/>
  <c r="D81" i="19"/>
  <c r="C81" i="19"/>
  <c r="B81" i="19"/>
  <c r="G80" i="19"/>
  <c r="F80" i="19"/>
  <c r="E80" i="19"/>
  <c r="D80" i="19"/>
  <c r="C80" i="19"/>
  <c r="B80" i="19"/>
  <c r="G79" i="19"/>
  <c r="F79" i="19"/>
  <c r="E79" i="19"/>
  <c r="D79" i="19"/>
  <c r="C79" i="19"/>
  <c r="B79" i="19"/>
  <c r="A116" i="18"/>
  <c r="A115" i="18"/>
  <c r="A114" i="18"/>
  <c r="A113" i="18"/>
  <c r="A112" i="18"/>
  <c r="A111" i="18"/>
  <c r="A110" i="18"/>
  <c r="G107" i="18"/>
  <c r="F107" i="18"/>
  <c r="E107" i="18"/>
  <c r="D107" i="18"/>
  <c r="C107" i="18"/>
  <c r="B107" i="18"/>
  <c r="G101" i="18"/>
  <c r="F101" i="18"/>
  <c r="E101" i="18"/>
  <c r="D101" i="18"/>
  <c r="C101" i="18"/>
  <c r="B101" i="18"/>
  <c r="G100" i="18"/>
  <c r="F100" i="18"/>
  <c r="E100" i="18"/>
  <c r="D100" i="18"/>
  <c r="C100" i="18"/>
  <c r="B100" i="18"/>
  <c r="G99" i="18"/>
  <c r="F99" i="18"/>
  <c r="E99" i="18"/>
  <c r="D99" i="18"/>
  <c r="C99" i="18"/>
  <c r="B99" i="18"/>
  <c r="G98" i="18"/>
  <c r="F98" i="18"/>
  <c r="E98" i="18"/>
  <c r="D98" i="18"/>
  <c r="C98" i="18"/>
  <c r="B98" i="18"/>
  <c r="G97" i="18"/>
  <c r="F97" i="18"/>
  <c r="E97" i="18"/>
  <c r="D97" i="18"/>
  <c r="C97" i="18"/>
  <c r="B97" i="18"/>
  <c r="G96" i="18"/>
  <c r="F96" i="18"/>
  <c r="E96" i="18"/>
  <c r="D96" i="18"/>
  <c r="C96" i="18"/>
  <c r="B96" i="18"/>
  <c r="G95" i="18"/>
  <c r="F95" i="18"/>
  <c r="E95" i="18"/>
  <c r="D95" i="18"/>
  <c r="C95" i="18"/>
  <c r="B95" i="18"/>
  <c r="G94" i="18"/>
  <c r="F94" i="18"/>
  <c r="E94" i="18"/>
  <c r="D94" i="18"/>
  <c r="C94" i="18"/>
  <c r="B94" i="18"/>
  <c r="G92" i="18"/>
  <c r="F92" i="18"/>
  <c r="E92" i="18"/>
  <c r="D92" i="18"/>
  <c r="C92" i="18"/>
  <c r="B92" i="18"/>
  <c r="G91" i="18"/>
  <c r="F91" i="18"/>
  <c r="E91" i="18"/>
  <c r="D91" i="18"/>
  <c r="C91" i="18"/>
  <c r="B91" i="18"/>
  <c r="G90" i="18"/>
  <c r="F90" i="18"/>
  <c r="E90" i="18"/>
  <c r="D90" i="18"/>
  <c r="C90" i="18"/>
  <c r="B90" i="18"/>
  <c r="G89" i="18"/>
  <c r="F89" i="18"/>
  <c r="E89" i="18"/>
  <c r="D89" i="18"/>
  <c r="C89" i="18"/>
  <c r="B89" i="18"/>
  <c r="G88" i="18"/>
  <c r="F88" i="18"/>
  <c r="E88" i="18"/>
  <c r="D88" i="18"/>
  <c r="C88" i="18"/>
  <c r="B88" i="18"/>
  <c r="A124" i="16"/>
  <c r="A123" i="16"/>
  <c r="A122" i="16"/>
  <c r="A121" i="16"/>
  <c r="A120" i="16"/>
  <c r="A119" i="16"/>
  <c r="A118" i="16"/>
  <c r="A117" i="16"/>
  <c r="A116" i="16"/>
  <c r="A114" i="16"/>
  <c r="A112" i="16"/>
  <c r="I104" i="16"/>
  <c r="H104" i="16"/>
  <c r="G104" i="16"/>
  <c r="F104" i="16"/>
  <c r="E104" i="16"/>
  <c r="D104" i="16"/>
  <c r="C104" i="16"/>
  <c r="B104" i="16"/>
  <c r="I103" i="16"/>
  <c r="H103" i="16"/>
  <c r="G103" i="16"/>
  <c r="F103" i="16"/>
  <c r="E103" i="16"/>
  <c r="D103" i="16"/>
  <c r="C103" i="16"/>
  <c r="B103" i="16"/>
  <c r="I102" i="16"/>
  <c r="H102" i="16"/>
  <c r="G102" i="16"/>
  <c r="F102" i="16"/>
  <c r="E102" i="16"/>
  <c r="D102" i="16"/>
  <c r="C102" i="16"/>
  <c r="B102" i="16"/>
  <c r="I101" i="16"/>
  <c r="H101" i="16"/>
  <c r="G101" i="16"/>
  <c r="F101" i="16"/>
  <c r="E101" i="16"/>
  <c r="D101" i="16"/>
  <c r="C101" i="16"/>
  <c r="B101" i="16"/>
  <c r="I100" i="16"/>
  <c r="H100" i="16"/>
  <c r="G100" i="16"/>
  <c r="F100" i="16"/>
  <c r="E100" i="16"/>
  <c r="D100" i="16"/>
  <c r="C100" i="16"/>
  <c r="B100" i="16"/>
  <c r="I99" i="16"/>
  <c r="H99" i="16"/>
  <c r="G99" i="16"/>
  <c r="F99" i="16"/>
  <c r="E99" i="16"/>
  <c r="D99" i="16"/>
  <c r="C99" i="16"/>
  <c r="B99" i="16"/>
  <c r="I98" i="16"/>
  <c r="H98" i="16"/>
  <c r="G98" i="16"/>
  <c r="F98" i="16"/>
  <c r="E98" i="16"/>
  <c r="D98" i="16"/>
  <c r="C98" i="16"/>
  <c r="B98" i="16"/>
  <c r="I97" i="16"/>
  <c r="H97" i="16"/>
  <c r="G97" i="16"/>
  <c r="F97" i="16"/>
  <c r="E97" i="16"/>
  <c r="D97" i="16"/>
  <c r="C97" i="16"/>
  <c r="B97" i="16"/>
  <c r="I95" i="16"/>
  <c r="H95" i="16"/>
  <c r="G95" i="16"/>
  <c r="F95" i="16"/>
  <c r="E95" i="16"/>
  <c r="D95" i="16"/>
  <c r="C95" i="16"/>
  <c r="B95" i="16"/>
  <c r="I94" i="16"/>
  <c r="H94" i="16"/>
  <c r="G94" i="16"/>
  <c r="E94" i="16"/>
  <c r="D94" i="16"/>
  <c r="C94" i="16"/>
  <c r="B94" i="16"/>
  <c r="I93" i="16"/>
  <c r="H93" i="16"/>
  <c r="G93" i="16"/>
  <c r="E93" i="16"/>
  <c r="D93" i="16"/>
  <c r="C93" i="16"/>
  <c r="B93" i="16"/>
  <c r="I92" i="16"/>
  <c r="H92" i="16"/>
  <c r="G92" i="16"/>
  <c r="E92" i="16"/>
  <c r="D92" i="16"/>
  <c r="C92" i="16"/>
  <c r="B92" i="16"/>
  <c r="I91" i="16"/>
  <c r="H91" i="16"/>
  <c r="G91" i="16"/>
  <c r="E91" i="16"/>
  <c r="D91" i="16"/>
  <c r="C91" i="16"/>
  <c r="B91" i="16"/>
  <c r="I90" i="16"/>
  <c r="H90" i="16"/>
  <c r="E90" i="16"/>
  <c r="D90" i="16"/>
  <c r="C90" i="16"/>
  <c r="B90" i="16"/>
  <c r="A116" i="15"/>
  <c r="A115" i="15"/>
  <c r="A114" i="15"/>
  <c r="A113" i="15"/>
  <c r="A112" i="15"/>
  <c r="A111" i="15"/>
  <c r="A110" i="15"/>
  <c r="L103" i="15"/>
  <c r="K103" i="15"/>
  <c r="J103" i="15"/>
  <c r="I103" i="15"/>
  <c r="H103" i="15"/>
  <c r="G103" i="15"/>
  <c r="F103" i="15"/>
  <c r="E103" i="15"/>
  <c r="D103" i="15"/>
  <c r="C103" i="15"/>
  <c r="B103" i="15"/>
  <c r="L102" i="15"/>
  <c r="K102" i="15"/>
  <c r="J102" i="15"/>
  <c r="I102" i="15"/>
  <c r="H102" i="15"/>
  <c r="G102" i="15"/>
  <c r="F102" i="15"/>
  <c r="E102" i="15"/>
  <c r="D102" i="15"/>
  <c r="C102" i="15"/>
  <c r="B102" i="15"/>
  <c r="L101" i="15"/>
  <c r="K101" i="15"/>
  <c r="J101" i="15"/>
  <c r="I101" i="15"/>
  <c r="H101" i="15"/>
  <c r="G101" i="15"/>
  <c r="F101" i="15"/>
  <c r="E101" i="15"/>
  <c r="D101" i="15"/>
  <c r="C101" i="15"/>
  <c r="B101" i="15"/>
  <c r="L100" i="15"/>
  <c r="K100" i="15"/>
  <c r="J100" i="15"/>
  <c r="I100" i="15"/>
  <c r="H100" i="15"/>
  <c r="G100" i="15"/>
  <c r="F100" i="15"/>
  <c r="E100" i="15"/>
  <c r="D100" i="15"/>
  <c r="C100" i="15"/>
  <c r="B100" i="15"/>
  <c r="L99" i="15"/>
  <c r="K99" i="15"/>
  <c r="J99" i="15"/>
  <c r="I99" i="15"/>
  <c r="H99" i="15"/>
  <c r="G99" i="15"/>
  <c r="F99" i="15"/>
  <c r="E99" i="15"/>
  <c r="D99" i="15"/>
  <c r="C99" i="15"/>
  <c r="B99" i="15"/>
  <c r="L98" i="15"/>
  <c r="K98" i="15"/>
  <c r="J98" i="15"/>
  <c r="I98" i="15"/>
  <c r="H98" i="15"/>
  <c r="G98" i="15"/>
  <c r="F98" i="15"/>
  <c r="E98" i="15"/>
  <c r="D98" i="15"/>
  <c r="C98" i="15"/>
  <c r="B98" i="15"/>
  <c r="L97" i="15"/>
  <c r="K97" i="15"/>
  <c r="J97" i="15"/>
  <c r="I97" i="15"/>
  <c r="H97" i="15"/>
  <c r="G97" i="15"/>
  <c r="F97" i="15"/>
  <c r="E97" i="15"/>
  <c r="D97" i="15"/>
  <c r="C97" i="15"/>
  <c r="B97" i="15"/>
  <c r="L96" i="15"/>
  <c r="K96" i="15"/>
  <c r="J96" i="15"/>
  <c r="I96" i="15"/>
  <c r="H96" i="15"/>
  <c r="G96" i="15"/>
  <c r="F96" i="15"/>
  <c r="E96" i="15"/>
  <c r="D96" i="15"/>
  <c r="C96" i="15"/>
  <c r="B96" i="15"/>
  <c r="L94" i="15"/>
  <c r="K94" i="15"/>
  <c r="J94" i="15"/>
  <c r="I94" i="15"/>
  <c r="H94" i="15"/>
  <c r="G94" i="15"/>
  <c r="F94" i="15"/>
  <c r="E94" i="15"/>
  <c r="D94" i="15"/>
  <c r="C94" i="15"/>
  <c r="B94" i="15"/>
  <c r="L93" i="15"/>
  <c r="K93" i="15"/>
  <c r="J93" i="15"/>
  <c r="I93" i="15"/>
  <c r="H93" i="15"/>
  <c r="G93" i="15"/>
  <c r="F93" i="15"/>
  <c r="E93" i="15"/>
  <c r="D93" i="15"/>
  <c r="C93" i="15"/>
  <c r="B93" i="15"/>
  <c r="L92" i="15"/>
  <c r="K92" i="15"/>
  <c r="J92" i="15"/>
  <c r="I92" i="15"/>
  <c r="H92" i="15"/>
  <c r="G92" i="15"/>
  <c r="F92" i="15"/>
  <c r="E92" i="15"/>
  <c r="D92" i="15"/>
  <c r="C92" i="15"/>
  <c r="B92" i="15"/>
  <c r="L91" i="15"/>
  <c r="K91" i="15"/>
  <c r="J91" i="15"/>
  <c r="I91" i="15"/>
  <c r="H91" i="15"/>
  <c r="G91" i="15"/>
  <c r="F91" i="15"/>
  <c r="E91" i="15"/>
  <c r="D91" i="15"/>
  <c r="C91" i="15"/>
  <c r="B91" i="15"/>
  <c r="L90" i="15"/>
  <c r="K90" i="15"/>
  <c r="J90" i="15"/>
  <c r="I90" i="15"/>
  <c r="H90" i="15"/>
  <c r="G90" i="15"/>
  <c r="F90" i="15"/>
  <c r="E90" i="15"/>
  <c r="D90" i="15"/>
  <c r="C90" i="15"/>
  <c r="B90" i="15"/>
  <c r="L89" i="15"/>
  <c r="J89" i="15"/>
  <c r="I89" i="15"/>
  <c r="H89" i="15"/>
  <c r="G89" i="15"/>
  <c r="E89" i="15"/>
  <c r="D89" i="15"/>
  <c r="C89" i="15"/>
  <c r="B89" i="15"/>
  <c r="B120" i="14"/>
  <c r="B114" i="14"/>
  <c r="L113" i="14"/>
  <c r="K113" i="14"/>
  <c r="J113" i="14"/>
  <c r="I113" i="14"/>
  <c r="H113" i="14"/>
  <c r="G113" i="14"/>
  <c r="F113" i="14"/>
  <c r="E113" i="14"/>
  <c r="D113" i="14"/>
  <c r="C113" i="14"/>
  <c r="B113" i="14"/>
  <c r="L112" i="14"/>
  <c r="K112" i="14"/>
  <c r="J112" i="14"/>
  <c r="I112" i="14"/>
  <c r="H112" i="14"/>
  <c r="G112" i="14"/>
  <c r="F112" i="14"/>
  <c r="E112" i="14"/>
  <c r="D112" i="14"/>
  <c r="C112" i="14"/>
  <c r="B112" i="14"/>
  <c r="L111" i="14"/>
  <c r="K111" i="14"/>
  <c r="J111" i="14"/>
  <c r="I111" i="14"/>
  <c r="H111" i="14"/>
  <c r="G111" i="14"/>
  <c r="F111" i="14"/>
  <c r="E111" i="14"/>
  <c r="D111" i="14"/>
  <c r="C111" i="14"/>
  <c r="B111" i="14"/>
  <c r="L110" i="14"/>
  <c r="K110" i="14"/>
  <c r="J110" i="14"/>
  <c r="I110" i="14"/>
  <c r="H110" i="14"/>
  <c r="G110" i="14"/>
  <c r="F110" i="14"/>
  <c r="E110" i="14"/>
  <c r="D110" i="14"/>
  <c r="C110" i="14"/>
  <c r="B110" i="14"/>
  <c r="L109" i="14"/>
  <c r="K109" i="14"/>
  <c r="J109" i="14"/>
  <c r="I109" i="14"/>
  <c r="H109" i="14"/>
  <c r="G109" i="14"/>
  <c r="F109" i="14"/>
  <c r="E109" i="14"/>
  <c r="D109" i="14"/>
  <c r="C109" i="14"/>
  <c r="B109" i="14"/>
  <c r="L108" i="14"/>
  <c r="K108" i="14"/>
  <c r="J108" i="14"/>
  <c r="I108" i="14"/>
  <c r="H108" i="14"/>
  <c r="G108" i="14"/>
  <c r="F108" i="14"/>
  <c r="E108" i="14"/>
  <c r="D108" i="14"/>
  <c r="C108" i="14"/>
  <c r="B108" i="14"/>
  <c r="L107" i="14"/>
  <c r="K107" i="14"/>
  <c r="J107" i="14"/>
  <c r="I107" i="14"/>
  <c r="H107" i="14"/>
  <c r="G107" i="14"/>
  <c r="F107" i="14"/>
  <c r="E107" i="14"/>
  <c r="D107" i="14"/>
  <c r="C107" i="14"/>
  <c r="B107" i="14"/>
  <c r="L105" i="14"/>
  <c r="K105" i="14"/>
  <c r="J105" i="14"/>
  <c r="I105" i="14"/>
  <c r="H105" i="14"/>
  <c r="G105" i="14"/>
  <c r="F105" i="14"/>
  <c r="E105" i="14"/>
  <c r="D105" i="14"/>
  <c r="C105" i="14"/>
  <c r="B105" i="14"/>
  <c r="L104" i="14"/>
  <c r="K104" i="14"/>
  <c r="J104" i="14"/>
  <c r="I104" i="14"/>
  <c r="H104" i="14"/>
  <c r="G104" i="14"/>
  <c r="F104" i="14"/>
  <c r="E104" i="14"/>
  <c r="D104" i="14"/>
  <c r="C104" i="14"/>
  <c r="B104" i="14"/>
  <c r="L103" i="14"/>
  <c r="K103" i="14"/>
  <c r="J103" i="14"/>
  <c r="I103" i="14"/>
  <c r="H103" i="14"/>
  <c r="G103" i="14"/>
  <c r="F103" i="14"/>
  <c r="E103" i="14"/>
  <c r="D103" i="14"/>
  <c r="C103" i="14"/>
  <c r="B103" i="14"/>
  <c r="L102" i="14"/>
  <c r="K102" i="14"/>
  <c r="J102" i="14"/>
  <c r="I102" i="14"/>
  <c r="H102" i="14"/>
  <c r="G102" i="14"/>
  <c r="F102" i="14"/>
  <c r="E102" i="14"/>
  <c r="D102" i="14"/>
  <c r="C102" i="14"/>
  <c r="B102" i="14"/>
  <c r="L101" i="14"/>
  <c r="K101" i="14"/>
  <c r="J101" i="14"/>
  <c r="I101" i="14"/>
  <c r="H101" i="14"/>
  <c r="G101" i="14"/>
  <c r="F101" i="14"/>
  <c r="E101" i="14"/>
  <c r="D101" i="14"/>
  <c r="C101" i="14"/>
  <c r="B101" i="14"/>
  <c r="L100" i="14"/>
  <c r="K100" i="14"/>
  <c r="J100" i="14"/>
  <c r="I100" i="14"/>
  <c r="H100" i="14"/>
  <c r="G100" i="14"/>
  <c r="F100" i="14"/>
  <c r="E100" i="14"/>
  <c r="D100" i="14"/>
  <c r="C100" i="14"/>
  <c r="B100" i="14"/>
  <c r="L99" i="14"/>
  <c r="K99" i="14"/>
  <c r="J99" i="14"/>
  <c r="I99" i="14"/>
  <c r="G99" i="14"/>
  <c r="F99" i="14"/>
  <c r="E99" i="14"/>
  <c r="D99" i="14"/>
  <c r="C99" i="14"/>
  <c r="B99" i="14"/>
  <c r="A142" i="13"/>
  <c r="A141" i="13"/>
  <c r="U133" i="13"/>
  <c r="T133" i="13"/>
  <c r="S133" i="13"/>
  <c r="R133" i="13"/>
  <c r="Q133" i="13"/>
  <c r="P133" i="13"/>
  <c r="O133" i="13"/>
  <c r="N133" i="13"/>
  <c r="M133" i="13"/>
  <c r="L133" i="13"/>
  <c r="K133" i="13"/>
  <c r="J133" i="13"/>
  <c r="I133" i="13"/>
  <c r="H133" i="13"/>
  <c r="G133" i="13"/>
  <c r="F133" i="13"/>
  <c r="E133" i="13"/>
  <c r="D133" i="13"/>
  <c r="C133" i="13"/>
  <c r="B133" i="13"/>
  <c r="U132" i="13"/>
  <c r="T132" i="13"/>
  <c r="S132" i="13"/>
  <c r="R132" i="13"/>
  <c r="Q132" i="13"/>
  <c r="P132" i="13"/>
  <c r="O132" i="13"/>
  <c r="N132" i="13"/>
  <c r="M132" i="13"/>
  <c r="L132" i="13"/>
  <c r="K132" i="13"/>
  <c r="J132" i="13"/>
  <c r="I132" i="13"/>
  <c r="H132" i="13"/>
  <c r="G132" i="13"/>
  <c r="F132" i="13"/>
  <c r="E132" i="13"/>
  <c r="D132" i="13"/>
  <c r="C132" i="13"/>
  <c r="B132" i="13"/>
  <c r="U131" i="13"/>
  <c r="T131" i="13"/>
  <c r="S131" i="13"/>
  <c r="R131" i="13"/>
  <c r="Q131" i="13"/>
  <c r="P131" i="13"/>
  <c r="O131" i="13"/>
  <c r="N131" i="13"/>
  <c r="M131" i="13"/>
  <c r="L131" i="13"/>
  <c r="K131" i="13"/>
  <c r="J131" i="13"/>
  <c r="I131" i="13"/>
  <c r="H131" i="13"/>
  <c r="G131" i="13"/>
  <c r="F131" i="13"/>
  <c r="E131" i="13"/>
  <c r="D131" i="13"/>
  <c r="C131" i="13"/>
  <c r="B131" i="13"/>
  <c r="U130" i="13"/>
  <c r="T130" i="13"/>
  <c r="S130" i="13"/>
  <c r="R130" i="13"/>
  <c r="Q130" i="13"/>
  <c r="P130" i="13"/>
  <c r="O130" i="13"/>
  <c r="N130" i="13"/>
  <c r="M130" i="13"/>
  <c r="L130" i="13"/>
  <c r="K130" i="13"/>
  <c r="J130" i="13"/>
  <c r="I130" i="13"/>
  <c r="H130" i="13"/>
  <c r="G130" i="13"/>
  <c r="F130" i="13"/>
  <c r="E130" i="13"/>
  <c r="D130" i="13"/>
  <c r="C130" i="13"/>
  <c r="B130" i="13"/>
  <c r="U129" i="13"/>
  <c r="T129" i="13"/>
  <c r="S129" i="13"/>
  <c r="R129" i="13"/>
  <c r="Q129" i="13"/>
  <c r="P129" i="13"/>
  <c r="O129" i="13"/>
  <c r="N129" i="13"/>
  <c r="M129" i="13"/>
  <c r="L129" i="13"/>
  <c r="K129" i="13"/>
  <c r="J129" i="13"/>
  <c r="I129" i="13"/>
  <c r="H129" i="13"/>
  <c r="G129" i="13"/>
  <c r="F129" i="13"/>
  <c r="E129" i="13"/>
  <c r="D129" i="13"/>
  <c r="C129" i="13"/>
  <c r="B129" i="13"/>
  <c r="U128" i="13"/>
  <c r="T128" i="13"/>
  <c r="S128" i="13"/>
  <c r="R128" i="13"/>
  <c r="Q128" i="13"/>
  <c r="P128" i="13"/>
  <c r="O128" i="13"/>
  <c r="N128" i="13"/>
  <c r="M128" i="13"/>
  <c r="L128" i="13"/>
  <c r="K128" i="13"/>
  <c r="J128" i="13"/>
  <c r="I128" i="13"/>
  <c r="H128" i="13"/>
  <c r="G128" i="13"/>
  <c r="F128" i="13"/>
  <c r="E128" i="13"/>
  <c r="D128" i="13"/>
  <c r="C128" i="13"/>
  <c r="B128" i="13"/>
  <c r="U127" i="13"/>
  <c r="T127" i="13"/>
  <c r="S127" i="13"/>
  <c r="R127" i="13"/>
  <c r="Q127" i="13"/>
  <c r="P127" i="13"/>
  <c r="O127" i="13"/>
  <c r="N127" i="13"/>
  <c r="M127" i="13"/>
  <c r="L127" i="13"/>
  <c r="K127" i="13"/>
  <c r="J127" i="13"/>
  <c r="I127" i="13"/>
  <c r="H127" i="13"/>
  <c r="G127" i="13"/>
  <c r="F127" i="13"/>
  <c r="E127" i="13"/>
  <c r="D127" i="13"/>
  <c r="C127" i="13"/>
  <c r="B127" i="13"/>
  <c r="U126" i="13"/>
  <c r="T126" i="13"/>
  <c r="S126" i="13"/>
  <c r="R126" i="13"/>
  <c r="Q126" i="13"/>
  <c r="P126" i="13"/>
  <c r="O126" i="13"/>
  <c r="N126" i="13"/>
  <c r="M126" i="13"/>
  <c r="L126" i="13"/>
  <c r="K126" i="13"/>
  <c r="J126" i="13"/>
  <c r="I126" i="13"/>
  <c r="H126" i="13"/>
  <c r="G126" i="13"/>
  <c r="F126" i="13"/>
  <c r="E126" i="13"/>
  <c r="D126" i="13"/>
  <c r="C126" i="13"/>
  <c r="B126" i="13"/>
  <c r="U125" i="13"/>
  <c r="T125" i="13"/>
  <c r="S125" i="13"/>
  <c r="R125" i="13"/>
  <c r="Q125" i="13"/>
  <c r="P125" i="13"/>
  <c r="O125" i="13"/>
  <c r="N125" i="13"/>
  <c r="M125" i="13"/>
  <c r="L125" i="13"/>
  <c r="K125" i="13"/>
  <c r="J125" i="13"/>
  <c r="I125" i="13"/>
  <c r="H125" i="13"/>
  <c r="G125" i="13"/>
  <c r="F125" i="13"/>
  <c r="E125" i="13"/>
  <c r="D125" i="13"/>
  <c r="C125" i="13"/>
  <c r="B125" i="13"/>
  <c r="U124" i="13"/>
  <c r="T124" i="13"/>
  <c r="S124" i="13"/>
  <c r="R124" i="13"/>
  <c r="Q124" i="13"/>
  <c r="P124" i="13"/>
  <c r="O124" i="13"/>
  <c r="N124" i="13"/>
  <c r="M124" i="13"/>
  <c r="L124" i="13"/>
  <c r="K124" i="13"/>
  <c r="J124" i="13"/>
  <c r="I124" i="13"/>
  <c r="H124" i="13"/>
  <c r="G124" i="13"/>
  <c r="F124" i="13"/>
  <c r="E124" i="13"/>
  <c r="D124" i="13"/>
  <c r="C124" i="13"/>
  <c r="B124" i="13"/>
  <c r="U123" i="13"/>
  <c r="T123" i="13"/>
  <c r="S123" i="13"/>
  <c r="R123" i="13"/>
  <c r="Q123" i="13"/>
  <c r="P123" i="13"/>
  <c r="O123" i="13"/>
  <c r="N123" i="13"/>
  <c r="M123" i="13"/>
  <c r="L123" i="13"/>
  <c r="K123" i="13"/>
  <c r="J123" i="13"/>
  <c r="I123" i="13"/>
  <c r="H123" i="13"/>
  <c r="G123" i="13"/>
  <c r="F123" i="13"/>
  <c r="E123" i="13"/>
  <c r="D123" i="13"/>
  <c r="C123" i="13"/>
  <c r="B123" i="13"/>
  <c r="U122" i="13"/>
  <c r="T122" i="13"/>
  <c r="S122" i="13"/>
  <c r="R122" i="13"/>
  <c r="Q122" i="13"/>
  <c r="P122" i="13"/>
  <c r="O122" i="13"/>
  <c r="N122" i="13"/>
  <c r="M122" i="13"/>
  <c r="L122" i="13"/>
  <c r="K122" i="13"/>
  <c r="J122" i="13"/>
  <c r="I122" i="13"/>
  <c r="H122" i="13"/>
  <c r="G122" i="13"/>
  <c r="F122" i="13"/>
  <c r="E122" i="13"/>
  <c r="D122" i="13"/>
  <c r="C122" i="13"/>
  <c r="B122" i="13"/>
  <c r="U121" i="13"/>
  <c r="T121" i="13"/>
  <c r="S121" i="13"/>
  <c r="R121" i="13"/>
  <c r="Q121" i="13"/>
  <c r="P121" i="13"/>
  <c r="O121" i="13"/>
  <c r="N121" i="13"/>
  <c r="M121" i="13"/>
  <c r="L121" i="13"/>
  <c r="K121" i="13"/>
  <c r="J121" i="13"/>
  <c r="I121" i="13"/>
  <c r="H121" i="13"/>
  <c r="G121" i="13"/>
  <c r="F121" i="13"/>
  <c r="E121" i="13"/>
  <c r="D121" i="13"/>
  <c r="C121" i="13"/>
  <c r="B121" i="13"/>
  <c r="U120" i="13"/>
  <c r="T120" i="13"/>
  <c r="S120" i="13"/>
  <c r="R120" i="13"/>
  <c r="Q120" i="13"/>
  <c r="P120" i="13"/>
  <c r="O120" i="13"/>
  <c r="N120" i="13"/>
  <c r="M120" i="13"/>
  <c r="L120" i="13"/>
  <c r="K120" i="13"/>
  <c r="J120" i="13"/>
  <c r="I120" i="13"/>
  <c r="H120" i="13"/>
  <c r="G120" i="13"/>
  <c r="F120" i="13"/>
  <c r="E120" i="13"/>
  <c r="D120" i="13"/>
  <c r="C120" i="13"/>
  <c r="B120" i="13"/>
  <c r="U119" i="13"/>
  <c r="T119" i="13"/>
  <c r="S119" i="13"/>
  <c r="R119" i="13"/>
  <c r="Q119" i="13"/>
  <c r="P119" i="13"/>
  <c r="O119" i="13"/>
  <c r="N119" i="13"/>
  <c r="M119" i="13"/>
  <c r="L119" i="13"/>
  <c r="K119" i="13"/>
  <c r="J119" i="13"/>
  <c r="I119" i="13"/>
  <c r="H119" i="13"/>
  <c r="G119" i="13"/>
  <c r="F119" i="13"/>
  <c r="E119" i="13"/>
  <c r="D119" i="13"/>
  <c r="C119" i="13"/>
  <c r="B119" i="13"/>
  <c r="U118" i="13"/>
  <c r="T118" i="13"/>
  <c r="S118" i="13"/>
  <c r="R118" i="13"/>
  <c r="Q118" i="13"/>
  <c r="P118" i="13"/>
  <c r="O118" i="13"/>
  <c r="N118" i="13"/>
  <c r="M118" i="13"/>
  <c r="L118" i="13"/>
  <c r="K118" i="13"/>
  <c r="J118" i="13"/>
  <c r="I118" i="13"/>
  <c r="H118" i="13"/>
  <c r="G118" i="13"/>
  <c r="F118" i="13"/>
  <c r="E118" i="13"/>
  <c r="D118" i="13"/>
  <c r="C118" i="13"/>
  <c r="B118" i="13"/>
  <c r="U117" i="13"/>
  <c r="T117" i="13"/>
  <c r="S117" i="13"/>
  <c r="R117" i="13"/>
  <c r="Q117" i="13"/>
  <c r="P117" i="13"/>
  <c r="O117" i="13"/>
  <c r="N117" i="13"/>
  <c r="M117" i="13"/>
  <c r="L117" i="13"/>
  <c r="K117" i="13"/>
  <c r="J117" i="13"/>
  <c r="I117" i="13"/>
  <c r="H117" i="13"/>
  <c r="G117" i="13"/>
  <c r="F117" i="13"/>
  <c r="E117" i="13"/>
  <c r="D117" i="13"/>
  <c r="C117" i="13"/>
  <c r="B117" i="13"/>
  <c r="U115" i="13"/>
  <c r="T115" i="13"/>
  <c r="S115" i="13"/>
  <c r="R115" i="13"/>
  <c r="Q115" i="13"/>
  <c r="P115" i="13"/>
  <c r="O115" i="13"/>
  <c r="N115" i="13"/>
  <c r="M115" i="13"/>
  <c r="L115" i="13"/>
  <c r="K115" i="13"/>
  <c r="J115" i="13"/>
  <c r="I115" i="13"/>
  <c r="H115" i="13"/>
  <c r="G115" i="13"/>
  <c r="F115" i="13"/>
  <c r="E115" i="13"/>
  <c r="D115" i="13"/>
  <c r="C115" i="13"/>
  <c r="B115" i="13"/>
  <c r="U114" i="13"/>
  <c r="T114" i="13"/>
  <c r="S114" i="13"/>
  <c r="R114" i="13"/>
  <c r="Q114" i="13"/>
  <c r="P114" i="13"/>
  <c r="O114" i="13"/>
  <c r="N114" i="13"/>
  <c r="M114" i="13"/>
  <c r="L114" i="13"/>
  <c r="K114" i="13"/>
  <c r="J114" i="13"/>
  <c r="I114" i="13"/>
  <c r="H114" i="13"/>
  <c r="G114" i="13"/>
  <c r="F114" i="13"/>
  <c r="E114" i="13"/>
  <c r="D114" i="13"/>
  <c r="C114" i="13"/>
  <c r="B114" i="13"/>
  <c r="U113" i="13"/>
  <c r="T113" i="13"/>
  <c r="S113" i="13"/>
  <c r="R113" i="13"/>
  <c r="Q113" i="13"/>
  <c r="P113" i="13"/>
  <c r="O113" i="13"/>
  <c r="N113" i="13"/>
  <c r="M113" i="13"/>
  <c r="L113" i="13"/>
  <c r="K113" i="13"/>
  <c r="J113" i="13"/>
  <c r="I113" i="13"/>
  <c r="H113" i="13"/>
  <c r="G113" i="13"/>
  <c r="F113" i="13"/>
  <c r="E113" i="13"/>
  <c r="D113" i="13"/>
  <c r="C113" i="13"/>
  <c r="B113" i="13"/>
  <c r="U112" i="13"/>
  <c r="T112" i="13"/>
  <c r="S112" i="13"/>
  <c r="R112" i="13"/>
  <c r="Q112" i="13"/>
  <c r="P112" i="13"/>
  <c r="O112" i="13"/>
  <c r="N112" i="13"/>
  <c r="M112" i="13"/>
  <c r="L112" i="13"/>
  <c r="K112" i="13"/>
  <c r="J112" i="13"/>
  <c r="I112" i="13"/>
  <c r="H112" i="13"/>
  <c r="G112" i="13"/>
  <c r="F112" i="13"/>
  <c r="E112" i="13"/>
  <c r="D112" i="13"/>
  <c r="C112" i="13"/>
  <c r="B112" i="13"/>
  <c r="U111" i="13"/>
  <c r="T111" i="13"/>
  <c r="S111" i="13"/>
  <c r="R111" i="13"/>
  <c r="Q111" i="13"/>
  <c r="P111" i="13"/>
  <c r="O111" i="13"/>
  <c r="N111" i="13"/>
  <c r="M111" i="13"/>
  <c r="L111" i="13"/>
  <c r="K111" i="13"/>
  <c r="J111" i="13"/>
  <c r="I111" i="13"/>
  <c r="H111" i="13"/>
  <c r="G111" i="13"/>
  <c r="F111" i="13"/>
  <c r="E111" i="13"/>
  <c r="D111" i="13"/>
  <c r="C111" i="13"/>
  <c r="B111" i="13"/>
  <c r="U110" i="13"/>
  <c r="T110" i="13"/>
  <c r="S110" i="13"/>
  <c r="R110" i="13"/>
  <c r="Q110" i="13"/>
  <c r="P110" i="13"/>
  <c r="O110" i="13"/>
  <c r="N110" i="13"/>
  <c r="M110" i="13"/>
  <c r="L110" i="13"/>
  <c r="K110" i="13"/>
  <c r="J110" i="13"/>
  <c r="I110" i="13"/>
  <c r="H110" i="13"/>
  <c r="G110" i="13"/>
  <c r="F110" i="13"/>
  <c r="E110" i="13"/>
  <c r="D110" i="13"/>
  <c r="C110" i="13"/>
  <c r="B110" i="13"/>
  <c r="U109" i="13"/>
  <c r="T109" i="13"/>
  <c r="S109" i="13"/>
  <c r="R109" i="13"/>
  <c r="Q109" i="13"/>
  <c r="P109" i="13"/>
  <c r="O109" i="13"/>
  <c r="N109" i="13"/>
  <c r="M109" i="13"/>
  <c r="L109" i="13"/>
  <c r="K109" i="13"/>
  <c r="J109" i="13"/>
  <c r="I109" i="13"/>
  <c r="H109" i="13"/>
  <c r="G109" i="13"/>
  <c r="F109" i="13"/>
  <c r="E109" i="13"/>
  <c r="D109" i="13"/>
  <c r="C109" i="13"/>
  <c r="B109" i="13"/>
  <c r="V50" i="13"/>
  <c r="V49" i="13"/>
  <c r="V39" i="13"/>
  <c r="V38" i="13"/>
  <c r="V37" i="13"/>
  <c r="V36" i="13"/>
  <c r="V35" i="13"/>
  <c r="V34" i="13"/>
  <c r="V33" i="13"/>
  <c r="V32" i="13"/>
  <c r="V31" i="13"/>
  <c r="V30" i="13"/>
  <c r="V29" i="13"/>
  <c r="V28" i="13"/>
  <c r="V27" i="13"/>
  <c r="V26" i="13"/>
  <c r="V25" i="13"/>
  <c r="V24" i="13"/>
  <c r="V23" i="13"/>
  <c r="V22" i="13"/>
  <c r="V21" i="13"/>
  <c r="V20" i="13"/>
  <c r="V19" i="13"/>
  <c r="V18" i="13"/>
  <c r="V17" i="13"/>
  <c r="V16" i="13"/>
  <c r="V15" i="13"/>
  <c r="V14" i="13"/>
  <c r="V13" i="13"/>
  <c r="V12" i="13"/>
  <c r="V11" i="13"/>
  <c r="V10" i="13"/>
  <c r="V9" i="13"/>
  <c r="V8" i="13"/>
  <c r="V7" i="13"/>
  <c r="V6" i="13"/>
  <c r="A103" i="12"/>
  <c r="A101" i="12"/>
  <c r="A100" i="12"/>
  <c r="I99" i="12"/>
  <c r="H99" i="12"/>
  <c r="G99" i="12"/>
  <c r="F99" i="12"/>
  <c r="E99" i="12"/>
  <c r="C99" i="12"/>
  <c r="I93" i="12"/>
  <c r="H93" i="12"/>
  <c r="G93" i="12"/>
  <c r="F93" i="12"/>
  <c r="E93" i="12"/>
  <c r="C93" i="12"/>
  <c r="I92" i="12"/>
  <c r="H92" i="12"/>
  <c r="G92" i="12"/>
  <c r="F92" i="12"/>
  <c r="E92" i="12"/>
  <c r="C92" i="12"/>
  <c r="I91" i="12"/>
  <c r="H91" i="12"/>
  <c r="G91" i="12"/>
  <c r="F91" i="12"/>
  <c r="E91" i="12"/>
  <c r="C91" i="12"/>
  <c r="I90" i="12"/>
  <c r="H90" i="12"/>
  <c r="G90" i="12"/>
  <c r="F90" i="12"/>
  <c r="E90" i="12"/>
  <c r="C90" i="12"/>
  <c r="I89" i="12"/>
  <c r="H89" i="12"/>
  <c r="G89" i="12"/>
  <c r="F89" i="12"/>
  <c r="E89" i="12"/>
  <c r="C89" i="12"/>
  <c r="I88" i="12"/>
  <c r="H88" i="12"/>
  <c r="G88" i="12"/>
  <c r="F88" i="12"/>
  <c r="E88" i="12"/>
  <c r="C88" i="12"/>
  <c r="I87" i="12"/>
  <c r="H87" i="12"/>
  <c r="G87" i="12"/>
  <c r="F87" i="12"/>
  <c r="E87" i="12"/>
  <c r="C87" i="12"/>
  <c r="I86" i="12"/>
  <c r="H86" i="12"/>
  <c r="G86" i="12"/>
  <c r="F86" i="12"/>
  <c r="E86" i="12"/>
  <c r="C86" i="12"/>
  <c r="I85" i="12"/>
  <c r="H85" i="12"/>
  <c r="G85" i="12"/>
  <c r="F85" i="12"/>
  <c r="E85" i="12"/>
  <c r="C85" i="12"/>
  <c r="I84" i="12"/>
  <c r="H84" i="12"/>
  <c r="G84" i="12"/>
  <c r="F84" i="12"/>
  <c r="E84" i="12"/>
  <c r="C84" i="12"/>
  <c r="I83" i="12"/>
  <c r="H83" i="12"/>
  <c r="G83" i="12"/>
  <c r="F83" i="12"/>
  <c r="E83" i="12"/>
  <c r="C83" i="12"/>
  <c r="I82" i="12"/>
  <c r="H82" i="12"/>
  <c r="G82" i="12"/>
  <c r="F82" i="12"/>
  <c r="E82" i="12"/>
  <c r="C82" i="12"/>
  <c r="I81" i="12"/>
  <c r="H81" i="12"/>
  <c r="G81" i="12"/>
  <c r="F81" i="12"/>
  <c r="E81" i="12"/>
  <c r="C81" i="12"/>
  <c r="I80" i="12"/>
  <c r="H80" i="12"/>
  <c r="G80" i="12"/>
  <c r="F80" i="12"/>
  <c r="E80" i="12"/>
  <c r="C80" i="12"/>
  <c r="I79" i="12"/>
  <c r="H79" i="12"/>
  <c r="G79" i="12"/>
  <c r="E79" i="12"/>
  <c r="D79" i="12"/>
  <c r="C79" i="12"/>
  <c r="I78" i="12"/>
  <c r="H78" i="12"/>
  <c r="G78" i="12"/>
  <c r="E78" i="12"/>
  <c r="C78" i="12"/>
  <c r="I77" i="12"/>
  <c r="H77" i="12"/>
  <c r="G77" i="12"/>
  <c r="E77" i="12"/>
  <c r="C77" i="12"/>
  <c r="I76" i="12"/>
  <c r="H76" i="12"/>
  <c r="G76" i="12"/>
  <c r="E76" i="12"/>
  <c r="C76" i="12"/>
  <c r="I74" i="12"/>
  <c r="H74" i="12"/>
  <c r="G74" i="12"/>
  <c r="E74" i="12"/>
  <c r="C74" i="12"/>
  <c r="I73" i="12"/>
  <c r="H73" i="12"/>
  <c r="G73" i="12"/>
  <c r="E73" i="12"/>
  <c r="C73" i="12"/>
  <c r="I72" i="12"/>
  <c r="H72" i="12"/>
  <c r="G72" i="12"/>
  <c r="E72" i="12"/>
  <c r="C72" i="12"/>
  <c r="I71" i="12"/>
  <c r="H71" i="12"/>
  <c r="G71" i="12"/>
  <c r="E71" i="12"/>
  <c r="C71" i="12"/>
  <c r="F31" i="12"/>
  <c r="F79" i="12" s="1"/>
  <c r="F30" i="12"/>
  <c r="F78" i="12" s="1"/>
  <c r="F29" i="12"/>
  <c r="F77" i="12" s="1"/>
  <c r="F28" i="12"/>
  <c r="F76" i="12" s="1"/>
  <c r="F27" i="12"/>
  <c r="F26" i="12"/>
  <c r="F25" i="12"/>
  <c r="F24" i="12"/>
  <c r="F23" i="12"/>
  <c r="F22" i="12"/>
  <c r="F21" i="12"/>
  <c r="F20" i="12"/>
  <c r="F19" i="12"/>
  <c r="F18" i="12"/>
  <c r="F17" i="12"/>
  <c r="F16" i="12"/>
  <c r="F15" i="12"/>
  <c r="F14" i="12"/>
  <c r="F13" i="12"/>
  <c r="F12" i="12"/>
  <c r="F11" i="12"/>
  <c r="F10" i="12"/>
  <c r="F9" i="12"/>
  <c r="F8" i="12"/>
  <c r="F7" i="12"/>
  <c r="F6" i="12"/>
  <c r="F5" i="12"/>
  <c r="A5" i="12"/>
  <c r="A6" i="12" s="1"/>
  <c r="A7" i="12" s="1"/>
  <c r="A8" i="12" s="1"/>
  <c r="A9" i="12" s="1"/>
  <c r="A10" i="12" s="1"/>
  <c r="A11" i="12" s="1"/>
  <c r="A12" i="12" s="1"/>
  <c r="A13" i="12" s="1"/>
  <c r="A14" i="12" s="1"/>
  <c r="A15" i="12" s="1"/>
  <c r="A16" i="12" s="1"/>
  <c r="A17" i="12" s="1"/>
  <c r="F4" i="12"/>
  <c r="A146" i="11"/>
  <c r="A145" i="11"/>
  <c r="A143" i="11"/>
  <c r="A142" i="11"/>
  <c r="J141" i="11"/>
  <c r="H141" i="11"/>
  <c r="G141" i="11"/>
  <c r="E141" i="11"/>
  <c r="D141" i="11"/>
  <c r="C141" i="11"/>
  <c r="B141" i="11"/>
  <c r="J135" i="11"/>
  <c r="H135" i="11"/>
  <c r="G135" i="11"/>
  <c r="E135" i="11"/>
  <c r="D135" i="11"/>
  <c r="C135" i="11"/>
  <c r="B135" i="11"/>
  <c r="J134" i="11"/>
  <c r="H134" i="11"/>
  <c r="G134" i="11"/>
  <c r="E134" i="11"/>
  <c r="D134" i="11"/>
  <c r="C134" i="11"/>
  <c r="B134" i="11"/>
  <c r="J133" i="11"/>
  <c r="I133" i="11"/>
  <c r="H133" i="11"/>
  <c r="G133" i="11"/>
  <c r="E133" i="11"/>
  <c r="D133" i="11"/>
  <c r="C133" i="11"/>
  <c r="B133" i="11"/>
  <c r="J132" i="11"/>
  <c r="I132" i="11"/>
  <c r="H132" i="11"/>
  <c r="G132" i="11"/>
  <c r="E132" i="11"/>
  <c r="D132" i="11"/>
  <c r="C132" i="11"/>
  <c r="B132" i="11"/>
  <c r="J131" i="11"/>
  <c r="I131" i="11"/>
  <c r="H131" i="11"/>
  <c r="G131" i="11"/>
  <c r="E131" i="11"/>
  <c r="D131" i="11"/>
  <c r="C131" i="11"/>
  <c r="B131" i="11"/>
  <c r="J130" i="11"/>
  <c r="I130" i="11"/>
  <c r="H130" i="11"/>
  <c r="G130" i="11"/>
  <c r="E130" i="11"/>
  <c r="D130" i="11"/>
  <c r="C130" i="11"/>
  <c r="B130" i="11"/>
  <c r="J129" i="11"/>
  <c r="I129" i="11"/>
  <c r="H129" i="11"/>
  <c r="G129" i="11"/>
  <c r="E129" i="11"/>
  <c r="D129" i="11"/>
  <c r="C129" i="11"/>
  <c r="B129" i="11"/>
  <c r="J128" i="11"/>
  <c r="I128" i="11"/>
  <c r="H128" i="11"/>
  <c r="G128" i="11"/>
  <c r="E128" i="11"/>
  <c r="D128" i="11"/>
  <c r="C128" i="11"/>
  <c r="B128" i="11"/>
  <c r="J127" i="11"/>
  <c r="I127" i="11"/>
  <c r="H127" i="11"/>
  <c r="G127" i="11"/>
  <c r="E127" i="11"/>
  <c r="D127" i="11"/>
  <c r="C127" i="11"/>
  <c r="B127" i="11"/>
  <c r="J126" i="11"/>
  <c r="I126" i="11"/>
  <c r="H126" i="11"/>
  <c r="G126" i="11"/>
  <c r="E126" i="11"/>
  <c r="D126" i="11"/>
  <c r="C126" i="11"/>
  <c r="B126" i="11"/>
  <c r="J125" i="11"/>
  <c r="I125" i="11"/>
  <c r="H125" i="11"/>
  <c r="G125" i="11"/>
  <c r="E125" i="11"/>
  <c r="D125" i="11"/>
  <c r="C125" i="11"/>
  <c r="B125" i="11"/>
  <c r="J124" i="11"/>
  <c r="I124" i="11"/>
  <c r="H124" i="11"/>
  <c r="G124" i="11"/>
  <c r="E124" i="11"/>
  <c r="D124" i="11"/>
  <c r="C124" i="11"/>
  <c r="B124" i="11"/>
  <c r="J123" i="11"/>
  <c r="I123" i="11"/>
  <c r="H123" i="11"/>
  <c r="G123" i="11"/>
  <c r="E123" i="11"/>
  <c r="D123" i="11"/>
  <c r="C123" i="11"/>
  <c r="B123" i="11"/>
  <c r="J122" i="11"/>
  <c r="H122" i="11"/>
  <c r="G122" i="11"/>
  <c r="E122" i="11"/>
  <c r="C122" i="11"/>
  <c r="B122" i="11"/>
  <c r="J121" i="11"/>
  <c r="H121" i="11"/>
  <c r="G121" i="11"/>
  <c r="E121" i="11"/>
  <c r="C121" i="11"/>
  <c r="B121" i="11"/>
  <c r="J120" i="11"/>
  <c r="H120" i="11"/>
  <c r="G120" i="11"/>
  <c r="E120" i="11"/>
  <c r="C120" i="11"/>
  <c r="B120" i="11"/>
  <c r="J119" i="11"/>
  <c r="H119" i="11"/>
  <c r="G119" i="11"/>
  <c r="E119" i="11"/>
  <c r="C119" i="11"/>
  <c r="B119" i="11"/>
  <c r="J118" i="11"/>
  <c r="H118" i="11"/>
  <c r="G118" i="11"/>
  <c r="E118" i="11"/>
  <c r="C118" i="11"/>
  <c r="B118" i="11"/>
  <c r="J116" i="11"/>
  <c r="H116" i="11"/>
  <c r="G116" i="11"/>
  <c r="E116" i="11"/>
  <c r="C116" i="11"/>
  <c r="B116" i="11"/>
  <c r="J115" i="11"/>
  <c r="H115" i="11"/>
  <c r="G115" i="11"/>
  <c r="E115" i="11"/>
  <c r="C115" i="11"/>
  <c r="B115" i="11"/>
  <c r="J114" i="11"/>
  <c r="H114" i="11"/>
  <c r="G114" i="11"/>
  <c r="E114" i="11"/>
  <c r="C114" i="11"/>
  <c r="B114" i="11"/>
  <c r="J113" i="11"/>
  <c r="H113" i="11"/>
  <c r="G113" i="11"/>
  <c r="E113" i="11"/>
  <c r="C113" i="11"/>
  <c r="B113" i="11"/>
  <c r="J112" i="11"/>
  <c r="H112" i="11"/>
  <c r="G112" i="11"/>
  <c r="E112" i="11"/>
  <c r="C112" i="11"/>
  <c r="B112" i="11"/>
  <c r="J111" i="11"/>
  <c r="H111" i="11"/>
  <c r="G111" i="11"/>
  <c r="E111" i="11"/>
  <c r="B111" i="11"/>
  <c r="J110" i="11"/>
  <c r="H110" i="11"/>
  <c r="G110" i="11"/>
  <c r="E110" i="11"/>
  <c r="B110" i="11"/>
  <c r="J109" i="11"/>
  <c r="H109" i="11"/>
  <c r="G109" i="11"/>
  <c r="E109" i="11"/>
  <c r="B109" i="11"/>
  <c r="J108" i="11"/>
  <c r="H108" i="11"/>
  <c r="G108" i="11"/>
  <c r="E108" i="11"/>
  <c r="B108" i="11"/>
  <c r="J107" i="11"/>
  <c r="G107" i="11"/>
  <c r="E107" i="11"/>
  <c r="B107" i="11"/>
  <c r="E106" i="11"/>
  <c r="B106" i="11"/>
  <c r="I68" i="11"/>
  <c r="I122" i="11" s="1"/>
  <c r="D68" i="11"/>
  <c r="D122" i="11" s="1"/>
  <c r="I67" i="11"/>
  <c r="I121" i="11" s="1"/>
  <c r="D67" i="11"/>
  <c r="D121" i="11" s="1"/>
  <c r="I66" i="11"/>
  <c r="I120" i="11" s="1"/>
  <c r="D66" i="11"/>
  <c r="D120" i="11" s="1"/>
  <c r="I65" i="11"/>
  <c r="I119" i="11" s="1"/>
  <c r="D65" i="11"/>
  <c r="D119" i="11" s="1"/>
  <c r="I64" i="11"/>
  <c r="I118" i="11" s="1"/>
  <c r="D64" i="11"/>
  <c r="D118" i="11" s="1"/>
  <c r="I63" i="11"/>
  <c r="D63" i="11"/>
  <c r="I62" i="11"/>
  <c r="D62" i="11"/>
  <c r="I61" i="11"/>
  <c r="D61" i="11"/>
  <c r="I60" i="11"/>
  <c r="D60" i="11"/>
  <c r="I59" i="11"/>
  <c r="D59" i="11"/>
  <c r="I58" i="11"/>
  <c r="D58" i="11"/>
  <c r="I57" i="11"/>
  <c r="D57" i="11"/>
  <c r="I56" i="11"/>
  <c r="D56" i="11"/>
  <c r="I55" i="11"/>
  <c r="D55" i="11"/>
  <c r="I54" i="11"/>
  <c r="D54" i="11"/>
  <c r="I53" i="11"/>
  <c r="D53" i="11"/>
  <c r="I52" i="11"/>
  <c r="D52" i="11"/>
  <c r="I51" i="11"/>
  <c r="D51" i="11"/>
  <c r="I50" i="11"/>
  <c r="D50" i="11"/>
  <c r="I49" i="11"/>
  <c r="D49" i="11"/>
  <c r="I48" i="11"/>
  <c r="D48" i="11"/>
  <c r="I47" i="11"/>
  <c r="D47" i="11"/>
  <c r="I46" i="11"/>
  <c r="D46" i="11"/>
  <c r="I45" i="11"/>
  <c r="D45" i="11"/>
  <c r="I44" i="11"/>
  <c r="D44" i="11"/>
  <c r="I43" i="11"/>
  <c r="D43" i="11"/>
  <c r="I42" i="11"/>
  <c r="D42" i="11"/>
  <c r="I41" i="11"/>
  <c r="D41" i="11"/>
  <c r="I40" i="11"/>
  <c r="D40" i="11"/>
  <c r="I39" i="11"/>
  <c r="D39" i="11"/>
  <c r="I38" i="11"/>
  <c r="D38" i="11"/>
  <c r="I37" i="11"/>
  <c r="D37" i="11"/>
  <c r="I36" i="11"/>
  <c r="D36" i="11"/>
  <c r="I35" i="11"/>
  <c r="D35" i="11"/>
  <c r="I34" i="11"/>
  <c r="D34" i="11"/>
  <c r="I33" i="11"/>
  <c r="D33" i="11"/>
  <c r="I32" i="11"/>
  <c r="D32" i="11"/>
  <c r="I31" i="11"/>
  <c r="D31" i="11"/>
  <c r="I30" i="11"/>
  <c r="D30" i="11"/>
  <c r="I29" i="11"/>
  <c r="D29" i="11"/>
  <c r="I28" i="11"/>
  <c r="D28" i="11"/>
  <c r="I27" i="11"/>
  <c r="D27" i="11"/>
  <c r="I26" i="11"/>
  <c r="D26" i="11"/>
  <c r="I25" i="11"/>
  <c r="D25" i="11"/>
  <c r="I24" i="11"/>
  <c r="D24" i="11"/>
  <c r="I23" i="11"/>
  <c r="D23" i="11"/>
  <c r="I22" i="11"/>
  <c r="D22" i="11"/>
  <c r="I21" i="11"/>
  <c r="D21" i="11"/>
  <c r="I20" i="11"/>
  <c r="D20" i="11"/>
  <c r="I19" i="11"/>
  <c r="D19" i="11"/>
  <c r="I18" i="11"/>
  <c r="D18" i="11"/>
  <c r="I17" i="11"/>
  <c r="D17" i="11"/>
  <c r="I16" i="11"/>
  <c r="D16" i="11"/>
  <c r="I15" i="11"/>
  <c r="D15" i="11"/>
  <c r="I14" i="11"/>
  <c r="D14" i="11"/>
  <c r="I13" i="11"/>
  <c r="D13" i="11"/>
  <c r="I12" i="11"/>
  <c r="D12" i="11"/>
  <c r="I11" i="11"/>
  <c r="D11" i="11"/>
  <c r="I10" i="11"/>
  <c r="D10" i="11"/>
  <c r="I9" i="11"/>
  <c r="D9" i="11"/>
  <c r="D8" i="11"/>
  <c r="D7" i="11"/>
  <c r="D6" i="11"/>
  <c r="D5" i="11"/>
  <c r="A134" i="10"/>
  <c r="A131" i="10"/>
  <c r="N124" i="10"/>
  <c r="M124" i="10"/>
  <c r="K124" i="10"/>
  <c r="J124" i="10"/>
  <c r="H124" i="10"/>
  <c r="G124" i="10"/>
  <c r="D124" i="10"/>
  <c r="B124" i="10"/>
  <c r="N123" i="10"/>
  <c r="M123" i="10"/>
  <c r="K123" i="10"/>
  <c r="J123" i="10"/>
  <c r="H123" i="10"/>
  <c r="G123" i="10"/>
  <c r="D123" i="10"/>
  <c r="B123" i="10"/>
  <c r="N122" i="10"/>
  <c r="M122" i="10"/>
  <c r="K122" i="10"/>
  <c r="J122" i="10"/>
  <c r="H122" i="10"/>
  <c r="G122" i="10"/>
  <c r="D122" i="10"/>
  <c r="B122" i="10"/>
  <c r="N121" i="10"/>
  <c r="M121" i="10"/>
  <c r="K121" i="10"/>
  <c r="J121" i="10"/>
  <c r="H121" i="10"/>
  <c r="G121" i="10"/>
  <c r="D121" i="10"/>
  <c r="B121" i="10"/>
  <c r="N120" i="10"/>
  <c r="M120" i="10"/>
  <c r="K120" i="10"/>
  <c r="J120" i="10"/>
  <c r="H120" i="10"/>
  <c r="G120" i="10"/>
  <c r="D120" i="10"/>
  <c r="B120" i="10"/>
  <c r="N119" i="10"/>
  <c r="M119" i="10"/>
  <c r="K119" i="10"/>
  <c r="J119" i="10"/>
  <c r="H119" i="10"/>
  <c r="G119" i="10"/>
  <c r="D119" i="10"/>
  <c r="B119" i="10"/>
  <c r="N118" i="10"/>
  <c r="M118" i="10"/>
  <c r="K118" i="10"/>
  <c r="J118" i="10"/>
  <c r="H118" i="10"/>
  <c r="G118" i="10"/>
  <c r="D118" i="10"/>
  <c r="B118" i="10"/>
  <c r="N117" i="10"/>
  <c r="M117" i="10"/>
  <c r="K117" i="10"/>
  <c r="J117" i="10"/>
  <c r="H117" i="10"/>
  <c r="G117" i="10"/>
  <c r="D117" i="10"/>
  <c r="B117" i="10"/>
  <c r="N116" i="10"/>
  <c r="M116" i="10"/>
  <c r="K116" i="10"/>
  <c r="J116" i="10"/>
  <c r="H116" i="10"/>
  <c r="G116" i="10"/>
  <c r="D116" i="10"/>
  <c r="B116" i="10"/>
  <c r="N115" i="10"/>
  <c r="M115" i="10"/>
  <c r="K115" i="10"/>
  <c r="J115" i="10"/>
  <c r="H115" i="10"/>
  <c r="G115" i="10"/>
  <c r="D115" i="10"/>
  <c r="B115" i="10"/>
  <c r="N114" i="10"/>
  <c r="M114" i="10"/>
  <c r="K114" i="10"/>
  <c r="J114" i="10"/>
  <c r="H114" i="10"/>
  <c r="G114" i="10"/>
  <c r="D114" i="10"/>
  <c r="B114" i="10"/>
  <c r="N113" i="10"/>
  <c r="M113" i="10"/>
  <c r="K113" i="10"/>
  <c r="J113" i="10"/>
  <c r="H113" i="10"/>
  <c r="G113" i="10"/>
  <c r="D113" i="10"/>
  <c r="B113" i="10"/>
  <c r="N112" i="10"/>
  <c r="M112" i="10"/>
  <c r="K112" i="10"/>
  <c r="J112" i="10"/>
  <c r="H112" i="10"/>
  <c r="G112" i="10"/>
  <c r="D112" i="10"/>
  <c r="B112" i="10"/>
  <c r="N111" i="10"/>
  <c r="M111" i="10"/>
  <c r="K111" i="10"/>
  <c r="J111" i="10"/>
  <c r="H111" i="10"/>
  <c r="G111" i="10"/>
  <c r="D111" i="10"/>
  <c r="B111" i="10"/>
  <c r="N110" i="10"/>
  <c r="M110" i="10"/>
  <c r="K110" i="10"/>
  <c r="J110" i="10"/>
  <c r="H110" i="10"/>
  <c r="G110" i="10"/>
  <c r="D110" i="10"/>
  <c r="B110" i="10"/>
  <c r="N109" i="10"/>
  <c r="M109" i="10"/>
  <c r="K109" i="10"/>
  <c r="J109" i="10"/>
  <c r="H109" i="10"/>
  <c r="G109" i="10"/>
  <c r="D109" i="10"/>
  <c r="B109" i="10"/>
  <c r="N108" i="10"/>
  <c r="M108" i="10"/>
  <c r="K108" i="10"/>
  <c r="J108" i="10"/>
  <c r="H108" i="10"/>
  <c r="G108" i="10"/>
  <c r="D108" i="10"/>
  <c r="B108" i="10"/>
  <c r="N107" i="10"/>
  <c r="M107" i="10"/>
  <c r="K107" i="10"/>
  <c r="J107" i="10"/>
  <c r="H107" i="10"/>
  <c r="G107" i="10"/>
  <c r="D107" i="10"/>
  <c r="B107" i="10"/>
  <c r="N105" i="10"/>
  <c r="M105" i="10"/>
  <c r="K105" i="10"/>
  <c r="J105" i="10"/>
  <c r="H105" i="10"/>
  <c r="G105" i="10"/>
  <c r="D105" i="10"/>
  <c r="B105" i="10"/>
  <c r="N104" i="10"/>
  <c r="M104" i="10"/>
  <c r="K104" i="10"/>
  <c r="J104" i="10"/>
  <c r="H104" i="10"/>
  <c r="G104" i="10"/>
  <c r="D104" i="10"/>
  <c r="B104" i="10"/>
  <c r="N103" i="10"/>
  <c r="M103" i="10"/>
  <c r="K103" i="10"/>
  <c r="J103" i="10"/>
  <c r="H103" i="10"/>
  <c r="G103" i="10"/>
  <c r="D103" i="10"/>
  <c r="B103" i="10"/>
  <c r="N102" i="10"/>
  <c r="M102" i="10"/>
  <c r="K102" i="10"/>
  <c r="J102" i="10"/>
  <c r="H102" i="10"/>
  <c r="G102" i="10"/>
  <c r="D102" i="10"/>
  <c r="B102" i="10"/>
  <c r="N101" i="10"/>
  <c r="M101" i="10"/>
  <c r="K101" i="10"/>
  <c r="J101" i="10"/>
  <c r="H101" i="10"/>
  <c r="G101" i="10"/>
  <c r="D101" i="10"/>
  <c r="B101" i="10"/>
  <c r="K100" i="10"/>
  <c r="J100" i="10"/>
  <c r="D100" i="10"/>
  <c r="B100" i="10"/>
  <c r="K99" i="10"/>
  <c r="J99" i="10"/>
  <c r="D99" i="10"/>
  <c r="B99" i="10"/>
  <c r="A154" i="8"/>
  <c r="I147" i="8"/>
  <c r="H147" i="8"/>
  <c r="F147" i="8"/>
  <c r="E147" i="8"/>
  <c r="C147" i="8"/>
  <c r="B147" i="8"/>
  <c r="I146" i="8"/>
  <c r="H146" i="8"/>
  <c r="F146" i="8"/>
  <c r="E146" i="8"/>
  <c r="C146" i="8"/>
  <c r="B146" i="8"/>
  <c r="I145" i="8"/>
  <c r="H145" i="8"/>
  <c r="F145" i="8"/>
  <c r="E145" i="8"/>
  <c r="C145" i="8"/>
  <c r="B145" i="8"/>
  <c r="I144" i="8"/>
  <c r="H144" i="8"/>
  <c r="F144" i="8"/>
  <c r="E144" i="8"/>
  <c r="C144" i="8"/>
  <c r="B144" i="8"/>
  <c r="I143" i="8"/>
  <c r="H143" i="8"/>
  <c r="F143" i="8"/>
  <c r="E143" i="8"/>
  <c r="C143" i="8"/>
  <c r="B143" i="8"/>
  <c r="I142" i="8"/>
  <c r="H142" i="8"/>
  <c r="F142" i="8"/>
  <c r="E142" i="8"/>
  <c r="C142" i="8"/>
  <c r="B142" i="8"/>
  <c r="I141" i="8"/>
  <c r="H141" i="8"/>
  <c r="F141" i="8"/>
  <c r="E141" i="8"/>
  <c r="C141" i="8"/>
  <c r="B141" i="8"/>
  <c r="I140" i="8"/>
  <c r="H140" i="8"/>
  <c r="F140" i="8"/>
  <c r="E140" i="8"/>
  <c r="C140" i="8"/>
  <c r="B140" i="8"/>
  <c r="I139" i="8"/>
  <c r="H139" i="8"/>
  <c r="F139" i="8"/>
  <c r="E139" i="8"/>
  <c r="C139" i="8"/>
  <c r="B139" i="8"/>
  <c r="I138" i="8"/>
  <c r="H138" i="8"/>
  <c r="F138" i="8"/>
  <c r="E138" i="8"/>
  <c r="C138" i="8"/>
  <c r="B138" i="8"/>
  <c r="I137" i="8"/>
  <c r="H137" i="8"/>
  <c r="F137" i="8"/>
  <c r="E137" i="8"/>
  <c r="C137" i="8"/>
  <c r="B137" i="8"/>
  <c r="I136" i="8"/>
  <c r="H136" i="8"/>
  <c r="F136" i="8"/>
  <c r="E136" i="8"/>
  <c r="C136" i="8"/>
  <c r="B136" i="8"/>
  <c r="I135" i="8"/>
  <c r="H135" i="8"/>
  <c r="F135" i="8"/>
  <c r="E135" i="8"/>
  <c r="C135" i="8"/>
  <c r="B135" i="8"/>
  <c r="I134" i="8"/>
  <c r="H134" i="8"/>
  <c r="F134" i="8"/>
  <c r="E134" i="8"/>
  <c r="C134" i="8"/>
  <c r="B134" i="8"/>
  <c r="I133" i="8"/>
  <c r="H133" i="8"/>
  <c r="F133" i="8"/>
  <c r="E133" i="8"/>
  <c r="C133" i="8"/>
  <c r="B133" i="8"/>
  <c r="I132" i="8"/>
  <c r="H132" i="8"/>
  <c r="F132" i="8"/>
  <c r="E132" i="8"/>
  <c r="C132" i="8"/>
  <c r="B132" i="8"/>
  <c r="I131" i="8"/>
  <c r="H131" i="8"/>
  <c r="F131" i="8"/>
  <c r="E131" i="8"/>
  <c r="C131" i="8"/>
  <c r="B131" i="8"/>
  <c r="I130" i="8"/>
  <c r="H130" i="8"/>
  <c r="F130" i="8"/>
  <c r="E130" i="8"/>
  <c r="C130" i="8"/>
  <c r="B130" i="8"/>
  <c r="I128" i="8"/>
  <c r="H128" i="8"/>
  <c r="F128" i="8"/>
  <c r="E128" i="8"/>
  <c r="C128" i="8"/>
  <c r="B128" i="8"/>
  <c r="I127" i="8"/>
  <c r="H127" i="8"/>
  <c r="F127" i="8"/>
  <c r="E127" i="8"/>
  <c r="C127" i="8"/>
  <c r="B127" i="8"/>
  <c r="I126" i="8"/>
  <c r="H126" i="8"/>
  <c r="F126" i="8"/>
  <c r="E126" i="8"/>
  <c r="C126" i="8"/>
  <c r="B126" i="8"/>
  <c r="I125" i="8"/>
  <c r="H125" i="8"/>
  <c r="F125" i="8"/>
  <c r="E125" i="8"/>
  <c r="C125" i="8"/>
  <c r="B125" i="8"/>
  <c r="C124" i="8"/>
  <c r="B124" i="8"/>
  <c r="C123" i="8"/>
  <c r="B123" i="8"/>
  <c r="C122" i="8"/>
  <c r="B122" i="8"/>
  <c r="C121" i="8"/>
  <c r="B121" i="8"/>
  <c r="C120" i="8"/>
  <c r="B120" i="8"/>
  <c r="A411" i="7"/>
  <c r="B358" i="7"/>
  <c r="I357" i="7"/>
  <c r="H357" i="7"/>
  <c r="G357" i="7"/>
  <c r="E357" i="7"/>
  <c r="D357" i="7"/>
  <c r="C357" i="7"/>
  <c r="I356" i="7"/>
  <c r="H356" i="7"/>
  <c r="G356" i="7"/>
  <c r="E356" i="7"/>
  <c r="D356" i="7"/>
  <c r="C356" i="7"/>
  <c r="I355" i="7"/>
  <c r="H355" i="7"/>
  <c r="G355" i="7"/>
  <c r="E355" i="7"/>
  <c r="D355" i="7"/>
  <c r="C355" i="7"/>
  <c r="I354" i="7"/>
  <c r="H354" i="7"/>
  <c r="G354" i="7"/>
  <c r="E354" i="7"/>
  <c r="D354" i="7"/>
  <c r="C354" i="7"/>
  <c r="I353" i="7"/>
  <c r="H353" i="7"/>
  <c r="G353" i="7"/>
  <c r="E353" i="7"/>
  <c r="D353" i="7"/>
  <c r="C353" i="7"/>
  <c r="I352" i="7"/>
  <c r="H352" i="7"/>
  <c r="G352" i="7"/>
  <c r="E352" i="7"/>
  <c r="D352" i="7"/>
  <c r="C352" i="7"/>
  <c r="I296" i="7"/>
  <c r="I366" i="7" s="1"/>
  <c r="H296" i="7"/>
  <c r="H366" i="7" s="1"/>
  <c r="G296" i="7"/>
  <c r="G366" i="7" s="1"/>
  <c r="E296" i="7"/>
  <c r="E366" i="7" s="1"/>
  <c r="D296" i="7"/>
  <c r="D366" i="7" s="1"/>
  <c r="C296" i="7"/>
  <c r="C366" i="7" s="1"/>
  <c r="I288" i="7"/>
  <c r="I358" i="7" s="1"/>
  <c r="H288" i="7"/>
  <c r="G288" i="7"/>
  <c r="G358" i="7" s="1"/>
  <c r="E288" i="7"/>
  <c r="D288" i="7"/>
  <c r="D358" i="7" s="1"/>
  <c r="C288" i="7"/>
  <c r="C358" i="7" s="1"/>
  <c r="I281" i="7"/>
  <c r="H281" i="7"/>
  <c r="G281" i="7"/>
  <c r="E281" i="7"/>
  <c r="D281" i="7"/>
  <c r="C281" i="7"/>
  <c r="I274" i="7"/>
  <c r="H274" i="7"/>
  <c r="G274" i="7"/>
  <c r="E274" i="7"/>
  <c r="D274" i="7"/>
  <c r="C274" i="7"/>
  <c r="I266" i="7"/>
  <c r="H266" i="7"/>
  <c r="G266" i="7"/>
  <c r="E266" i="7"/>
  <c r="D266" i="7"/>
  <c r="C266" i="7"/>
  <c r="I258" i="7"/>
  <c r="H258" i="7"/>
  <c r="G258" i="7"/>
  <c r="E258" i="7"/>
  <c r="D258" i="7"/>
  <c r="C258" i="7"/>
  <c r="I250" i="7"/>
  <c r="G250" i="7"/>
  <c r="E250" i="7"/>
  <c r="D250" i="7"/>
  <c r="C250" i="7"/>
  <c r="H249" i="7"/>
  <c r="H248" i="7"/>
  <c r="H247" i="7"/>
  <c r="H246" i="7"/>
  <c r="H245" i="7"/>
  <c r="H244" i="7"/>
  <c r="C242" i="7"/>
  <c r="I241" i="7"/>
  <c r="E241" i="7"/>
  <c r="G240" i="7"/>
  <c r="G242" i="7" s="1"/>
  <c r="D240" i="7"/>
  <c r="D239" i="7"/>
  <c r="I237" i="7"/>
  <c r="I239" i="7" s="1"/>
  <c r="H239" i="7" s="1"/>
  <c r="H236" i="7"/>
  <c r="I236" i="7" s="1"/>
  <c r="E236" i="7"/>
  <c r="E238" i="7" s="1"/>
  <c r="D238" i="7" s="1"/>
  <c r="I233" i="7"/>
  <c r="E233" i="7"/>
  <c r="G232" i="7"/>
  <c r="H232" i="7" s="1"/>
  <c r="D232" i="7"/>
  <c r="I231" i="7"/>
  <c r="G231" i="7" s="1"/>
  <c r="D231" i="7"/>
  <c r="I230" i="7"/>
  <c r="G230" i="7" s="1"/>
  <c r="E230" i="7"/>
  <c r="G229" i="7"/>
  <c r="H229" i="7" s="1"/>
  <c r="D229" i="7"/>
  <c r="G228" i="7"/>
  <c r="C228" i="7"/>
  <c r="D228" i="7" s="1"/>
  <c r="H226" i="7"/>
  <c r="G226" i="7"/>
  <c r="D226" i="7"/>
  <c r="C226" i="7"/>
  <c r="I225" i="7"/>
  <c r="E225" i="7"/>
  <c r="I224" i="7"/>
  <c r="E224" i="7"/>
  <c r="I223" i="7"/>
  <c r="E223" i="7"/>
  <c r="I222" i="7"/>
  <c r="E222" i="7"/>
  <c r="I221" i="7"/>
  <c r="E221" i="7"/>
  <c r="I220" i="7"/>
  <c r="E220" i="7"/>
  <c r="H218" i="7"/>
  <c r="G218" i="7"/>
  <c r="D218" i="7"/>
  <c r="C218" i="7"/>
  <c r="I217" i="7"/>
  <c r="E217" i="7"/>
  <c r="I216" i="7"/>
  <c r="E216" i="7"/>
  <c r="I215" i="7"/>
  <c r="E215" i="7"/>
  <c r="I214" i="7"/>
  <c r="E214" i="7"/>
  <c r="I213" i="7"/>
  <c r="E213" i="7"/>
  <c r="I212" i="7"/>
  <c r="E212" i="7"/>
  <c r="H210" i="7"/>
  <c r="G210" i="7"/>
  <c r="D210" i="7"/>
  <c r="C210" i="7"/>
  <c r="I209" i="7"/>
  <c r="E209" i="7"/>
  <c r="I208" i="7"/>
  <c r="E208" i="7"/>
  <c r="I207" i="7"/>
  <c r="E207" i="7"/>
  <c r="I206" i="7"/>
  <c r="E206" i="7"/>
  <c r="I205" i="7"/>
  <c r="E205" i="7"/>
  <c r="I204" i="7"/>
  <c r="E204" i="7"/>
  <c r="H202" i="7"/>
  <c r="G202" i="7"/>
  <c r="D202" i="7"/>
  <c r="C202" i="7"/>
  <c r="I201" i="7"/>
  <c r="E201" i="7"/>
  <c r="I200" i="7"/>
  <c r="E200" i="7"/>
  <c r="I199" i="7"/>
  <c r="E199" i="7"/>
  <c r="I198" i="7"/>
  <c r="E198" i="7"/>
  <c r="I197" i="7"/>
  <c r="E197" i="7"/>
  <c r="I196" i="7"/>
  <c r="E196" i="7"/>
  <c r="H194" i="7"/>
  <c r="G194" i="7"/>
  <c r="D194" i="7"/>
  <c r="C194" i="7"/>
  <c r="I193" i="7"/>
  <c r="I192" i="7"/>
  <c r="E192" i="7"/>
  <c r="I191" i="7"/>
  <c r="E191" i="7"/>
  <c r="I190" i="7"/>
  <c r="E190" i="7"/>
  <c r="I189" i="7"/>
  <c r="E189" i="7"/>
  <c r="I188" i="7"/>
  <c r="E188" i="7"/>
  <c r="A131" i="5"/>
  <c r="A130" i="5"/>
  <c r="A129" i="5"/>
  <c r="A128" i="5"/>
  <c r="A127" i="5"/>
  <c r="A126" i="5"/>
  <c r="A125" i="5"/>
  <c r="A124" i="5"/>
  <c r="A122" i="5"/>
  <c r="A120" i="5"/>
  <c r="A119" i="5"/>
  <c r="A118" i="5"/>
  <c r="A117" i="5"/>
  <c r="A116" i="5"/>
  <c r="A115" i="5"/>
  <c r="T114" i="5"/>
  <c r="S114" i="5"/>
  <c r="R114" i="5"/>
  <c r="Q114" i="5"/>
  <c r="O114" i="5"/>
  <c r="N114" i="5"/>
  <c r="M114" i="5"/>
  <c r="L114" i="5"/>
  <c r="J114" i="5"/>
  <c r="H114" i="5"/>
  <c r="G114" i="5"/>
  <c r="F114" i="5"/>
  <c r="D114" i="5"/>
  <c r="B114" i="5"/>
  <c r="T108" i="5"/>
  <c r="S108" i="5"/>
  <c r="R108" i="5"/>
  <c r="Q108" i="5"/>
  <c r="O108" i="5"/>
  <c r="N108" i="5"/>
  <c r="M108" i="5"/>
  <c r="L108" i="5"/>
  <c r="J108" i="5"/>
  <c r="H108" i="5"/>
  <c r="G108" i="5"/>
  <c r="F108" i="5"/>
  <c r="D108" i="5"/>
  <c r="B108" i="5"/>
  <c r="T107" i="5"/>
  <c r="S107" i="5"/>
  <c r="R107" i="5"/>
  <c r="Q107" i="5"/>
  <c r="O107" i="5"/>
  <c r="N107" i="5"/>
  <c r="M107" i="5"/>
  <c r="L107" i="5"/>
  <c r="J107" i="5"/>
  <c r="H107" i="5"/>
  <c r="G107" i="5"/>
  <c r="F107" i="5"/>
  <c r="D107" i="5"/>
  <c r="B107" i="5"/>
  <c r="T106" i="5"/>
  <c r="S106" i="5"/>
  <c r="R106" i="5"/>
  <c r="Q106" i="5"/>
  <c r="O106" i="5"/>
  <c r="N106" i="5"/>
  <c r="M106" i="5"/>
  <c r="L106" i="5"/>
  <c r="J106" i="5"/>
  <c r="H106" i="5"/>
  <c r="G106" i="5"/>
  <c r="F106" i="5"/>
  <c r="D106" i="5"/>
  <c r="B106" i="5"/>
  <c r="T105" i="5"/>
  <c r="S105" i="5"/>
  <c r="R105" i="5"/>
  <c r="Q105" i="5"/>
  <c r="O105" i="5"/>
  <c r="N105" i="5"/>
  <c r="M105" i="5"/>
  <c r="L105" i="5"/>
  <c r="J105" i="5"/>
  <c r="H105" i="5"/>
  <c r="G105" i="5"/>
  <c r="F105" i="5"/>
  <c r="D105" i="5"/>
  <c r="B105" i="5"/>
  <c r="T104" i="5"/>
  <c r="S104" i="5"/>
  <c r="R104" i="5"/>
  <c r="Q104" i="5"/>
  <c r="O104" i="5"/>
  <c r="N104" i="5"/>
  <c r="M104" i="5"/>
  <c r="L104" i="5"/>
  <c r="J104" i="5"/>
  <c r="H104" i="5"/>
  <c r="G104" i="5"/>
  <c r="F104" i="5"/>
  <c r="D104" i="5"/>
  <c r="B104" i="5"/>
  <c r="T103" i="5"/>
  <c r="S103" i="5"/>
  <c r="R103" i="5"/>
  <c r="Q103" i="5"/>
  <c r="O103" i="5"/>
  <c r="N103" i="5"/>
  <c r="M103" i="5"/>
  <c r="L103" i="5"/>
  <c r="J103" i="5"/>
  <c r="H103" i="5"/>
  <c r="G103" i="5"/>
  <c r="F103" i="5"/>
  <c r="D103" i="5"/>
  <c r="B103" i="5"/>
  <c r="T102" i="5"/>
  <c r="S102" i="5"/>
  <c r="R102" i="5"/>
  <c r="Q102" i="5"/>
  <c r="O102" i="5"/>
  <c r="N102" i="5"/>
  <c r="M102" i="5"/>
  <c r="L102" i="5"/>
  <c r="J102" i="5"/>
  <c r="H102" i="5"/>
  <c r="G102" i="5"/>
  <c r="F102" i="5"/>
  <c r="D102" i="5"/>
  <c r="B102" i="5"/>
  <c r="T101" i="5"/>
  <c r="S101" i="5"/>
  <c r="R101" i="5"/>
  <c r="Q101" i="5"/>
  <c r="O101" i="5"/>
  <c r="N101" i="5"/>
  <c r="M101" i="5"/>
  <c r="L101" i="5"/>
  <c r="J101" i="5"/>
  <c r="H101" i="5"/>
  <c r="G101" i="5"/>
  <c r="F101" i="5"/>
  <c r="D101" i="5"/>
  <c r="B101" i="5"/>
  <c r="P99" i="5"/>
  <c r="M99" i="5"/>
  <c r="S98" i="5"/>
  <c r="Q98" i="5"/>
  <c r="O98" i="5"/>
  <c r="N98" i="5"/>
  <c r="L98" i="5"/>
  <c r="G98" i="5"/>
  <c r="F98" i="5"/>
  <c r="E98" i="5"/>
  <c r="D98" i="5"/>
  <c r="C98" i="5"/>
  <c r="B98" i="5"/>
  <c r="S97" i="5"/>
  <c r="Q97" i="5"/>
  <c r="O97" i="5"/>
  <c r="N97" i="5"/>
  <c r="L97" i="5"/>
  <c r="G97" i="5"/>
  <c r="F97" i="5"/>
  <c r="E97" i="5"/>
  <c r="D97" i="5"/>
  <c r="C97" i="5"/>
  <c r="B97" i="5"/>
  <c r="S96" i="5"/>
  <c r="Q96" i="5"/>
  <c r="O96" i="5"/>
  <c r="N96" i="5"/>
  <c r="L96" i="5"/>
  <c r="G96" i="5"/>
  <c r="F96" i="5"/>
  <c r="D96" i="5"/>
  <c r="B96" i="5"/>
  <c r="S95" i="5"/>
  <c r="Q95" i="5"/>
  <c r="O95" i="5"/>
  <c r="N95" i="5"/>
  <c r="L95" i="5"/>
  <c r="G95" i="5"/>
  <c r="F95" i="5"/>
  <c r="D95" i="5"/>
  <c r="B95" i="5"/>
  <c r="A112" i="4"/>
  <c r="A111" i="4"/>
  <c r="A110" i="4"/>
  <c r="A109" i="4"/>
  <c r="A108" i="4"/>
  <c r="A107" i="4"/>
  <c r="A106" i="4"/>
  <c r="W105" i="4"/>
  <c r="V105" i="4"/>
  <c r="U105" i="4"/>
  <c r="T105" i="4"/>
  <c r="S105" i="4"/>
  <c r="R105" i="4"/>
  <c r="Q105" i="4"/>
  <c r="N105" i="4"/>
  <c r="M105" i="4"/>
  <c r="L105" i="4"/>
  <c r="K105" i="4"/>
  <c r="J105" i="4"/>
  <c r="I105" i="4"/>
  <c r="H105" i="4"/>
  <c r="G105" i="4"/>
  <c r="F105" i="4"/>
  <c r="E105" i="4"/>
  <c r="D105" i="4"/>
  <c r="C105" i="4"/>
  <c r="U104" i="4"/>
  <c r="T104" i="4"/>
  <c r="S104" i="4"/>
  <c r="R104" i="4"/>
  <c r="Q104" i="4"/>
  <c r="P104" i="4"/>
  <c r="N104" i="4"/>
  <c r="M104" i="4"/>
  <c r="L104" i="4"/>
  <c r="K104" i="4"/>
  <c r="J104" i="4"/>
  <c r="I104" i="4"/>
  <c r="H104" i="4"/>
  <c r="G104" i="4"/>
  <c r="F104" i="4"/>
  <c r="E104" i="4"/>
  <c r="D104" i="4"/>
  <c r="C104" i="4"/>
  <c r="U98" i="4"/>
  <c r="T98" i="4"/>
  <c r="S98" i="4"/>
  <c r="R98" i="4"/>
  <c r="Q98" i="4"/>
  <c r="P98" i="4"/>
  <c r="N98" i="4"/>
  <c r="M98" i="4"/>
  <c r="L98" i="4"/>
  <c r="K98" i="4"/>
  <c r="J98" i="4"/>
  <c r="I98" i="4"/>
  <c r="H98" i="4"/>
  <c r="G98" i="4"/>
  <c r="F98" i="4"/>
  <c r="E98" i="4"/>
  <c r="D98" i="4"/>
  <c r="C98" i="4"/>
  <c r="W97" i="4"/>
  <c r="U97" i="4"/>
  <c r="T97" i="4"/>
  <c r="S97" i="4"/>
  <c r="R97" i="4"/>
  <c r="Q97" i="4"/>
  <c r="P97" i="4"/>
  <c r="N97" i="4"/>
  <c r="M97" i="4"/>
  <c r="L97" i="4"/>
  <c r="K97" i="4"/>
  <c r="J97" i="4"/>
  <c r="I97" i="4"/>
  <c r="H97" i="4"/>
  <c r="G97" i="4"/>
  <c r="F97" i="4"/>
  <c r="E97" i="4"/>
  <c r="D97" i="4"/>
  <c r="C97" i="4"/>
  <c r="U96" i="4"/>
  <c r="T96" i="4"/>
  <c r="S96" i="4"/>
  <c r="R96" i="4"/>
  <c r="Q96" i="4"/>
  <c r="P96" i="4"/>
  <c r="N96" i="4"/>
  <c r="M96" i="4"/>
  <c r="L96" i="4"/>
  <c r="K96" i="4"/>
  <c r="J96" i="4"/>
  <c r="I96" i="4"/>
  <c r="H96" i="4"/>
  <c r="G96" i="4"/>
  <c r="F96" i="4"/>
  <c r="E96" i="4"/>
  <c r="D96" i="4"/>
  <c r="C96" i="4"/>
  <c r="U95" i="4"/>
  <c r="T95" i="4"/>
  <c r="S95" i="4"/>
  <c r="R95" i="4"/>
  <c r="Q95" i="4"/>
  <c r="P95" i="4"/>
  <c r="N95" i="4"/>
  <c r="M95" i="4"/>
  <c r="L95" i="4"/>
  <c r="K95" i="4"/>
  <c r="J95" i="4"/>
  <c r="I95" i="4"/>
  <c r="H95" i="4"/>
  <c r="G95" i="4"/>
  <c r="F95" i="4"/>
  <c r="E95" i="4"/>
  <c r="D95" i="4"/>
  <c r="C95" i="4"/>
  <c r="U94" i="4"/>
  <c r="T94" i="4"/>
  <c r="S94" i="4"/>
  <c r="R94" i="4"/>
  <c r="Q94" i="4"/>
  <c r="P94" i="4"/>
  <c r="N94" i="4"/>
  <c r="M94" i="4"/>
  <c r="L94" i="4"/>
  <c r="K94" i="4"/>
  <c r="J94" i="4"/>
  <c r="I94" i="4"/>
  <c r="H94" i="4"/>
  <c r="G94" i="4"/>
  <c r="F94" i="4"/>
  <c r="E94" i="4"/>
  <c r="D94" i="4"/>
  <c r="C94" i="4"/>
  <c r="U93" i="4"/>
  <c r="T93" i="4"/>
  <c r="S93" i="4"/>
  <c r="R93" i="4"/>
  <c r="Q93" i="4"/>
  <c r="P93" i="4"/>
  <c r="N93" i="4"/>
  <c r="M93" i="4"/>
  <c r="L93" i="4"/>
  <c r="K93" i="4"/>
  <c r="J93" i="4"/>
  <c r="I93" i="4"/>
  <c r="H93" i="4"/>
  <c r="G93" i="4"/>
  <c r="F93" i="4"/>
  <c r="E93" i="4"/>
  <c r="D93" i="4"/>
  <c r="C93" i="4"/>
  <c r="U92" i="4"/>
  <c r="T92" i="4"/>
  <c r="S92" i="4"/>
  <c r="R92" i="4"/>
  <c r="Q92" i="4"/>
  <c r="P92" i="4"/>
  <c r="N92" i="4"/>
  <c r="M92" i="4"/>
  <c r="L92" i="4"/>
  <c r="K92" i="4"/>
  <c r="J92" i="4"/>
  <c r="I92" i="4"/>
  <c r="H92" i="4"/>
  <c r="G92" i="4"/>
  <c r="F92" i="4"/>
  <c r="E92" i="4"/>
  <c r="D92" i="4"/>
  <c r="C92" i="4"/>
  <c r="U91" i="4"/>
  <c r="T91" i="4"/>
  <c r="S91" i="4"/>
  <c r="R91" i="4"/>
  <c r="Q91" i="4"/>
  <c r="P91" i="4"/>
  <c r="N91" i="4"/>
  <c r="M91" i="4"/>
  <c r="L91" i="4"/>
  <c r="K91" i="4"/>
  <c r="J91" i="4"/>
  <c r="I91" i="4"/>
  <c r="H91" i="4"/>
  <c r="G91" i="4"/>
  <c r="F91" i="4"/>
  <c r="E91" i="4"/>
  <c r="D91" i="4"/>
  <c r="C91" i="4"/>
  <c r="U88" i="4"/>
  <c r="T88" i="4"/>
  <c r="S88" i="4"/>
  <c r="R88" i="4"/>
  <c r="Q88" i="4"/>
  <c r="P88" i="4"/>
  <c r="N88" i="4"/>
  <c r="M88" i="4"/>
  <c r="L88" i="4"/>
  <c r="K88" i="4"/>
  <c r="J88" i="4"/>
  <c r="I88" i="4"/>
  <c r="H88" i="4"/>
  <c r="G88" i="4"/>
  <c r="F88" i="4"/>
  <c r="E88" i="4"/>
  <c r="D88" i="4"/>
  <c r="C88" i="4"/>
  <c r="U87" i="4"/>
  <c r="T87" i="4"/>
  <c r="S87" i="4"/>
  <c r="R87" i="4"/>
  <c r="Q87" i="4"/>
  <c r="P87" i="4"/>
  <c r="N87" i="4"/>
  <c r="M87" i="4"/>
  <c r="L87" i="4"/>
  <c r="K87" i="4"/>
  <c r="J87" i="4"/>
  <c r="I87" i="4"/>
  <c r="H87" i="4"/>
  <c r="G87" i="4"/>
  <c r="F87" i="4"/>
  <c r="E87" i="4"/>
  <c r="D87" i="4"/>
  <c r="C87" i="4"/>
  <c r="U86" i="4"/>
  <c r="T86" i="4"/>
  <c r="S86" i="4"/>
  <c r="R86" i="4"/>
  <c r="Q86" i="4"/>
  <c r="P86" i="4"/>
  <c r="N86" i="4"/>
  <c r="M86" i="4"/>
  <c r="K86" i="4"/>
  <c r="J86" i="4"/>
  <c r="I86" i="4"/>
  <c r="H86" i="4"/>
  <c r="G86" i="4"/>
  <c r="F86" i="4"/>
  <c r="E86" i="4"/>
  <c r="D86" i="4"/>
  <c r="C86" i="4"/>
  <c r="U85" i="4"/>
  <c r="T85" i="4"/>
  <c r="S85" i="4"/>
  <c r="R85" i="4"/>
  <c r="Q85" i="4"/>
  <c r="P85" i="4"/>
  <c r="N85" i="4"/>
  <c r="M85" i="4"/>
  <c r="K85" i="4"/>
  <c r="J85" i="4"/>
  <c r="I85" i="4"/>
  <c r="H85" i="4"/>
  <c r="G85" i="4"/>
  <c r="F85" i="4"/>
  <c r="E85" i="4"/>
  <c r="D85" i="4"/>
  <c r="C85" i="4"/>
  <c r="W104" i="4"/>
  <c r="V104" i="4"/>
  <c r="W98" i="4"/>
  <c r="V98" i="4"/>
  <c r="V97" i="4"/>
  <c r="W96" i="4"/>
  <c r="V96" i="4"/>
  <c r="W95" i="4"/>
  <c r="V95" i="4"/>
  <c r="W49" i="4"/>
  <c r="W94" i="4" s="1"/>
  <c r="V49" i="4"/>
  <c r="V94" i="4" s="1"/>
  <c r="W48" i="4"/>
  <c r="W93" i="4" s="1"/>
  <c r="V48" i="4"/>
  <c r="V93" i="4" s="1"/>
  <c r="W47" i="4"/>
  <c r="W92" i="4" s="1"/>
  <c r="V47" i="4"/>
  <c r="V92" i="4" s="1"/>
  <c r="W46" i="4"/>
  <c r="W91" i="4" s="1"/>
  <c r="V46" i="4"/>
  <c r="V91" i="4" s="1"/>
  <c r="W45" i="4"/>
  <c r="V45" i="4"/>
  <c r="W44" i="4"/>
  <c r="V44" i="4"/>
  <c r="W43" i="4"/>
  <c r="V43" i="4"/>
  <c r="W42" i="4"/>
  <c r="V42" i="4"/>
  <c r="W41" i="4"/>
  <c r="V41" i="4"/>
  <c r="W40" i="4"/>
  <c r="V40" i="4"/>
  <c r="W39" i="4"/>
  <c r="V39" i="4"/>
  <c r="W38" i="4"/>
  <c r="V38" i="4"/>
  <c r="W37" i="4"/>
  <c r="V37" i="4"/>
  <c r="W36" i="4"/>
  <c r="V36" i="4"/>
  <c r="W35" i="4"/>
  <c r="V35" i="4"/>
  <c r="W34" i="4"/>
  <c r="V34" i="4"/>
  <c r="W33" i="4"/>
  <c r="V33" i="4"/>
  <c r="W32" i="4"/>
  <c r="V32" i="4"/>
  <c r="W31" i="4"/>
  <c r="V31" i="4"/>
  <c r="W30" i="4"/>
  <c r="V30" i="4"/>
  <c r="W29" i="4"/>
  <c r="V29" i="4"/>
  <c r="W28" i="4"/>
  <c r="V28" i="4"/>
  <c r="W27" i="4"/>
  <c r="V27" i="4"/>
  <c r="W26" i="4"/>
  <c r="V26" i="4"/>
  <c r="W25" i="4"/>
  <c r="V25" i="4"/>
  <c r="W24" i="4"/>
  <c r="V24" i="4"/>
  <c r="W23" i="4"/>
  <c r="V23" i="4"/>
  <c r="W22" i="4"/>
  <c r="V22" i="4"/>
  <c r="W21" i="4"/>
  <c r="V21" i="4"/>
  <c r="W20" i="4"/>
  <c r="V20" i="4"/>
  <c r="W19" i="4"/>
  <c r="V19" i="4"/>
  <c r="W18" i="4"/>
  <c r="V18" i="4"/>
  <c r="W17" i="4"/>
  <c r="V17" i="4"/>
  <c r="W16" i="4"/>
  <c r="V16" i="4"/>
  <c r="W15" i="4"/>
  <c r="V15" i="4"/>
  <c r="W14" i="4"/>
  <c r="V14" i="4"/>
  <c r="W13" i="4"/>
  <c r="V13" i="4"/>
  <c r="W12" i="4"/>
  <c r="V12" i="4"/>
  <c r="W11" i="4"/>
  <c r="V11" i="4"/>
  <c r="W10" i="4"/>
  <c r="V10" i="4"/>
  <c r="W9" i="4"/>
  <c r="V9" i="4"/>
  <c r="W8" i="4"/>
  <c r="V8" i="4"/>
  <c r="W7" i="4"/>
  <c r="V7" i="4"/>
  <c r="W6" i="4"/>
  <c r="V6" i="4"/>
  <c r="W5" i="4"/>
  <c r="V5" i="4"/>
  <c r="A132" i="3"/>
  <c r="A131" i="3"/>
  <c r="A130" i="3"/>
  <c r="A129" i="3"/>
  <c r="A128" i="3"/>
  <c r="A127" i="3"/>
  <c r="A126" i="3"/>
  <c r="A124" i="3"/>
  <c r="A122" i="3"/>
  <c r="A121" i="3"/>
  <c r="A120" i="3"/>
  <c r="A119" i="3"/>
  <c r="AE118" i="3"/>
  <c r="O118" i="3"/>
  <c r="N118" i="3"/>
  <c r="L118" i="3"/>
  <c r="K118" i="3"/>
  <c r="J118" i="3"/>
  <c r="I118" i="3"/>
  <c r="G118" i="3"/>
  <c r="E118" i="3"/>
  <c r="D118" i="3"/>
  <c r="B118" i="3"/>
  <c r="AB117" i="3"/>
  <c r="AA117" i="3"/>
  <c r="Y117" i="3"/>
  <c r="W117" i="3"/>
  <c r="U117" i="3"/>
  <c r="T117" i="3"/>
  <c r="R117" i="3"/>
  <c r="Q117" i="3"/>
  <c r="O117" i="3"/>
  <c r="N117" i="3"/>
  <c r="L117" i="3"/>
  <c r="K117" i="3"/>
  <c r="J117" i="3"/>
  <c r="I117" i="3"/>
  <c r="G117" i="3"/>
  <c r="E117" i="3"/>
  <c r="D117" i="3"/>
  <c r="B117" i="3"/>
  <c r="AB111" i="3"/>
  <c r="AA111" i="3"/>
  <c r="Y111" i="3"/>
  <c r="W111" i="3"/>
  <c r="U111" i="3"/>
  <c r="T111" i="3"/>
  <c r="R111" i="3"/>
  <c r="Q111" i="3"/>
  <c r="O111" i="3"/>
  <c r="N111" i="3"/>
  <c r="L111" i="3"/>
  <c r="K111" i="3"/>
  <c r="J111" i="3"/>
  <c r="I111" i="3"/>
  <c r="G111" i="3"/>
  <c r="E111" i="3"/>
  <c r="D111" i="3"/>
  <c r="B111" i="3"/>
  <c r="AB110" i="3"/>
  <c r="AA110" i="3"/>
  <c r="Z110" i="3"/>
  <c r="Y110" i="3"/>
  <c r="X110" i="3"/>
  <c r="W110" i="3"/>
  <c r="U110" i="3"/>
  <c r="T110" i="3"/>
  <c r="R110" i="3"/>
  <c r="Q110" i="3"/>
  <c r="O110" i="3"/>
  <c r="N110" i="3"/>
  <c r="L110" i="3"/>
  <c r="K110" i="3"/>
  <c r="J110" i="3"/>
  <c r="I110" i="3"/>
  <c r="G110" i="3"/>
  <c r="E110" i="3"/>
  <c r="D110" i="3"/>
  <c r="B110" i="3"/>
  <c r="AB109" i="3"/>
  <c r="AA109" i="3"/>
  <c r="Y109" i="3"/>
  <c r="W109" i="3"/>
  <c r="U109" i="3"/>
  <c r="T109" i="3"/>
  <c r="R109" i="3"/>
  <c r="Q109" i="3"/>
  <c r="O109" i="3"/>
  <c r="N109" i="3"/>
  <c r="L109" i="3"/>
  <c r="K109" i="3"/>
  <c r="J109" i="3"/>
  <c r="I109" i="3"/>
  <c r="G109" i="3"/>
  <c r="E109" i="3"/>
  <c r="D109" i="3"/>
  <c r="B109" i="3"/>
  <c r="AB108" i="3"/>
  <c r="AA108" i="3"/>
  <c r="Y108" i="3"/>
  <c r="W108" i="3"/>
  <c r="U108" i="3"/>
  <c r="T108" i="3"/>
  <c r="R108" i="3"/>
  <c r="Q108" i="3"/>
  <c r="O108" i="3"/>
  <c r="N108" i="3"/>
  <c r="L108" i="3"/>
  <c r="K108" i="3"/>
  <c r="J108" i="3"/>
  <c r="I108" i="3"/>
  <c r="G108" i="3"/>
  <c r="E108" i="3"/>
  <c r="D108" i="3"/>
  <c r="B108" i="3"/>
  <c r="AB107" i="3"/>
  <c r="AA107" i="3"/>
  <c r="Y107" i="3"/>
  <c r="W107" i="3"/>
  <c r="U107" i="3"/>
  <c r="T107" i="3"/>
  <c r="R107" i="3"/>
  <c r="Q107" i="3"/>
  <c r="O107" i="3"/>
  <c r="N107" i="3"/>
  <c r="L107" i="3"/>
  <c r="K107" i="3"/>
  <c r="J107" i="3"/>
  <c r="I107" i="3"/>
  <c r="G107" i="3"/>
  <c r="E107" i="3"/>
  <c r="D107" i="3"/>
  <c r="B107" i="3"/>
  <c r="AB106" i="3"/>
  <c r="AA106" i="3"/>
  <c r="Y106" i="3"/>
  <c r="W106" i="3"/>
  <c r="U106" i="3"/>
  <c r="T106" i="3"/>
  <c r="R106" i="3"/>
  <c r="Q106" i="3"/>
  <c r="O106" i="3"/>
  <c r="N106" i="3"/>
  <c r="L106" i="3"/>
  <c r="K106" i="3"/>
  <c r="J106" i="3"/>
  <c r="I106" i="3"/>
  <c r="G106" i="3"/>
  <c r="E106" i="3"/>
  <c r="D106" i="3"/>
  <c r="B106" i="3"/>
  <c r="AB105" i="3"/>
  <c r="AA105" i="3"/>
  <c r="Y105" i="3"/>
  <c r="W105" i="3"/>
  <c r="U105" i="3"/>
  <c r="T105" i="3"/>
  <c r="R105" i="3"/>
  <c r="Q105" i="3"/>
  <c r="O105" i="3"/>
  <c r="N105" i="3"/>
  <c r="L105" i="3"/>
  <c r="K105" i="3"/>
  <c r="J105" i="3"/>
  <c r="I105" i="3"/>
  <c r="G105" i="3"/>
  <c r="E105" i="3"/>
  <c r="D105" i="3"/>
  <c r="B105" i="3"/>
  <c r="AB104" i="3"/>
  <c r="AA104" i="3"/>
  <c r="Y104" i="3"/>
  <c r="W104" i="3"/>
  <c r="U104" i="3"/>
  <c r="T104" i="3"/>
  <c r="R104" i="3"/>
  <c r="Q104" i="3"/>
  <c r="O104" i="3"/>
  <c r="N104" i="3"/>
  <c r="L104" i="3"/>
  <c r="K104" i="3"/>
  <c r="J104" i="3"/>
  <c r="I104" i="3"/>
  <c r="G104" i="3"/>
  <c r="E104" i="3"/>
  <c r="D104" i="3"/>
  <c r="B104" i="3"/>
  <c r="AC101" i="3"/>
  <c r="AB101" i="3"/>
  <c r="AA101" i="3"/>
  <c r="Y101" i="3"/>
  <c r="W101" i="3"/>
  <c r="V101" i="3"/>
  <c r="U101" i="3"/>
  <c r="T101" i="3"/>
  <c r="R101" i="3"/>
  <c r="Q101" i="3"/>
  <c r="P101" i="3"/>
  <c r="O101" i="3"/>
  <c r="N101" i="3"/>
  <c r="M101" i="3"/>
  <c r="L101" i="3"/>
  <c r="K101" i="3"/>
  <c r="J101" i="3"/>
  <c r="I101" i="3"/>
  <c r="H101" i="3"/>
  <c r="G101" i="3"/>
  <c r="E101" i="3"/>
  <c r="D101" i="3"/>
  <c r="B101" i="3"/>
  <c r="AB100" i="3"/>
  <c r="AA100" i="3"/>
  <c r="Y100" i="3"/>
  <c r="W100" i="3"/>
  <c r="U100" i="3"/>
  <c r="T100" i="3"/>
  <c r="R100" i="3"/>
  <c r="Q100" i="3"/>
  <c r="O100" i="3"/>
  <c r="N100" i="3"/>
  <c r="L100" i="3"/>
  <c r="K100" i="3"/>
  <c r="J100" i="3"/>
  <c r="I100" i="3"/>
  <c r="G100" i="3"/>
  <c r="E100" i="3"/>
  <c r="D100" i="3"/>
  <c r="B100" i="3"/>
  <c r="AB99" i="3"/>
  <c r="AA99" i="3"/>
  <c r="Y99" i="3"/>
  <c r="W99" i="3"/>
  <c r="U99" i="3"/>
  <c r="T99" i="3"/>
  <c r="R99" i="3"/>
  <c r="Q99" i="3"/>
  <c r="O99" i="3"/>
  <c r="N99" i="3"/>
  <c r="L99" i="3"/>
  <c r="K99" i="3"/>
  <c r="J99" i="3"/>
  <c r="I99" i="3"/>
  <c r="G99" i="3"/>
  <c r="E99" i="3"/>
  <c r="D99" i="3"/>
  <c r="B99" i="3"/>
  <c r="AB98" i="3"/>
  <c r="AA98" i="3"/>
  <c r="Y98" i="3"/>
  <c r="W98" i="3"/>
  <c r="U98" i="3"/>
  <c r="T98" i="3"/>
  <c r="R98" i="3"/>
  <c r="Q98" i="3"/>
  <c r="O98" i="3"/>
  <c r="N98" i="3"/>
  <c r="L98" i="3"/>
  <c r="K98" i="3"/>
  <c r="J98" i="3"/>
  <c r="I98" i="3"/>
  <c r="G98" i="3"/>
  <c r="E98" i="3"/>
  <c r="D98" i="3"/>
  <c r="B98" i="3"/>
  <c r="AE117" i="3"/>
  <c r="AE111" i="3"/>
  <c r="AE110" i="3"/>
  <c r="AE109" i="3"/>
  <c r="AE108" i="3"/>
  <c r="AE107" i="3"/>
  <c r="AE48" i="3"/>
  <c r="AE106" i="3" s="1"/>
  <c r="AD48" i="3"/>
  <c r="B45" i="49" s="1"/>
  <c r="K4" i="47" s="1"/>
  <c r="AE47" i="3"/>
  <c r="AE105" i="3" s="1"/>
  <c r="AD47" i="3"/>
  <c r="B44" i="49" s="1"/>
  <c r="J4" i="47" s="1"/>
  <c r="AE46" i="3"/>
  <c r="AE104" i="3" s="1"/>
  <c r="AD46" i="3"/>
  <c r="B43" i="49" s="1"/>
  <c r="I4" i="47" s="1"/>
  <c r="AE45" i="3"/>
  <c r="AD45" i="3"/>
  <c r="B42" i="49" s="1"/>
  <c r="H4" i="47" s="1"/>
  <c r="AE44" i="3"/>
  <c r="AD44" i="3"/>
  <c r="B41" i="49" s="1"/>
  <c r="G4" i="47" s="1"/>
  <c r="AE43" i="3"/>
  <c r="AD43" i="3"/>
  <c r="B40" i="49" s="1"/>
  <c r="F4" i="47" s="1"/>
  <c r="AE42" i="3"/>
  <c r="AD42" i="3"/>
  <c r="B39" i="49" s="1"/>
  <c r="E4" i="47" s="1"/>
  <c r="AE41" i="3"/>
  <c r="AD41" i="3"/>
  <c r="AE40" i="3"/>
  <c r="AD40" i="3"/>
  <c r="B37" i="49" s="1"/>
  <c r="AE39" i="3"/>
  <c r="AD39" i="3"/>
  <c r="B36" i="49" s="1"/>
  <c r="AE38" i="3"/>
  <c r="AD38" i="3"/>
  <c r="B35" i="49" s="1"/>
  <c r="AE37" i="3"/>
  <c r="AD37" i="3"/>
  <c r="B34" i="49" s="1"/>
  <c r="AE36" i="3"/>
  <c r="AD36" i="3"/>
  <c r="AE35" i="3"/>
  <c r="AD35" i="3"/>
  <c r="B32" i="49" s="1"/>
  <c r="AE34" i="3"/>
  <c r="AD34" i="3"/>
  <c r="B31" i="49" s="1"/>
  <c r="AE33" i="3"/>
  <c r="AD33" i="3"/>
  <c r="B30" i="49" s="1"/>
  <c r="AE32" i="3"/>
  <c r="AD32" i="3"/>
  <c r="B29" i="49" s="1"/>
  <c r="AE31" i="3"/>
  <c r="AD31" i="3"/>
  <c r="B28" i="49" s="1"/>
  <c r="AE30" i="3"/>
  <c r="AD30" i="3"/>
  <c r="B27" i="49" s="1"/>
  <c r="AE29" i="3"/>
  <c r="AD29" i="3"/>
  <c r="B26" i="49" s="1"/>
  <c r="AE28" i="3"/>
  <c r="AD28" i="3"/>
  <c r="B25" i="49" s="1"/>
  <c r="AE27" i="3"/>
  <c r="AD27" i="3"/>
  <c r="B24" i="49" s="1"/>
  <c r="AE26" i="3"/>
  <c r="AD26" i="3"/>
  <c r="B23" i="49" s="1"/>
  <c r="AE25" i="3"/>
  <c r="AD25" i="3"/>
  <c r="B22" i="49" s="1"/>
  <c r="AE24" i="3"/>
  <c r="AD24" i="3"/>
  <c r="B21" i="49" s="1"/>
  <c r="AE23" i="3"/>
  <c r="AD23" i="3"/>
  <c r="B20" i="49" s="1"/>
  <c r="AE22" i="3"/>
  <c r="AD22" i="3"/>
  <c r="B19" i="49" s="1"/>
  <c r="AE21" i="3"/>
  <c r="AD21" i="3"/>
  <c r="B18" i="49" s="1"/>
  <c r="AE20" i="3"/>
  <c r="AD20" i="3"/>
  <c r="B17" i="49" s="1"/>
  <c r="AE19" i="3"/>
  <c r="AD19" i="3"/>
  <c r="B16" i="49" s="1"/>
  <c r="AE18" i="3"/>
  <c r="AD18" i="3"/>
  <c r="B15" i="49" s="1"/>
  <c r="AE17" i="3"/>
  <c r="AD17" i="3"/>
  <c r="B14" i="49" s="1"/>
  <c r="AE16" i="3"/>
  <c r="AD16" i="3"/>
  <c r="B13" i="49" s="1"/>
  <c r="AE15" i="3"/>
  <c r="AD15" i="3"/>
  <c r="B12" i="49" s="1"/>
  <c r="AE14" i="3"/>
  <c r="AD14" i="3"/>
  <c r="B11" i="49" s="1"/>
  <c r="AE13" i="3"/>
  <c r="AD13" i="3"/>
  <c r="B10" i="49" s="1"/>
  <c r="AE12" i="3"/>
  <c r="AD12" i="3"/>
  <c r="B9" i="49" s="1"/>
  <c r="AE11" i="3"/>
  <c r="AD11" i="3"/>
  <c r="B8" i="49" s="1"/>
  <c r="AE10" i="3"/>
  <c r="AD10" i="3"/>
  <c r="B7" i="49" s="1"/>
  <c r="AE9" i="3"/>
  <c r="AD9" i="3"/>
  <c r="B6" i="49" s="1"/>
  <c r="AE8" i="3"/>
  <c r="AD8" i="3"/>
  <c r="B5" i="49" s="1"/>
  <c r="AE7" i="3"/>
  <c r="AD7" i="3"/>
  <c r="B4" i="49" s="1"/>
  <c r="AE6" i="3"/>
  <c r="AD6" i="3"/>
  <c r="B3" i="49" s="1"/>
  <c r="AE5" i="3"/>
  <c r="AD5" i="3"/>
  <c r="B2" i="49" s="1"/>
  <c r="P32" i="47" l="1"/>
  <c r="F254" i="22"/>
  <c r="G87" i="26"/>
  <c r="P39" i="47"/>
  <c r="G33" i="47"/>
  <c r="P6" i="47"/>
  <c r="J33" i="47"/>
  <c r="K79" i="30"/>
  <c r="L39" i="30"/>
  <c r="K80" i="30"/>
  <c r="L40" i="30"/>
  <c r="K81" i="30"/>
  <c r="L41" i="30"/>
  <c r="K82" i="30"/>
  <c r="L42" i="30"/>
  <c r="K83" i="30"/>
  <c r="L43" i="30"/>
  <c r="P16" i="47"/>
  <c r="P17" i="48"/>
  <c r="F253" i="22"/>
  <c r="D231" i="22"/>
  <c r="K78" i="30"/>
  <c r="P14" i="48"/>
  <c r="P35" i="47"/>
  <c r="H254" i="22"/>
  <c r="B254" i="22"/>
  <c r="C254" i="22"/>
  <c r="D254" i="22"/>
  <c r="E254" i="22"/>
  <c r="G254" i="22"/>
  <c r="I254" i="22"/>
  <c r="P31" i="47"/>
  <c r="H231" i="22"/>
  <c r="C231" i="22"/>
  <c r="N86" i="34"/>
  <c r="G88" i="26"/>
  <c r="M91" i="23"/>
  <c r="F188" i="22"/>
  <c r="E202" i="22"/>
  <c r="E308" i="22" s="1"/>
  <c r="C200" i="22"/>
  <c r="C306" i="22" s="1"/>
  <c r="V90" i="4"/>
  <c r="D205" i="22"/>
  <c r="D311" i="22" s="1"/>
  <c r="E201" i="22"/>
  <c r="E307" i="22" s="1"/>
  <c r="D203" i="22"/>
  <c r="D309" i="22" s="1"/>
  <c r="C204" i="22"/>
  <c r="C310" i="22" s="1"/>
  <c r="E200" i="22"/>
  <c r="E306" i="22" s="1"/>
  <c r="F285" i="22"/>
  <c r="F201" i="22"/>
  <c r="F307" i="22" s="1"/>
  <c r="G202" i="22"/>
  <c r="G308" i="22" s="1"/>
  <c r="D201" i="22"/>
  <c r="D307" i="22" s="1"/>
  <c r="B204" i="22"/>
  <c r="B310" i="22" s="1"/>
  <c r="F286" i="22"/>
  <c r="F202" i="22"/>
  <c r="F308" i="22" s="1"/>
  <c r="G205" i="22"/>
  <c r="G311" i="22" s="1"/>
  <c r="D204" i="22"/>
  <c r="D310" i="22" s="1"/>
  <c r="F284" i="22"/>
  <c r="F200" i="22"/>
  <c r="F306" i="22" s="1"/>
  <c r="G201" i="22"/>
  <c r="G307" i="22" s="1"/>
  <c r="I202" i="22"/>
  <c r="I308" i="22" s="1"/>
  <c r="H205" i="22"/>
  <c r="H311" i="22" s="1"/>
  <c r="E204" i="22"/>
  <c r="E310" i="22" s="1"/>
  <c r="G200" i="22"/>
  <c r="G306" i="22" s="1"/>
  <c r="I201" i="22"/>
  <c r="I307" i="22" s="1"/>
  <c r="B287" i="22"/>
  <c r="B203" i="22"/>
  <c r="B309" i="22" s="1"/>
  <c r="D284" i="22"/>
  <c r="D200" i="22"/>
  <c r="D306" i="22" s="1"/>
  <c r="I205" i="22"/>
  <c r="I311" i="22" s="1"/>
  <c r="F204" i="22"/>
  <c r="F310" i="22" s="1"/>
  <c r="I200" i="22"/>
  <c r="I306" i="22" s="1"/>
  <c r="B286" i="22"/>
  <c r="B202" i="22"/>
  <c r="B308" i="22" s="1"/>
  <c r="C203" i="22"/>
  <c r="C309" i="22" s="1"/>
  <c r="I204" i="22"/>
  <c r="I310" i="22" s="1"/>
  <c r="E205" i="22"/>
  <c r="E311" i="22" s="1"/>
  <c r="G204" i="22"/>
  <c r="G310" i="22" s="1"/>
  <c r="B201" i="22"/>
  <c r="B307" i="22" s="1"/>
  <c r="C202" i="22"/>
  <c r="C308" i="22" s="1"/>
  <c r="E203" i="22"/>
  <c r="E309" i="22" s="1"/>
  <c r="C205" i="22"/>
  <c r="C311" i="22" s="1"/>
  <c r="H257" i="22"/>
  <c r="H200" i="22"/>
  <c r="H306" i="22" s="1"/>
  <c r="H258" i="22"/>
  <c r="H201" i="22"/>
  <c r="H307" i="22" s="1"/>
  <c r="H259" i="22"/>
  <c r="H202" i="22"/>
  <c r="H308" i="22" s="1"/>
  <c r="H260" i="22"/>
  <c r="H203" i="22"/>
  <c r="H309" i="22" s="1"/>
  <c r="H204" i="22"/>
  <c r="H310" i="22" s="1"/>
  <c r="B284" i="22"/>
  <c r="B200" i="22"/>
  <c r="B306" i="22" s="1"/>
  <c r="C201" i="22"/>
  <c r="C307" i="22" s="1"/>
  <c r="D286" i="22"/>
  <c r="D202" i="22"/>
  <c r="D308" i="22" s="1"/>
  <c r="F287" i="22"/>
  <c r="F203" i="22"/>
  <c r="F309" i="22" s="1"/>
  <c r="I253" i="22"/>
  <c r="I98" i="54"/>
  <c r="J98" i="54"/>
  <c r="K175" i="39"/>
  <c r="I93" i="36"/>
  <c r="I102" i="35"/>
  <c r="J84" i="32"/>
  <c r="AE103" i="3"/>
  <c r="P22" i="48"/>
  <c r="I96" i="54"/>
  <c r="J96" i="54"/>
  <c r="I97" i="54"/>
  <c r="J97" i="54"/>
  <c r="K93" i="54"/>
  <c r="J94" i="54"/>
  <c r="I95" i="54"/>
  <c r="K148" i="39"/>
  <c r="K90" i="38"/>
  <c r="H86" i="34"/>
  <c r="O86" i="34"/>
  <c r="I86" i="34"/>
  <c r="D86" i="34"/>
  <c r="P34" i="34"/>
  <c r="J85" i="32"/>
  <c r="I149" i="27"/>
  <c r="P17" i="47"/>
  <c r="B281" i="22"/>
  <c r="G281" i="22"/>
  <c r="I281" i="22"/>
  <c r="C281" i="22"/>
  <c r="G253" i="22"/>
  <c r="I232" i="22"/>
  <c r="D281" i="22"/>
  <c r="E281" i="22"/>
  <c r="F281" i="22"/>
  <c r="E231" i="22"/>
  <c r="C232" i="22"/>
  <c r="D232" i="22"/>
  <c r="E232" i="22"/>
  <c r="F232" i="22"/>
  <c r="G232" i="22"/>
  <c r="B232" i="22"/>
  <c r="G231" i="22"/>
  <c r="B231" i="22"/>
  <c r="P37" i="47"/>
  <c r="V113" i="13"/>
  <c r="V115" i="13"/>
  <c r="V114" i="13"/>
  <c r="F75" i="12"/>
  <c r="F71" i="12"/>
  <c r="D117" i="11"/>
  <c r="I117" i="11"/>
  <c r="D106" i="11"/>
  <c r="D107" i="11"/>
  <c r="D110" i="11"/>
  <c r="D111" i="11"/>
  <c r="D114" i="11"/>
  <c r="I107" i="11"/>
  <c r="I108" i="11"/>
  <c r="I111" i="11"/>
  <c r="D116" i="11"/>
  <c r="I113" i="11"/>
  <c r="I112" i="11"/>
  <c r="I115" i="11"/>
  <c r="D109" i="11"/>
  <c r="D112" i="11"/>
  <c r="D113" i="11"/>
  <c r="I110" i="11"/>
  <c r="I114" i="11"/>
  <c r="D115" i="11"/>
  <c r="E218" i="7"/>
  <c r="V89" i="4"/>
  <c r="W89" i="4"/>
  <c r="W90" i="4"/>
  <c r="W87" i="4"/>
  <c r="W88" i="4"/>
  <c r="W86" i="4"/>
  <c r="B38" i="49"/>
  <c r="D4" i="47" s="1"/>
  <c r="AD103" i="3"/>
  <c r="B33" i="49"/>
  <c r="AD102" i="3"/>
  <c r="AE102" i="3"/>
  <c r="AE99" i="3"/>
  <c r="E234" i="7"/>
  <c r="D242" i="7"/>
  <c r="D33" i="47"/>
  <c r="O33" i="47"/>
  <c r="I33" i="47"/>
  <c r="F33" i="47"/>
  <c r="L33" i="47"/>
  <c r="I97" i="36"/>
  <c r="I103" i="35"/>
  <c r="K39" i="35"/>
  <c r="C227" i="22"/>
  <c r="I227" i="22"/>
  <c r="E228" i="22"/>
  <c r="C229" i="22"/>
  <c r="I229" i="22"/>
  <c r="E230" i="22"/>
  <c r="G228" i="22"/>
  <c r="G230" i="22"/>
  <c r="B249" i="22"/>
  <c r="G249" i="22"/>
  <c r="D250" i="22"/>
  <c r="G251" i="22"/>
  <c r="C253" i="22"/>
  <c r="D227" i="22"/>
  <c r="B228" i="22"/>
  <c r="D229" i="22"/>
  <c r="B230" i="22"/>
  <c r="F72" i="12"/>
  <c r="E194" i="7"/>
  <c r="E210" i="7"/>
  <c r="E226" i="7"/>
  <c r="H240" i="7"/>
  <c r="V85" i="4"/>
  <c r="V86" i="4"/>
  <c r="V87" i="4"/>
  <c r="V88" i="4"/>
  <c r="I146" i="27"/>
  <c r="I148" i="27"/>
  <c r="I144" i="27"/>
  <c r="P9" i="47"/>
  <c r="K35" i="35"/>
  <c r="I108" i="35"/>
  <c r="I107" i="35"/>
  <c r="K43" i="35"/>
  <c r="K106" i="35" s="1"/>
  <c r="P43" i="34"/>
  <c r="P90" i="34" s="1"/>
  <c r="P42" i="34"/>
  <c r="P89" i="34" s="1"/>
  <c r="N85" i="34"/>
  <c r="D252" i="22"/>
  <c r="P30" i="47"/>
  <c r="P19" i="48"/>
  <c r="AE101" i="3"/>
  <c r="B46" i="49"/>
  <c r="L4" i="47" s="1"/>
  <c r="B48" i="49"/>
  <c r="N4" i="47" s="1"/>
  <c r="AD111" i="3"/>
  <c r="B47" i="49"/>
  <c r="M4" i="47" s="1"/>
  <c r="B49" i="49"/>
  <c r="O4" i="47" s="1"/>
  <c r="B50" i="49"/>
  <c r="P4" i="47" s="1"/>
  <c r="AE98" i="3"/>
  <c r="P20" i="47"/>
  <c r="P25" i="47"/>
  <c r="P26" i="47"/>
  <c r="I194" i="7"/>
  <c r="E202" i="7"/>
  <c r="G234" i="7"/>
  <c r="E242" i="7"/>
  <c r="I116" i="11"/>
  <c r="H231" i="7"/>
  <c r="AE100" i="3"/>
  <c r="I234" i="7"/>
  <c r="H358" i="7"/>
  <c r="I109" i="11"/>
  <c r="AD108" i="3"/>
  <c r="AD110" i="3"/>
  <c r="W85" i="4"/>
  <c r="I202" i="7"/>
  <c r="I210" i="7"/>
  <c r="I218" i="7"/>
  <c r="I226" i="7"/>
  <c r="H250" i="7"/>
  <c r="F73" i="12"/>
  <c r="G150" i="22"/>
  <c r="I94" i="36"/>
  <c r="B172" i="22"/>
  <c r="B174" i="22"/>
  <c r="B176" i="22"/>
  <c r="B180" i="22"/>
  <c r="B182" i="22"/>
  <c r="B184" i="22"/>
  <c r="B186" i="22"/>
  <c r="E253" i="22"/>
  <c r="B190" i="22"/>
  <c r="F190" i="22"/>
  <c r="B192" i="22"/>
  <c r="B196" i="22"/>
  <c r="B198" i="22"/>
  <c r="B304" i="22" s="1"/>
  <c r="F278" i="22"/>
  <c r="F231" i="22"/>
  <c r="G289" i="22"/>
  <c r="M89" i="23"/>
  <c r="E75" i="24"/>
  <c r="E76" i="24"/>
  <c r="H82" i="25"/>
  <c r="I145" i="27"/>
  <c r="I171" i="27"/>
  <c r="I172" i="27"/>
  <c r="I173" i="27"/>
  <c r="I174" i="27"/>
  <c r="K77" i="30"/>
  <c r="I100" i="35"/>
  <c r="K37" i="35"/>
  <c r="K45" i="35"/>
  <c r="K108" i="35" s="1"/>
  <c r="I96" i="36"/>
  <c r="F74" i="12"/>
  <c r="M90" i="23"/>
  <c r="E77" i="24"/>
  <c r="H80" i="25"/>
  <c r="G89" i="26"/>
  <c r="K74" i="30"/>
  <c r="K75" i="30"/>
  <c r="J86" i="32"/>
  <c r="P39" i="34"/>
  <c r="O90" i="34"/>
  <c r="K101" i="35"/>
  <c r="I101" i="35"/>
  <c r="I105" i="35"/>
  <c r="I109" i="35"/>
  <c r="K86" i="38"/>
  <c r="P14" i="47"/>
  <c r="P19" i="47"/>
  <c r="D97" i="21"/>
  <c r="E78" i="24"/>
  <c r="H81" i="25"/>
  <c r="G84" i="26"/>
  <c r="G85" i="26"/>
  <c r="G86" i="26"/>
  <c r="I147" i="27"/>
  <c r="K73" i="30"/>
  <c r="L14" i="30"/>
  <c r="K76" i="30"/>
  <c r="K41" i="35"/>
  <c r="K104" i="35" s="1"/>
  <c r="I98" i="36"/>
  <c r="K87" i="38"/>
  <c r="K92" i="54"/>
  <c r="AD109" i="3"/>
  <c r="AD98" i="3"/>
  <c r="AD99" i="3"/>
  <c r="AD100" i="3"/>
  <c r="AD104" i="3"/>
  <c r="AD105" i="3"/>
  <c r="AD106" i="3"/>
  <c r="AD117" i="3"/>
  <c r="H228" i="7"/>
  <c r="C230" i="7"/>
  <c r="C234" i="7" s="1"/>
  <c r="H230" i="7"/>
  <c r="I238" i="7"/>
  <c r="H238" i="7" s="1"/>
  <c r="D108" i="11"/>
  <c r="AD101" i="3"/>
  <c r="AD107" i="3"/>
  <c r="E358" i="7"/>
  <c r="E227" i="22"/>
  <c r="C228" i="22"/>
  <c r="I228" i="22"/>
  <c r="E229" i="22"/>
  <c r="C230" i="22"/>
  <c r="I230" i="22"/>
  <c r="C249" i="22"/>
  <c r="I249" i="22"/>
  <c r="E250" i="22"/>
  <c r="C251" i="22"/>
  <c r="I251" i="22"/>
  <c r="E252" i="22"/>
  <c r="F277" i="22"/>
  <c r="F189" i="22"/>
  <c r="I150" i="22"/>
  <c r="F178" i="22"/>
  <c r="F300" i="22" s="1"/>
  <c r="B255" i="22"/>
  <c r="F279" i="22"/>
  <c r="I289" i="22"/>
  <c r="L9" i="30"/>
  <c r="L19" i="30"/>
  <c r="L25" i="30"/>
  <c r="L29" i="30"/>
  <c r="P37" i="34"/>
  <c r="K88" i="38"/>
  <c r="G227" i="22"/>
  <c r="B229" i="22"/>
  <c r="D230" i="22"/>
  <c r="F192" i="22"/>
  <c r="B276" i="22"/>
  <c r="F280" i="22"/>
  <c r="F168" i="22"/>
  <c r="P36" i="34"/>
  <c r="I92" i="36"/>
  <c r="K31" i="36"/>
  <c r="K92" i="36" s="1"/>
  <c r="K35" i="36"/>
  <c r="I95" i="36"/>
  <c r="I99" i="36"/>
  <c r="K85" i="38"/>
  <c r="K89" i="38"/>
  <c r="I252" i="22"/>
  <c r="B278" i="22"/>
  <c r="F191" i="22"/>
  <c r="F198" i="22"/>
  <c r="F304" i="22" s="1"/>
  <c r="J95" i="54"/>
  <c r="I97" i="21"/>
  <c r="I91" i="36"/>
  <c r="K29" i="36"/>
  <c r="K91" i="36" s="1"/>
  <c r="K37" i="36"/>
  <c r="I94" i="54"/>
  <c r="H29" i="47"/>
  <c r="H33" i="47"/>
  <c r="Q5" i="47"/>
  <c r="P5" i="47"/>
  <c r="Q24" i="47"/>
  <c r="P24" i="47"/>
  <c r="Q40" i="47"/>
  <c r="P40" i="47"/>
  <c r="Q36" i="47"/>
  <c r="P36" i="47"/>
  <c r="Q34" i="47"/>
  <c r="P34" i="47"/>
  <c r="Q50" i="47"/>
  <c r="P50" i="47"/>
  <c r="Q15" i="48"/>
  <c r="P15" i="48"/>
  <c r="Q18" i="48"/>
  <c r="P18" i="48"/>
  <c r="P23" i="48"/>
  <c r="Q23" i="48"/>
  <c r="P33" i="34"/>
  <c r="P35" i="34"/>
  <c r="K33" i="47"/>
  <c r="P38" i="34"/>
  <c r="P40" i="34"/>
  <c r="P87" i="34" s="1"/>
  <c r="P41" i="34"/>
  <c r="P88" i="34" s="1"/>
  <c r="BF34" i="49"/>
  <c r="H495" i="44"/>
  <c r="N29" i="47"/>
  <c r="N33" i="47"/>
  <c r="K491" i="44"/>
  <c r="M33" i="47"/>
  <c r="M29" i="47"/>
  <c r="P29" i="47"/>
  <c r="Q33" i="47"/>
  <c r="Q29" i="47"/>
  <c r="P45" i="47"/>
  <c r="Q45" i="47"/>
  <c r="P54" i="47"/>
  <c r="Q54" i="47"/>
  <c r="P27" i="48"/>
  <c r="Q27" i="48"/>
  <c r="P24" i="48"/>
  <c r="Q24" i="48"/>
  <c r="L491" i="44"/>
  <c r="J493" i="44"/>
  <c r="H494" i="44"/>
  <c r="P48" i="47"/>
  <c r="Q48" i="47"/>
  <c r="P13" i="48"/>
  <c r="Q13" i="48"/>
  <c r="P16" i="48"/>
  <c r="Q16" i="48"/>
  <c r="P20" i="48"/>
  <c r="Q20" i="48"/>
  <c r="P25" i="48"/>
  <c r="Q25" i="48"/>
  <c r="J492" i="44"/>
  <c r="L492" i="44"/>
  <c r="K493" i="44"/>
  <c r="L494" i="44"/>
  <c r="D494" i="44"/>
  <c r="E33" i="47"/>
  <c r="E29" i="47"/>
  <c r="P13" i="47"/>
  <c r="Q13" i="47"/>
  <c r="P18" i="47"/>
  <c r="Q18" i="47"/>
  <c r="P23" i="47"/>
  <c r="Q23" i="47"/>
  <c r="P49" i="47"/>
  <c r="Q49" i="47"/>
  <c r="P26" i="48"/>
  <c r="Q26" i="48"/>
  <c r="BF28" i="49"/>
  <c r="F301" i="22"/>
  <c r="B166" i="22"/>
  <c r="B170" i="22"/>
  <c r="D172" i="22"/>
  <c r="D176" i="22"/>
  <c r="D180" i="22"/>
  <c r="D184" i="22"/>
  <c r="D192" i="22"/>
  <c r="F194" i="22"/>
  <c r="I231" i="22"/>
  <c r="B253" i="22"/>
  <c r="B188" i="22"/>
  <c r="C166" i="22"/>
  <c r="G166" i="22"/>
  <c r="D167" i="22"/>
  <c r="I167" i="22"/>
  <c r="E276" i="22"/>
  <c r="E168" i="22"/>
  <c r="B169" i="22"/>
  <c r="C170" i="22"/>
  <c r="G170" i="22"/>
  <c r="D171" i="22"/>
  <c r="I171" i="22"/>
  <c r="E172" i="22"/>
  <c r="B173" i="22"/>
  <c r="B277" i="22"/>
  <c r="C174" i="22"/>
  <c r="G174" i="22"/>
  <c r="D175" i="22"/>
  <c r="I175" i="22"/>
  <c r="E176" i="22"/>
  <c r="B177" i="22"/>
  <c r="C278" i="22"/>
  <c r="C178" i="22"/>
  <c r="G278" i="22"/>
  <c r="G178" i="22"/>
  <c r="D179" i="22"/>
  <c r="I179" i="22"/>
  <c r="E180" i="22"/>
  <c r="B181" i="22"/>
  <c r="C182" i="22"/>
  <c r="G182" i="22"/>
  <c r="D279" i="22"/>
  <c r="D183" i="22"/>
  <c r="I279" i="22"/>
  <c r="I183" i="22"/>
  <c r="E184" i="22"/>
  <c r="B185" i="22"/>
  <c r="C186" i="22"/>
  <c r="G186" i="22"/>
  <c r="D187" i="22"/>
  <c r="I187" i="22"/>
  <c r="E280" i="22"/>
  <c r="E188" i="22"/>
  <c r="B280" i="22"/>
  <c r="B189" i="22"/>
  <c r="C190" i="22"/>
  <c r="G190" i="22"/>
  <c r="D191" i="22"/>
  <c r="I191" i="22"/>
  <c r="E192" i="22"/>
  <c r="B193" i="22"/>
  <c r="C194" i="22"/>
  <c r="G194" i="22"/>
  <c r="D195" i="22"/>
  <c r="I195" i="22"/>
  <c r="E196" i="22"/>
  <c r="B197" i="22"/>
  <c r="C282" i="22"/>
  <c r="C198" i="22"/>
  <c r="C304" i="22" s="1"/>
  <c r="G282" i="22"/>
  <c r="G198" i="22"/>
  <c r="G304" i="22" s="1"/>
  <c r="D283" i="22"/>
  <c r="D199" i="22"/>
  <c r="D305" i="22" s="1"/>
  <c r="I283" i="22"/>
  <c r="I199" i="22"/>
  <c r="I305" i="22" s="1"/>
  <c r="E284" i="22"/>
  <c r="B285" i="22"/>
  <c r="C286" i="22"/>
  <c r="G286" i="22"/>
  <c r="D287" i="22"/>
  <c r="E288" i="22"/>
  <c r="B289" i="22"/>
  <c r="F173" i="22"/>
  <c r="F299" i="22" s="1"/>
  <c r="F195" i="22"/>
  <c r="F199" i="22"/>
  <c r="F305" i="22" s="1"/>
  <c r="B227" i="22"/>
  <c r="D228" i="22"/>
  <c r="G229" i="22"/>
  <c r="D249" i="22"/>
  <c r="B250" i="22"/>
  <c r="G250" i="22"/>
  <c r="D251" i="22"/>
  <c r="B252" i="22"/>
  <c r="G252" i="22"/>
  <c r="H253" i="22"/>
  <c r="H188" i="22"/>
  <c r="H189" i="22"/>
  <c r="H190" i="22"/>
  <c r="H191" i="22"/>
  <c r="H193" i="22"/>
  <c r="D166" i="22"/>
  <c r="D170" i="22"/>
  <c r="D174" i="22"/>
  <c r="D182" i="22"/>
  <c r="D186" i="22"/>
  <c r="D190" i="22"/>
  <c r="F196" i="22"/>
  <c r="B251" i="22"/>
  <c r="B178" i="22"/>
  <c r="E249" i="22"/>
  <c r="C250" i="22"/>
  <c r="I250" i="22"/>
  <c r="E251" i="22"/>
  <c r="C252" i="22"/>
  <c r="H252" i="22"/>
  <c r="H187" i="22"/>
  <c r="H301" i="22" s="1"/>
  <c r="D253" i="22"/>
  <c r="E166" i="22"/>
  <c r="B167" i="22"/>
  <c r="C276" i="22"/>
  <c r="C168" i="22"/>
  <c r="G276" i="22"/>
  <c r="G168" i="22"/>
  <c r="D169" i="22"/>
  <c r="I169" i="22"/>
  <c r="E170" i="22"/>
  <c r="B171" i="22"/>
  <c r="C172" i="22"/>
  <c r="G172" i="22"/>
  <c r="D277" i="22"/>
  <c r="D173" i="22"/>
  <c r="I277" i="22"/>
  <c r="I173" i="22"/>
  <c r="E174" i="22"/>
  <c r="B175" i="22"/>
  <c r="C176" i="22"/>
  <c r="G176" i="22"/>
  <c r="D177" i="22"/>
  <c r="I177" i="22"/>
  <c r="E278" i="22"/>
  <c r="E178" i="22"/>
  <c r="B179" i="22"/>
  <c r="C180" i="22"/>
  <c r="G180" i="22"/>
  <c r="D181" i="22"/>
  <c r="I181" i="22"/>
  <c r="E182" i="22"/>
  <c r="B279" i="22"/>
  <c r="B183" i="22"/>
  <c r="C184" i="22"/>
  <c r="G184" i="22"/>
  <c r="D185" i="22"/>
  <c r="I185" i="22"/>
  <c r="E186" i="22"/>
  <c r="B187" i="22"/>
  <c r="C280" i="22"/>
  <c r="C188" i="22"/>
  <c r="G280" i="22"/>
  <c r="G188" i="22"/>
  <c r="D189" i="22"/>
  <c r="I189" i="22"/>
  <c r="E190" i="22"/>
  <c r="B191" i="22"/>
  <c r="C192" i="22"/>
  <c r="G192" i="22"/>
  <c r="D193" i="22"/>
  <c r="I193" i="22"/>
  <c r="E194" i="22"/>
  <c r="B195" i="22"/>
  <c r="C196" i="22"/>
  <c r="G196" i="22"/>
  <c r="D197" i="22"/>
  <c r="I197" i="22"/>
  <c r="E282" i="22"/>
  <c r="E198" i="22"/>
  <c r="E304" i="22" s="1"/>
  <c r="B283" i="22"/>
  <c r="B199" i="22"/>
  <c r="B305" i="22" s="1"/>
  <c r="C284" i="22"/>
  <c r="G284" i="22"/>
  <c r="D285" i="22"/>
  <c r="F193" i="22"/>
  <c r="F197" i="22"/>
  <c r="I166" i="22"/>
  <c r="E167" i="22"/>
  <c r="C169" i="22"/>
  <c r="G169" i="22"/>
  <c r="I170" i="22"/>
  <c r="E171" i="22"/>
  <c r="C277" i="22"/>
  <c r="C173" i="22"/>
  <c r="G277" i="22"/>
  <c r="G173" i="22"/>
  <c r="I174" i="22"/>
  <c r="E175" i="22"/>
  <c r="C177" i="22"/>
  <c r="G177" i="22"/>
  <c r="D278" i="22"/>
  <c r="I278" i="22"/>
  <c r="I178" i="22"/>
  <c r="E179" i="22"/>
  <c r="C181" i="22"/>
  <c r="G181" i="22"/>
  <c r="I182" i="22"/>
  <c r="E279" i="22"/>
  <c r="E183" i="22"/>
  <c r="C185" i="22"/>
  <c r="G185" i="22"/>
  <c r="I186" i="22"/>
  <c r="E187" i="22"/>
  <c r="C189" i="22"/>
  <c r="G189" i="22"/>
  <c r="I190" i="22"/>
  <c r="E191" i="22"/>
  <c r="C193" i="22"/>
  <c r="G193" i="22"/>
  <c r="I194" i="22"/>
  <c r="E195" i="22"/>
  <c r="C197" i="22"/>
  <c r="G197" i="22"/>
  <c r="I282" i="22"/>
  <c r="I198" i="22"/>
  <c r="I304" i="22" s="1"/>
  <c r="E283" i="22"/>
  <c r="E199" i="22"/>
  <c r="E305" i="22" s="1"/>
  <c r="C285" i="22"/>
  <c r="G285" i="22"/>
  <c r="I286" i="22"/>
  <c r="E287" i="22"/>
  <c r="C289" i="22"/>
  <c r="H194" i="22"/>
  <c r="H195" i="22"/>
  <c r="H196" i="22"/>
  <c r="H197" i="22"/>
  <c r="H198" i="22"/>
  <c r="H304" i="22" s="1"/>
  <c r="H199" i="22"/>
  <c r="H305" i="22" s="1"/>
  <c r="I285" i="22"/>
  <c r="E286" i="22"/>
  <c r="C288" i="22"/>
  <c r="G288" i="22"/>
  <c r="B168" i="22"/>
  <c r="B194" i="22"/>
  <c r="C167" i="22"/>
  <c r="G167" i="22"/>
  <c r="D276" i="22"/>
  <c r="I276" i="22"/>
  <c r="I168" i="22"/>
  <c r="E169" i="22"/>
  <c r="C171" i="22"/>
  <c r="G171" i="22"/>
  <c r="I172" i="22"/>
  <c r="E277" i="22"/>
  <c r="E173" i="22"/>
  <c r="C175" i="22"/>
  <c r="G175" i="22"/>
  <c r="I176" i="22"/>
  <c r="E177" i="22"/>
  <c r="C179" i="22"/>
  <c r="G179" i="22"/>
  <c r="I180" i="22"/>
  <c r="E181" i="22"/>
  <c r="C279" i="22"/>
  <c r="C183" i="22"/>
  <c r="G279" i="22"/>
  <c r="G183" i="22"/>
  <c r="I184" i="22"/>
  <c r="E185" i="22"/>
  <c r="C187" i="22"/>
  <c r="G187" i="22"/>
  <c r="D280" i="22"/>
  <c r="I280" i="22"/>
  <c r="I188" i="22"/>
  <c r="E189" i="22"/>
  <c r="C191" i="22"/>
  <c r="G191" i="22"/>
  <c r="I192" i="22"/>
  <c r="E193" i="22"/>
  <c r="C195" i="22"/>
  <c r="G195" i="22"/>
  <c r="I196" i="22"/>
  <c r="E197" i="22"/>
  <c r="C283" i="22"/>
  <c r="C199" i="22"/>
  <c r="C305" i="22" s="1"/>
  <c r="G283" i="22"/>
  <c r="G199" i="22"/>
  <c r="G305" i="22" s="1"/>
  <c r="I284" i="22"/>
  <c r="E285" i="22"/>
  <c r="C287" i="22"/>
  <c r="I288" i="22"/>
  <c r="E289" i="22"/>
  <c r="D168" i="22"/>
  <c r="D178" i="22"/>
  <c r="D188" i="22"/>
  <c r="D194" i="22"/>
  <c r="D196" i="22"/>
  <c r="D198" i="22"/>
  <c r="D304" i="22" s="1"/>
  <c r="K94" i="54" l="1"/>
  <c r="I203" i="22"/>
  <c r="I309" i="22" s="1"/>
  <c r="G203" i="22"/>
  <c r="G309" i="22" s="1"/>
  <c r="P86" i="34"/>
  <c r="F303" i="22"/>
  <c r="K96" i="54"/>
  <c r="K98" i="54"/>
  <c r="K97" i="54"/>
  <c r="K95" i="54"/>
  <c r="K93" i="36"/>
  <c r="K102" i="35"/>
  <c r="P85" i="34"/>
  <c r="H303" i="22"/>
  <c r="I303" i="22"/>
  <c r="B303" i="22"/>
  <c r="D303" i="22"/>
  <c r="G303" i="22"/>
  <c r="E303" i="22"/>
  <c r="C303" i="22"/>
  <c r="G287" i="22"/>
  <c r="H242" i="7"/>
  <c r="I287" i="22"/>
  <c r="Q4" i="47"/>
  <c r="F302" i="22"/>
  <c r="H234" i="7"/>
  <c r="E301" i="22"/>
  <c r="B299" i="22"/>
  <c r="I242" i="7"/>
  <c r="D230" i="7"/>
  <c r="D234" i="7" s="1"/>
  <c r="D302" i="22"/>
  <c r="G301" i="22"/>
  <c r="E299" i="22"/>
  <c r="G299" i="22"/>
  <c r="G302" i="22"/>
  <c r="D299" i="22"/>
  <c r="G298" i="22"/>
  <c r="D301" i="22"/>
  <c r="G300" i="22"/>
  <c r="B302" i="22"/>
  <c r="I302" i="22"/>
  <c r="B298" i="22"/>
  <c r="I300" i="22"/>
  <c r="D300" i="22"/>
  <c r="D298" i="22"/>
  <c r="C301" i="22"/>
  <c r="I298" i="22"/>
  <c r="C299" i="22"/>
  <c r="C302" i="22"/>
  <c r="B301" i="22"/>
  <c r="E300" i="22"/>
  <c r="I299" i="22"/>
  <c r="C298" i="22"/>
  <c r="B300" i="22"/>
  <c r="H302" i="22"/>
  <c r="E302" i="22"/>
  <c r="I301" i="22"/>
  <c r="C300" i="22"/>
  <c r="E29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bmcclellan</author>
  </authors>
  <commentList>
    <comment ref="B38" authorId="0" shapeId="0" xr:uid="{00000000-0006-0000-1900-000001000000}">
      <text>
        <r>
          <rPr>
            <b/>
            <sz val="9"/>
            <color indexed="81"/>
            <rFont val="Tahoma"/>
            <family val="2"/>
          </rPr>
          <t xml:space="preserve">bmcclellan:
</t>
        </r>
        <r>
          <rPr>
            <sz val="9"/>
            <color indexed="81"/>
            <rFont val="Tahoma"/>
            <family val="2"/>
          </rPr>
          <t xml:space="preserve">6 pm Aug 8 - 6 pm Aug 9 
AND
6 pm Aug 15 - 6 pm Aug 16 
in areas 2G, 2H, 2J, and 2M
</t>
        </r>
      </text>
    </comment>
    <comment ref="B39" authorId="0" shapeId="0" xr:uid="{00000000-0006-0000-1900-000002000000}">
      <text>
        <r>
          <rPr>
            <b/>
            <sz val="9"/>
            <color indexed="81"/>
            <rFont val="Tahoma"/>
            <family val="2"/>
          </rPr>
          <t xml:space="preserve">bmcclellan:
</t>
        </r>
        <r>
          <rPr>
            <sz val="9"/>
            <color indexed="81"/>
            <rFont val="Tahoma"/>
            <family val="2"/>
          </rPr>
          <t>60 hrs August 8 - 11.
In Areas 2M, 2N, 2R, 2T, and 2U
since it's prior to Aug. 16 it falls under non-local catch.  We borrow 1280 chinook impacts from Columbia River to have this fishery.</t>
        </r>
        <r>
          <rPr>
            <b/>
            <sz val="9"/>
            <color indexed="81"/>
            <rFont val="Tahoma"/>
            <family val="2"/>
          </rPr>
          <t xml:space="preserve">
</t>
        </r>
      </text>
    </comment>
    <comment ref="B40" authorId="0" shapeId="0" xr:uid="{00000000-0006-0000-1900-000003000000}">
      <text>
        <r>
          <rPr>
            <sz val="9"/>
            <color indexed="81"/>
            <rFont val="Tahoma"/>
            <family val="2"/>
          </rPr>
          <t>bmcclellan:</t>
        </r>
        <r>
          <rPr>
            <b/>
            <i/>
            <sz val="9"/>
            <color indexed="81"/>
            <rFont val="Tahoma"/>
            <family val="2"/>
          </rPr>
          <t xml:space="preserve">
</t>
        </r>
        <r>
          <rPr>
            <sz val="9"/>
            <color indexed="81"/>
            <rFont val="Tahoma"/>
            <family val="2"/>
          </rPr>
          <t>84 hrs fished August 12-16</t>
        </r>
        <r>
          <rPr>
            <b/>
            <i/>
            <sz val="9"/>
            <color indexed="81"/>
            <rFont val="Tahoma"/>
            <family val="2"/>
          </rPr>
          <t xml:space="preserve">
</t>
        </r>
        <r>
          <rPr>
            <sz val="9"/>
            <color indexed="81"/>
            <rFont val="Tahoma"/>
            <family val="2"/>
          </rPr>
          <t xml:space="preserve">in areas 2M, 2N, 2R, 2T, and 2U
</t>
        </r>
      </text>
    </comment>
    <comment ref="B41" authorId="0" shapeId="0" xr:uid="{00000000-0006-0000-1900-000004000000}">
      <text>
        <r>
          <rPr>
            <b/>
            <sz val="9"/>
            <color indexed="81"/>
            <rFont val="Tahoma"/>
            <family val="2"/>
          </rPr>
          <t>bmcclellan:</t>
        </r>
        <r>
          <rPr>
            <sz val="9"/>
            <color indexed="81"/>
            <rFont val="Tahoma"/>
            <family val="2"/>
          </rPr>
          <t xml:space="preserve">
6 am Aug 12 - 6 pm Aug 15 in areas 2M, 2N, 2R, 2T, and 2U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Scharpf, Mike (DFW)</author>
  </authors>
  <commentList>
    <comment ref="G52" authorId="0" shapeId="0" xr:uid="{97726F69-3351-4A3A-AA42-7EC993884242}">
      <text>
        <r>
          <rPr>
            <b/>
            <sz val="9"/>
            <color indexed="81"/>
            <rFont val="Tahoma"/>
            <family val="2"/>
          </rPr>
          <t>Scharpf, Mike (DFW):</t>
        </r>
        <r>
          <rPr>
            <sz val="9"/>
            <color indexed="81"/>
            <rFont val="Tahoma"/>
            <family val="2"/>
          </rPr>
          <t xml:space="preserve">
based on Nov 7, 2024 escapement model file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Jorgensen, Jim</author>
  </authors>
  <commentList>
    <comment ref="B47" authorId="0" shapeId="0" xr:uid="{F63DE2A3-1D37-437A-9DA1-0B1058F0F066}">
      <text>
        <r>
          <rPr>
            <b/>
            <sz val="9"/>
            <color indexed="81"/>
            <rFont val="Tahoma"/>
            <family val="2"/>
          </rPr>
          <t>Jorgensen, Jim:</t>
        </r>
        <r>
          <rPr>
            <sz val="9"/>
            <color indexed="81"/>
            <rFont val="Tahoma"/>
            <family val="2"/>
          </rPr>
          <t xml:space="preserve">
Week 35 catch of 25 minus 1 sampled dip-in summer Quillayute return tag times.</t>
        </r>
      </text>
    </comment>
    <comment ref="I47" authorId="0" shapeId="0" xr:uid="{68DB15C3-829B-4893-8CD5-8D37C0386C62}">
      <text>
        <r>
          <rPr>
            <b/>
            <sz val="9"/>
            <color indexed="81"/>
            <rFont val="Tahoma"/>
            <family val="2"/>
          </rPr>
          <t>Jorgensen, Jim:</t>
        </r>
        <r>
          <rPr>
            <sz val="9"/>
            <color indexed="81"/>
            <rFont val="Tahoma"/>
            <family val="2"/>
          </rPr>
          <t xml:space="preserve">
Week 35 catch of 25 minus 1 sampled dip-in summer Quillayute return tag times.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tc={FA84D0C9-8D39-434E-9676-8F7BAF3C472F}</author>
  </authors>
  <commentList>
    <comment ref="F208" authorId="0" shapeId="0" xr:uid="{FA84D0C9-8D39-434E-9676-8F7BAF3C472F}">
      <text>
        <t>[Threaded comment]
Your version of Excel allows you to read this threaded comment; however, any edits to it will get removed if the file is opened in a newer version of Excel. Learn more: https://go.microsoft.com/fwlink/?linkid=870924
Comment:
    Big change
Reply:
    TOCAS data correction occurred 2 weeks ago.</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PFMC</author>
    <author>Robert Kope</author>
  </authors>
  <commentList>
    <comment ref="AX1" authorId="0" shapeId="0" xr:uid="{00000000-0006-0000-3100-000001000000}">
      <text>
        <r>
          <rPr>
            <b/>
            <sz val="9"/>
            <color indexed="81"/>
            <rFont val="Tahoma"/>
            <family val="2"/>
          </rPr>
          <t>PFMC:</t>
        </r>
        <r>
          <rPr>
            <sz val="9"/>
            <color indexed="81"/>
            <rFont val="Tahoma"/>
            <family val="2"/>
          </rPr>
          <t xml:space="preserve">
OPI T6</t>
        </r>
      </text>
    </comment>
    <comment ref="AY1" authorId="0" shapeId="0" xr:uid="{00000000-0006-0000-3100-000002000000}">
      <text>
        <r>
          <rPr>
            <b/>
            <sz val="9"/>
            <color indexed="81"/>
            <rFont val="Tahoma"/>
            <family val="2"/>
          </rPr>
          <t>PFMC:</t>
        </r>
        <r>
          <rPr>
            <sz val="9"/>
            <color indexed="81"/>
            <rFont val="Tahoma"/>
            <family val="2"/>
          </rPr>
          <t xml:space="preserve">
See OPI T5</t>
        </r>
      </text>
    </comment>
    <comment ref="AZ1" authorId="0" shapeId="0" xr:uid="{00000000-0006-0000-3100-000003000000}">
      <text>
        <r>
          <rPr>
            <b/>
            <sz val="9"/>
            <color indexed="81"/>
            <rFont val="Tahoma"/>
            <family val="2"/>
          </rPr>
          <t>PFMC:</t>
        </r>
        <r>
          <rPr>
            <sz val="9"/>
            <color indexed="81"/>
            <rFont val="Tahoma"/>
            <family val="2"/>
          </rPr>
          <t xml:space="preserve">
Looks like OPI T1i, Col L?</t>
        </r>
      </text>
    </comment>
    <comment ref="BA1" authorId="0" shapeId="0" xr:uid="{00000000-0006-0000-3100-000004000000}">
      <text>
        <r>
          <rPr>
            <b/>
            <sz val="9"/>
            <color indexed="81"/>
            <rFont val="Tahoma"/>
            <family val="2"/>
          </rPr>
          <t>PFMC:</t>
        </r>
        <r>
          <rPr>
            <sz val="9"/>
            <color indexed="81"/>
            <rFont val="Tahoma"/>
            <family val="2"/>
          </rPr>
          <t xml:space="preserve">
OPI T5, Col D</t>
        </r>
      </text>
    </comment>
    <comment ref="BB1" authorId="0" shapeId="0" xr:uid="{00000000-0006-0000-3100-000005000000}">
      <text>
        <r>
          <rPr>
            <b/>
            <sz val="9"/>
            <color indexed="81"/>
            <rFont val="Tahoma"/>
            <family val="2"/>
          </rPr>
          <t>PFMC:</t>
        </r>
        <r>
          <rPr>
            <sz val="9"/>
            <color indexed="81"/>
            <rFont val="Tahoma"/>
            <family val="2"/>
          </rPr>
          <t xml:space="preserve">
OPI T5 Col AB (early + YB hatchery escapement)</t>
        </r>
      </text>
    </comment>
    <comment ref="E2" authorId="1" shapeId="0" xr:uid="{00000000-0006-0000-3100-000006000000}">
      <text>
        <r>
          <rPr>
            <b/>
            <sz val="9"/>
            <color indexed="81"/>
            <rFont val="Tahoma"/>
            <family val="2"/>
          </rPr>
          <t>Robert Kope:</t>
        </r>
        <r>
          <rPr>
            <sz val="9"/>
            <color indexed="81"/>
            <rFont val="Tahoma"/>
            <family val="2"/>
          </rPr>
          <t xml:space="preserve">
Minor indices reported in Mad and Eel rivers</t>
        </r>
      </text>
    </comment>
    <comment ref="AI2" authorId="1" shapeId="0" xr:uid="{00000000-0006-0000-3100-000007000000}">
      <text>
        <r>
          <rPr>
            <b/>
            <sz val="9"/>
            <color indexed="81"/>
            <rFont val="Tahoma"/>
            <family val="2"/>
          </rPr>
          <t>Robert Kope:</t>
        </r>
        <r>
          <rPr>
            <sz val="9"/>
            <color indexed="81"/>
            <rFont val="Tahoma"/>
            <family val="2"/>
          </rPr>
          <t xml:space="preserve">
Skokomish River is part of the Hood Canal management unit</t>
        </r>
      </text>
    </comment>
    <comment ref="AJ2" authorId="1" shapeId="0" xr:uid="{00000000-0006-0000-3100-000008000000}">
      <text>
        <r>
          <rPr>
            <b/>
            <sz val="9"/>
            <color indexed="81"/>
            <rFont val="Tahoma"/>
            <family val="2"/>
          </rPr>
          <t>Robert Kope:</t>
        </r>
        <r>
          <rPr>
            <sz val="9"/>
            <color indexed="81"/>
            <rFont val="Tahoma"/>
            <family val="2"/>
          </rPr>
          <t xml:space="preserve">
Mid-Hood Canal is part of the Hood Canal management unit</t>
        </r>
      </text>
    </comment>
    <comment ref="AN2" authorId="1" shapeId="0" xr:uid="{00000000-0006-0000-3100-000009000000}">
      <text>
        <r>
          <rPr>
            <b/>
            <sz val="9"/>
            <color indexed="81"/>
            <rFont val="Tahoma"/>
            <family val="2"/>
          </rPr>
          <t>Robert Kope:</t>
        </r>
        <r>
          <rPr>
            <sz val="9"/>
            <color indexed="81"/>
            <rFont val="Tahoma"/>
            <family val="2"/>
          </rPr>
          <t xml:space="preserve">
Part of the Stillaguamish-Snohomish management unit</t>
        </r>
      </text>
    </comment>
    <comment ref="AO2" authorId="1" shapeId="0" xr:uid="{00000000-0006-0000-3100-00000A000000}">
      <text>
        <r>
          <rPr>
            <b/>
            <sz val="9"/>
            <color indexed="81"/>
            <rFont val="Tahoma"/>
            <family val="2"/>
          </rPr>
          <t>Robert Kope:</t>
        </r>
        <r>
          <rPr>
            <sz val="9"/>
            <color indexed="81"/>
            <rFont val="Tahoma"/>
            <family val="2"/>
          </rPr>
          <t xml:space="preserve">
Part of the Stillaguamish-Snohomish management unit</t>
        </r>
      </text>
    </comment>
    <comment ref="AP2" authorId="1" shapeId="0" xr:uid="{00000000-0006-0000-3100-00000B000000}">
      <text>
        <r>
          <rPr>
            <b/>
            <sz val="9"/>
            <color indexed="81"/>
            <rFont val="Tahoma"/>
            <family val="2"/>
          </rPr>
          <t>Robert Kope:</t>
        </r>
        <r>
          <rPr>
            <sz val="9"/>
            <color indexed="81"/>
            <rFont val="Tahoma"/>
            <family val="2"/>
          </rPr>
          <t xml:space="preserve">
Cedar River is part of the South Sound management unit</t>
        </r>
      </text>
    </comment>
    <comment ref="AR2" authorId="1" shapeId="0" xr:uid="{00000000-0006-0000-3100-00000C000000}">
      <text>
        <r>
          <rPr>
            <b/>
            <sz val="9"/>
            <color indexed="81"/>
            <rFont val="Tahoma"/>
            <family val="2"/>
          </rPr>
          <t>Robert Kope:</t>
        </r>
        <r>
          <rPr>
            <sz val="9"/>
            <color indexed="81"/>
            <rFont val="Tahoma"/>
            <family val="2"/>
          </rPr>
          <t xml:space="preserve">
Green River is part of the sount Sound management unit</t>
        </r>
      </text>
    </comment>
    <comment ref="AS2" authorId="1" shapeId="0" xr:uid="{00000000-0006-0000-3100-00000D000000}">
      <text>
        <r>
          <rPr>
            <b/>
            <sz val="9"/>
            <color indexed="81"/>
            <rFont val="Tahoma"/>
            <family val="2"/>
          </rPr>
          <t>Robert Kope:</t>
        </r>
        <r>
          <rPr>
            <sz val="9"/>
            <color indexed="81"/>
            <rFont val="Tahoma"/>
            <family val="2"/>
          </rPr>
          <t xml:space="preserve">
Nisqually River is part of the South Sound management unit</t>
        </r>
      </text>
    </comment>
    <comment ref="AT2" authorId="1" shapeId="0" xr:uid="{00000000-0006-0000-3100-00000E000000}">
      <text>
        <r>
          <rPr>
            <b/>
            <sz val="9"/>
            <color indexed="81"/>
            <rFont val="Tahoma"/>
            <family val="2"/>
          </rPr>
          <t>Robert Kope:</t>
        </r>
        <r>
          <rPr>
            <sz val="9"/>
            <color indexed="81"/>
            <rFont val="Tahoma"/>
            <family val="2"/>
          </rPr>
          <t xml:space="preserve">
Puyallup River is part of the South Sound management unit</t>
        </r>
      </text>
    </comment>
  </commentList>
</comments>
</file>

<file path=xl/sharedStrings.xml><?xml version="1.0" encoding="utf-8"?>
<sst xmlns="http://schemas.openxmlformats.org/spreadsheetml/2006/main" count="7093" uniqueCount="1229">
  <si>
    <t>TABLE B-27.  Treaty Indian gillnet catch of Chinook, chum, and sockeye salmon in the Quinault River in numbers of fish.</t>
  </si>
  <si>
    <t>TABLE B-29.  Estimated inriver run size, catch, and escapement of Queets River spring/summer Chinook in numbers of fish.</t>
  </si>
  <si>
    <t>TABLE B-30.  Estimated inriver run size, catch, and escapement of Queets River fall Chinook in numbers of fish.</t>
  </si>
  <si>
    <t>TABLE B-32.  Estimated inriver run size, catch, and escapement for Hoh River spring/summer Chinook in numbers of fish.</t>
  </si>
  <si>
    <t>TABLE B-33.  Estimated inriver run size, catch, and escapement for Hoh River fall Chinook in numbers of fish.</t>
  </si>
  <si>
    <t>TABLE B-35.  Estimated inriver run size, catch, and escapement for Quillayute River spring/summer Chinook in numbers of fish.</t>
  </si>
  <si>
    <t>TABLE B-36.  Estimated inriver run size, catch, and escapement for Quillayute River fall Chinook in numbers of fish.</t>
  </si>
  <si>
    <t>Watershed</t>
  </si>
  <si>
    <t>Coho Redds</t>
  </si>
  <si>
    <t>g/  Numbers reported are redd counts. Olema Creek is excluded.</t>
  </si>
  <si>
    <t>River Tributaries</t>
  </si>
  <si>
    <t>W.F. Millicoma (Coos) (0.5 mile)</t>
  </si>
  <si>
    <t xml:space="preserve">  Index Fish Per Mile</t>
  </si>
  <si>
    <t>Tributary Runs</t>
  </si>
  <si>
    <t>Willamette</t>
  </si>
  <si>
    <t>Minimum Inriver Run Size</t>
  </si>
  <si>
    <t xml:space="preserve">  Run Size</t>
  </si>
  <si>
    <t xml:space="preserve">  Sandy</t>
  </si>
  <si>
    <t xml:space="preserve">  Kalama</t>
  </si>
  <si>
    <t>Commercial</t>
  </si>
  <si>
    <r>
      <t xml:space="preserve"> Will. Falls Escapement</t>
    </r>
    <r>
      <rPr>
        <vertAlign val="superscript"/>
        <sz val="8"/>
        <rFont val="Arial"/>
        <family val="2"/>
      </rPr>
      <t>b/</t>
    </r>
  </si>
  <si>
    <t>L. Willamette Sport Catch</t>
  </si>
  <si>
    <r>
      <t xml:space="preserve">  Cowlitz</t>
    </r>
    <r>
      <rPr>
        <vertAlign val="superscript"/>
        <sz val="8"/>
        <rFont val="Arial"/>
        <family val="2"/>
      </rPr>
      <t>c/</t>
    </r>
  </si>
  <si>
    <t>c/  Includes hatchery escapement, tributary recreational catch, and natural spawning escapement for 1975 to present.  The years 1971-1973 are based on using the 1975-1976 Cowlitz River recreational fishery adult harvest rates.</t>
  </si>
  <si>
    <r>
      <t xml:space="preserve"> Hatchery Escapement</t>
    </r>
    <r>
      <rPr>
        <vertAlign val="superscript"/>
        <sz val="8"/>
        <rFont val="Arial"/>
        <family val="2"/>
      </rPr>
      <t>d/</t>
    </r>
  </si>
  <si>
    <t xml:space="preserve">TABLE B-33.  Estimated inriver run size, catch, and escapement for Hoh River fall Chinook in numbers of fish. </t>
  </si>
  <si>
    <t>TABLE B-7.  Summary of California North Coast salmon spawning stock surveys in numbers of fish or redd counts.</t>
  </si>
  <si>
    <t xml:space="preserve">TABLE B-26.  Grays Harbor coho terminal catch, spawning escapement, and run size estimates in numbers of fish. </t>
  </si>
  <si>
    <t>d/  Includes hatcheries operated by all agencies.  Values are included in the totals for the tributary runs.</t>
  </si>
  <si>
    <r>
      <t xml:space="preserve">  Lewis</t>
    </r>
    <r>
      <rPr>
        <vertAlign val="superscript"/>
        <sz val="8"/>
        <rFont val="Arial"/>
        <family val="2"/>
      </rPr>
      <t>c/</t>
    </r>
  </si>
  <si>
    <t>Wild</t>
  </si>
  <si>
    <t>e/</t>
  </si>
  <si>
    <t>e/  Fewer than 50 fish.</t>
  </si>
  <si>
    <t>Bonneville Dam  Count</t>
  </si>
  <si>
    <t>Non-Indian</t>
  </si>
  <si>
    <t>Escapement</t>
  </si>
  <si>
    <t>b/  Includes Select Area fisheries.</t>
  </si>
  <si>
    <r>
      <t>Hatchery</t>
    </r>
    <r>
      <rPr>
        <vertAlign val="superscript"/>
        <sz val="8"/>
        <rFont val="Arial"/>
        <family val="2"/>
      </rPr>
      <t>c/</t>
    </r>
  </si>
  <si>
    <t>Hatchery  Production</t>
  </si>
  <si>
    <r>
      <t>Hatchery</t>
    </r>
    <r>
      <rPr>
        <vertAlign val="superscript"/>
        <sz val="8"/>
        <rFont val="Arial"/>
        <family val="2"/>
      </rPr>
      <t>d/</t>
    </r>
  </si>
  <si>
    <r>
      <t>Sport</t>
    </r>
    <r>
      <rPr>
        <vertAlign val="superscript"/>
        <sz val="8"/>
        <rFont val="Arial"/>
        <family val="2"/>
      </rPr>
      <t>c/</t>
    </r>
  </si>
  <si>
    <t xml:space="preserve">  GOAL</t>
  </si>
  <si>
    <t>Commercial: Estuary</t>
  </si>
  <si>
    <t xml:space="preserve">  Middle Klamath</t>
  </si>
  <si>
    <t xml:space="preserve">  Upper Klamath</t>
  </si>
  <si>
    <t xml:space="preserve">  Trinity River</t>
  </si>
  <si>
    <t>1946-1950</t>
  </si>
  <si>
    <t>1951-1955</t>
  </si>
  <si>
    <t>1956-1960</t>
  </si>
  <si>
    <t>j/</t>
  </si>
  <si>
    <t>1961-1965</t>
  </si>
  <si>
    <t>1966-1970</t>
  </si>
  <si>
    <r>
      <t>2004</t>
    </r>
    <r>
      <rPr>
        <vertAlign val="superscript"/>
        <sz val="8"/>
        <rFont val="Arial"/>
        <family val="2"/>
      </rPr>
      <t>f/</t>
    </r>
  </si>
  <si>
    <r>
      <t>2004</t>
    </r>
    <r>
      <rPr>
        <vertAlign val="superscript"/>
        <sz val="8"/>
        <rFont val="Arial"/>
        <family val="2"/>
      </rPr>
      <t>c/</t>
    </r>
  </si>
  <si>
    <t>1942-1945</t>
  </si>
  <si>
    <t xml:space="preserve"> Buck (Alsea)        (1.0 mile)</t>
  </si>
  <si>
    <t xml:space="preserve">    Tillamook          (1.8 mile)</t>
  </si>
  <si>
    <t>1982-1985</t>
  </si>
  <si>
    <t>TABLE B-28.  Estimated inriver run size, catch and escapement for Quinault River coho in numbers of fish.</t>
  </si>
  <si>
    <t>TABLE B-31.  Estimated terminal run size, catch, and escapement for Queets River coho in numbers of fish.</t>
  </si>
  <si>
    <t>Bonneville Dam Count</t>
  </si>
  <si>
    <t>Hatchery Production</t>
  </si>
  <si>
    <t>Below Bonneville Dam</t>
  </si>
  <si>
    <t>Above Bonneville Dam</t>
  </si>
  <si>
    <t>Treaty Indian</t>
  </si>
  <si>
    <t xml:space="preserve">  Siuslaw (Lake)    (0.8 mile)</t>
  </si>
  <si>
    <t>c/  Puget Sound run size is defined as the run available to Puget Sound net fisheries; spawning escapement plus Puget Sound net fishery catch.  Does not include fish caught by troll and recreational fisheries inside Puget Sound.</t>
  </si>
  <si>
    <t xml:space="preserve">   Year or   Average</t>
  </si>
  <si>
    <r>
      <t xml:space="preserve">Natural </t>
    </r>
    <r>
      <rPr>
        <vertAlign val="superscript"/>
        <sz val="8"/>
        <rFont val="Arial"/>
        <family val="2"/>
      </rPr>
      <t>c/</t>
    </r>
  </si>
  <si>
    <r>
      <t xml:space="preserve">Indicator </t>
    </r>
    <r>
      <rPr>
        <vertAlign val="superscript"/>
        <sz val="8"/>
        <rFont val="Arial"/>
        <family val="2"/>
      </rPr>
      <t>d/</t>
    </r>
  </si>
  <si>
    <t>c/  Includes from 100 to 200 wild Chinook captured each season near spawning grounds to be used as Indicator broodstock.</t>
  </si>
  <si>
    <t xml:space="preserve">TABLE B-29.  Estimated inriver run size, catch, and escapement of Queets River spring/summer Chinook in numbers of fish.  </t>
  </si>
  <si>
    <t xml:space="preserve">TABLE B-27.  Treaty Indian gillnet catch of Chinook, chum, and sockeye salmon in the Quinault River in numbers of fish.  </t>
  </si>
  <si>
    <t xml:space="preserve">TABLE B-24.  Willapa Bay coho terminal run size, catch, and spawning escapement in numbers of fish.  </t>
  </si>
  <si>
    <t xml:space="preserve">TABLE B-31.  Estimated terminal run size, catch, and escapement for Queets River coho in numbers of fish.  </t>
  </si>
  <si>
    <t xml:space="preserve">TABLE B-23.  Willapa Bay fall Chinook terminal run size, catch, and spawning escapement in numbers of fish. </t>
  </si>
  <si>
    <r>
      <t xml:space="preserve"> Grant (Yaquina)</t>
    </r>
    <r>
      <rPr>
        <sz val="8"/>
        <rFont val="Arial"/>
        <family val="2"/>
      </rPr>
      <t xml:space="preserve">
(1.7 mile)</t>
    </r>
  </si>
  <si>
    <t xml:space="preserve">TABLE B-9. Counts of natural and hatchery spring Chinook salmon at Gold Ray Dam on the Rogue River and at Winchester Dam on the North Umpqua River in thousands of fish.  </t>
  </si>
  <si>
    <t>Lower River Escapement</t>
  </si>
  <si>
    <t>Mainstem Commercial Treaty Catch</t>
  </si>
  <si>
    <t>a/  These numbers match OPI databases.  Adjustments were made to the escapement figures and catches.</t>
  </si>
  <si>
    <t>Recreational</t>
  </si>
  <si>
    <t>Buoy 10</t>
  </si>
  <si>
    <t>c/  Includes hatcheries operated by all agencies.</t>
  </si>
  <si>
    <t>d/  Willamette Falls, Clackamas River (North Fork Dam) and Sandy River (Marmot Dam).</t>
  </si>
  <si>
    <t>e/  Includes additional small adults counted as jacks for 1983-1984 and 1986-1989.</t>
  </si>
  <si>
    <t>f/  Bonneville Dam count minus Zone 6 mainstem commercial treaty Indian harvest.</t>
  </si>
  <si>
    <t>Catch Per Trip</t>
  </si>
  <si>
    <t>--</t>
  </si>
  <si>
    <t>Angler Trips</t>
  </si>
  <si>
    <r>
      <t>Terminal Run Size</t>
    </r>
    <r>
      <rPr>
        <vertAlign val="superscript"/>
        <sz val="8"/>
        <rFont val="Arial"/>
        <family val="2"/>
      </rPr>
      <t>c/</t>
    </r>
  </si>
  <si>
    <t>2005-2006</t>
  </si>
  <si>
    <r>
      <t>Commercial Net Catches</t>
    </r>
    <r>
      <rPr>
        <vertAlign val="superscript"/>
        <sz val="8"/>
        <rFont val="Arial"/>
        <family val="2"/>
      </rPr>
      <t>c/</t>
    </r>
  </si>
  <si>
    <r>
      <t>2002</t>
    </r>
    <r>
      <rPr>
        <vertAlign val="superscript"/>
        <sz val="8"/>
        <rFont val="Arial"/>
        <family val="2"/>
      </rPr>
      <t>e/</t>
    </r>
  </si>
  <si>
    <t>Terminal Catch</t>
  </si>
  <si>
    <t>Gillnet</t>
  </si>
  <si>
    <r>
      <t>Non-local Stocks Gillnet Catch</t>
    </r>
    <r>
      <rPr>
        <vertAlign val="superscript"/>
        <sz val="8"/>
        <rFont val="Arial"/>
        <family val="2"/>
      </rPr>
      <t>a/</t>
    </r>
  </si>
  <si>
    <r>
      <t>Natural</t>
    </r>
    <r>
      <rPr>
        <vertAlign val="superscript"/>
        <sz val="8"/>
        <rFont val="Arial"/>
        <family val="2"/>
      </rPr>
      <t>c/</t>
    </r>
  </si>
  <si>
    <r>
      <t>Sport</t>
    </r>
    <r>
      <rPr>
        <vertAlign val="superscript"/>
        <sz val="8"/>
        <rFont val="Arial"/>
        <family val="2"/>
      </rPr>
      <t>a/</t>
    </r>
  </si>
  <si>
    <t>a/  Adults.  Sport catch since 1991 includes marine areas within Williapa Bay (e.g., Washaway Beach).</t>
  </si>
  <si>
    <r>
      <t>Natural</t>
    </r>
    <r>
      <rPr>
        <vertAlign val="superscript"/>
        <sz val="8"/>
        <rFont val="Arial"/>
        <family val="2"/>
      </rPr>
      <t>b/</t>
    </r>
  </si>
  <si>
    <t>a/  Prior to 1982, Buoy 10 area catches were not estimated separately and are included in the Columbia River marine area (Cape Falcon to Leadbetter Pt.) recreational catches.  Estimates include bank anglers fishing from Clatsop Spit in Oregon and from the North Jetty in Washington.  Effort and catch for the North Jetty fishery applied to the ocean quota for the Columbia River area until the ocean fishery closed.  Beginning in 2000, includes catch and effort from the Astoria-Megler Bridge upstream to the new boundary from Tongue Point, Oregon to Rocky Point, Washington.</t>
  </si>
  <si>
    <r>
      <t>Terminal Run Size</t>
    </r>
    <r>
      <rPr>
        <vertAlign val="superscript"/>
        <sz val="8"/>
        <rFont val="Arial"/>
        <family val="2"/>
      </rPr>
      <t>d/</t>
    </r>
  </si>
  <si>
    <t>Early Non-local Catch</t>
  </si>
  <si>
    <t>Non-Indian Gillnet</t>
  </si>
  <si>
    <t>Chehalis Tribal Gillnet</t>
  </si>
  <si>
    <t xml:space="preserve"> e/</t>
  </si>
  <si>
    <t xml:space="preserve">   </t>
  </si>
  <si>
    <t>Treaty Indian Gillnet</t>
  </si>
  <si>
    <t>a/  Age-3 and older.</t>
  </si>
  <si>
    <t>b/  Age-3 and older, including hatchery fish spawning naturally.</t>
  </si>
  <si>
    <r>
      <t>Terminal Run  Size</t>
    </r>
    <r>
      <rPr>
        <vertAlign val="superscript"/>
        <sz val="8"/>
        <rFont val="Arial"/>
        <family val="2"/>
      </rPr>
      <t>d/</t>
    </r>
  </si>
  <si>
    <t>d/  Minimum estimate due to incomplete estimates of river recreational catch.  Does not include non-local catch.</t>
  </si>
  <si>
    <t>Supplemental</t>
  </si>
  <si>
    <t>5,800-14,500</t>
  </si>
  <si>
    <t>a/  Includes dip-in fish from other river systems.</t>
  </si>
  <si>
    <r>
      <t xml:space="preserve">  Terminal Catch</t>
    </r>
    <r>
      <rPr>
        <vertAlign val="superscript"/>
        <sz val="8"/>
        <rFont val="Arial"/>
        <family val="2"/>
      </rPr>
      <t>a/</t>
    </r>
  </si>
  <si>
    <t>b/  Recreational catch of adults (coho over 20 inches).</t>
  </si>
  <si>
    <r>
      <t>River Sport</t>
    </r>
    <r>
      <rPr>
        <vertAlign val="superscript"/>
        <sz val="8"/>
        <rFont val="Arial"/>
        <family val="2"/>
      </rPr>
      <t>b/</t>
    </r>
  </si>
  <si>
    <t>b/  Includes fish taken for hatchery brood stock.</t>
  </si>
  <si>
    <t xml:space="preserve">   2,000 to 5,000</t>
  </si>
  <si>
    <t xml:space="preserve">f/  Preliminary. </t>
  </si>
  <si>
    <t>TABLE B-34.  Estimated inriver run size, catch, and escapement for Hoh River coho in numbers of fish.</t>
  </si>
  <si>
    <t>Not Agreed Upon</t>
  </si>
  <si>
    <t>Stock</t>
  </si>
  <si>
    <t xml:space="preserve">NF Nooksack </t>
  </si>
  <si>
    <t>SUMMER COHO</t>
  </si>
  <si>
    <t>FALL COHO</t>
  </si>
  <si>
    <t xml:space="preserve"> GOAL</t>
  </si>
  <si>
    <t>a/  Includes dip-in fish from other systems.</t>
  </si>
  <si>
    <t>d/  Hatchery escapement and terminal run size exclude hatchery strays.</t>
  </si>
  <si>
    <r>
      <t xml:space="preserve">       Hatchery</t>
    </r>
    <r>
      <rPr>
        <vertAlign val="superscript"/>
        <sz val="8"/>
        <rFont val="Arial"/>
        <family val="2"/>
      </rPr>
      <t>d/</t>
    </r>
  </si>
  <si>
    <t>6,300-15,800</t>
  </si>
  <si>
    <r>
      <t>2008</t>
    </r>
    <r>
      <rPr>
        <vertAlign val="superscript"/>
        <sz val="8"/>
        <rFont val="Arial"/>
        <family val="2"/>
      </rPr>
      <t>c/</t>
    </r>
  </si>
  <si>
    <t>TABLE B-37.  Estimated inriver run size, catch, and escapement for Quillayute River coho stocks in numbers of fish.</t>
  </si>
  <si>
    <t xml:space="preserve">  Fishery</t>
  </si>
  <si>
    <t>Coho</t>
  </si>
  <si>
    <t xml:space="preserve">   Total</t>
  </si>
  <si>
    <r>
      <t>Pink</t>
    </r>
    <r>
      <rPr>
        <vertAlign val="superscript"/>
        <sz val="8"/>
        <rFont val="Arial"/>
        <family val="2"/>
      </rPr>
      <t>b/</t>
    </r>
  </si>
  <si>
    <t>b/  Odd-year averages for pink salmon.</t>
  </si>
  <si>
    <t xml:space="preserve">    Coho</t>
  </si>
  <si>
    <t>Commercial Net Catches</t>
  </si>
  <si>
    <t>Strait of Juan de Fuca</t>
  </si>
  <si>
    <t>Nooksack-Samish</t>
  </si>
  <si>
    <t>Skagit</t>
  </si>
  <si>
    <t>Hood Canal</t>
  </si>
  <si>
    <t>Stillaguamish-Snohomish</t>
  </si>
  <si>
    <t>South Puget Sound</t>
  </si>
  <si>
    <t>a/  Includes treaty Indian and non-Indian net commercial catches during the adult accounting period.  Source:  Puget Sound run reconstruction model.</t>
  </si>
  <si>
    <r>
      <t>Hatchery</t>
    </r>
    <r>
      <rPr>
        <vertAlign val="superscript"/>
        <sz val="8"/>
        <rFont val="Arial"/>
        <family val="2"/>
      </rPr>
      <t>b/</t>
    </r>
  </si>
  <si>
    <t>b/  Includes estimated off-station returns.</t>
  </si>
  <si>
    <r>
      <t>Puget Sound Run Size</t>
    </r>
    <r>
      <rPr>
        <vertAlign val="superscript"/>
        <sz val="8"/>
        <rFont val="Arial"/>
        <family val="2"/>
      </rPr>
      <t>c/</t>
    </r>
  </si>
  <si>
    <r>
      <t>TABLE B-22.  Estimated catch and effort in the Buoy 10 fishery.</t>
    </r>
    <r>
      <rPr>
        <vertAlign val="superscript"/>
        <sz val="8"/>
        <rFont val="Arial"/>
        <family val="2"/>
      </rPr>
      <t>a/</t>
    </r>
    <r>
      <rPr>
        <sz val="8"/>
        <rFont val="Arial"/>
        <family val="2"/>
      </rPr>
      <t xml:space="preserve">  (Page 1 of 1)</t>
    </r>
  </si>
  <si>
    <r>
      <t>2005</t>
    </r>
    <r>
      <rPr>
        <vertAlign val="superscript"/>
        <sz val="8"/>
        <rFont val="Arial"/>
        <family val="2"/>
      </rPr>
      <t>f/</t>
    </r>
  </si>
  <si>
    <r>
      <t>Ceremonial &amp;  Subsistence</t>
    </r>
    <r>
      <rPr>
        <vertAlign val="superscript"/>
        <sz val="8"/>
        <rFont val="Arial"/>
        <family val="2"/>
      </rPr>
      <t>a/</t>
    </r>
  </si>
  <si>
    <r>
      <t>Ceremonial &amp;  Subsistence</t>
    </r>
    <r>
      <rPr>
        <vertAlign val="superscript"/>
        <sz val="8"/>
        <rFont val="Arial"/>
        <family val="2"/>
      </rPr>
      <t>b/</t>
    </r>
  </si>
  <si>
    <t>b/  Recreational catch of adults; mark selective for adipose fin clipped coho beginning in 2003.</t>
  </si>
  <si>
    <t xml:space="preserve"> Sunshine (Siletz)
(1.2 mile)</t>
  </si>
  <si>
    <t>TABLE B-37.  Estimated inriver run size, catch, and escapement for Quillayute River coho stocks in numbers of fish.  (Page 2 of 2)</t>
  </si>
  <si>
    <t>TABLE B-37.  Estimated inriver run size, catch, and escapement for Quillayute River coho stocks in numbers of fish.  (Page 1 of 2)</t>
  </si>
  <si>
    <t xml:space="preserve"> GOAL  </t>
  </si>
  <si>
    <t>Terminal Run Size</t>
  </si>
  <si>
    <t>Chum</t>
  </si>
  <si>
    <t>Sockeye</t>
  </si>
  <si>
    <t>Ceremonial &amp;  Subsistence</t>
  </si>
  <si>
    <t xml:space="preserve">       Hatchery</t>
  </si>
  <si>
    <t xml:space="preserve">  Terminal Catch</t>
  </si>
  <si>
    <r>
      <t>River Sport</t>
    </r>
    <r>
      <rPr>
        <vertAlign val="superscript"/>
        <sz val="8"/>
        <rFont val="Arial"/>
        <family val="2"/>
      </rPr>
      <t>a/</t>
    </r>
  </si>
  <si>
    <t>a/  River catch of adults.</t>
  </si>
  <si>
    <t>b/  Natural escapement includes hatchery strays.</t>
  </si>
  <si>
    <r>
      <t>700</t>
    </r>
    <r>
      <rPr>
        <vertAlign val="superscript"/>
        <sz val="8"/>
        <rFont val="Arial"/>
        <family val="2"/>
      </rPr>
      <t>d/</t>
    </r>
  </si>
  <si>
    <t>Year or Average</t>
  </si>
  <si>
    <t>Upper Sacramento River</t>
  </si>
  <si>
    <t xml:space="preserve">  Feather River</t>
  </si>
  <si>
    <t xml:space="preserve">  Yuba River</t>
  </si>
  <si>
    <t>Adults</t>
  </si>
  <si>
    <t>Jacks</t>
  </si>
  <si>
    <t>1976-1980</t>
  </si>
  <si>
    <t>1981-1985</t>
  </si>
  <si>
    <t>1986-1990</t>
  </si>
  <si>
    <t>e/  Preliminary.</t>
  </si>
  <si>
    <t>Sacramento Hatcheries</t>
  </si>
  <si>
    <t>San Joaquin Hatcheries</t>
  </si>
  <si>
    <t xml:space="preserve">Year or Average </t>
  </si>
  <si>
    <t xml:space="preserve"> Totals </t>
  </si>
  <si>
    <t>-</t>
  </si>
  <si>
    <t>Year or Avg.</t>
  </si>
  <si>
    <r>
      <t>2005</t>
    </r>
    <r>
      <rPr>
        <vertAlign val="superscript"/>
        <sz val="8"/>
        <rFont val="Arial"/>
        <family val="2"/>
      </rPr>
      <t>c/</t>
    </r>
  </si>
  <si>
    <t>Humbug (Nehalem)         (1.0 mile)</t>
  </si>
  <si>
    <t xml:space="preserve"> Niagara (Nestucca)           (0.4 mile)</t>
  </si>
  <si>
    <t xml:space="preserve"> Salmon (Coquille)          (0.8 mile)</t>
  </si>
  <si>
    <t>TABLE B-24.  Willapa Bay coho terminal run size, catch, and spawning escapement in numbers of fish.</t>
  </si>
  <si>
    <t>d/  Preliminary.</t>
  </si>
  <si>
    <t>b/</t>
  </si>
  <si>
    <t>c/</t>
  </si>
  <si>
    <t xml:space="preserve"> Year or Average</t>
  </si>
  <si>
    <t>Spring</t>
  </si>
  <si>
    <t>1971-1975</t>
  </si>
  <si>
    <t>Lower River Catch</t>
  </si>
  <si>
    <t>b/ Mainstem recreational catches listed in this table include tributary catches and catches in the Chinook/Hammond area of 3,195 in 1989, 28 in 1990, and 1,151 in 1991.</t>
  </si>
  <si>
    <t xml:space="preserve">TABLE B-34.  Estimated inriver run size, catch, and escapement for Hoh River coho in numbers of fish.  </t>
  </si>
  <si>
    <t>h/</t>
  </si>
  <si>
    <t>i/</t>
  </si>
  <si>
    <t>Total Inriver Run</t>
  </si>
  <si>
    <t>Nonlanded Fishery Mortality</t>
  </si>
  <si>
    <t>Spawning Escapement</t>
  </si>
  <si>
    <t>Inriver Harvest</t>
  </si>
  <si>
    <t>Klamath River</t>
  </si>
  <si>
    <t>Trinity River</t>
  </si>
  <si>
    <t>Total</t>
  </si>
  <si>
    <t>Year</t>
  </si>
  <si>
    <t>Category</t>
  </si>
  <si>
    <t>Indian</t>
  </si>
  <si>
    <t>Sport</t>
  </si>
  <si>
    <t>Hatchery</t>
  </si>
  <si>
    <t>Natural</t>
  </si>
  <si>
    <t>GOAL</t>
  </si>
  <si>
    <t>a/  Total inriver run includes an estimated 30,550 fish that died prior to spawning in September 2002.</t>
  </si>
  <si>
    <t>a/</t>
  </si>
  <si>
    <t>b/  Preliminary.</t>
  </si>
  <si>
    <t>Spring Run</t>
  </si>
  <si>
    <t>Fall Run</t>
  </si>
  <si>
    <t>Jack</t>
  </si>
  <si>
    <t>Adult</t>
  </si>
  <si>
    <t xml:space="preserve">b/ </t>
  </si>
  <si>
    <t>Estuary</t>
  </si>
  <si>
    <t>Resighinni</t>
  </si>
  <si>
    <t>Upper Klamath</t>
  </si>
  <si>
    <t>Middle Klamath</t>
  </si>
  <si>
    <t>Subsistence:Estuary</t>
  </si>
  <si>
    <t xml:space="preserve">Subsistence:Estuary </t>
  </si>
  <si>
    <t>Commercial:Estuary</t>
  </si>
  <si>
    <t>-- Incomplete Count --</t>
  </si>
  <si>
    <t>-- No Count --</t>
  </si>
  <si>
    <t>f/  Preliminary.</t>
  </si>
  <si>
    <t xml:space="preserve">Year      </t>
  </si>
  <si>
    <t xml:space="preserve"> Coho</t>
  </si>
  <si>
    <t>1991-1995</t>
  </si>
  <si>
    <r>
      <t>Spring/Summer Chinook</t>
    </r>
    <r>
      <rPr>
        <vertAlign val="superscript"/>
        <sz val="8"/>
        <rFont val="Arial"/>
        <family val="2"/>
      </rPr>
      <t>a/</t>
    </r>
  </si>
  <si>
    <t xml:space="preserve"> Chinook</t>
  </si>
  <si>
    <t>a/  Pistol River was subject to several “slope failures” in 1986 resulting in severe short-term alterations in gravel bars and spawning index areas.  Considerable debris and siltation severely limited Chinook surveys resulting in “0" counts in Deep Creek index areas through December.</t>
  </si>
  <si>
    <t>Total Chinook</t>
  </si>
  <si>
    <t xml:space="preserve"> River</t>
  </si>
  <si>
    <r>
      <t>Tomki Creek</t>
    </r>
    <r>
      <rPr>
        <vertAlign val="superscript"/>
        <sz val="8"/>
        <rFont val="Arial"/>
        <family val="2"/>
      </rPr>
      <t>e/</t>
    </r>
    <r>
      <rPr>
        <sz val="8"/>
        <rFont val="Arial"/>
        <family val="2"/>
      </rPr>
      <t xml:space="preserve"> (Eel River)</t>
    </r>
  </si>
  <si>
    <t xml:space="preserve"> (Mad River)</t>
  </si>
  <si>
    <t>(Eel River)</t>
  </si>
  <si>
    <r>
      <t>1991-1992</t>
    </r>
    <r>
      <rPr>
        <vertAlign val="superscript"/>
        <sz val="8"/>
        <rFont val="Arial"/>
        <family val="2"/>
      </rPr>
      <t>h/</t>
    </r>
  </si>
  <si>
    <r>
      <t>1992-1993</t>
    </r>
    <r>
      <rPr>
        <vertAlign val="superscript"/>
        <sz val="8"/>
        <rFont val="Arial"/>
        <family val="2"/>
      </rPr>
      <t>h/</t>
    </r>
  </si>
  <si>
    <r>
      <t>1995-1996</t>
    </r>
    <r>
      <rPr>
        <vertAlign val="superscript"/>
        <sz val="8"/>
        <rFont val="Arial"/>
        <family val="2"/>
      </rPr>
      <t>h/</t>
    </r>
  </si>
  <si>
    <r>
      <t>1999-2000</t>
    </r>
    <r>
      <rPr>
        <vertAlign val="superscript"/>
        <sz val="8"/>
        <rFont val="Arial"/>
        <family val="2"/>
      </rPr>
      <t>h/</t>
    </r>
  </si>
  <si>
    <r>
      <t>2000-2001</t>
    </r>
    <r>
      <rPr>
        <vertAlign val="superscript"/>
        <sz val="8"/>
        <rFont val="Arial"/>
        <family val="2"/>
      </rPr>
      <t>h/</t>
    </r>
  </si>
  <si>
    <r>
      <t>2003-2004</t>
    </r>
    <r>
      <rPr>
        <vertAlign val="superscript"/>
        <sz val="8"/>
        <rFont val="Arial"/>
        <family val="2"/>
      </rPr>
      <t>h/</t>
    </r>
  </si>
  <si>
    <r>
      <t>2004-2005</t>
    </r>
    <r>
      <rPr>
        <vertAlign val="superscript"/>
        <sz val="8"/>
        <rFont val="Arial"/>
        <family val="2"/>
      </rPr>
      <t>h/</t>
    </r>
  </si>
  <si>
    <t>a/  Survey frequency variable from year to year (between 1 and 10 surveys annually).</t>
  </si>
  <si>
    <t>b/  Numbers reflect maximum annual counts of live fish and carcasses with adults and jacks combined.  Counts are not shown in years where visibility is too poor to conduct surveys.</t>
  </si>
  <si>
    <t>c/  Survey area was from mouth to falls (2 miles).</t>
  </si>
  <si>
    <t>d/  Survey area was the mainstem and West Fork (4.5 miles).</t>
  </si>
  <si>
    <t>Carcass Survey</t>
  </si>
  <si>
    <t>Chinook</t>
  </si>
  <si>
    <r>
      <t>2007</t>
    </r>
    <r>
      <rPr>
        <vertAlign val="superscript"/>
        <sz val="8"/>
        <rFont val="Arial"/>
        <family val="2"/>
      </rPr>
      <t>c/</t>
    </r>
  </si>
  <si>
    <t>1990-1995</t>
  </si>
  <si>
    <t>SPRING Chinook</t>
  </si>
  <si>
    <t>FALL Chinook</t>
  </si>
  <si>
    <t>TABLE B-25.  Grays Harbor Chinook terminal catch, spawning escapement, and run size in numbers of fish.  (Page 1 of 2)</t>
  </si>
  <si>
    <t>a/  Includes some upriver origin spring Chinook through 1980.  Beginning in 1981, the lower river catch of lower river spring Chinook is based on mark recoveries rather than the timing of the catch, as in previous years.  Since 1986, GSI and VSI techniques have been used for stock composition analysis.  Commercial catch includes Select Area fisheries.  Sport catch is mainstem Columbia River, does not include tributaries. Catch may include small numbers of jacks.  Sport fishery closed in 1995 to 1997.</t>
  </si>
  <si>
    <t>b/  Prior to 1988, the escapement goal at Willamette Falls was 30,000 to 35,000.  Beginning in 1988, the goal was dependent on run size under the Willamette Basin Fish Management Plan.  Since 2001, hatchery escapement targets are set in the Fisheries Management and Evaluation Plan developed by ODFW.  Lower Willamette sport catch may include small numbers of jacks.</t>
  </si>
  <si>
    <t>h/  Low flows appeared to increase mainstem spawning and decrease tributary spawning for Cañon, Sprowl, and Tomki creeks.</t>
  </si>
  <si>
    <r>
      <t>1984-1985</t>
    </r>
    <r>
      <rPr>
        <vertAlign val="superscript"/>
        <sz val="8"/>
        <rFont val="Arial"/>
        <family val="2"/>
      </rPr>
      <t>h/</t>
    </r>
  </si>
  <si>
    <r>
      <t>1986-1987</t>
    </r>
    <r>
      <rPr>
        <vertAlign val="superscript"/>
        <sz val="8"/>
        <rFont val="Arial"/>
        <family val="2"/>
      </rPr>
      <t>h/</t>
    </r>
  </si>
  <si>
    <r>
      <t>1989-1990</t>
    </r>
    <r>
      <rPr>
        <vertAlign val="superscript"/>
        <sz val="8"/>
        <rFont val="Arial"/>
        <family val="2"/>
      </rPr>
      <t>h/</t>
    </r>
  </si>
  <si>
    <t>e/  Natural spawning spring run which are isolated from fall run; primarily Mill Creek, Deer Creek, and Butte Creek escapement.</t>
  </si>
  <si>
    <t>g/  Feather River spring run estimates are primarily fish returning to Feather River Hatchery. Spring run are not distinguished from fall run in the natural spawning surveys and are reported in the fall run natural escapement numbers.</t>
  </si>
  <si>
    <t>d/  RBDD and carcass survey estimates represent alternative methods for determining winter run Chinook escapement.</t>
  </si>
  <si>
    <t>k/</t>
  </si>
  <si>
    <t xml:space="preserve">     Chinook</t>
  </si>
  <si>
    <r>
      <t>Fall Chinook</t>
    </r>
    <r>
      <rPr>
        <vertAlign val="superscript"/>
        <sz val="8"/>
        <rFont val="Arial"/>
        <family val="2"/>
      </rPr>
      <t>a/</t>
    </r>
  </si>
  <si>
    <t>a/  Beginning in 1981, catch breakouts recalculated to account for Solduc hatchery yearling release dip-in fish.</t>
  </si>
  <si>
    <t>a/  Recreational catch of age-3 and older fish.</t>
  </si>
  <si>
    <t>TABLE B-12.  Estimates of minimum inriver run size, catch, and escapement in numbers of Columbia River adult spring Chinook destined for areas below Bonneville Dam.</t>
  </si>
  <si>
    <t>TABLE B-26.  Grays Harbor coho terminal catch, spawning escapement, and run size estimates in numbers of fish.</t>
  </si>
  <si>
    <t>a/  Beginning in 1987, estimates provided by WDFW for recreational catch reflect punch card bias correction factor.</t>
  </si>
  <si>
    <r>
      <t>Spawning Escapement</t>
    </r>
    <r>
      <rPr>
        <vertAlign val="superscript"/>
        <sz val="8"/>
        <rFont val="Arial"/>
        <family val="2"/>
      </rPr>
      <t>b/</t>
    </r>
  </si>
  <si>
    <t xml:space="preserve">  Mokelumne River </t>
  </si>
  <si>
    <t xml:space="preserve">     Merced River </t>
  </si>
  <si>
    <r>
      <t>2003</t>
    </r>
    <r>
      <rPr>
        <vertAlign val="superscript"/>
        <sz val="8"/>
        <rFont val="Arial"/>
        <family val="2"/>
      </rPr>
      <t>c/</t>
    </r>
  </si>
  <si>
    <t>c/  Includes tributary catches.</t>
  </si>
  <si>
    <r>
      <t>2006</t>
    </r>
    <r>
      <rPr>
        <vertAlign val="superscript"/>
        <sz val="8"/>
        <rFont val="Arial"/>
        <family val="2"/>
      </rPr>
      <t>f/</t>
    </r>
  </si>
  <si>
    <r>
      <t>2006</t>
    </r>
    <r>
      <rPr>
        <vertAlign val="superscript"/>
        <sz val="8"/>
        <rFont val="Arial"/>
        <family val="2"/>
      </rPr>
      <t>c/</t>
    </r>
  </si>
  <si>
    <t>`</t>
  </si>
  <si>
    <t xml:space="preserve">TABLE B-11.  Peak counts for north migrating Oregon coastal Chinook stocks on selected fall Chinook spawning index stream surveys.  </t>
  </si>
  <si>
    <t xml:space="preserve">TABLE B-35.  Estimated inriver run size, catch, and escapement for Quillayute River spring/summer Chinook in numbers of fish. </t>
  </si>
  <si>
    <t xml:space="preserve">TABLE B-36.  Estimated inriver run size, catch, and escapement for Quillayute River fall Chinook in numbers of fish. </t>
  </si>
  <si>
    <t>c/  Natural escapement includes hatchery strays and broodstock fish.</t>
  </si>
  <si>
    <r>
      <t xml:space="preserve">      Hatchery</t>
    </r>
    <r>
      <rPr>
        <vertAlign val="superscript"/>
        <sz val="8"/>
        <rFont val="Arial"/>
        <family val="2"/>
      </rPr>
      <t>d/</t>
    </r>
  </si>
  <si>
    <t>b/  River recreational catch of age-3 and older fish.</t>
  </si>
  <si>
    <t>c/  Includes fish taken for hatchery brood stock and hatchery strays.</t>
  </si>
  <si>
    <r>
      <t>River Sport</t>
    </r>
    <r>
      <rPr>
        <vertAlign val="superscript"/>
        <sz val="8"/>
        <rFont val="Arial"/>
        <family val="2"/>
      </rPr>
      <t>c/</t>
    </r>
  </si>
  <si>
    <r>
      <t>Natural</t>
    </r>
    <r>
      <rPr>
        <vertAlign val="superscript"/>
        <sz val="8"/>
        <rFont val="Arial"/>
        <family val="2"/>
      </rPr>
      <t>d/</t>
    </r>
  </si>
  <si>
    <r>
      <t xml:space="preserve">      Hatchery</t>
    </r>
    <r>
      <rPr>
        <vertAlign val="superscript"/>
        <sz val="8"/>
        <rFont val="Arial"/>
        <family val="2"/>
      </rPr>
      <t>e/</t>
    </r>
  </si>
  <si>
    <t>c/  Recreational catch of adults (coho over 20 inches).</t>
  </si>
  <si>
    <t>d/  Natural escapement and run size estimates include fish taken for hatchery brood stock.</t>
  </si>
  <si>
    <t>e/  Hatchery escapement and terminal run size exclude hatchery strays.</t>
  </si>
  <si>
    <t>1963-1964</t>
  </si>
  <si>
    <t>1964-1965</t>
  </si>
  <si>
    <t>NA</t>
  </si>
  <si>
    <t>1965-1966</t>
  </si>
  <si>
    <t>1966-1967</t>
  </si>
  <si>
    <t>1967-1968</t>
  </si>
  <si>
    <t>1968-1969</t>
  </si>
  <si>
    <t>1969-1970</t>
  </si>
  <si>
    <t>1970-1971</t>
  </si>
  <si>
    <t>1971-1972</t>
  </si>
  <si>
    <t>1972-1973</t>
  </si>
  <si>
    <t xml:space="preserve">  -</t>
  </si>
  <si>
    <t>1973-1974</t>
  </si>
  <si>
    <t>1974-1975</t>
  </si>
  <si>
    <t>1975-1976</t>
  </si>
  <si>
    <t>1976-1977</t>
  </si>
  <si>
    <t>1977-1978</t>
  </si>
  <si>
    <t>1978-1979</t>
  </si>
  <si>
    <t>1979-1980</t>
  </si>
  <si>
    <t>1980-1981</t>
  </si>
  <si>
    <t>1981-1982</t>
  </si>
  <si>
    <t>1982-1983</t>
  </si>
  <si>
    <t>1983-1984</t>
  </si>
  <si>
    <t>1985-1986</t>
  </si>
  <si>
    <t>1987-1988</t>
  </si>
  <si>
    <t>1988-1989</t>
  </si>
  <si>
    <t>1990-1991</t>
  </si>
  <si>
    <t>1993-1994</t>
  </si>
  <si>
    <t>1994-1995</t>
  </si>
  <si>
    <t>1996-1997</t>
  </si>
  <si>
    <t>1997-1998</t>
  </si>
  <si>
    <t>1998-1999</t>
  </si>
  <si>
    <t>2001-2002</t>
  </si>
  <si>
    <t>2002-2003</t>
  </si>
  <si>
    <t>f/</t>
  </si>
  <si>
    <t>g/  Preliminary.</t>
  </si>
  <si>
    <t>Deep Creek (Pistol River) (0.4 mile)</t>
  </si>
  <si>
    <t>Big Emily Creek (Chetco River) (1.0 mile)</t>
  </si>
  <si>
    <t>Bear Creek (Winchuck River) (0.8 mile)</t>
  </si>
  <si>
    <t xml:space="preserve"> Index (fish per mile)</t>
  </si>
  <si>
    <t xml:space="preserve">        Jacks</t>
  </si>
  <si>
    <t xml:space="preserve">Total   </t>
  </si>
  <si>
    <r>
      <t>Gold Ray Dam, Rogue River</t>
    </r>
    <r>
      <rPr>
        <vertAlign val="superscript"/>
        <sz val="8"/>
        <rFont val="Arial"/>
        <family val="2"/>
      </rPr>
      <t>a/</t>
    </r>
  </si>
  <si>
    <t>a/  Jacks included in natural, hatchery, and total counts.</t>
  </si>
  <si>
    <r>
      <t>Winchester Dam, Umpqua River</t>
    </r>
    <r>
      <rPr>
        <vertAlign val="superscript"/>
        <sz val="8"/>
        <rFont val="Arial"/>
        <family val="2"/>
      </rPr>
      <t>a/</t>
    </r>
  </si>
  <si>
    <r>
      <t>2002</t>
    </r>
    <r>
      <rPr>
        <vertAlign val="superscript"/>
        <sz val="8"/>
        <rFont val="Arial"/>
        <family val="2"/>
      </rPr>
      <t>c/</t>
    </r>
  </si>
  <si>
    <t>c/  Preliminary.</t>
  </si>
  <si>
    <t>1977-1980</t>
  </si>
  <si>
    <t>TABLE B-4.  Summary of Klamath River fall Chinook salmon estimates in numbers of adults and jacks.</t>
  </si>
  <si>
    <t>TABLE B-8.  Peak spawning counts in index areas for selected south/local migrating Oregon coastal fall Chinook stocks.</t>
  </si>
  <si>
    <t>TABLE B-9. Counts of natural and hatchery spring Chinook salmon at Gold Ray Dam on the Rogue River and at Winchester Dam on the North Umpqua River in thousands of fish.</t>
  </si>
  <si>
    <t>TABLE B-11.  Peak counts for north migrating Oregon coastal Chinook stocks on selected fall Chinook spawning index stream surveys.</t>
  </si>
  <si>
    <t>TABLE B-23.  Willapa Bay fall Chinook terminal run size, catch, and spawning escapement in numbers of fish. (Page 1 of 1)</t>
  </si>
  <si>
    <t>TABLE B-25.  Grays Harbor Chinook terminal catch, spawning escapement, and run size in numbers of fish.  (Page 2 of 2)</t>
  </si>
  <si>
    <t>d/  Does not include natural spawning escapement between 1984 and 1994.</t>
  </si>
  <si>
    <r>
      <t>2009</t>
    </r>
    <r>
      <rPr>
        <vertAlign val="superscript"/>
        <sz val="8"/>
        <rFont val="Arial"/>
        <family val="2"/>
      </rPr>
      <t>c/</t>
    </r>
  </si>
  <si>
    <r>
      <t>2,500</t>
    </r>
    <r>
      <rPr>
        <vertAlign val="superscript"/>
        <sz val="8"/>
        <rFont val="Arial"/>
        <family val="2"/>
      </rPr>
      <t>f/</t>
    </r>
  </si>
  <si>
    <t>f/  Minimum. Terminal run managed at 40 percent exploitation rate of terminal run size.</t>
  </si>
  <si>
    <r>
      <t>Escapement</t>
    </r>
    <r>
      <rPr>
        <vertAlign val="superscript"/>
        <sz val="8"/>
        <rFont val="Arial"/>
        <family val="2"/>
      </rPr>
      <t>c/</t>
    </r>
  </si>
  <si>
    <r>
      <t>Total</t>
    </r>
    <r>
      <rPr>
        <vertAlign val="superscript"/>
        <sz val="8"/>
        <rFont val="Arial"/>
        <family val="2"/>
      </rPr>
      <t>d/</t>
    </r>
  </si>
  <si>
    <t>e/  1991 and 1997 supplemental was included in natural escapement and run size.</t>
  </si>
  <si>
    <t>f/  Current hatchery-specific goals, not PFMC goals.</t>
  </si>
  <si>
    <t>m/</t>
  </si>
  <si>
    <r>
      <t>2006-2007</t>
    </r>
    <r>
      <rPr>
        <vertAlign val="superscript"/>
        <sz val="8"/>
        <rFont val="Arial"/>
        <family val="2"/>
      </rPr>
      <t>i/</t>
    </r>
  </si>
  <si>
    <t xml:space="preserve">    Tillamook  (1.8 mile)</t>
  </si>
  <si>
    <r>
      <t>2007-2008</t>
    </r>
    <r>
      <rPr>
        <vertAlign val="superscript"/>
        <sz val="8"/>
        <rFont val="Arial"/>
        <family val="2"/>
      </rPr>
      <t>i/</t>
    </r>
  </si>
  <si>
    <r>
      <t>2008-2009</t>
    </r>
    <r>
      <rPr>
        <vertAlign val="superscript"/>
        <sz val="8"/>
        <rFont val="Arial"/>
        <family val="2"/>
      </rPr>
      <t>i/</t>
    </r>
  </si>
  <si>
    <t>a/  River sport catch of age-3 and older fish.  The 2000 sport fishery was closed to retention of unmarked Chinook.  The 2002 sport fishery was closed to Chinook retention on October 18 due to unusually low water conditions.  The 2008 sport fishery was closed to the retention of Chinook.  The 2009 sport fishery was closed to retention of unmarked Chinook in Queets and Salmon Rivers within Olympic National Park.</t>
  </si>
  <si>
    <t>b/  Includes Indicator Stock.  Estimates for years prior to 2001 assume a broodstock take of 150 as a placeholder until individual run reconstructions are complete.</t>
  </si>
  <si>
    <t>d/  Queets stock only; does not include non-local, dip-in fish.</t>
  </si>
  <si>
    <t>a/  Includes dip-in fish destined for other river systems.</t>
  </si>
  <si>
    <t>TABLE B-3.  Sacramento River late-fall, winter, and spring Chinook salmon spawning escapement in numbers of fish.</t>
  </si>
  <si>
    <r>
      <t>2010</t>
    </r>
    <r>
      <rPr>
        <vertAlign val="superscript"/>
        <sz val="8"/>
        <rFont val="Arial"/>
        <family val="2"/>
      </rPr>
      <t>c/</t>
    </r>
  </si>
  <si>
    <t>1996-2000</t>
  </si>
  <si>
    <t>Snohomish</t>
  </si>
  <si>
    <t>Stillaguamish</t>
  </si>
  <si>
    <t>6,100-10,000</t>
  </si>
  <si>
    <t>10,750-14,350</t>
  </si>
  <si>
    <r>
      <t>2009-2010</t>
    </r>
    <r>
      <rPr>
        <vertAlign val="superscript"/>
        <sz val="8"/>
        <rFont val="Arial"/>
        <family val="2"/>
      </rPr>
      <t>i/</t>
    </r>
  </si>
  <si>
    <t>e/  Total run size estimate including jacks and adults.  Survey methodology changed in 2000-2001 to using index sites, and subsequent estimates are not comparable to previous estimates.</t>
  </si>
  <si>
    <t>TABLE B-25.  Grays Harbor Chinook terminal catch, spawning escapement, and run size in numbers of fish.</t>
  </si>
  <si>
    <t xml:space="preserve">TABLE B-28.  Estimated inriver run size, catch, and escapement for Quinault River coho in numbers of fish. </t>
  </si>
  <si>
    <t>c/  Natural escapement and run size estimates include fish taken for hatchery brood stock.</t>
  </si>
  <si>
    <t>b/  Beginning in 2005, ceremonial and subsistence catch taken during scheduled gillnet fishery is reported as gillnet catch.  Catch during designated ceremonial and subsistence fisheries is listed separately.</t>
  </si>
  <si>
    <t>a/  Stock separation under review.</t>
  </si>
  <si>
    <t>a/  Surveys were not conducted.</t>
  </si>
  <si>
    <t>j/   Methodology change from using snorkel survey to carcass survey for Butte Creek spring run estimates.</t>
  </si>
  <si>
    <t>a/  Klamath River tribal fishing areas are defined as follows: Estuary: mouth to Highway 101 bridge; Middle Klamath: Highway 101 bridge to Surpur Creek; Upper Klamath: Surpur Creek to Weitchpec.</t>
  </si>
  <si>
    <t>7,000-11,000</t>
  </si>
  <si>
    <t>14,875-25,000</t>
  </si>
  <si>
    <r>
      <t>2011</t>
    </r>
    <r>
      <rPr>
        <vertAlign val="superscript"/>
        <sz val="8"/>
        <rFont val="Arial"/>
        <family val="2"/>
      </rPr>
      <t>c/</t>
    </r>
  </si>
  <si>
    <r>
      <t>2011</t>
    </r>
    <r>
      <rPr>
        <vertAlign val="superscript"/>
        <sz val="8"/>
        <rFont val="Arial"/>
        <family val="2"/>
      </rPr>
      <t>i/</t>
    </r>
  </si>
  <si>
    <t>TABLE B-38.  Estimated inriver run size, catch, and escapement for Hoko River summer/fall Chinook in numbers of fish.</t>
  </si>
  <si>
    <t>Rock Island Dam Count</t>
  </si>
  <si>
    <t>c/  Terminal run size numbers from 1981 to present are under co-manager review.</t>
  </si>
  <si>
    <t>d/  The combined natural and hatchery run size total may not add to the sum of the catch and escapements due to hatchery total run size including on-station and off-station escapements.</t>
  </si>
  <si>
    <t>a/  River recreational catch of age-3 and older fish.</t>
  </si>
  <si>
    <t>d/  Terminal run size estimates incomplete since inriver sport catch estimates are unavailable.</t>
  </si>
  <si>
    <t>TABLE B-44.  Puget Sound spring Chinook spawning escapement estimates in numbers of adult fish.</t>
  </si>
  <si>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1 of 4)</t>
    </r>
  </si>
  <si>
    <r>
      <t>TABLE B-42.  Puget Sound commercial net fishery catches and spawning escapements in numbers of fish for hatchery and natural Puget Sound coho stocks.</t>
    </r>
    <r>
      <rPr>
        <vertAlign val="superscript"/>
        <sz val="8"/>
        <rFont val="Arial"/>
        <family val="2"/>
      </rPr>
      <t>a/</t>
    </r>
  </si>
  <si>
    <t>TABLE B-41.  Puget Sound commercial net fishery catches and spawning escapements in numbers of fish for hatchery and natural Puget Sound Chinook stocks.a/</t>
  </si>
  <si>
    <r>
      <t>TABLE B-40.  Summary of Puget Sound marine recreational salmon catch estimates in numbers of fish from catch record cards.</t>
    </r>
    <r>
      <rPr>
        <vertAlign val="superscript"/>
        <sz val="8"/>
        <rFont val="Arial"/>
        <family val="2"/>
      </rPr>
      <t>a/</t>
    </r>
  </si>
  <si>
    <r>
      <t>TABLE B-39.  Puget Sound commercial net and troll fishery salmon catches in numbers of fish.</t>
    </r>
    <r>
      <rPr>
        <vertAlign val="superscript"/>
        <sz val="8"/>
        <rFont val="Arial"/>
        <family val="2"/>
      </rPr>
      <t>a/</t>
    </r>
  </si>
  <si>
    <t>a/  WDFW Statistical Areas 5 through 13, which include the Strait of Juan de Fuca, San Juan Islands, and inner Puget Sound. 1981-1987:  Adjusted all Puget Sound and freshwater estimates by 0.833, due to previous estimates being 20% too high.  1988:  Area 5, no adjustment.  Areas 6-13 adjusted by 0.633, due to estimates being 58% too high.  1989-Present:  Area 5, no adjustment.  Areas 6-13 adjusted by 0.685, due to estimates being 46% too high.  1991, 1992, and 1993 catch record card estimates adjusted for results of 1987-1990 WDFW/tribal sports emphasis study.</t>
  </si>
  <si>
    <t>c/   Preliminary.</t>
  </si>
  <si>
    <r>
      <t>6,100</t>
    </r>
    <r>
      <rPr>
        <vertAlign val="superscript"/>
        <sz val="8"/>
        <rFont val="Arial"/>
        <family val="2"/>
      </rPr>
      <t>f/</t>
    </r>
  </si>
  <si>
    <r>
      <t>Catch</t>
    </r>
    <r>
      <rPr>
        <vertAlign val="superscript"/>
        <sz val="8"/>
        <rFont val="Arial"/>
        <family val="2"/>
      </rPr>
      <t>b/</t>
    </r>
  </si>
  <si>
    <r>
      <t>1989</t>
    </r>
    <r>
      <rPr>
        <vertAlign val="superscript"/>
        <sz val="8"/>
        <rFont val="Arial"/>
        <family val="2"/>
      </rPr>
      <t>c/</t>
    </r>
  </si>
  <si>
    <r>
      <t>1990</t>
    </r>
    <r>
      <rPr>
        <vertAlign val="superscript"/>
        <sz val="8"/>
        <rFont val="Arial"/>
        <family val="2"/>
      </rPr>
      <t>d/</t>
    </r>
  </si>
  <si>
    <r>
      <t>1991</t>
    </r>
    <r>
      <rPr>
        <vertAlign val="superscript"/>
        <sz val="8"/>
        <rFont val="Arial"/>
        <family val="2"/>
      </rPr>
      <t>e/</t>
    </r>
  </si>
  <si>
    <t>c/  1989 includes catch and effort data for the Chinook/Hammond fishery occurring during weeks 32 and 33.  A total of 7,922 angler trips produced catches of 492 Chinook, 3,195 coho, and a catch rate of 0.47 fish per trip.  Catches in this fishery were counted against the Buoy 10 quota.</t>
  </si>
  <si>
    <t>d/  1990 includes catch and effort data for the Chinook/Hammond fishery occurring during weeks 31 and 32.  A total of 3,225 angler trips produced catches of 54 Chinook, 28 coho, and a catch rate of 0.03 fish per trip.</t>
  </si>
  <si>
    <t>e/  1991 includes catch and effort data for the Chinook/Hammond fishery occurring during weeks 31 and 32.  A total of 2,759 angler trips produced catches of 39 Chinook, 1,151 coho, and a catch rate of 0.43 fish per trip.</t>
  </si>
  <si>
    <t>b/  Includes adults and jacks as determined by CWT analysis.</t>
  </si>
  <si>
    <r>
      <t>850</t>
    </r>
    <r>
      <rPr>
        <vertAlign val="superscript"/>
        <sz val="8"/>
        <rFont val="Arial"/>
        <family val="2"/>
      </rPr>
      <t>d/</t>
    </r>
  </si>
  <si>
    <r>
      <t>200</t>
    </r>
    <r>
      <rPr>
        <vertAlign val="superscript"/>
        <sz val="8"/>
        <rFont val="Arial"/>
        <family val="2"/>
      </rPr>
      <t>e/</t>
    </r>
  </si>
  <si>
    <r>
      <t>2010-2011</t>
    </r>
    <r>
      <rPr>
        <vertAlign val="superscript"/>
        <sz val="8"/>
        <rFont val="Arial"/>
        <family val="2"/>
      </rPr>
      <t>i/</t>
    </r>
  </si>
  <si>
    <r>
      <t>2012</t>
    </r>
    <r>
      <rPr>
        <vertAlign val="superscript"/>
        <sz val="8"/>
        <rFont val="Arial"/>
        <family val="2"/>
      </rPr>
      <t>c/</t>
    </r>
  </si>
  <si>
    <r>
      <t>2012</t>
    </r>
    <r>
      <rPr>
        <vertAlign val="superscript"/>
        <sz val="8"/>
        <rFont val="Arial"/>
        <family val="2"/>
      </rPr>
      <t>i/</t>
    </r>
  </si>
  <si>
    <t>l/</t>
  </si>
  <si>
    <t>a/   Includes treaty Indian and non-Indian net commercial catches during the adult accounting period.  Source:  Puget Sound run reconstruction model.</t>
  </si>
  <si>
    <t>2001-2005</t>
  </si>
  <si>
    <r>
      <t>2011-2012</t>
    </r>
    <r>
      <rPr>
        <vertAlign val="superscript"/>
        <sz val="8"/>
        <rFont val="Arial"/>
        <family val="2"/>
      </rPr>
      <t>h/i/</t>
    </r>
  </si>
  <si>
    <t>0a/</t>
  </si>
  <si>
    <t>d/  This is an integrated wild/hatchery program.  Brood stock are unmarked wild fish collected from river.</t>
  </si>
  <si>
    <t>b/  "Natural" includes hatchery fish spawning in wild.  "Hatchery" includes wild fish taken for brood stock.</t>
  </si>
  <si>
    <t>c/  Includes fish taken from the spawning grounds for broodstock.</t>
  </si>
  <si>
    <t>f/   Sacramento River spring run estimates are the total RBDD counts minus the spring run numbers in the upper Sacramento tributaries.  If this number is less than or equal to zero, the upper Sacramento River spring run estimates are zero.</t>
  </si>
  <si>
    <r>
      <t>Jacks</t>
    </r>
    <r>
      <rPr>
        <vertAlign val="superscript"/>
        <sz val="8"/>
        <rFont val="Arial"/>
        <family val="2"/>
      </rPr>
      <t>c/</t>
    </r>
  </si>
  <si>
    <t>a/ Jacks and adults based on sampling at Red Bluff Diversion Dam (RBDD) from unpublished CDFW data.  Beginning in 1987 for late-fall and winter run, estimates based on historical run patterns and partial counts at RBDD due to raising of dam gates during the last part of the late-fall run and first part of the winter run.</t>
  </si>
  <si>
    <t>f/  Video counts of combined adults and jacks made at Mirabel Dam.  Image quality may be affected by turbidity.</t>
  </si>
  <si>
    <r>
      <t>2013</t>
    </r>
    <r>
      <rPr>
        <vertAlign val="superscript"/>
        <sz val="8"/>
        <rFont val="Arial"/>
        <family val="2"/>
      </rPr>
      <t>f/</t>
    </r>
  </si>
  <si>
    <r>
      <t>2013</t>
    </r>
    <r>
      <rPr>
        <vertAlign val="superscript"/>
        <sz val="8"/>
        <rFont val="Arial"/>
        <family val="2"/>
      </rPr>
      <t>c/</t>
    </r>
  </si>
  <si>
    <r>
      <t>2012-2013</t>
    </r>
    <r>
      <rPr>
        <vertAlign val="superscript"/>
        <sz val="8"/>
        <rFont val="Arial"/>
        <family val="2"/>
      </rPr>
      <t>i/</t>
    </r>
  </si>
  <si>
    <t>i/  Cañon and Sprowl creek totals exclude fish unidentifiable to species due to poor visibility or advanced decomposition.</t>
  </si>
  <si>
    <t xml:space="preserve">NA </t>
  </si>
  <si>
    <t>GEOMETRIC MEAN</t>
  </si>
  <si>
    <t>l/  RBDD did not go into operation until June 15, a month later than normal; thus RBDD winter and spring run estimates are unavailable.</t>
  </si>
  <si>
    <t>m/  RBDD gates were permanently removed on September 1, 2012; thus RBDD winter and spring run estimates are no longer available.</t>
  </si>
  <si>
    <t>&lt;10</t>
  </si>
  <si>
    <t>b/  Gold Ray Dam removed October, 2010.  Natural estimate derived using relationship of 2004-2010 spawning ground surveys to Gold Ray Dam passage.  Estimate includes an unknown number of jacks.</t>
  </si>
  <si>
    <t>c/  Jacks include all Chinook less than 20 inches prior to 1978 and all Chinook less than 24 inches beginning in 1978.</t>
  </si>
  <si>
    <t>Sacramento Totals</t>
  </si>
  <si>
    <t>Coleman</t>
  </si>
  <si>
    <t>Feather River</t>
  </si>
  <si>
    <t xml:space="preserve">a/  In 2004, CDFW reviewed and updated 1971-2003 escapement estimates to reflect final project reports. </t>
  </si>
  <si>
    <t xml:space="preserve">b/  Chinook spawning during the fall; may include spring run fish in some survey areas. </t>
  </si>
  <si>
    <t>c/  Most natural area estimates based on carcass surveys with a jack length cut-off.</t>
  </si>
  <si>
    <t xml:space="preserve">d/  Upper Sacramento mainstem estimates generally based on carcass surveys with a jack length cut-off, however, jack estimates from Red Bluff Diversion Dam (RBDD) reports have occasionally been used.  Early (pre-2001) mainstem Sacramento River adult and jack estimates based on RBDD passage. </t>
  </si>
  <si>
    <t>e/  Upper Sacramento River escapement includes Sacramento River mainstem; Battle, Clear, Mill, Deer, Butte, Cottonwood, and Cow creeks; and other small tributaries when surveys were conducted.  Specific escapement estimates by tributary can be found at www.calfish.org.</t>
  </si>
  <si>
    <t xml:space="preserve">g/  Total adults in Sacramento hatcheries include Tehama-Colusa Fish Facility escapements, 1971-1985. </t>
  </si>
  <si>
    <t xml:space="preserve">San Joaquin Totals </t>
  </si>
  <si>
    <t>Mokelumne River</t>
  </si>
  <si>
    <t>Stanislaus River</t>
  </si>
  <si>
    <t>Tuolumne River</t>
  </si>
  <si>
    <t>Merced River</t>
  </si>
  <si>
    <t>b/  Most natural area estimates based on carcass surveys with a jack length cut-off.</t>
  </si>
  <si>
    <r>
      <t>2014</t>
    </r>
    <r>
      <rPr>
        <vertAlign val="superscript"/>
        <sz val="8"/>
        <rFont val="Arial"/>
        <family val="2"/>
      </rPr>
      <t>c/</t>
    </r>
  </si>
  <si>
    <t>TABLE B-10.  Rogue River fall Chinook carcass counts and Huntley Park Passage of naturally produced fish.</t>
  </si>
  <si>
    <t>Huntley Park Passage</t>
  </si>
  <si>
    <t>a/  Surveys were discontinued in 2005.</t>
  </si>
  <si>
    <t>b/  In 2004, one of the standard survey sections was not sampled.  In the previous two years, this section accounted for 33 percent of the total adult carcass counts.</t>
  </si>
  <si>
    <r>
      <t>Carcass Counts</t>
    </r>
    <r>
      <rPr>
        <vertAlign val="superscript"/>
        <sz val="8"/>
        <rFont val="Arial"/>
        <family val="2"/>
      </rPr>
      <t>a/</t>
    </r>
  </si>
  <si>
    <t>FMP Salmon stock</t>
  </si>
  <si>
    <t>California Central Valley: Sacramento (fall)</t>
  </si>
  <si>
    <t>California Central Valley: Sacramento (spring)</t>
  </si>
  <si>
    <t>California Central Valley: Sacramento (winter)</t>
  </si>
  <si>
    <t>Northern California Coast: Eel, Mattole, and Mad (fall/spring)</t>
  </si>
  <si>
    <t>Northern California Coast: Klamath (fall)</t>
  </si>
  <si>
    <t>Northern California Coast: Klamath (spring)</t>
  </si>
  <si>
    <t>Northern California Coast: Smith (fall/spring)</t>
  </si>
  <si>
    <t>Oregon Coast: Southern</t>
  </si>
  <si>
    <t>Oregon Coast: Central and Northern</t>
  </si>
  <si>
    <t>Washington Coast: Willapa Bay Fall (natural)</t>
  </si>
  <si>
    <t>Washington Coast: Grays Harbor (fall)</t>
  </si>
  <si>
    <t>Washington Coast: Queets (fall)</t>
  </si>
  <si>
    <t>Washington Coast: Hoh (fall)</t>
  </si>
  <si>
    <t>Washington Coast: Quillayute (fall)</t>
  </si>
  <si>
    <t>Washington Coast: Hoko (summer/fall)</t>
  </si>
  <si>
    <t>Washington Coast: Grays Harbor (spring)</t>
  </si>
  <si>
    <t>Washington Coast: Queets (spring/summer)</t>
  </si>
  <si>
    <t>Washington Coast: Hoh (spring/summer)</t>
  </si>
  <si>
    <t>Washington Coast: Quillayute (spring/summer)</t>
  </si>
  <si>
    <t>Washington Coast: Willapa Bay Fall (hatchery)</t>
  </si>
  <si>
    <t>Washington Coast: Quinault Fall (hatchery)</t>
  </si>
  <si>
    <t>Columbia River Basin: Snake (fall)</t>
  </si>
  <si>
    <t>Columbia River Basin: Upper Willamette (spring)</t>
  </si>
  <si>
    <t>Columbia River Basin: Upper River (spring)</t>
  </si>
  <si>
    <t>Columbia River Basin: Snake (spring/summer)</t>
  </si>
  <si>
    <t>Columbia River Basin: Lower River Hatchery (fall)</t>
  </si>
  <si>
    <t>Columbia River Basin: Lower River Hatchery (spring)</t>
  </si>
  <si>
    <t>Columbia River Basin: Mid-River Bright Hatchery (fall)</t>
  </si>
  <si>
    <t>Columbia River Basin: Spring Creek Hatchery (fall)</t>
  </si>
  <si>
    <t>Columbia River Basin: Upper River Bright (fall)</t>
  </si>
  <si>
    <t>Columbia River Basin: Upper River (summer)</t>
  </si>
  <si>
    <t>Puget Sound: Eastern Strait of Juan de Fuca (summer/fall)</t>
  </si>
  <si>
    <t>Puget Sound: Skokomish (summer/fall)</t>
  </si>
  <si>
    <t>Puget Sound: Mid Hood Canal (summer/fall)</t>
  </si>
  <si>
    <t>Puget Sound: Nooksack (spring early)</t>
  </si>
  <si>
    <t>Puget Sound: Skagit (summer/fall)</t>
  </si>
  <si>
    <t>Puget Sound: Skagit (spring)</t>
  </si>
  <si>
    <t>Puget Sound: Stillaguamish (summer/fall)</t>
  </si>
  <si>
    <t>Puget Sound: Snohomish (summer/fall)</t>
  </si>
  <si>
    <t>Puget Sound: Cedar (summer/fall)</t>
  </si>
  <si>
    <t>Puget Sound: White (spring)</t>
  </si>
  <si>
    <t>Puget Sound: Green (summer/fall)</t>
  </si>
  <si>
    <t>Puget Sound: Nisqually (summer/fall)</t>
  </si>
  <si>
    <t>Puget Sound: Puyallup (summer/fall)</t>
  </si>
  <si>
    <t>COHO</t>
  </si>
  <si>
    <t>Oregon Production Index Area: Central California Coast</t>
  </si>
  <si>
    <t>Oregon Production Index Area: Northern California</t>
  </si>
  <si>
    <t>Oregon Production Index Area: Oregon Coastal (natural) *</t>
  </si>
  <si>
    <t>Oregon Production Index Area: Columbia (natural) *</t>
  </si>
  <si>
    <t>Oregon Production Index Area: Oregon Coastal (hatchery)</t>
  </si>
  <si>
    <t>Oregon Production Index Area: Columbia (late hatchery)</t>
  </si>
  <si>
    <t>Oregon Production Index Area: Columbia (early hatchery)</t>
  </si>
  <si>
    <t>Washington Coast: Willapa Bay</t>
  </si>
  <si>
    <t>Washington Coast: Quinault</t>
  </si>
  <si>
    <t>Washington Coast: Quillayute (summer)</t>
  </si>
  <si>
    <t>Puget Sound: South Puget Sound (hatchery)</t>
  </si>
  <si>
    <t>Washington Coast: Willapa Bay (natural)</t>
  </si>
  <si>
    <t>Washington Coast: Grays Harbor</t>
  </si>
  <si>
    <t>Washington Coast: Queets</t>
  </si>
  <si>
    <t>Washington Coast: Hoh</t>
  </si>
  <si>
    <t>Washington Coast: Strait of Juan de Fuca</t>
  </si>
  <si>
    <t>Puget Sound: Hood Canal</t>
  </si>
  <si>
    <t>Puget Sound: Skagit</t>
  </si>
  <si>
    <t>Puget Sound: Stillaguamish</t>
  </si>
  <si>
    <t>Puget Sound: Snohomish</t>
  </si>
  <si>
    <t>PINK</t>
  </si>
  <si>
    <t>Puget Sound (odd-numbered years)</t>
  </si>
  <si>
    <t>California Central Valley</t>
  </si>
  <si>
    <t>Eel, Mattole, and Mad Rivers (fall/spring)</t>
  </si>
  <si>
    <t>Northern California Coast</t>
  </si>
  <si>
    <t>Smith River (fall/spring)</t>
  </si>
  <si>
    <t>Sacramento River (spring)</t>
  </si>
  <si>
    <t>Sacramento River (fall)</t>
  </si>
  <si>
    <t>Sacramento River (winter)</t>
  </si>
  <si>
    <t>Klamath River (fall)</t>
  </si>
  <si>
    <t>Klamath River (spring)</t>
  </si>
  <si>
    <t>Oregon Coast</t>
  </si>
  <si>
    <t>Southern</t>
  </si>
  <si>
    <t>Central and Northern</t>
  </si>
  <si>
    <t>Washington Coast</t>
  </si>
  <si>
    <t>Grays Harbor (fall)</t>
  </si>
  <si>
    <t>Grays Harbor (spring)</t>
  </si>
  <si>
    <t>Queets River (fall)</t>
  </si>
  <si>
    <t>Hoh River (fall)</t>
  </si>
  <si>
    <t>Quillayute River (fall)</t>
  </si>
  <si>
    <t>Hoko River (summer/fall)</t>
  </si>
  <si>
    <t>Queets River (spring/summer)</t>
  </si>
  <si>
    <t>Hoh River (spring/summer)</t>
  </si>
  <si>
    <t>Quillayute River (spring/summer)</t>
  </si>
  <si>
    <t>Willapa Bay (fall-natural)</t>
  </si>
  <si>
    <t>Willapa Bay (fall-hatchery)</t>
  </si>
  <si>
    <t>Quinault River (fall-hatchery)</t>
  </si>
  <si>
    <t>Columbia River Basin</t>
  </si>
  <si>
    <t>North Lewis River (fall)</t>
  </si>
  <si>
    <t>Snake River (fall)</t>
  </si>
  <si>
    <t>Upper Willamette River (spring)</t>
  </si>
  <si>
    <t>Snake River (spring/summer)</t>
  </si>
  <si>
    <t>Upper Coumbia River (spring)</t>
  </si>
  <si>
    <t>Lower Columbia River (fall-hatchery)</t>
  </si>
  <si>
    <t>Lower Columbia River (spring)</t>
  </si>
  <si>
    <t>Columbia Mid-River Bright (fall-hatchery)</t>
  </si>
  <si>
    <t>Spring Creek (fall-hatchery)</t>
  </si>
  <si>
    <t>Upper Columbia River Bright (fall)</t>
  </si>
  <si>
    <t>Upper Columbia River (summer)</t>
  </si>
  <si>
    <t>Puget Sound</t>
  </si>
  <si>
    <t>Skokomish River (summer/fall)</t>
  </si>
  <si>
    <t>Nooksack River (spring early)</t>
  </si>
  <si>
    <t>Skagit River (summer/fall)</t>
  </si>
  <si>
    <t>Skagit River (spring)</t>
  </si>
  <si>
    <t>Stillaguamish River (summer/fall)</t>
  </si>
  <si>
    <t>Snohomish River (summer/fall)</t>
  </si>
  <si>
    <t>Cedar River (summer/fall)</t>
  </si>
  <si>
    <t>White River (spring)</t>
  </si>
  <si>
    <t>Green River (summer/fall)</t>
  </si>
  <si>
    <t>Nisqually River (summer/fall)</t>
  </si>
  <si>
    <t>Puyallup River (summer/fall)</t>
  </si>
  <si>
    <t>Eastern Strait of Juan de Fuca (summer/fall)</t>
  </si>
  <si>
    <t>Mid Hood Canal (summer/fall)</t>
  </si>
  <si>
    <t>Oregon Production Index Area</t>
  </si>
  <si>
    <t>Central California Coast</t>
  </si>
  <si>
    <t>Northern California</t>
  </si>
  <si>
    <t>Oregon Coastal (hatchery)</t>
  </si>
  <si>
    <t>Columbia River (late hatchery)</t>
  </si>
  <si>
    <t>Columbia River (early hatchery)</t>
  </si>
  <si>
    <t>Oregon Coastal (natural)</t>
  </si>
  <si>
    <t>Columbia River (natural)</t>
  </si>
  <si>
    <t>Willapa Bay</t>
  </si>
  <si>
    <t>Willapa Bay (natural)</t>
  </si>
  <si>
    <t>Grays Harbor</t>
  </si>
  <si>
    <t>Quinault River</t>
  </si>
  <si>
    <t>Quillayute River (summer)</t>
  </si>
  <si>
    <t>Queets River</t>
  </si>
  <si>
    <t>Hoh River</t>
  </si>
  <si>
    <t>South Puget Sound (hatchery)</t>
  </si>
  <si>
    <t>Skagit River</t>
  </si>
  <si>
    <t>Stillaguamish River</t>
  </si>
  <si>
    <t>Snohomish River</t>
  </si>
  <si>
    <t>TABLE B-45.  Summary of escapements of Chinook stocks in the Pacific Coast Salmon Fishery Management Plan (Page 1 of 2).</t>
  </si>
  <si>
    <t>TABLE B-45.  Summary of escapements of Chinook stocks in the Pacific Coast Salmon Fishery Management Plan (Page 2 of 2).</t>
  </si>
  <si>
    <t>TABLE B-46.  Summary of Escapements of coho and pink stocks in the Pacific Coast Salmon Fishery Management Plan</t>
  </si>
  <si>
    <t>Pink</t>
  </si>
  <si>
    <t>GOALS</t>
  </si>
  <si>
    <t>o/  Preliminary.</t>
  </si>
  <si>
    <t>n/</t>
  </si>
  <si>
    <t>j/  Extremely low flows created passage barriers that precluded or severely limited salmon access to surveyed tributaries.</t>
  </si>
  <si>
    <r>
      <t>2013-2014</t>
    </r>
    <r>
      <rPr>
        <vertAlign val="superscript"/>
        <sz val="8"/>
        <rFont val="Arial"/>
        <family val="2"/>
      </rPr>
      <t>i/j/</t>
    </r>
  </si>
  <si>
    <t>TABLE B-10.  Rogue River fall Chinook carcass counts and Huntley Park passage of naturally produced fish.</t>
  </si>
  <si>
    <t>Hatchery Totals</t>
  </si>
  <si>
    <t>k/  Methodology change for distinguishing spring run Chinook at Feather River Hatchery in 2005. Fish arriving prior to the spring Chinook spawning period were tagged and returned to the river. Spring Chinook escapement estimate is the number of these tagged fish that subsequently returned during the spring Chinook spawning period.</t>
  </si>
  <si>
    <r>
      <t xml:space="preserve">       Cañon Creek</t>
    </r>
    <r>
      <rPr>
        <vertAlign val="superscript"/>
        <sz val="8"/>
        <rFont val="Arial"/>
        <family val="2"/>
      </rPr>
      <t>a/b/c/</t>
    </r>
  </si>
  <si>
    <r>
      <t xml:space="preserve">      Sprowl Creek</t>
    </r>
    <r>
      <rPr>
        <vertAlign val="superscript"/>
        <sz val="8"/>
        <rFont val="Arial"/>
        <family val="2"/>
      </rPr>
      <t>a/b/d/</t>
    </r>
  </si>
  <si>
    <r>
      <t>Russian</t>
    </r>
    <r>
      <rPr>
        <vertAlign val="superscript"/>
        <sz val="8"/>
        <color indexed="8"/>
        <rFont val="Arial"/>
        <family val="2"/>
      </rPr>
      <t>f/</t>
    </r>
  </si>
  <si>
    <r>
      <t>Lagunitas</t>
    </r>
    <r>
      <rPr>
        <vertAlign val="superscript"/>
        <sz val="8"/>
        <color indexed="8"/>
        <rFont val="Arial"/>
        <family val="2"/>
      </rPr>
      <t>g/</t>
    </r>
  </si>
  <si>
    <r>
      <t>2014-2015</t>
    </r>
    <r>
      <rPr>
        <vertAlign val="superscript"/>
        <sz val="8"/>
        <rFont val="Arial"/>
        <family val="2"/>
      </rPr>
      <t>i/</t>
    </r>
  </si>
  <si>
    <r>
      <t>2015</t>
    </r>
    <r>
      <rPr>
        <vertAlign val="superscript"/>
        <sz val="8"/>
        <rFont val="Arial"/>
        <family val="2"/>
      </rPr>
      <t>c/</t>
    </r>
  </si>
  <si>
    <r>
      <t>2015</t>
    </r>
    <r>
      <rPr>
        <vertAlign val="superscript"/>
        <sz val="8"/>
        <rFont val="Arial"/>
        <family val="2"/>
      </rPr>
      <t>f/</t>
    </r>
  </si>
  <si>
    <r>
      <t>2015</t>
    </r>
    <r>
      <rPr>
        <vertAlign val="superscript"/>
        <sz val="8"/>
        <rFont val="Arial"/>
        <family val="2"/>
      </rPr>
      <t>e/</t>
    </r>
  </si>
  <si>
    <t>sum of hatchery and natural adults</t>
  </si>
  <si>
    <t>natural escapement excluding Feather River</t>
  </si>
  <si>
    <t>carcass survey adults</t>
  </si>
  <si>
    <t>minor indices in Eel, Mad, and Russian - B-7</t>
  </si>
  <si>
    <t>B-4</t>
  </si>
  <si>
    <t>total natural area adults</t>
  </si>
  <si>
    <t>no</t>
  </si>
  <si>
    <t>not reported</t>
  </si>
  <si>
    <t>B-8</t>
  </si>
  <si>
    <t>index adult fish/mi</t>
  </si>
  <si>
    <t>B-11</t>
  </si>
  <si>
    <t>B-23</t>
  </si>
  <si>
    <t>natural spawning escapement</t>
  </si>
  <si>
    <t>B-25</t>
  </si>
  <si>
    <t>B-30</t>
  </si>
  <si>
    <t>B-33</t>
  </si>
  <si>
    <t>B-36</t>
  </si>
  <si>
    <t>B-38</t>
  </si>
  <si>
    <t>B-29</t>
  </si>
  <si>
    <t>B-32</t>
  </si>
  <si>
    <t>B-35</t>
  </si>
  <si>
    <t>hatchery escapement</t>
  </si>
  <si>
    <t>B-17</t>
  </si>
  <si>
    <t>B-18</t>
  </si>
  <si>
    <t>B-12</t>
  </si>
  <si>
    <t>Willamette Falls escapement</t>
  </si>
  <si>
    <t>B-13</t>
  </si>
  <si>
    <t>wild Rock Island Dam count</t>
  </si>
  <si>
    <t>wild Snake River escapement</t>
  </si>
  <si>
    <t>B-16</t>
  </si>
  <si>
    <t>sum of hatchery and natural</t>
  </si>
  <si>
    <t>B-19</t>
  </si>
  <si>
    <t>B-15</t>
  </si>
  <si>
    <t>B-14</t>
  </si>
  <si>
    <t>Rock Island Dam count</t>
  </si>
  <si>
    <t>B-41</t>
  </si>
  <si>
    <t>Strait of Juan de Fuca natural escapement</t>
  </si>
  <si>
    <t>external</t>
  </si>
  <si>
    <t>PS Run Reconstruction</t>
  </si>
  <si>
    <t>B-44</t>
  </si>
  <si>
    <t>Skagit natural escapement</t>
  </si>
  <si>
    <t>CTC C&amp;E Report</t>
  </si>
  <si>
    <t>White River Hatchery</t>
  </si>
  <si>
    <t>comments</t>
  </si>
  <si>
    <t>source</t>
  </si>
  <si>
    <t>one index in Lagunitias Creek - B-7</t>
  </si>
  <si>
    <t>minor counts in Mad and Eel basins</t>
  </si>
  <si>
    <t>Table III-1, Pre I</t>
  </si>
  <si>
    <t>OPITT OR&amp;WA wild esc</t>
  </si>
  <si>
    <t>OPITT Oregon coastal hatchery</t>
  </si>
  <si>
    <t>OPITT late hatchery escapement</t>
  </si>
  <si>
    <t>OPITT early hatchery escapement</t>
  </si>
  <si>
    <t>B-24</t>
  </si>
  <si>
    <t>B-28</t>
  </si>
  <si>
    <t>B-37</t>
  </si>
  <si>
    <t>B-42</t>
  </si>
  <si>
    <t>total spawning escapement</t>
  </si>
  <si>
    <t>B-26</t>
  </si>
  <si>
    <t>B-31</t>
  </si>
  <si>
    <t>B-34</t>
  </si>
  <si>
    <t>B-43</t>
  </si>
  <si>
    <t>sum of 6 stocks</t>
  </si>
  <si>
    <t>comment</t>
  </si>
  <si>
    <t xml:space="preserve"> </t>
  </si>
  <si>
    <t xml:space="preserve">k/  Minimum count that is not comparable to other years.  Mirabel Dam video counts were unavailable due to construction of a new counting facility. The number recorded is the sum of counts made at two facilities upstream of Mirabel Dam. </t>
  </si>
  <si>
    <t>,</t>
  </si>
  <si>
    <r>
      <rPr>
        <vertAlign val="superscript"/>
        <sz val="8"/>
        <rFont val="Arial"/>
        <family val="2"/>
      </rPr>
      <t>k/</t>
    </r>
  </si>
  <si>
    <r>
      <t>2016</t>
    </r>
    <r>
      <rPr>
        <vertAlign val="superscript"/>
        <sz val="8"/>
        <rFont val="Arial"/>
        <family val="2"/>
      </rPr>
      <t>c/</t>
    </r>
  </si>
  <si>
    <r>
      <t>2015-2016</t>
    </r>
    <r>
      <rPr>
        <vertAlign val="superscript"/>
        <sz val="8"/>
        <rFont val="Arial"/>
        <family val="2"/>
      </rPr>
      <t>i/</t>
    </r>
  </si>
  <si>
    <r>
      <t>2016</t>
    </r>
    <r>
      <rPr>
        <vertAlign val="superscript"/>
        <sz val="8"/>
        <rFont val="Arial"/>
        <family val="2"/>
      </rPr>
      <t>e/</t>
    </r>
  </si>
  <si>
    <t>b/  Natural spawning escapement estimates were not made in 1984-1994; estimates in 1996, 1997, and 1998 do not include adult fish released upstream of hatchery racks.  Estimates from 1996 to present include both wild and naturally spawing hatchery fish.</t>
  </si>
  <si>
    <r>
      <t>17,200</t>
    </r>
    <r>
      <rPr>
        <vertAlign val="superscript"/>
        <sz val="8"/>
        <rFont val="Arial"/>
        <family val="2"/>
      </rPr>
      <t>f/</t>
    </r>
  </si>
  <si>
    <t>g/  Due to modernization of the hatchery facility and improved efficiencies, the Mokelumne Hatchery escapement goal was reduced from 5,000 to 3,000 adults in 2010.</t>
  </si>
  <si>
    <t>c/  Other San Joaquin tributary escapement includes Cosumnes and Calaveras Rivers when surveys were conducted. In some years no survey was conducted due to logistical or environmental limitations.</t>
  </si>
  <si>
    <t xml:space="preserve">n/  Minimum count that is not comparable to other years.  Monitoring at the Mirabel Dam was complicated by operational challenges associated with implementation of a new counting facility in addition to adverse environmental conditions.  Atypical sampling techniques and shortened periods of operation limited estimates of passage. </t>
  </si>
  <si>
    <t xml:space="preserve">d/  Calculating jack proportions was not possible in some years due to sampling and/or environmental limitations. In those years jacks are included in the adult escapement values.  </t>
  </si>
  <si>
    <r>
      <t xml:space="preserve">  1,200</t>
    </r>
    <r>
      <rPr>
        <vertAlign val="superscript"/>
        <sz val="8"/>
        <rFont val="Arial"/>
        <family val="2"/>
      </rPr>
      <t>f/</t>
    </r>
  </si>
  <si>
    <t>f/  FMP goal is adults; WDFW goal of 1,200 includes age-3 males (jacks).</t>
  </si>
  <si>
    <t>f/  Minimum.  Terminal run managed at 40 percent harvest rate.</t>
  </si>
  <si>
    <r>
      <t>3,000</t>
    </r>
    <r>
      <rPr>
        <vertAlign val="superscript"/>
        <sz val="8"/>
        <rFont val="Arial"/>
        <family val="2"/>
      </rPr>
      <t>f/</t>
    </r>
  </si>
  <si>
    <t>a/  Beginning in 2005, ceremonial and subsistence catch taken during scheduled gillnet fishery is reported as gillnet catch.</t>
  </si>
  <si>
    <r>
      <t>38</t>
    </r>
    <r>
      <rPr>
        <vertAlign val="superscript"/>
        <sz val="8"/>
        <rFont val="Arial"/>
        <family val="2"/>
      </rPr>
      <t>f/</t>
    </r>
  </si>
  <si>
    <t xml:space="preserve">c/  Preliminary.  </t>
  </si>
  <si>
    <r>
      <t>2017</t>
    </r>
    <r>
      <rPr>
        <vertAlign val="superscript"/>
        <sz val="8"/>
        <rFont val="Arial"/>
        <family val="2"/>
      </rPr>
      <t>e/</t>
    </r>
  </si>
  <si>
    <r>
      <t>2017</t>
    </r>
    <r>
      <rPr>
        <vertAlign val="superscript"/>
        <sz val="8"/>
        <rFont val="Arial"/>
        <family val="2"/>
      </rPr>
      <t>c/</t>
    </r>
  </si>
  <si>
    <r>
      <t>2017</t>
    </r>
    <r>
      <rPr>
        <vertAlign val="superscript"/>
        <sz val="8"/>
        <rFont val="Arial"/>
        <family val="2"/>
      </rPr>
      <t>f/</t>
    </r>
  </si>
  <si>
    <t>Spawning Escapement Puget Sound (odd-numbered years)</t>
  </si>
  <si>
    <t>1941-1950</t>
  </si>
  <si>
    <t>1951-1960</t>
  </si>
  <si>
    <t>1961-1970</t>
  </si>
  <si>
    <t>Hidden rows show past years data</t>
  </si>
  <si>
    <t>f/  In 1996 and 1997 WDFW not able to differentiate spawning time and believes this includes fall Chinook.</t>
  </si>
  <si>
    <t>d/  In 1997: Recreational fishermen were limited to Chinook only.  Release of adult coho required.  Tribal net fishery used large mesh to minimize coho impacts.</t>
  </si>
  <si>
    <t>e/  In 2002: Sport and tribal gillnet seasons reduced inseason in response to delayed upriver movement of coho caused by extreme low water conditions in October and early November.  Closures were for two weeks.</t>
  </si>
  <si>
    <t>f/  In 1997 river sport:  Regulations required nonretention of coho.</t>
  </si>
  <si>
    <t>2006-2010</t>
  </si>
  <si>
    <t>1981-1989</t>
  </si>
  <si>
    <t>1991-1999</t>
  </si>
  <si>
    <t xml:space="preserve">Year or Average (odd-year) </t>
  </si>
  <si>
    <t>Year or Average (odd year)</t>
  </si>
  <si>
    <r>
      <t>Terminal  Run  Size</t>
    </r>
    <r>
      <rPr>
        <vertAlign val="superscript"/>
        <sz val="8"/>
        <rFont val="Arial"/>
        <family val="2"/>
      </rPr>
      <t>d/</t>
    </r>
  </si>
  <si>
    <r>
      <t>2010</t>
    </r>
    <r>
      <rPr>
        <vertAlign val="superscript"/>
        <sz val="8"/>
        <rFont val="Arial"/>
        <family val="2"/>
      </rPr>
      <t>e/</t>
    </r>
  </si>
  <si>
    <r>
      <t>2011</t>
    </r>
    <r>
      <rPr>
        <vertAlign val="superscript"/>
        <sz val="8"/>
        <rFont val="Arial"/>
        <family val="2"/>
      </rPr>
      <t>e/</t>
    </r>
  </si>
  <si>
    <r>
      <t>2012</t>
    </r>
    <r>
      <rPr>
        <vertAlign val="superscript"/>
        <sz val="8"/>
        <rFont val="Arial"/>
        <family val="2"/>
      </rPr>
      <t>e/</t>
    </r>
  </si>
  <si>
    <r>
      <t>2013</t>
    </r>
    <r>
      <rPr>
        <vertAlign val="superscript"/>
        <sz val="8"/>
        <rFont val="Arial"/>
        <family val="2"/>
      </rPr>
      <t>e/</t>
    </r>
  </si>
  <si>
    <t>b/  Adults.  Sport catch since 1991 includes marine areas within Willapa Bay (e.g., Washaway Beach).</t>
  </si>
  <si>
    <t>c/  Escapement estimates after 1984 are based on revised spawning habitat estimates.  Natural = adult returns assumed to be from natural origin parents.</t>
  </si>
  <si>
    <t>d/  Does not include catch of non-local stocks.</t>
  </si>
  <si>
    <t>e/  To calculate total gillnet catch, combine Non-local Stocks Gillnet Catch (column 1) and Terminal Catch Gillnet (column 2).</t>
  </si>
  <si>
    <r>
      <t>3,393</t>
    </r>
    <r>
      <rPr>
        <vertAlign val="superscript"/>
        <sz val="8"/>
        <rFont val="Arial"/>
        <family val="2"/>
      </rPr>
      <t>g/</t>
    </r>
  </si>
  <si>
    <r>
      <t>9,800</t>
    </r>
    <r>
      <rPr>
        <vertAlign val="superscript"/>
        <sz val="8"/>
        <rFont val="Arial"/>
        <family val="2"/>
      </rPr>
      <t>h/</t>
    </r>
  </si>
  <si>
    <r>
      <t>Sport</t>
    </r>
    <r>
      <rPr>
        <vertAlign val="superscript"/>
        <sz val="8"/>
        <rFont val="Arial"/>
        <family val="2"/>
      </rPr>
      <t>b/d</t>
    </r>
  </si>
  <si>
    <r>
      <t>2014</t>
    </r>
    <r>
      <rPr>
        <vertAlign val="superscript"/>
        <sz val="8"/>
        <rFont val="Arial"/>
        <family val="2"/>
      </rPr>
      <t>e</t>
    </r>
  </si>
  <si>
    <t>h/  WDFW goal; not an FMP goal.</t>
  </si>
  <si>
    <t>c/  Puget Sound run size is defined as the run available to Puget Sound fisheries; spawning escapement plus Puget Sound fishery catch.  Includes fish caught by treaty net fisheries and non-Indian commercial and recreational fisheries inside Puget Sound.</t>
  </si>
  <si>
    <t>d/  State-Tribal comanager goal; the only Council goal is for a total Puget Sound pink salmon spawning escapement of 900,000 natural spawners.</t>
  </si>
  <si>
    <t>e/  Nisqually escapement estimate incomplete.</t>
  </si>
  <si>
    <r>
      <t>1993</t>
    </r>
    <r>
      <rPr>
        <vertAlign val="superscript"/>
        <sz val="8"/>
        <rFont val="Arial"/>
        <family val="2"/>
      </rPr>
      <t>e/</t>
    </r>
  </si>
  <si>
    <r>
      <t>1995</t>
    </r>
    <r>
      <rPr>
        <vertAlign val="superscript"/>
        <sz val="8"/>
        <rFont val="Arial"/>
        <family val="2"/>
      </rPr>
      <t>e/</t>
    </r>
  </si>
  <si>
    <r>
      <t>1997</t>
    </r>
    <r>
      <rPr>
        <vertAlign val="superscript"/>
        <sz val="8"/>
        <rFont val="Arial"/>
        <family val="2"/>
      </rPr>
      <t>e/</t>
    </r>
  </si>
  <si>
    <r>
      <t>1999</t>
    </r>
    <r>
      <rPr>
        <vertAlign val="superscript"/>
        <sz val="8"/>
        <rFont val="Arial"/>
        <family val="2"/>
      </rPr>
      <t>e/</t>
    </r>
  </si>
  <si>
    <r>
      <t>2003</t>
    </r>
    <r>
      <rPr>
        <vertAlign val="superscript"/>
        <sz val="8"/>
        <rFont val="Arial"/>
        <family val="2"/>
      </rPr>
      <t>e/f/</t>
    </r>
  </si>
  <si>
    <r>
      <t>2001</t>
    </r>
    <r>
      <rPr>
        <vertAlign val="superscript"/>
        <sz val="8"/>
        <rFont val="Arial"/>
        <family val="2"/>
      </rPr>
      <t>e/f/</t>
    </r>
  </si>
  <si>
    <r>
      <t>2005</t>
    </r>
    <r>
      <rPr>
        <vertAlign val="superscript"/>
        <sz val="8"/>
        <rFont val="Arial"/>
        <family val="2"/>
      </rPr>
      <t>e/f/</t>
    </r>
  </si>
  <si>
    <r>
      <t>2007</t>
    </r>
    <r>
      <rPr>
        <vertAlign val="superscript"/>
        <sz val="8"/>
        <rFont val="Arial"/>
        <family val="2"/>
      </rPr>
      <t>e/f/</t>
    </r>
  </si>
  <si>
    <r>
      <t>2009</t>
    </r>
    <r>
      <rPr>
        <vertAlign val="superscript"/>
        <sz val="8"/>
        <rFont val="Arial"/>
        <family val="2"/>
      </rPr>
      <t>e/f/</t>
    </r>
  </si>
  <si>
    <r>
      <t>2011</t>
    </r>
    <r>
      <rPr>
        <vertAlign val="superscript"/>
        <sz val="8"/>
        <rFont val="Arial"/>
        <family val="2"/>
      </rPr>
      <t>f/</t>
    </r>
  </si>
  <si>
    <r>
      <t>GOAL</t>
    </r>
    <r>
      <rPr>
        <vertAlign val="superscript"/>
        <sz val="8"/>
        <rFont val="Arial"/>
        <family val="2"/>
      </rPr>
      <t>d/</t>
    </r>
  </si>
  <si>
    <r>
      <t>GOAL</t>
    </r>
    <r>
      <rPr>
        <vertAlign val="superscript"/>
        <sz val="8"/>
        <rFont val="Arial"/>
        <family val="2"/>
      </rPr>
      <t>d/</t>
    </r>
    <r>
      <rPr>
        <sz val="8"/>
        <rFont val="Arial"/>
        <family val="2"/>
      </rPr>
      <t xml:space="preserve"> - Stillaguamish</t>
    </r>
  </si>
  <si>
    <r>
      <t>GOAL</t>
    </r>
    <r>
      <rPr>
        <vertAlign val="superscript"/>
        <sz val="8"/>
        <rFont val="Arial"/>
        <family val="2"/>
      </rPr>
      <t>d/</t>
    </r>
    <r>
      <rPr>
        <sz val="8"/>
        <rFont val="Arial"/>
        <family val="2"/>
      </rPr>
      <t xml:space="preserve"> - Snohomish</t>
    </r>
  </si>
  <si>
    <t>2016-2017</t>
  </si>
  <si>
    <t>l/  Survey discontinued due to lack of funding.</t>
  </si>
  <si>
    <t>m/  Previous survey methodology discontinued.</t>
  </si>
  <si>
    <t xml:space="preserve">p/  Survey incomplete at time of publication. </t>
  </si>
  <si>
    <t>p/</t>
  </si>
  <si>
    <t>f/   In 2004, 2005 and 2006 escapement estimates are from non-standard methods due to poor survey conditions during the coho spawning season.</t>
  </si>
  <si>
    <t>c/  Natural escapement and run sizes estimate include fish taken for hatchery brood stock.</t>
  </si>
  <si>
    <t>h/  Rec. catch estimates by WDFW reflect a catch record card bias correction factor of 0.833.  Quinault Indian Nation does not believe this factor is appropriate.  Unadjusted catch estimates are 1,000 for 1987; 2,400 for 1988; 2,500 for 1989; 2,400 for 1990; 4,500 for 1991; 2,600 for 1992; 4,200 for 1993; 4,300 for 1994; 6,500 for 1995; 6,800 for 1996; 3,400 for 1997; 3,500 for 1998; and 100 for 1999; terminal run sizes would be adjusted accordingly.</t>
  </si>
  <si>
    <t>MSST</t>
  </si>
  <si>
    <t>f/   Green river returns included in run reconstruction.</t>
  </si>
  <si>
    <t>a/  Total inriver run in 2002 includes an estimated 30,550 fish that died prior to spawning in September.</t>
  </si>
  <si>
    <t>d/  Goal in terms of naturally spawning fish and includes supplementation production.</t>
  </si>
  <si>
    <t>b/  Includes estimated off-station returns and secondary wild stocks.</t>
  </si>
  <si>
    <t>b/  Since 1998, late-fall adult and jack estimates are based on carcass counts of natural spawners plus fish spawned at Coleman National Fish Hatchery.</t>
  </si>
  <si>
    <t xml:space="preserve">n/  Includes 47 adults that were transferred from the Colusa Basin Drain to Livingston Stone National Fish Hatchery for use as broodstock. </t>
  </si>
  <si>
    <t xml:space="preserve">(Pistol River) </t>
  </si>
  <si>
    <t xml:space="preserve">Deep Creek      </t>
  </si>
  <si>
    <t xml:space="preserve"> (0.4 mile)</t>
  </si>
  <si>
    <t>(Chetco River)</t>
  </si>
  <si>
    <t xml:space="preserve">Big Emily Creek                       </t>
  </si>
  <si>
    <t xml:space="preserve"> (1.0 mile)</t>
  </si>
  <si>
    <t xml:space="preserve">Bear Creek                   </t>
  </si>
  <si>
    <t xml:space="preserve"> (0.8 mile)</t>
  </si>
  <si>
    <t>(Winchuck River)</t>
  </si>
  <si>
    <t>i/   Primarily number of spawners at Coleman National Fish Hatchery 1991-97.  No data available for natural spawners, RBDD gates were raised during time coinciding with the late-fall run.</t>
  </si>
  <si>
    <r>
      <t>2018</t>
    </r>
    <r>
      <rPr>
        <vertAlign val="superscript"/>
        <sz val="8"/>
        <rFont val="Arial"/>
        <family val="2"/>
      </rPr>
      <t>e/</t>
    </r>
  </si>
  <si>
    <r>
      <t>2018</t>
    </r>
    <r>
      <rPr>
        <vertAlign val="superscript"/>
        <sz val="8"/>
        <rFont val="Arial"/>
        <family val="2"/>
      </rPr>
      <t>c/</t>
    </r>
  </si>
  <si>
    <r>
      <t>2018</t>
    </r>
    <r>
      <rPr>
        <vertAlign val="superscript"/>
        <sz val="8"/>
        <rFont val="Arial"/>
        <family val="2"/>
      </rPr>
      <t>d/</t>
    </r>
  </si>
  <si>
    <t>2017-2018</t>
  </si>
  <si>
    <r>
      <t>2018-2019</t>
    </r>
    <r>
      <rPr>
        <vertAlign val="superscript"/>
        <sz val="8"/>
        <rFont val="Arial"/>
        <family val="2"/>
      </rPr>
      <t>o/</t>
    </r>
  </si>
  <si>
    <t xml:space="preserve"> Grant (Yaquina)
(1.7 mile)</t>
  </si>
  <si>
    <r>
      <t>13,326</t>
    </r>
    <r>
      <rPr>
        <vertAlign val="superscript"/>
        <sz val="8"/>
        <rFont val="Arial"/>
        <family val="2"/>
      </rPr>
      <t>i/</t>
    </r>
  </si>
  <si>
    <t>Nimbus</t>
  </si>
  <si>
    <t>f/  American River adult and jack ecapement estimates include fish taken at Nimbus Weir, 1979-current. In previous versions of this table, fish taken at Nimbus Weir were included in the Nimbus Fish Hatchery counts.</t>
  </si>
  <si>
    <t>l/  Current hatchery-specific goals, not PFMC goals.</t>
  </si>
  <si>
    <r>
      <t>i/ November 2014: Council adopted new spawning escapement objective. The S</t>
    </r>
    <r>
      <rPr>
        <vertAlign val="subscript"/>
        <sz val="8"/>
        <rFont val="Arial"/>
        <family val="2"/>
      </rPr>
      <t>MSY</t>
    </r>
    <r>
      <rPr>
        <sz val="8"/>
        <rFont val="Arial"/>
        <family val="2"/>
      </rPr>
      <t xml:space="preserve"> estimate of 13,326 was accepted as an escapement goal by the Pacific Salmon Commission, PFMC and the co-managers. Previous objectives used for preseason planning were 1,400 (spring) and 14,600 (fall).</t>
    </r>
  </si>
  <si>
    <t>a/  Summer Chinook accounting begins on June 16. Chinook managed as Snake River summer Chinook prior to 2004 are now grouped with all upriver spring Chinook because of overlap in run timing.  As of 2004, Snake River summer Chinook have been moved from this table to Table B-13.</t>
  </si>
  <si>
    <t>CHINOOK</t>
  </si>
  <si>
    <t>(Redds)</t>
  </si>
  <si>
    <t xml:space="preserve">h/  Survey methodology was variable for 1998-99; may not be comparable to other surveys. </t>
  </si>
  <si>
    <r>
      <t>Hood Canal</t>
    </r>
    <r>
      <rPr>
        <b/>
        <vertAlign val="superscript"/>
        <sz val="8"/>
        <rFont val="Arial"/>
        <family val="2"/>
      </rPr>
      <t>d/</t>
    </r>
  </si>
  <si>
    <r>
      <t>Stillaguamish-Snohomish</t>
    </r>
    <r>
      <rPr>
        <b/>
        <vertAlign val="superscript"/>
        <sz val="8"/>
        <rFont val="Arial"/>
        <family val="2"/>
      </rPr>
      <t>e/</t>
    </r>
  </si>
  <si>
    <t>d/  Natural escapement includes NORs and supplementation origin fish in the Mid Hood Canal management unit streams.  Escapement management objectives in the Skokomish River are for total river spawners (HOR &amp; NOR) and are not comparable to the natural escapement column in this table.  NOR/HOR breakout of Skokomish R spawners from prior to mass adipose clipping (pre-2010) are based on the average pHOS from after mass adipose clipping (2010-2017) .</t>
  </si>
  <si>
    <t>e/  Since 1999, numbers include Tulalip hatchery returns, which are not added into escapement since no broodstock is taken at the hatchery.</t>
  </si>
  <si>
    <t>TABLE B-7.  Summary of California North Coast salmon spawning stock surveys in numbers of fish (adults and jacks combined) or redd counts.</t>
  </si>
  <si>
    <t>Redwood</t>
  </si>
  <si>
    <t>Mad</t>
  </si>
  <si>
    <t>Eel River</t>
  </si>
  <si>
    <t>South Fork</t>
  </si>
  <si>
    <t>Mattole</t>
  </si>
  <si>
    <t>Russian</t>
  </si>
  <si>
    <r>
      <t>Creek</t>
    </r>
    <r>
      <rPr>
        <vertAlign val="superscript"/>
        <sz val="8"/>
        <rFont val="Arial"/>
        <family val="2"/>
      </rPr>
      <t>a/</t>
    </r>
  </si>
  <si>
    <r>
      <t>River</t>
    </r>
    <r>
      <rPr>
        <vertAlign val="superscript"/>
        <sz val="8"/>
        <rFont val="Arial"/>
        <family val="2"/>
      </rPr>
      <t>a/b/</t>
    </r>
  </si>
  <si>
    <t>2000-2001</t>
  </si>
  <si>
    <t>2003-2004</t>
  </si>
  <si>
    <t>2004-2005</t>
  </si>
  <si>
    <t>2006-2007</t>
  </si>
  <si>
    <t>2007-2008</t>
  </si>
  <si>
    <t>2008-2009</t>
  </si>
  <si>
    <t>2009-2010</t>
  </si>
  <si>
    <t>2010-2011</t>
  </si>
  <si>
    <t>g/</t>
  </si>
  <si>
    <t>2011-2012</t>
  </si>
  <si>
    <t>2012-2013</t>
  </si>
  <si>
    <t>2013-2014</t>
  </si>
  <si>
    <t>2014-2015</t>
  </si>
  <si>
    <t>2015-2016</t>
  </si>
  <si>
    <t>2018-2019</t>
  </si>
  <si>
    <t>Humboldt</t>
  </si>
  <si>
    <t>Freshwater</t>
  </si>
  <si>
    <t>Ten Mile</t>
  </si>
  <si>
    <t>Pudding</t>
  </si>
  <si>
    <t>Noyo</t>
  </si>
  <si>
    <t>Big</t>
  </si>
  <si>
    <t>Little</t>
  </si>
  <si>
    <r>
      <t>Lagunitas</t>
    </r>
    <r>
      <rPr>
        <vertAlign val="superscript"/>
        <sz val="8"/>
        <color indexed="0"/>
        <rFont val="Arial"/>
        <family val="2"/>
      </rPr>
      <t/>
    </r>
  </si>
  <si>
    <t>1995-1996</t>
  </si>
  <si>
    <t>1999-2000</t>
  </si>
  <si>
    <t>a/  Escapement estimates from expanded sonar fish counts.</t>
  </si>
  <si>
    <r>
      <t>2019</t>
    </r>
    <r>
      <rPr>
        <vertAlign val="superscript"/>
        <sz val="8"/>
        <rFont val="Arial"/>
        <family val="2"/>
      </rPr>
      <t>e/</t>
    </r>
  </si>
  <si>
    <r>
      <t>2019</t>
    </r>
    <r>
      <rPr>
        <vertAlign val="superscript"/>
        <sz val="8"/>
        <rFont val="Arial"/>
        <family val="2"/>
      </rPr>
      <t>c/</t>
    </r>
  </si>
  <si>
    <r>
      <t>2019</t>
    </r>
    <r>
      <rPr>
        <vertAlign val="superscript"/>
        <sz val="8"/>
        <rFont val="Arial"/>
        <family val="2"/>
      </rPr>
      <t>d/</t>
    </r>
  </si>
  <si>
    <r>
      <t>a/  Chinook formerly managed separately as Snake River summer Chinook are now grouped with all upriver spring Chinook because of overlap in run timing.   Snake River summer Chinook have been moved from Table B-14 to this table. This table includes all harvest accounted for in</t>
    </r>
    <r>
      <rPr>
        <i/>
        <sz val="8"/>
        <rFont val="Arial"/>
        <family val="2"/>
      </rPr>
      <t xml:space="preserve"> U.S. v. OR</t>
    </r>
    <r>
      <rPr>
        <sz val="8"/>
        <rFont val="Arial"/>
        <family val="2"/>
      </rPr>
      <t xml:space="preserve"> Spring Management Period mainstem fisheries.  Tributary harvest is not included.</t>
    </r>
  </si>
  <si>
    <t>c/  Includes some lower river origin spring Chinook through 1980.  Beginning in 1981, the lower river catch of upriver spring Chinook is based on mark recoveries rather than timing of the catch as in previous years.  Since 1986, GSI techniques have been used for stock composition analysis.  Commercial catch  is from estimated miscellaneous fishery-related impacts from  commercial shad and test fisheries, Select Area fisheries beginning in 1979, and catch and release mortalities from selective fisheries beginning in 2001. Sport catch, including any release mortalities, is from mainstem and Select Area fisheries downstream of Bonneville Dam.</t>
  </si>
  <si>
    <t xml:space="preserve">Catch Above Bonneville Dam </t>
  </si>
  <si>
    <t>e/ Includes mainstem Columbia R. fisheries in Zone 6 (BON-MCN), McNary to Hwy I-395, Ringold sport (2001-2011), plus the Washington lower Snake River sport fishery.</t>
  </si>
  <si>
    <t>b/ Includes adult upriver spring chinook and Snake River summer Chinook.</t>
  </si>
  <si>
    <t xml:space="preserve">d/ Spring counting period is January 1-June 15. </t>
  </si>
  <si>
    <t>Minimum Columbia R. Return</t>
  </si>
  <si>
    <t>c/  Includes estimated catch and release mortalities from  mainstem and Select Area recreational fisheries.</t>
  </si>
  <si>
    <t xml:space="preserve"> Catch above Bonneville Dam</t>
  </si>
  <si>
    <r>
      <t>29,000</t>
    </r>
    <r>
      <rPr>
        <vertAlign val="superscript"/>
        <sz val="8"/>
        <rFont val="Arial"/>
        <family val="2"/>
      </rPr>
      <t>j/</t>
    </r>
  </si>
  <si>
    <r>
      <t>12,143</t>
    </r>
    <r>
      <rPr>
        <vertAlign val="superscript"/>
        <sz val="8"/>
        <rFont val="Arial"/>
        <family val="2"/>
      </rPr>
      <t>k/</t>
    </r>
  </si>
  <si>
    <t>i/  Preliminary.</t>
  </si>
  <si>
    <t>j/  Comanager goal established in 2004 associated with regrouping Snake River summer Chinook with Snake River spring Chinook.</t>
  </si>
  <si>
    <t>k/  MSY spawning escapement objective adopted in 2011 under Amendment 16 based on Chinook Technical Committee Report 99-3.</t>
  </si>
  <si>
    <t xml:space="preserve"> Year or Ave.</t>
  </si>
  <si>
    <t>h/  Does not include strays to hatcheries below Bonneville Dam.  Includes fall Chinook tules trapped at Bonneville Dam, 1986-1994 and 1998.</t>
  </si>
  <si>
    <t>j/  Escapement goal was changed from 8,200 fish to 7,000 fish, or 4,000 females, in 1994.</t>
  </si>
  <si>
    <t>d/ Fall counting period begins August 1.</t>
  </si>
  <si>
    <r>
      <t>Sport</t>
    </r>
    <r>
      <rPr>
        <vertAlign val="superscript"/>
        <sz val="8"/>
        <rFont val="Arial"/>
        <family val="2"/>
      </rPr>
      <t>e/</t>
    </r>
  </si>
  <si>
    <r>
      <t>Hatchery</t>
    </r>
    <r>
      <rPr>
        <vertAlign val="superscript"/>
        <sz val="8"/>
        <rFont val="Arial"/>
        <family val="2"/>
      </rPr>
      <t>h/</t>
    </r>
  </si>
  <si>
    <t>Catch Above Bonneville Dam</t>
  </si>
  <si>
    <r>
      <t>Bonneville Dam  Count</t>
    </r>
    <r>
      <rPr>
        <vertAlign val="superscript"/>
        <sz val="8"/>
        <rFont val="Arial"/>
        <family val="2"/>
      </rPr>
      <t>d/</t>
    </r>
  </si>
  <si>
    <r>
      <t>Treaty Indian</t>
    </r>
    <r>
      <rPr>
        <vertAlign val="superscript"/>
        <sz val="8"/>
        <rFont val="Arial"/>
        <family val="2"/>
      </rPr>
      <t>f/</t>
    </r>
  </si>
  <si>
    <r>
      <t>Natural</t>
    </r>
    <r>
      <rPr>
        <vertAlign val="superscript"/>
        <sz val="8"/>
        <rFont val="Arial"/>
        <family val="2"/>
      </rPr>
      <t>g/</t>
    </r>
  </si>
  <si>
    <t>Above Bonneville Dam Catch</t>
  </si>
  <si>
    <r>
      <t>7,000</t>
    </r>
    <r>
      <rPr>
        <vertAlign val="superscript"/>
        <sz val="8"/>
        <rFont val="Arial"/>
        <family val="2"/>
      </rPr>
      <t>j/</t>
    </r>
  </si>
  <si>
    <t>Year or Ave.</t>
  </si>
  <si>
    <r>
      <t>Non-Indian Commercial</t>
    </r>
    <r>
      <rPr>
        <vertAlign val="superscript"/>
        <sz val="8"/>
        <rFont val="Arial"/>
        <family val="2"/>
      </rPr>
      <t>b/</t>
    </r>
  </si>
  <si>
    <t>Catch</t>
  </si>
  <si>
    <t>b/  Includes Mainstem Select Area fisheries.</t>
  </si>
  <si>
    <t>d/ Includes mainstem commercial, ceremonial and subsistence.</t>
  </si>
  <si>
    <r>
      <t>Treaty Indian</t>
    </r>
    <r>
      <rPr>
        <vertAlign val="superscript"/>
        <sz val="8"/>
        <rFont val="Arial"/>
        <family val="2"/>
      </rPr>
      <t>d/</t>
    </r>
  </si>
  <si>
    <t>Year or  Ave.</t>
  </si>
  <si>
    <r>
      <t>Sport</t>
    </r>
    <r>
      <rPr>
        <vertAlign val="superscript"/>
        <sz val="8"/>
        <rFont val="Arial"/>
        <family val="2"/>
      </rPr>
      <t>d/</t>
    </r>
  </si>
  <si>
    <r>
      <t xml:space="preserve"> Deschutes River above/below Sheares Falls</t>
    </r>
    <r>
      <rPr>
        <vertAlign val="superscript"/>
        <sz val="8"/>
        <rFont val="Arial"/>
        <family val="2"/>
      </rPr>
      <t>f/</t>
    </r>
  </si>
  <si>
    <t>Above Bonneville Catch</t>
  </si>
  <si>
    <r>
      <t>SRW
L. Granite Dam Count</t>
    </r>
    <r>
      <rPr>
        <vertAlign val="superscript"/>
        <sz val="8"/>
        <rFont val="Arial"/>
        <family val="2"/>
      </rPr>
      <t>i/</t>
    </r>
  </si>
  <si>
    <r>
      <t>60,000</t>
    </r>
    <r>
      <rPr>
        <vertAlign val="superscript"/>
        <sz val="8"/>
        <rFont val="Arial"/>
        <family val="2"/>
      </rPr>
      <t>k/</t>
    </r>
  </si>
  <si>
    <r>
      <t>39,625</t>
    </r>
    <r>
      <rPr>
        <vertAlign val="superscript"/>
        <sz val="8"/>
        <rFont val="Arial"/>
        <family val="2"/>
      </rPr>
      <t>l/</t>
    </r>
  </si>
  <si>
    <t>f/  Deschutes esc. time series revised in 2010 to match Deschutes R. Chinook Spawner Esc. Goal using U.S. v. OR Tech. Advisory Comm. Data (Sharma et al. 2009).</t>
  </si>
  <si>
    <t>h/  Upper Columbia escapement only:  Yakima River, Hanford Reach, and Priest Rapids Dam count.</t>
  </si>
  <si>
    <t>i/  Snake River wild; adjusted for stray hatchery fish.  Includes wild fish hauled to Lyons Ferry Hatchery.</t>
  </si>
  <si>
    <r>
      <t xml:space="preserve">k/  The </t>
    </r>
    <r>
      <rPr>
        <i/>
        <sz val="8"/>
        <rFont val="Arial"/>
        <family val="2"/>
      </rPr>
      <t>U.S. v. Oregon</t>
    </r>
    <r>
      <rPr>
        <sz val="8"/>
        <rFont val="Arial"/>
        <family val="2"/>
      </rPr>
      <t xml:space="preserve">  parties managed for a McNary Dam esc. of 60,000 beginning in 2008. Starting in 1994, inriver fisheries were managed for ESA consultation standards.</t>
    </r>
  </si>
  <si>
    <t>l/  MSY spawning escapement objective adoped in FMP Amendment 16 in 2011.</t>
  </si>
  <si>
    <r>
      <t>Hatchery</t>
    </r>
    <r>
      <rPr>
        <vertAlign val="superscript"/>
        <sz val="8"/>
        <rFont val="Arial"/>
        <family val="2"/>
      </rPr>
      <t>g/</t>
    </r>
  </si>
  <si>
    <t>Escapement (natural and hatchery)</t>
  </si>
  <si>
    <t xml:space="preserve">a/  As reported in Appendix B tables.  Spring Chinook data in tables B-12 and B-13, Summer Chinook data in B-14, Fall Chinook data in Tables B-15-19.  </t>
  </si>
  <si>
    <t>b/ Includes lower river, Willamette, and upriver spring Chinook, which also includes Snake River summer Chinook.  Excludes Select Area spring Chinook.</t>
  </si>
  <si>
    <r>
      <t>TABLE B-20.  Estimates of minimum inriver run size and catch in numbers of adult spring, summer, and fall Chinook from the Columbia River.</t>
    </r>
    <r>
      <rPr>
        <vertAlign val="superscript"/>
        <sz val="8"/>
        <rFont val="Arial"/>
        <family val="2"/>
      </rPr>
      <t xml:space="preserve">a/ </t>
    </r>
    <r>
      <rPr>
        <sz val="8"/>
        <rFont val="Arial"/>
        <family val="2"/>
      </rPr>
      <t xml:space="preserve"> (Page 1 of 5)</t>
    </r>
  </si>
  <si>
    <t>Non-Indian  Commercial</t>
  </si>
  <si>
    <t xml:space="preserve"> Treaty Indian</t>
  </si>
  <si>
    <t>Non-Treaty Tribal</t>
  </si>
  <si>
    <r>
      <t>Spring Chinook</t>
    </r>
    <r>
      <rPr>
        <b/>
        <vertAlign val="superscript"/>
        <sz val="8"/>
        <rFont val="Arial"/>
        <family val="2"/>
      </rPr>
      <t>b/</t>
    </r>
  </si>
  <si>
    <r>
      <t>Fall Chinook</t>
    </r>
    <r>
      <rPr>
        <vertAlign val="superscript"/>
        <sz val="8"/>
        <rFont val="Arial"/>
        <family val="2"/>
      </rPr>
      <t>d/</t>
    </r>
  </si>
  <si>
    <t>Minimum</t>
  </si>
  <si>
    <t>Minimum escapement (natural and hatchery)</t>
  </si>
  <si>
    <t>Total   L.   Granite Dam Count</t>
  </si>
  <si>
    <r>
      <t>TABLE B-15.  Estimates of inriver run size, catch, and escapement in numbers of Columbia River adult lower river hatchery (LRH) stock fall Chinook.</t>
    </r>
    <r>
      <rPr>
        <vertAlign val="superscript"/>
        <sz val="8"/>
        <rFont val="Arial"/>
        <family val="2"/>
      </rPr>
      <t>a/</t>
    </r>
  </si>
  <si>
    <r>
      <t>TABLE B-16.  Estimates of inriver run size, catch, and escapement in numbers of Columbia River adult lower river wild (LRW) stock fall Chinook.</t>
    </r>
    <r>
      <rPr>
        <vertAlign val="superscript"/>
        <sz val="8"/>
        <rFont val="Arial"/>
        <family val="2"/>
      </rPr>
      <t>a/</t>
    </r>
  </si>
  <si>
    <r>
      <t>TABLE B-16.  Estimates of inriver run size, catch, and escapement in numbers of Columbia River adult lower river wild (LRW) stock fall Chinook.</t>
    </r>
    <r>
      <rPr>
        <vertAlign val="superscript"/>
        <sz val="8"/>
        <rFont val="Arial"/>
        <family val="2"/>
      </rPr>
      <t>a/</t>
    </r>
    <r>
      <rPr>
        <sz val="8"/>
        <rFont val="Arial"/>
        <family val="2"/>
      </rPr>
      <t xml:space="preserve">   </t>
    </r>
  </si>
  <si>
    <r>
      <t>TABLE B-17.  Estimates of inriver run size, catch, and escapement in numbers of Columbia River adult Spring Creek Hatchery (SCH) stock fall Chinook.</t>
    </r>
    <r>
      <rPr>
        <vertAlign val="superscript"/>
        <sz val="8"/>
        <rFont val="Arial"/>
        <family val="2"/>
      </rPr>
      <t>a/</t>
    </r>
  </si>
  <si>
    <r>
      <t>TABLE B-18.  Estimates of inriver run size, catch, and escapement in numbers of Columbia River adult mid-Columbia bright (MCB) stock fall Chinook destined for areas below McNary Dam, not including the Deschutes River.</t>
    </r>
    <r>
      <rPr>
        <vertAlign val="superscript"/>
        <sz val="8"/>
        <rFont val="Arial"/>
        <family val="2"/>
      </rPr>
      <t>a/</t>
    </r>
  </si>
  <si>
    <r>
      <t>TABLE B-19.  Estimates of inriver run size, catch, and escapement in numbers of Columbia River adult upriver bright (URB) stock fall Chinook destined for areas above McNary Dam and to the Deschutes River.</t>
    </r>
    <r>
      <rPr>
        <vertAlign val="superscript"/>
        <sz val="8"/>
        <rFont val="Arial"/>
        <family val="2"/>
      </rPr>
      <t>a/</t>
    </r>
  </si>
  <si>
    <t>Minimim</t>
  </si>
  <si>
    <r>
      <t>TABLE B-20.  Estimates of minimum inriver run size and catch in numbers of adult spring, summer, and fall Chinook from the Columbia River</t>
    </r>
    <r>
      <rPr>
        <vertAlign val="superscript"/>
        <sz val="8"/>
        <rFont val="Arial"/>
        <family val="2"/>
      </rPr>
      <t>a/</t>
    </r>
    <r>
      <rPr>
        <sz val="8"/>
        <rFont val="Arial"/>
        <family val="2"/>
      </rPr>
      <t>.  (Page 2 of 5)</t>
    </r>
  </si>
  <si>
    <r>
      <t>TABLE B-20.  Estimates of minimum inriver run size and catch in numbers of adult spring, summer, and fall Chinook from the Columbia River</t>
    </r>
    <r>
      <rPr>
        <vertAlign val="superscript"/>
        <sz val="8"/>
        <rFont val="Arial"/>
        <family val="2"/>
      </rPr>
      <t>a/</t>
    </r>
    <r>
      <rPr>
        <sz val="8"/>
        <rFont val="Arial"/>
        <family val="2"/>
      </rPr>
      <t>.  (Page 3 of 5)</t>
    </r>
  </si>
  <si>
    <r>
      <t>TABLE B-20.  Estimates of minimum inriver run size and catch in numbers of adult spring, summer, and fall Chinook from the Columbia River</t>
    </r>
    <r>
      <rPr>
        <vertAlign val="superscript"/>
        <sz val="8"/>
        <rFont val="Arial"/>
        <family val="2"/>
      </rPr>
      <t>a/</t>
    </r>
    <r>
      <rPr>
        <sz val="8"/>
        <rFont val="Arial"/>
        <family val="2"/>
      </rPr>
      <t>.  (Page 4 of 5)</t>
    </r>
  </si>
  <si>
    <r>
      <t>Upper Columbia Summer Chinook</t>
    </r>
    <r>
      <rPr>
        <b/>
        <vertAlign val="superscript"/>
        <sz val="8"/>
        <rFont val="Arial"/>
        <family val="2"/>
      </rPr>
      <t>c/</t>
    </r>
  </si>
  <si>
    <t>Non-Indian Commercial</t>
  </si>
  <si>
    <r>
      <t>Lower River Catch</t>
    </r>
    <r>
      <rPr>
        <u/>
        <vertAlign val="superscript"/>
        <sz val="8"/>
        <rFont val="Arial"/>
        <family val="2"/>
      </rPr>
      <t>c/</t>
    </r>
  </si>
  <si>
    <r>
      <t>Lower River Catch</t>
    </r>
    <r>
      <rPr>
        <u/>
        <vertAlign val="superscript"/>
        <sz val="8"/>
        <rFont val="Arial"/>
        <family val="2"/>
      </rPr>
      <t>a/</t>
    </r>
  </si>
  <si>
    <r>
      <t>Non-Indian Commercial</t>
    </r>
    <r>
      <rPr>
        <vertAlign val="superscript"/>
        <sz val="8"/>
        <rFont val="Arial"/>
        <family val="2"/>
      </rPr>
      <t xml:space="preserve">b/ </t>
    </r>
  </si>
  <si>
    <r>
      <t>TABLE B-14.  Estimates of inriver run size, catch, and escapement in numbers of Columbia River adult summer Chinook destined for areas above Bonneville Dam.  Excludes Snake River summer Chinook.</t>
    </r>
    <r>
      <rPr>
        <vertAlign val="superscript"/>
        <sz val="8"/>
        <rFont val="Arial"/>
        <family val="2"/>
      </rPr>
      <t>a/</t>
    </r>
  </si>
  <si>
    <r>
      <t>Natural</t>
    </r>
    <r>
      <rPr>
        <vertAlign val="superscript"/>
        <sz val="8"/>
        <rFont val="Arial"/>
        <family val="2"/>
      </rPr>
      <t>e/</t>
    </r>
  </si>
  <si>
    <r>
      <t>Hatchery</t>
    </r>
    <r>
      <rPr>
        <vertAlign val="superscript"/>
        <sz val="8"/>
        <rFont val="Arial"/>
        <family val="2"/>
      </rPr>
      <t>f/</t>
    </r>
  </si>
  <si>
    <t>d/  Commercial, ceremonial, and subsistence.</t>
  </si>
  <si>
    <t xml:space="preserve">c/ Upper Columbia Summer Chinook destined for areas upstream of the Snake River. </t>
  </si>
  <si>
    <t>d/ Includes LRH,LRW,SCH,MCB and URB stocks.  Excludes Select Area Brights (SAB).</t>
  </si>
  <si>
    <t>e/ Preliminary.</t>
  </si>
  <si>
    <t>LRW</t>
  </si>
  <si>
    <t>LRH sum of hatchery and natural</t>
  </si>
  <si>
    <t>SCH sum of hatchery and natural</t>
  </si>
  <si>
    <t>MCB sum of hatchery and natural</t>
  </si>
  <si>
    <t>URB Upper Columbia escapement</t>
  </si>
  <si>
    <t>SRW wild Lower Granite Dam estimate</t>
  </si>
  <si>
    <t xml:space="preserve">  LRW  Columbia River Basin: North Lewis (fall)</t>
  </si>
  <si>
    <r>
      <t>TABLE B-22.  Estimated catch and effort in the Buoy 10 fishery.</t>
    </r>
    <r>
      <rPr>
        <vertAlign val="superscript"/>
        <sz val="8"/>
        <rFont val="Arial"/>
        <family val="2"/>
      </rPr>
      <t>a/</t>
    </r>
    <r>
      <rPr>
        <sz val="8"/>
        <rFont val="Arial"/>
        <family val="2"/>
      </rPr>
      <t xml:space="preserve"> </t>
    </r>
  </si>
  <si>
    <r>
      <t>1986-1990</t>
    </r>
    <r>
      <rPr>
        <vertAlign val="superscript"/>
        <sz val="8"/>
        <rFont val="Arial"/>
        <family val="2"/>
      </rPr>
      <t>c/d/</t>
    </r>
  </si>
  <si>
    <r>
      <t>1991-1995</t>
    </r>
    <r>
      <rPr>
        <vertAlign val="superscript"/>
        <sz val="8"/>
        <rFont val="Arial"/>
        <family val="2"/>
      </rPr>
      <t>e/</t>
    </r>
  </si>
  <si>
    <r>
      <t>South Puget Sound</t>
    </r>
    <r>
      <rPr>
        <b/>
        <vertAlign val="superscript"/>
        <sz val="8"/>
        <rFont val="Arial"/>
        <family val="2"/>
      </rPr>
      <t>g/</t>
    </r>
  </si>
  <si>
    <t>g/  Includes the following stock groups: miscellaneous Area 10 - Seattle, Lake Washington, Green-Duwamish, miscellaneous Area 10E - Port Orchard, Puyallup, miscellaneous Area 13 - south Puget Sound, Chambers Creek, Nisqually, miscellaneous Area 13A - Minter Creek, Deschutes, miscellaneous Area 13B streams.</t>
  </si>
  <si>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4 of 4)</t>
    </r>
  </si>
  <si>
    <r>
      <t>TABLE B-42.  Puget Sound commercial net fishery catches and spawning escapements in numbers of fish for hatchery and natural Puget Sound coho stocks.</t>
    </r>
    <r>
      <rPr>
        <vertAlign val="superscript"/>
        <sz val="8"/>
        <rFont val="Arial"/>
        <family val="2"/>
      </rPr>
      <t>a/</t>
    </r>
    <r>
      <rPr>
        <sz val="8"/>
        <rFont val="Arial"/>
        <family val="2"/>
      </rPr>
      <t xml:space="preserve"> (Page 3 of 4)</t>
    </r>
  </si>
  <si>
    <r>
      <t>1991-1999</t>
    </r>
    <r>
      <rPr>
        <vertAlign val="superscript"/>
        <sz val="8"/>
        <rFont val="Arial"/>
        <family val="2"/>
      </rPr>
      <t>e/</t>
    </r>
  </si>
  <si>
    <t>&lt;5</t>
  </si>
  <si>
    <r>
      <t xml:space="preserve">   2,500</t>
    </r>
    <r>
      <rPr>
        <vertAlign val="superscript"/>
        <sz val="8"/>
        <rFont val="Arial"/>
        <family val="2"/>
      </rPr>
      <t>f/</t>
    </r>
  </si>
  <si>
    <r>
      <t xml:space="preserve">    1,200</t>
    </r>
    <r>
      <rPr>
        <vertAlign val="superscript"/>
        <sz val="8"/>
        <rFont val="Arial"/>
        <family val="2"/>
      </rPr>
      <t>f/</t>
    </r>
  </si>
  <si>
    <r>
      <t>TABLE B-39.  Puget Sound commercial net and troll fishery salmon catches in numbers of fish.</t>
    </r>
    <r>
      <rPr>
        <vertAlign val="superscript"/>
        <sz val="8"/>
        <rFont val="Arial"/>
        <family val="2"/>
      </rPr>
      <t>a/</t>
    </r>
    <r>
      <rPr>
        <sz val="8"/>
        <rFont val="Arial"/>
        <family val="2"/>
      </rPr>
      <t xml:space="preserve">  (Page 1 of 2)</t>
    </r>
  </si>
  <si>
    <r>
      <t>TABLE B-39.  Puget Sound commercial net and troll fishery salmon catches in numbers of fish.</t>
    </r>
    <r>
      <rPr>
        <vertAlign val="superscript"/>
        <sz val="8"/>
        <rFont val="Arial"/>
        <family val="2"/>
      </rPr>
      <t>a/</t>
    </r>
    <r>
      <rPr>
        <sz val="8"/>
        <rFont val="Arial"/>
        <family val="2"/>
      </rPr>
      <t xml:space="preserve">  (Page 2 of 2)</t>
    </r>
  </si>
  <si>
    <r>
      <t>(Mainstem)</t>
    </r>
    <r>
      <rPr>
        <vertAlign val="superscript"/>
        <sz val="8"/>
        <rFont val="Arial"/>
        <family val="2"/>
      </rPr>
      <t>a/b/</t>
    </r>
  </si>
  <si>
    <r>
      <t>Eel River</t>
    </r>
    <r>
      <rPr>
        <vertAlign val="superscript"/>
        <sz val="8"/>
        <rFont val="Arial"/>
        <family val="2"/>
      </rPr>
      <t>a/b/</t>
    </r>
  </si>
  <si>
    <r>
      <t>River</t>
    </r>
    <r>
      <rPr>
        <vertAlign val="superscript"/>
        <sz val="8"/>
        <rFont val="Arial"/>
        <family val="2"/>
      </rPr>
      <t>c/</t>
    </r>
  </si>
  <si>
    <r>
      <t>River</t>
    </r>
    <r>
      <rPr>
        <vertAlign val="superscript"/>
        <sz val="8"/>
        <color indexed="0"/>
        <rFont val="Arial"/>
        <family val="2"/>
      </rPr>
      <t>d</t>
    </r>
    <r>
      <rPr>
        <vertAlign val="superscript"/>
        <sz val="8"/>
        <rFont val="Arial"/>
        <family val="2"/>
      </rPr>
      <t>/</t>
    </r>
  </si>
  <si>
    <r>
      <t>Creek</t>
    </r>
    <r>
      <rPr>
        <vertAlign val="superscript"/>
        <sz val="8"/>
        <rFont val="Arial"/>
        <family val="2"/>
      </rPr>
      <t>c/</t>
    </r>
  </si>
  <si>
    <r>
      <t>Bay</t>
    </r>
    <r>
      <rPr>
        <vertAlign val="superscript"/>
        <sz val="8"/>
        <rFont val="Arial"/>
        <family val="2"/>
      </rPr>
      <t>c/l/</t>
    </r>
  </si>
  <si>
    <r>
      <t>Creek</t>
    </r>
    <r>
      <rPr>
        <vertAlign val="superscript"/>
        <sz val="8"/>
        <rFont val="Arial"/>
        <family val="2"/>
      </rPr>
      <t>m/</t>
    </r>
  </si>
  <si>
    <r>
      <t>Eel River</t>
    </r>
    <r>
      <rPr>
        <vertAlign val="superscript"/>
        <sz val="8"/>
        <rFont val="Arial"/>
        <family val="2"/>
      </rPr>
      <t>b/c/</t>
    </r>
  </si>
  <si>
    <r>
      <t>River</t>
    </r>
    <r>
      <rPr>
        <vertAlign val="superscript"/>
        <sz val="8"/>
        <rFont val="Arial"/>
        <family val="2"/>
      </rPr>
      <t>n/</t>
    </r>
  </si>
  <si>
    <r>
      <t>Creek</t>
    </r>
    <r>
      <rPr>
        <vertAlign val="superscript"/>
        <sz val="8"/>
        <color indexed="0"/>
        <rFont val="Arial"/>
        <family val="2"/>
      </rPr>
      <t>m</t>
    </r>
    <r>
      <rPr>
        <vertAlign val="superscript"/>
        <sz val="8"/>
        <rFont val="Arial"/>
        <family val="2"/>
      </rPr>
      <t>/</t>
    </r>
  </si>
  <si>
    <r>
      <t xml:space="preserve">b/  Previous versions of this table reported Chinook and coho counts for Cañon, Tomki (Chinook only), and Sprowl creeks, tributaries to the Mad, mainstem Eel, and South Fork Eel rivers, respectively.  See the </t>
    </r>
    <r>
      <rPr>
        <i/>
        <sz val="8"/>
        <rFont val="Arial"/>
        <family val="2"/>
      </rPr>
      <t xml:space="preserve">Review of 2018 Ocean Salmon Fisheries </t>
    </r>
    <r>
      <rPr>
        <sz val="8"/>
        <rFont val="Arial"/>
        <family val="2"/>
      </rPr>
      <t xml:space="preserve">for these estimates.  </t>
    </r>
  </si>
  <si>
    <t>c/  Expanded redd counts from design-based sample of reaches.</t>
  </si>
  <si>
    <t>d/  Video counts of combined adults and jacks made at Mirabel Dam.  These are minimum counts and are not comparable between years.  Accuracy of counts may be affected by environmental conditions.</t>
  </si>
  <si>
    <t>e/  No data available.</t>
  </si>
  <si>
    <t>f/  Minimum count; sonar installed mid-season.</t>
  </si>
  <si>
    <t xml:space="preserve">g/  Mirabel Dam video counts were unavailable due to construction of a new counting facility.  The number recorded is the sum of minimum counts made at two facilities upstream of Mirabel Dam. </t>
  </si>
  <si>
    <t>h/  Minimum abundance due to unexpanded, missing data.</t>
  </si>
  <si>
    <t xml:space="preserve">i/  Monitoring at Mirabel Dam was complicated by operational challenges associated with the implementation of a new counting facility. </t>
  </si>
  <si>
    <t>j/  Available estimates are incomplete and preliminary; surveys are still in progress at time of publication.</t>
  </si>
  <si>
    <t>k/  Estimates not yet available; data analysis in progress.</t>
  </si>
  <si>
    <t xml:space="preserve">l/  Redd surveys conducted in the four largest tributaries to Humboldt Bay: Jacoby Creek, Freshwater Creek, Elk River, and Salmon Creek.  </t>
  </si>
  <si>
    <t xml:space="preserve">m/  Escapement estimates from mark-recapture experiments.  </t>
  </si>
  <si>
    <t xml:space="preserve">n/  Escapement estimates derived by multiplying expanded redd counts from design-based sample of reaches by annual fish/redd ratios.  </t>
  </si>
  <si>
    <r>
      <t>TABLE B-1.  Sacramento River fall Chinook salmon escapement in numbers of fish.</t>
    </r>
    <r>
      <rPr>
        <vertAlign val="superscript"/>
        <sz val="8"/>
        <color theme="1"/>
        <rFont val="Arial"/>
        <family val="2"/>
      </rPr>
      <t>a/b/</t>
    </r>
  </si>
  <si>
    <r>
      <t>Upper Sacramento Natural Areas</t>
    </r>
    <r>
      <rPr>
        <vertAlign val="superscript"/>
        <sz val="8"/>
        <color theme="1"/>
        <rFont val="Arial"/>
        <family val="2"/>
      </rPr>
      <t>c/d/e/</t>
    </r>
  </si>
  <si>
    <r>
      <t>Lower Sacramento Natural Areas</t>
    </r>
    <r>
      <rPr>
        <vertAlign val="superscript"/>
        <sz val="8"/>
        <color theme="1"/>
        <rFont val="Arial"/>
        <family val="2"/>
      </rPr>
      <t>c/</t>
    </r>
  </si>
  <si>
    <r>
      <t>Natural Area Totals</t>
    </r>
    <r>
      <rPr>
        <vertAlign val="superscript"/>
        <sz val="8"/>
        <color theme="1"/>
        <rFont val="Arial"/>
        <family val="2"/>
      </rPr>
      <t>c/</t>
    </r>
  </si>
  <si>
    <r>
      <t xml:space="preserve"> American River</t>
    </r>
    <r>
      <rPr>
        <u/>
        <vertAlign val="superscript"/>
        <sz val="8"/>
        <color theme="1"/>
        <rFont val="Arial"/>
        <family val="2"/>
      </rPr>
      <t>f/</t>
    </r>
  </si>
  <si>
    <r>
      <t>Adults</t>
    </r>
    <r>
      <rPr>
        <vertAlign val="superscript"/>
        <sz val="8"/>
        <color theme="1"/>
        <rFont val="Arial"/>
        <family val="2"/>
      </rPr>
      <t>g/</t>
    </r>
  </si>
  <si>
    <r>
      <t>12,000</t>
    </r>
    <r>
      <rPr>
        <vertAlign val="superscript"/>
        <sz val="8"/>
        <color theme="1"/>
        <rFont val="Arial"/>
        <family val="2"/>
      </rPr>
      <t>l/</t>
    </r>
  </si>
  <si>
    <r>
      <t>6,000</t>
    </r>
    <r>
      <rPr>
        <vertAlign val="superscript"/>
        <sz val="8"/>
        <color theme="1"/>
        <rFont val="Arial"/>
        <family val="2"/>
      </rPr>
      <t>l/</t>
    </r>
  </si>
  <si>
    <r>
      <t>4,000</t>
    </r>
    <r>
      <rPr>
        <vertAlign val="superscript"/>
        <sz val="8"/>
        <color theme="1"/>
        <rFont val="Arial"/>
        <family val="2"/>
      </rPr>
      <t>l/</t>
    </r>
  </si>
  <si>
    <r>
      <t>22,000</t>
    </r>
    <r>
      <rPr>
        <vertAlign val="superscript"/>
        <sz val="8"/>
        <color theme="1"/>
        <rFont val="Arial"/>
        <family val="2"/>
      </rPr>
      <t>l/</t>
    </r>
  </si>
  <si>
    <r>
      <t>122,000</t>
    </r>
    <r>
      <rPr>
        <vertAlign val="superscript"/>
        <sz val="8"/>
        <color theme="1"/>
        <rFont val="Arial"/>
        <family val="2"/>
      </rPr>
      <t>m/</t>
    </r>
  </si>
  <si>
    <r>
      <t>m/  Sacramento River fall Chinook S</t>
    </r>
    <r>
      <rPr>
        <vertAlign val="subscript"/>
        <sz val="8"/>
        <color theme="1"/>
        <rFont val="Arial"/>
        <family val="2"/>
      </rPr>
      <t>MSY</t>
    </r>
    <r>
      <rPr>
        <sz val="8"/>
        <color theme="1"/>
        <rFont val="Arial"/>
        <family val="2"/>
      </rPr>
      <t>.</t>
    </r>
  </si>
  <si>
    <r>
      <t xml:space="preserve"> American River</t>
    </r>
    <r>
      <rPr>
        <vertAlign val="superscript"/>
        <sz val="8"/>
        <color theme="1"/>
        <rFont val="Arial"/>
        <family val="2"/>
      </rPr>
      <t>f/</t>
    </r>
  </si>
  <si>
    <r>
      <t>TABLE B-2.  San Joaquin River fall Chinook salmon escapement in numbers of fish.</t>
    </r>
    <r>
      <rPr>
        <vertAlign val="superscript"/>
        <sz val="8"/>
        <color theme="1"/>
        <rFont val="Arial"/>
        <family val="2"/>
      </rPr>
      <t xml:space="preserve">a/ </t>
    </r>
    <r>
      <rPr>
        <sz val="8"/>
        <color theme="1"/>
        <rFont val="Arial"/>
        <family val="2"/>
      </rPr>
      <t xml:space="preserve"> </t>
    </r>
  </si>
  <si>
    <r>
      <t>San Joaquin Natural Areas</t>
    </r>
    <r>
      <rPr>
        <vertAlign val="superscript"/>
        <sz val="8"/>
        <color theme="1"/>
        <rFont val="Arial"/>
        <family val="2"/>
      </rPr>
      <t>b/</t>
    </r>
  </si>
  <si>
    <r>
      <t>Other Tributaries</t>
    </r>
    <r>
      <rPr>
        <vertAlign val="superscript"/>
        <sz val="8"/>
        <color theme="1"/>
        <rFont val="Arial"/>
        <family val="2"/>
      </rPr>
      <t>c/d/</t>
    </r>
  </si>
  <si>
    <r>
      <t>GOALS</t>
    </r>
    <r>
      <rPr>
        <vertAlign val="superscript"/>
        <sz val="8"/>
        <color theme="1"/>
        <rFont val="Arial"/>
        <family val="2"/>
      </rPr>
      <t>f/</t>
    </r>
  </si>
  <si>
    <r>
      <t>3,000</t>
    </r>
    <r>
      <rPr>
        <vertAlign val="superscript"/>
        <sz val="8"/>
        <color theme="1"/>
        <rFont val="Arial"/>
        <family val="2"/>
      </rPr>
      <t>g/</t>
    </r>
  </si>
  <si>
    <r>
      <t xml:space="preserve">          Late Fall</t>
    </r>
    <r>
      <rPr>
        <vertAlign val="superscript"/>
        <sz val="8"/>
        <color theme="1"/>
        <rFont val="Arial"/>
        <family val="2"/>
      </rPr>
      <t>a/b/c/</t>
    </r>
  </si>
  <si>
    <r>
      <t>Winter</t>
    </r>
    <r>
      <rPr>
        <vertAlign val="superscript"/>
        <sz val="8"/>
        <color theme="1"/>
        <rFont val="Arial"/>
        <family val="2"/>
      </rPr>
      <t>c/d/</t>
    </r>
  </si>
  <si>
    <r>
      <t>RBDD</t>
    </r>
    <r>
      <rPr>
        <vertAlign val="superscript"/>
        <sz val="8"/>
        <color theme="1"/>
        <rFont val="Arial"/>
        <family val="2"/>
      </rPr>
      <t>a/</t>
    </r>
  </si>
  <si>
    <r>
      <t>Tributary</t>
    </r>
    <r>
      <rPr>
        <vertAlign val="superscript"/>
        <sz val="8"/>
        <color theme="1"/>
        <rFont val="Arial"/>
        <family val="2"/>
      </rPr>
      <t>e/</t>
    </r>
  </si>
  <si>
    <r>
      <t xml:space="preserve">      Sacramento River</t>
    </r>
    <r>
      <rPr>
        <vertAlign val="superscript"/>
        <sz val="8"/>
        <color theme="1"/>
        <rFont val="Arial"/>
        <family val="2"/>
      </rPr>
      <t>a/f/</t>
    </r>
  </si>
  <si>
    <r>
      <t xml:space="preserve">        Feather River</t>
    </r>
    <r>
      <rPr>
        <vertAlign val="superscript"/>
        <sz val="8"/>
        <color theme="1"/>
        <rFont val="Arial"/>
        <family val="2"/>
      </rPr>
      <t>g/</t>
    </r>
  </si>
  <si>
    <r>
      <t>Adults and Jacks</t>
    </r>
    <r>
      <rPr>
        <vertAlign val="superscript"/>
        <sz val="8"/>
        <color theme="1"/>
        <rFont val="Arial"/>
        <family val="2"/>
      </rPr>
      <t>h/</t>
    </r>
  </si>
  <si>
    <r>
      <t xml:space="preserve">          Late-Fall</t>
    </r>
    <r>
      <rPr>
        <vertAlign val="superscript"/>
        <sz val="8"/>
        <color theme="1"/>
        <rFont val="Arial"/>
        <family val="2"/>
      </rPr>
      <t>a/b/c/</t>
    </r>
  </si>
  <si>
    <r>
      <t>≥40,700</t>
    </r>
    <r>
      <rPr>
        <vertAlign val="superscript"/>
        <sz val="8"/>
        <color theme="1"/>
        <rFont val="Arial"/>
        <family val="2"/>
      </rPr>
      <t>d/e/</t>
    </r>
  </si>
  <si>
    <r>
      <t>d/  In December 2011, Amendment 16 to the Salmon Fishery Management Plan was approved, which replaced the 35,000 spawning escapement floor with an S</t>
    </r>
    <r>
      <rPr>
        <vertAlign val="subscript"/>
        <sz val="8"/>
        <color theme="1"/>
        <rFont val="Arial"/>
        <family val="2"/>
      </rPr>
      <t>MSY</t>
    </r>
    <r>
      <rPr>
        <sz val="8"/>
        <color theme="1"/>
        <rFont val="Arial"/>
        <family val="2"/>
      </rPr>
      <t xml:space="preserve"> management objective of 40,700 natural area adult spawners.  The 35,000 spawner floor was in effect from 1989-2007 and in 2011. In 2008-2010, fisheries were managed for a natural area spawning escapement of 40,700 adults under requirements of a rebuilding plan.</t>
    </r>
  </si>
  <si>
    <r>
      <t>2001-2005</t>
    </r>
    <r>
      <rPr>
        <vertAlign val="superscript"/>
        <sz val="8"/>
        <color theme="1"/>
        <rFont val="Arial"/>
        <family val="2"/>
      </rPr>
      <t>a/</t>
    </r>
  </si>
  <si>
    <r>
      <t>2016</t>
    </r>
    <r>
      <rPr>
        <vertAlign val="superscript"/>
        <sz val="8"/>
        <color theme="1"/>
        <rFont val="Arial"/>
        <family val="2"/>
      </rPr>
      <t>b/</t>
    </r>
  </si>
  <si>
    <r>
      <t>2015</t>
    </r>
    <r>
      <rPr>
        <vertAlign val="superscript"/>
        <sz val="8"/>
        <color theme="1"/>
        <rFont val="Arial"/>
        <family val="2"/>
      </rPr>
      <t>b/</t>
    </r>
  </si>
  <si>
    <r>
      <t>2014</t>
    </r>
    <r>
      <rPr>
        <vertAlign val="superscript"/>
        <sz val="8"/>
        <color theme="1"/>
        <rFont val="Arial"/>
        <family val="2"/>
      </rPr>
      <t>b/</t>
    </r>
  </si>
  <si>
    <r>
      <t>Area</t>
    </r>
    <r>
      <rPr>
        <vertAlign val="superscript"/>
        <sz val="8"/>
        <color theme="1"/>
        <rFont val="Arial"/>
        <family val="2"/>
      </rPr>
      <t>a/</t>
    </r>
  </si>
  <si>
    <r>
      <t>1985</t>
    </r>
    <r>
      <rPr>
        <vertAlign val="superscript"/>
        <sz val="8"/>
        <color theme="1"/>
        <rFont val="Arial"/>
        <family val="2"/>
      </rPr>
      <t>c/</t>
    </r>
  </si>
  <si>
    <r>
      <t>1986</t>
    </r>
    <r>
      <rPr>
        <vertAlign val="superscript"/>
        <sz val="8"/>
        <color theme="1"/>
        <rFont val="Arial"/>
        <family val="2"/>
      </rPr>
      <t>c/</t>
    </r>
  </si>
  <si>
    <r>
      <t xml:space="preserve">  Upper Klamath</t>
    </r>
    <r>
      <rPr>
        <vertAlign val="superscript"/>
        <sz val="8"/>
        <color theme="1"/>
        <rFont val="Arial"/>
        <family val="2"/>
      </rPr>
      <t>b/</t>
    </r>
  </si>
  <si>
    <r>
      <t xml:space="preserve">  Trinity River</t>
    </r>
    <r>
      <rPr>
        <vertAlign val="superscript"/>
        <sz val="8"/>
        <color theme="1"/>
        <rFont val="Arial"/>
        <family val="2"/>
      </rPr>
      <t>c/</t>
    </r>
  </si>
  <si>
    <r>
      <t xml:space="preserve">c/  Harvest includes 20 fall run collected from the Trinity River by the Hoopa Valley Tribe to test for the presence of the parasite </t>
    </r>
    <r>
      <rPr>
        <i/>
        <sz val="8"/>
        <color theme="1"/>
        <rFont val="Arial"/>
        <family val="2"/>
      </rPr>
      <t>Ichthyophthirius multifiliis</t>
    </r>
    <r>
      <rPr>
        <sz val="8"/>
        <color theme="1"/>
        <rFont val="Arial"/>
        <family val="2"/>
      </rPr>
      <t xml:space="preserve">.  </t>
    </r>
  </si>
  <si>
    <r>
      <t>1996-2000</t>
    </r>
    <r>
      <rPr>
        <vertAlign val="superscript"/>
        <sz val="8"/>
        <rFont val="Arial"/>
        <family val="2"/>
      </rPr>
      <t>d/</t>
    </r>
  </si>
  <si>
    <r>
      <t>2001-2005</t>
    </r>
    <r>
      <rPr>
        <vertAlign val="superscript"/>
        <sz val="8"/>
        <rFont val="Arial"/>
        <family val="2"/>
      </rPr>
      <t>e/</t>
    </r>
  </si>
  <si>
    <r>
      <t>Minimum Columbia R. Return</t>
    </r>
    <r>
      <rPr>
        <vertAlign val="superscript"/>
        <sz val="8"/>
        <rFont val="Arial"/>
        <family val="2"/>
      </rPr>
      <t>b/</t>
    </r>
  </si>
  <si>
    <t>e/  Includes  Cowlitz, Kalama, Toutle, Lewis, and Washougal rivers.</t>
  </si>
  <si>
    <t>a/  Based on Columbia River fall Chinook database (Preliminary Big Sheets), WDFW, unpublished. Adult Aged fish.</t>
  </si>
  <si>
    <t>e/ Natural escapement includes Sandy and Lewis rivers.</t>
  </si>
  <si>
    <t>c/ Includes Bouy 10, Mainstem, and tributary catch downstream of Bonneville Dam.  Includes estimates for release mortalities. 1970-1988 catch includes upriver catch.</t>
  </si>
  <si>
    <t>a/  Based on Columbia River fall Chinook database (Preliminary Big Sheets), WDFW, unpublished. Adult Aged fish.  This stock may also be referred to as Bonneville Pool Hatchery (BPH).</t>
  </si>
  <si>
    <r>
      <t>TABLE B-17.  Estimates of inriver run size, catch, and escapement in numbers of Columbia River adult Spring Creek Hatchery (SCH) stock fall Chinook.</t>
    </r>
    <r>
      <rPr>
        <vertAlign val="superscript"/>
        <sz val="8"/>
        <rFont val="Arial"/>
        <family val="2"/>
      </rPr>
      <t>a/</t>
    </r>
    <r>
      <rPr>
        <sz val="8"/>
        <rFont val="Arial"/>
        <family val="2"/>
      </rPr>
      <t xml:space="preserve"> </t>
    </r>
  </si>
  <si>
    <t>f/ Includes Little White Salmon, Klickitat, and Umatilla rivers.</t>
  </si>
  <si>
    <t xml:space="preserve">g/  Includes Little White Salmon, Bonneville, Umatilla, and Klickitat hatcheries. </t>
  </si>
  <si>
    <r>
      <t>Non-Indian  Commercial</t>
    </r>
    <r>
      <rPr>
        <vertAlign val="superscript"/>
        <sz val="8"/>
        <rFont val="Arial"/>
        <family val="2"/>
      </rPr>
      <t>b/</t>
    </r>
  </si>
  <si>
    <r>
      <t xml:space="preserve"> Treaty Indian</t>
    </r>
    <r>
      <rPr>
        <vertAlign val="superscript"/>
        <sz val="8"/>
        <rFont val="Arial"/>
        <family val="2"/>
      </rPr>
      <t>e/</t>
    </r>
  </si>
  <si>
    <r>
      <t>Natural</t>
    </r>
    <r>
      <rPr>
        <vertAlign val="superscript"/>
        <sz val="8"/>
        <rFont val="Arial"/>
        <family val="2"/>
      </rPr>
      <t>f/</t>
    </r>
  </si>
  <si>
    <t>e/ Mainstem and tributary between Bonneville and McNary dam (Zone 6).  Includes commercial, ceremonial, and subsistence catch.</t>
  </si>
  <si>
    <r>
      <t>TABLE B-18.  Estimates of inriver run size, catch, and escapement in numbers of Columbia River adult mid-Columbia bright (MCB) stock fall Chinook destined for areas below McNary Dam.</t>
    </r>
    <r>
      <rPr>
        <vertAlign val="superscript"/>
        <sz val="8"/>
        <rFont val="Arial"/>
        <family val="2"/>
      </rPr>
      <t>a/</t>
    </r>
    <r>
      <rPr>
        <sz val="8"/>
        <rFont val="Arial"/>
        <family val="2"/>
      </rPr>
      <t xml:space="preserve">  </t>
    </r>
  </si>
  <si>
    <t>d/ Mainstem and tributary between Bonneville and McNary dam (Zone 6).  1982-88 catch from upriver sport included in lowe river sport catch.</t>
  </si>
  <si>
    <t>c/ Includes Bouy 10, Mainstem, and Select Areas.  1971-1988 includes above Bonneville sport catch.</t>
  </si>
  <si>
    <r>
      <t>McNary Dam Count</t>
    </r>
    <r>
      <rPr>
        <vertAlign val="superscript"/>
        <sz val="8"/>
        <rFont val="Arial"/>
        <family val="2"/>
      </rPr>
      <t>g/</t>
    </r>
  </si>
  <si>
    <r>
      <t>Upper Columbia</t>
    </r>
    <r>
      <rPr>
        <vertAlign val="superscript"/>
        <sz val="8"/>
        <rFont val="Arial"/>
        <family val="2"/>
      </rPr>
      <t>h/</t>
    </r>
  </si>
  <si>
    <t>a/  Based on Columbia River fall Chinook database (Preliminary Big Sheets), WDFW, unpublished.  Does not include hatchery URB Chinook reared and released below McNary Dam. Adult Aged fish except for McNary, Ice Harbor and Total Lower Granite Dam Counts which are based on adult-sized passage.</t>
  </si>
  <si>
    <t xml:space="preserve">d/ Includes tributary and mainstem catch between Bonneville and Priest Rapids dams and  Hanford Reach. Does not include Snake Basin sport harvest.  1971-1988 above Bonneville sport catch included in Lower River sport catch.  </t>
  </si>
  <si>
    <r>
      <t>TABLE B-19.  Estimates of inriver run size, catch, and escapement in numbers of Columbia River adult upriver bright (URB) stock fall Chinook destined for areas above McNary Dam and the Deschutes River.</t>
    </r>
    <r>
      <rPr>
        <vertAlign val="superscript"/>
        <sz val="8"/>
        <rFont val="Arial"/>
        <family val="2"/>
      </rPr>
      <t>a/</t>
    </r>
    <r>
      <rPr>
        <sz val="8"/>
        <rFont val="Arial"/>
        <family val="2"/>
      </rPr>
      <t xml:space="preserve"> </t>
    </r>
  </si>
  <si>
    <r>
      <t>TABLE B-20.  Estimates of minimum inriver run size and catch in numbers of adult spring, summer, and fall Chinook from the Columbia River</t>
    </r>
    <r>
      <rPr>
        <vertAlign val="superscript"/>
        <sz val="8"/>
        <rFont val="Arial"/>
        <family val="2"/>
      </rPr>
      <t>a/</t>
    </r>
    <r>
      <rPr>
        <sz val="8"/>
        <rFont val="Arial"/>
        <family val="2"/>
      </rPr>
      <t>.  (Page 1 of 3)</t>
    </r>
  </si>
  <si>
    <r>
      <t>Summer Chinook</t>
    </r>
    <r>
      <rPr>
        <b/>
        <vertAlign val="superscript"/>
        <sz val="8"/>
        <rFont val="Arial"/>
        <family val="2"/>
      </rPr>
      <t>c/</t>
    </r>
  </si>
  <si>
    <r>
      <t>TABLE B-20.  Estimates of minimum inriver run size and catch in numbers of adult spring, summer, and fall Chinook from the Columbia River</t>
    </r>
    <r>
      <rPr>
        <vertAlign val="superscript"/>
        <sz val="8"/>
        <rFont val="Arial"/>
        <family val="2"/>
      </rPr>
      <t>a/</t>
    </r>
    <r>
      <rPr>
        <sz val="8"/>
        <rFont val="Arial"/>
        <family val="2"/>
      </rPr>
      <t>.  (Page 2 of 3)</t>
    </r>
  </si>
  <si>
    <r>
      <t>TABLE B-20.  Estimates of minimum inriver run size and catch in numbers of adult spring, summer, and fall Chinook from the Columbia River</t>
    </r>
    <r>
      <rPr>
        <vertAlign val="superscript"/>
        <sz val="8"/>
        <rFont val="Arial"/>
        <family val="2"/>
      </rPr>
      <t>a/</t>
    </r>
    <r>
      <rPr>
        <sz val="8"/>
        <rFont val="Arial"/>
        <family val="2"/>
      </rPr>
      <t>.  (Page 3 of 3)</t>
    </r>
  </si>
  <si>
    <t>h/ Summer counting period June 18 to August 17.</t>
  </si>
  <si>
    <t>f/ Includes ticketed commercial, over-the-bank sales, and ceremonial and subsistence catch.  Spring season commercial fishery closed in 1975, 1976, and from 1978 to 2000.  Spring Chinook landed during those years were from the winter season fishery and limited spring Ceremonial &amp; Subsistence harvest.   Includes below Bonneville Dam C&amp;S starting in 2008 along with fish taken for tribal use from lower river test fishing.</t>
  </si>
  <si>
    <r>
      <t xml:space="preserve"> Bonneville Dam Count</t>
    </r>
    <r>
      <rPr>
        <vertAlign val="superscript"/>
        <sz val="8"/>
        <rFont val="Arial"/>
        <family val="2"/>
      </rPr>
      <t>d/</t>
    </r>
  </si>
  <si>
    <r>
      <t xml:space="preserve"> Treaty Indian</t>
    </r>
    <r>
      <rPr>
        <vertAlign val="superscript"/>
        <sz val="8"/>
        <rFont val="Arial"/>
        <family val="2"/>
      </rPr>
      <t>f/</t>
    </r>
  </si>
  <si>
    <r>
      <t>Non-Treaty Tribal</t>
    </r>
    <r>
      <rPr>
        <vertAlign val="superscript"/>
        <sz val="8"/>
        <rFont val="Arial"/>
        <family val="2"/>
      </rPr>
      <t>g/</t>
    </r>
  </si>
  <si>
    <r>
      <t>TABLE B-13.  Estimates of inriver run size, catch, and escapement in numbers of Columbia River adult spring Chinook destined for areas above Bonneville Dam.  This table includes Snake River summer Chinook.</t>
    </r>
    <r>
      <rPr>
        <vertAlign val="superscript"/>
        <sz val="8"/>
        <rFont val="Arial"/>
        <family val="2"/>
      </rPr>
      <t xml:space="preserve">a/ </t>
    </r>
    <r>
      <rPr>
        <sz val="8"/>
        <rFont val="Arial"/>
        <family val="2"/>
      </rPr>
      <t xml:space="preserve"> </t>
    </r>
  </si>
  <si>
    <r>
      <t>Rock Island
Dam Count</t>
    </r>
    <r>
      <rPr>
        <vertAlign val="superscript"/>
        <sz val="8"/>
        <rFont val="Arial"/>
        <family val="2"/>
      </rPr>
      <t>h/</t>
    </r>
  </si>
  <si>
    <t>b/  Mainstem and Select Area Fisheries.  Includes estimated miscellaneous fishery-related impacts from mainstem recreational fisheries, test fisheries, commercial shad fisheries, and terminal area commercial gillnet fisheries beginning in 1979.  Includes release mortality in selective fisheries beginning in 2002.</t>
  </si>
  <si>
    <t>f/ Mainstem catch.  Includes ticketed commercial, over-the-bank sales, and ceremonial and subsistence catch. No directed commercial summer Chinook fishery from 1965 to 2003.  Landings during those years are bycatch from commercial sockeye fishery. Includes commercial and C&amp;S catch. Includes catch downstream of Bonneville since 2010.</t>
  </si>
  <si>
    <r>
      <t>TABLE B-14.  Estimates of inriver run size, catch, and escapement in numbers of adult Upper Columbia River summer Chinook destined for areas above Bonneville Dam.</t>
    </r>
    <r>
      <rPr>
        <vertAlign val="superscript"/>
        <sz val="8"/>
        <rFont val="Arial"/>
        <family val="2"/>
      </rPr>
      <t>a/</t>
    </r>
    <r>
      <rPr>
        <sz val="8"/>
        <rFont val="Arial"/>
        <family val="2"/>
      </rPr>
      <t xml:space="preserve">  Excludes Snake River summer Chinook.</t>
    </r>
  </si>
  <si>
    <t>g/ Mainstem catch. Wanapum tribal fishery.</t>
  </si>
  <si>
    <t>b/  Includes fish of natural origin and hatchery origin (indicator stock) on the spawning grounds. Estimates for years prior to 2001 assume a broodstock take of 150 as a placeholder until individual run reconstructions are complete.</t>
  </si>
  <si>
    <t>TABLE B-7.  Summary of California North Coast salmon spawning stock surveys in numbers of fish (adults and jacks combined) or redd counts.    (Page 2 of 2)</t>
  </si>
  <si>
    <t>TABLE B-7.  Summary of California North Coast salmon spawning stock surveys in numbers of fish (adults and jacks combined) or redd counts.   (Page 1 of 2)</t>
  </si>
  <si>
    <r>
      <t>5,700</t>
    </r>
    <r>
      <rPr>
        <vertAlign val="superscript"/>
        <sz val="8"/>
        <rFont val="Arial"/>
        <family val="2"/>
      </rPr>
      <t>g/</t>
    </r>
  </si>
  <si>
    <t>g/ Escapement objective is for North Lewis River, but escapement numbers include other fish.  The escapement objective for the North Lewis River was met for all years except 1998, 1999, 2007, 2008, and 2009.</t>
  </si>
  <si>
    <r>
      <t xml:space="preserve">     700</t>
    </r>
    <r>
      <rPr>
        <vertAlign val="superscript"/>
        <sz val="8"/>
        <rFont val="Arial"/>
        <family val="2"/>
      </rPr>
      <t>d/</t>
    </r>
  </si>
  <si>
    <t>b/  Recreational catch of adults (at least 24 inches total length); begining in 2008, all Chinook must be marked with a healed adipose fin clip. Sport fishery closed to retention of wild adult spring/summer Chinook through August 31in 2001, 2002, and every year since 2008.</t>
  </si>
  <si>
    <r>
      <t>900</t>
    </r>
    <r>
      <rPr>
        <vertAlign val="superscript"/>
        <sz val="8"/>
        <rFont val="Arial"/>
        <family val="2"/>
      </rPr>
      <t>d/</t>
    </r>
  </si>
  <si>
    <t xml:space="preserve">d/  Minimum.  Terminal run managed at 31 percent harvest rate of inriver run size.    </t>
  </si>
  <si>
    <r>
      <t xml:space="preserve">    900</t>
    </r>
    <r>
      <rPr>
        <vertAlign val="superscript"/>
        <sz val="8"/>
        <rFont val="Arial"/>
        <family val="2"/>
      </rPr>
      <t>d/</t>
    </r>
  </si>
  <si>
    <r>
      <t xml:space="preserve">   1,200</t>
    </r>
    <r>
      <rPr>
        <vertAlign val="superscript"/>
        <sz val="8"/>
        <rFont val="Arial"/>
        <family val="2"/>
      </rPr>
      <t>d/</t>
    </r>
  </si>
  <si>
    <t>d/  Minimum.  Terminal run managed for a maximum 40 percent harvest rate of inriver run size.</t>
  </si>
  <si>
    <t>GeoMean</t>
  </si>
  <si>
    <r>
      <t>1996-2000</t>
    </r>
    <r>
      <rPr>
        <vertAlign val="superscript"/>
        <sz val="8"/>
        <rFont val="Arial"/>
        <family val="2"/>
      </rPr>
      <t>f/</t>
    </r>
  </si>
  <si>
    <r>
      <t xml:space="preserve">      38</t>
    </r>
    <r>
      <rPr>
        <vertAlign val="superscript"/>
        <sz val="8"/>
        <rFont val="Arial"/>
        <family val="2"/>
      </rPr>
      <t>f/</t>
    </r>
  </si>
  <si>
    <t>e/  Comanagers goal.  Not an FMP goal.</t>
  </si>
  <si>
    <r>
      <t>TABLE B-40.  Summary of Puget Sound marine recreational salmon catch estimates in numbers of fish from catch record cards.</t>
    </r>
    <r>
      <rPr>
        <vertAlign val="superscript"/>
        <sz val="8"/>
        <rFont val="Arial"/>
        <family val="2"/>
      </rPr>
      <t>a/</t>
    </r>
    <r>
      <rPr>
        <sz val="8"/>
        <rFont val="Arial"/>
        <family val="2"/>
      </rPr>
      <t xml:space="preserve">  </t>
    </r>
  </si>
  <si>
    <r>
      <t>TABLE B-21.  Estimates of minimum inriver run size, catch, and escapement in thousands of adult coho entering the Columbia River.</t>
    </r>
    <r>
      <rPr>
        <vertAlign val="superscript"/>
        <sz val="8"/>
        <color theme="1"/>
        <rFont val="Arial"/>
        <family val="2"/>
      </rPr>
      <t>a/</t>
    </r>
  </si>
  <si>
    <r>
      <t>Bonneville Dam Counts</t>
    </r>
    <r>
      <rPr>
        <vertAlign val="superscript"/>
        <sz val="8"/>
        <color theme="1"/>
        <rFont val="Arial"/>
        <family val="2"/>
      </rPr>
      <t>e/</t>
    </r>
  </si>
  <si>
    <r>
      <t>Tributary Dam Counts</t>
    </r>
    <r>
      <rPr>
        <vertAlign val="superscript"/>
        <sz val="8"/>
        <color theme="1"/>
        <rFont val="Arial"/>
        <family val="2"/>
      </rPr>
      <t>d/</t>
    </r>
  </si>
  <si>
    <r>
      <t>Zone 6 Escapement</t>
    </r>
    <r>
      <rPr>
        <vertAlign val="superscript"/>
        <sz val="8"/>
        <color theme="1"/>
        <rFont val="Arial"/>
        <family val="2"/>
      </rPr>
      <t>f/</t>
    </r>
  </si>
  <si>
    <r>
      <t>Mainstem</t>
    </r>
    <r>
      <rPr>
        <vertAlign val="superscript"/>
        <sz val="8"/>
        <color theme="1"/>
        <rFont val="Arial"/>
        <family val="2"/>
      </rPr>
      <t>b/</t>
    </r>
  </si>
  <si>
    <r>
      <t>Hatchery</t>
    </r>
    <r>
      <rPr>
        <vertAlign val="superscript"/>
        <sz val="8"/>
        <color theme="1"/>
        <rFont val="Arial"/>
        <family val="2"/>
      </rPr>
      <t>c/</t>
    </r>
  </si>
  <si>
    <r>
      <t>TABLE B-21.  Estimates of minimum inriver run size, catch, and escapement in thousands of adult coho entering the Columbia River.</t>
    </r>
    <r>
      <rPr>
        <vertAlign val="superscript"/>
        <sz val="8"/>
        <color theme="1"/>
        <rFont val="Arial"/>
        <family val="2"/>
      </rPr>
      <t xml:space="preserve">a/ </t>
    </r>
  </si>
  <si>
    <r>
      <t>TABLE B-6.  Shasta, Scott, and Salmon rivers fall Chinook salmon spawning escapement estimates in numbers of fish.</t>
    </r>
    <r>
      <rPr>
        <vertAlign val="superscript"/>
        <sz val="8"/>
        <color theme="1"/>
        <rFont val="Arial"/>
        <family val="2"/>
      </rPr>
      <t>a/</t>
    </r>
  </si>
  <si>
    <t>Shasta River</t>
  </si>
  <si>
    <t>Scott River</t>
  </si>
  <si>
    <t>Salmon River</t>
  </si>
  <si>
    <r>
      <t>1933</t>
    </r>
    <r>
      <rPr>
        <vertAlign val="superscript"/>
        <sz val="8"/>
        <color theme="1"/>
        <rFont val="Arial"/>
        <family val="2"/>
      </rPr>
      <t>b/</t>
    </r>
  </si>
  <si>
    <r>
      <t>1976</t>
    </r>
    <r>
      <rPr>
        <vertAlign val="superscript"/>
        <sz val="8"/>
        <color theme="1"/>
        <rFont val="Arial"/>
        <family val="2"/>
      </rPr>
      <t>c/</t>
    </r>
  </si>
  <si>
    <r>
      <t>1981</t>
    </r>
    <r>
      <rPr>
        <vertAlign val="superscript"/>
        <sz val="8"/>
        <color theme="1"/>
        <rFont val="Arial"/>
        <family val="2"/>
      </rPr>
      <t>d/</t>
    </r>
  </si>
  <si>
    <r>
      <t>1988</t>
    </r>
    <r>
      <rPr>
        <vertAlign val="superscript"/>
        <sz val="8"/>
        <color theme="1"/>
        <rFont val="Arial"/>
        <family val="2"/>
      </rPr>
      <t>e/</t>
    </r>
  </si>
  <si>
    <t xml:space="preserve">a/  Estimates are made from a combination of weir counts, carcass surveys, and redd counts.  The methodology can change annually based on environmental conditions, logistical constraints, and/or the expert opinion of regional biologists.  </t>
  </si>
  <si>
    <t>b/  Commercial fishing in lower Klamath River closed by the state after the 1933 season.</t>
  </si>
  <si>
    <t>c/  Gillnetting resumed in lower 20 miles of Klamath River by Hoopa Valley Indian Reservation fishers in 1976.</t>
  </si>
  <si>
    <t>d/  Shasta adults include 276 females taken to Iron Gate Hatchery in 1981.</t>
  </si>
  <si>
    <t>e/  Low water conditions appeared to hinder entry into the Shasta River in 1988.</t>
  </si>
  <si>
    <r>
      <t>1931-1940</t>
    </r>
    <r>
      <rPr>
        <vertAlign val="superscript"/>
        <sz val="8"/>
        <color theme="1"/>
        <rFont val="Arial"/>
        <family val="2"/>
      </rPr>
      <t>b/</t>
    </r>
  </si>
  <si>
    <r>
      <t>1976-1980</t>
    </r>
    <r>
      <rPr>
        <vertAlign val="superscript"/>
        <sz val="8"/>
        <color theme="1"/>
        <rFont val="Arial"/>
        <family val="2"/>
      </rPr>
      <t>c/</t>
    </r>
  </si>
  <si>
    <r>
      <t>1981-1985</t>
    </r>
    <r>
      <rPr>
        <vertAlign val="superscript"/>
        <sz val="8"/>
        <color theme="1"/>
        <rFont val="Arial"/>
        <family val="2"/>
      </rPr>
      <t>d/</t>
    </r>
  </si>
  <si>
    <r>
      <t>1986-1990</t>
    </r>
    <r>
      <rPr>
        <vertAlign val="superscript"/>
        <sz val="8"/>
        <color theme="1"/>
        <rFont val="Arial"/>
        <family val="2"/>
      </rPr>
      <t>e/</t>
    </r>
  </si>
  <si>
    <t xml:space="preserve">g/ Includes White Salmon, Klickitat, and Little White Salmon rivers. </t>
  </si>
  <si>
    <t xml:space="preserve">b/ Includes, Mainstem,Select Areas, and test fishing. </t>
  </si>
  <si>
    <t>e/ Includes Mainstem Commercial and C&amp;S, plus Deschutes Subsistence.</t>
  </si>
  <si>
    <r>
      <t>Non-Indian Gillnet</t>
    </r>
    <r>
      <rPr>
        <vertAlign val="superscript"/>
        <sz val="8"/>
        <rFont val="Arial"/>
        <family val="2"/>
      </rPr>
      <t>j/</t>
    </r>
  </si>
  <si>
    <t>j/ Includes non-harvest mortalities.</t>
  </si>
  <si>
    <r>
      <t>TABLE B-13.  Estimates of inriver run size, catch, and escapement in numbers of Columbia River adult spring Chinook destined for areas above Bonneville Dam.</t>
    </r>
    <r>
      <rPr>
        <vertAlign val="superscript"/>
        <sz val="8"/>
        <rFont val="Arial"/>
        <family val="2"/>
      </rPr>
      <t xml:space="preserve">a/ </t>
    </r>
  </si>
  <si>
    <t>g/ Mainstem catch. Wanapum and Colville tribal fisheries.</t>
  </si>
  <si>
    <t>d/  Counting period June 16-July 31.</t>
  </si>
  <si>
    <t xml:space="preserve">e/ Includes mainstem and Zone 6 tributary catch. 1970-1988 catch included in lower river sport fisheries. </t>
  </si>
  <si>
    <t>f/   Does not include strays to hatcheries above Bonneville Dam or fish trapped at Bonneville Dam.</t>
  </si>
  <si>
    <t>f/ Includes mainstem commercial, ands ceremonial and subsistance catch.</t>
  </si>
  <si>
    <t xml:space="preserve">b/ Mainstem and Select Areas downstream of Bonneville Dam. </t>
  </si>
  <si>
    <t>g/ Conting period August 9-December 31. Data from Fish Passage Center.  Does not separate out any MCB fish that stray above McNary.</t>
  </si>
  <si>
    <t>2019-2020</t>
  </si>
  <si>
    <r>
      <t>2020</t>
    </r>
    <r>
      <rPr>
        <vertAlign val="superscript"/>
        <sz val="8"/>
        <rFont val="Arial"/>
        <family val="2"/>
      </rPr>
      <t>c/</t>
    </r>
  </si>
  <si>
    <r>
      <t>2020</t>
    </r>
    <r>
      <rPr>
        <vertAlign val="superscript"/>
        <sz val="8"/>
        <rFont val="Arial"/>
        <family val="2"/>
      </rPr>
      <t>e/</t>
    </r>
  </si>
  <si>
    <t xml:space="preserve"> Nat. Origin Spawn. Esc.</t>
  </si>
  <si>
    <t>Nat. Origin Spawn Esc.</t>
  </si>
  <si>
    <t xml:space="preserve"> Nat. Origin Spawn Esc.</t>
  </si>
  <si>
    <t>g/   Preliminary.</t>
  </si>
  <si>
    <t>j/  Nimbus Fish Hatchery opened three weeks early to collect anticipated stray Chinook originating from Coleman National Fish Hatchery. During this time, 2,886 fish were collected.</t>
  </si>
  <si>
    <t xml:space="preserve">k/  Preliminary. </t>
  </si>
  <si>
    <t>c/   Estimates of late-fall and winter run include Chinook trapped at Keswick Dam for use as broodstock at Coleman or Livingston Stone National Fish hatcheries. Beginning in 2019, winter run estimates also include Chinook that returned to Battle Creek as part of the Coleman National Fish Hatchery captive broodstock "jumpstart" reintroduction effort.</t>
  </si>
  <si>
    <r>
      <t>35,400</t>
    </r>
    <r>
      <rPr>
        <vertAlign val="superscript"/>
        <sz val="8"/>
        <rFont val="Arial"/>
        <family val="2"/>
      </rPr>
      <t>f/</t>
    </r>
  </si>
  <si>
    <t>c/ Mainstem and tributary downstream of Bonneville Dam. 1982-88 includes catch from upriver sport.</t>
  </si>
  <si>
    <t>f/  Willapa Bay coho were added to the FMP in 2011; the STT finalized the new FMP goal for use beginning in 2016.</t>
  </si>
  <si>
    <t>a/  Beginning in 2005, ceremonial and subsistence catch taken during scheduled gillnet fishery is reported as gillnet catch.  Catch during designated ceremonial and subsistence fisheries is listed separately.</t>
  </si>
  <si>
    <r>
      <t>2019</t>
    </r>
    <r>
      <rPr>
        <vertAlign val="superscript"/>
        <sz val="8"/>
        <color theme="1"/>
        <rFont val="Arial"/>
        <family val="2"/>
      </rPr>
      <t>b/</t>
    </r>
  </si>
  <si>
    <r>
      <t>e/  Annual escapement goals may be more or less than S</t>
    </r>
    <r>
      <rPr>
        <vertAlign val="subscript"/>
        <sz val="8"/>
        <color theme="1"/>
        <rFont val="Arial"/>
        <family val="2"/>
      </rPr>
      <t>MSY</t>
    </r>
    <r>
      <rPr>
        <sz val="8"/>
        <color theme="1"/>
        <rFont val="Arial"/>
        <family val="2"/>
      </rPr>
      <t xml:space="preserve"> in some years due to meeting S</t>
    </r>
    <r>
      <rPr>
        <vertAlign val="subscript"/>
        <sz val="8"/>
        <color theme="1"/>
        <rFont val="Arial"/>
        <family val="2"/>
      </rPr>
      <t>ACL</t>
    </r>
    <r>
      <rPr>
        <sz val="8"/>
        <color theme="1"/>
        <rFont val="Arial"/>
        <family val="2"/>
      </rPr>
      <t xml:space="preserve"> requirements and </t>
    </r>
    <r>
      <rPr>
        <i/>
        <sz val="8"/>
        <color theme="1"/>
        <rFont val="Arial"/>
        <family val="2"/>
      </rPr>
      <t>de minimis</t>
    </r>
    <r>
      <rPr>
        <sz val="8"/>
        <color theme="1"/>
        <rFont val="Arial"/>
        <family val="2"/>
      </rPr>
      <t xml:space="preserve"> fishing provisions.</t>
    </r>
  </si>
  <si>
    <r>
      <t xml:space="preserve">e/  Annual escapement goals may be more or less than SMSY in some years due to meeting SACL requirements and </t>
    </r>
    <r>
      <rPr>
        <i/>
        <sz val="8"/>
        <color theme="1"/>
        <rFont val="Arial"/>
        <family val="2"/>
      </rPr>
      <t>de minimis</t>
    </r>
    <r>
      <rPr>
        <sz val="8"/>
        <color theme="1"/>
        <rFont val="Arial"/>
        <family val="2"/>
      </rPr>
      <t xml:space="preserve"> fishing provisions.</t>
    </r>
  </si>
  <si>
    <r>
      <t xml:space="preserve">  Middle Klamath</t>
    </r>
    <r>
      <rPr>
        <vertAlign val="superscript"/>
        <sz val="8"/>
        <color theme="1"/>
        <rFont val="Arial"/>
        <family val="2"/>
      </rPr>
      <t>b/</t>
    </r>
  </si>
  <si>
    <t>i/  Change in 2002 estimation methodology due to extremely high Battle Creek escapement.</t>
  </si>
  <si>
    <t>h/  Jack proportion could not be determined in 2001.</t>
  </si>
  <si>
    <t>2020-2021</t>
  </si>
  <si>
    <t>2000-2005</t>
  </si>
  <si>
    <t>1995-2000</t>
  </si>
  <si>
    <t xml:space="preserve">Run Year or Ave.      </t>
  </si>
  <si>
    <r>
      <t>2021</t>
    </r>
    <r>
      <rPr>
        <vertAlign val="superscript"/>
        <sz val="8"/>
        <rFont val="Arial"/>
        <family val="2"/>
      </rPr>
      <t>d/</t>
    </r>
  </si>
  <si>
    <r>
      <t>2021</t>
    </r>
    <r>
      <rPr>
        <vertAlign val="superscript"/>
        <sz val="8"/>
        <rFont val="Arial"/>
        <family val="2"/>
      </rPr>
      <t>c/</t>
    </r>
  </si>
  <si>
    <r>
      <t>2021</t>
    </r>
    <r>
      <rPr>
        <vertAlign val="superscript"/>
        <sz val="8"/>
        <rFont val="Arial"/>
        <family val="2"/>
      </rPr>
      <t>e/</t>
    </r>
  </si>
  <si>
    <r>
      <t>2021</t>
    </r>
    <r>
      <rPr>
        <vertAlign val="superscript"/>
        <sz val="8"/>
        <rFont val="Arial"/>
        <family val="2"/>
      </rPr>
      <t>g/</t>
    </r>
  </si>
  <si>
    <r>
      <t>2006-2010</t>
    </r>
    <r>
      <rPr>
        <vertAlign val="superscript"/>
        <sz val="8"/>
        <rFont val="Arial"/>
        <family val="2"/>
      </rPr>
      <t>e/</t>
    </r>
  </si>
  <si>
    <t>2005-2010</t>
  </si>
  <si>
    <r>
      <t>2006-2010</t>
    </r>
    <r>
      <rPr>
        <vertAlign val="superscript"/>
        <sz val="8"/>
        <rFont val="Arial"/>
        <family val="2"/>
      </rPr>
      <t>f/</t>
    </r>
  </si>
  <si>
    <r>
      <t>2006-2010</t>
    </r>
    <r>
      <rPr>
        <vertAlign val="superscript"/>
        <sz val="8"/>
        <rFont val="Arial"/>
        <family val="2"/>
      </rPr>
      <t>c/</t>
    </r>
  </si>
  <si>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1 of 4)</t>
    </r>
  </si>
  <si>
    <r>
      <t>2020</t>
    </r>
    <r>
      <rPr>
        <vertAlign val="superscript"/>
        <sz val="8"/>
        <rFont val="Arial"/>
        <family val="2"/>
      </rPr>
      <t>d/</t>
    </r>
  </si>
  <si>
    <t>f/ Council adopted a new SMSY of 24,426 under FMP Amendment 16. Previously, the escapement goal of 35,400 was designated as the conservation objective -- failure to meet this would trigger a 'conservation alert'.  The co-manager escapement goal and conservation objective remains 35,400. (2020 review footnote</t>
  </si>
  <si>
    <t>f/ Council adopted a new Smsy of 24,426 under FMP Amendment 16.  Previously, the escapement goal of 35,400 was designated as the 'conservation objective -- failure to meet this would trigger a 'conservation alert'.  The co-manager escapement goal and conservation objective remains 35,400. The GOAL listed under the natural escapement time series in Table B-26 should be 35,400. The Smsy adopted by the PFMC in amendment 16 was a reference point for assessing status determination criteria. (prior to 2020)</t>
  </si>
  <si>
    <t>c/  Hatchery rack number includes fish released upstream until 2009.</t>
  </si>
  <si>
    <t xml:space="preserve"> Hatchery</t>
  </si>
  <si>
    <r>
      <t>SF Nooksack</t>
    </r>
    <r>
      <rPr>
        <vertAlign val="superscript"/>
        <sz val="8"/>
        <rFont val="Arial"/>
        <family val="2"/>
      </rPr>
      <t>a/</t>
    </r>
  </si>
  <si>
    <t>b/  Hatchery escapement estimates include all rack returns (retained and released).</t>
  </si>
  <si>
    <t>a/ Beginning in 2019, data were available to independently account for hatchery and natural spawning escapement. Prior to 2019, natural and hatchery spawning escapement are combined.</t>
  </si>
  <si>
    <t>c/  Natural escapement estimates based on carcass counts expanded by a 3.48 multiplier developed from 5 years of redd count-based estimates.  Most natural spawners are hatchery fish spawning in the wild.</t>
  </si>
  <si>
    <r>
      <t>Natural</t>
    </r>
    <r>
      <rPr>
        <vertAlign val="superscript"/>
        <sz val="8"/>
        <rFont val="Arial"/>
        <family val="2"/>
      </rPr>
      <t>c/d/</t>
    </r>
  </si>
  <si>
    <t xml:space="preserve">e/ Mainstem catch from Bonneville Dam upstream to Priest Rapids Dam. </t>
  </si>
  <si>
    <r>
      <t>Snake River Escapement</t>
    </r>
    <r>
      <rPr>
        <u/>
        <vertAlign val="superscript"/>
        <sz val="8"/>
        <rFont val="Arial"/>
        <family val="2"/>
      </rPr>
      <t>h/</t>
    </r>
  </si>
  <si>
    <t>h/ Escapement estimated at Lower Granite Dam.</t>
  </si>
  <si>
    <t>i/ Preliminary.</t>
  </si>
  <si>
    <t>g/  Preliminary estimates based on preseason expectations.</t>
  </si>
  <si>
    <t>h/  Preliminary estimates based on in-season run updates.</t>
  </si>
  <si>
    <t>f/  Preliminary estimates based on preseason expectations.</t>
  </si>
  <si>
    <t>i/  Preliminary estimates based on in-season run updates.</t>
  </si>
  <si>
    <t>j/  Preliminary estimates based on in-season run update.</t>
  </si>
  <si>
    <t xml:space="preserve">d/ Nooksack basin co-managers updated spawning ground escapements to report "Total Basin Escapement" for each Spring Chinook stock starting with Run Year 2016. </t>
  </si>
  <si>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4 of 4)</t>
    </r>
  </si>
  <si>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3 of 4)</t>
    </r>
  </si>
  <si>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2 of 4)</t>
    </r>
  </si>
  <si>
    <r>
      <t>2021</t>
    </r>
    <r>
      <rPr>
        <vertAlign val="superscript"/>
        <sz val="8"/>
        <color theme="1"/>
        <rFont val="Arial"/>
        <family val="2"/>
      </rPr>
      <t>b/</t>
    </r>
  </si>
  <si>
    <t>2021-2022</t>
  </si>
  <si>
    <r>
      <t>2022</t>
    </r>
    <r>
      <rPr>
        <vertAlign val="superscript"/>
        <sz val="8"/>
        <rFont val="Arial"/>
        <family val="2"/>
      </rPr>
      <t>d/</t>
    </r>
  </si>
  <si>
    <r>
      <t>2022</t>
    </r>
    <r>
      <rPr>
        <vertAlign val="superscript"/>
        <sz val="8"/>
        <rFont val="Arial"/>
        <family val="2"/>
      </rPr>
      <t>c/</t>
    </r>
  </si>
  <si>
    <r>
      <t>2022</t>
    </r>
    <r>
      <rPr>
        <vertAlign val="superscript"/>
        <sz val="8"/>
        <rFont val="Arial"/>
        <family val="2"/>
      </rPr>
      <t>e/</t>
    </r>
  </si>
  <si>
    <r>
      <t>2022</t>
    </r>
    <r>
      <rPr>
        <vertAlign val="superscript"/>
        <sz val="8"/>
        <rFont val="Arial"/>
        <family val="2"/>
      </rPr>
      <t>f/</t>
    </r>
  </si>
  <si>
    <t>&lt; 2022 Draft/estimated age comp based on 10 yr. avg., to be updated later</t>
  </si>
  <si>
    <t>a/  Non-local gillnet is catch prior to Aug. 16. In 2010-13, 42% were considered non-local. In 2014, 28% were non-local based on genetic data samples.  Since 2015, non-local  stock contribution based on genetic sampling throughout the duration of the commercial fishery.</t>
  </si>
  <si>
    <t>31,000-50,000</t>
  </si>
  <si>
    <t>f/ The Pacific Fisheries Management Council adopted a new SMSY of 24,426 under FMP Amendment 16 as a biological reference point used to develop status determination critieria consistent with the Magnusun-Stevens Act. Previously, the conservation objective of 35,400 listed in the Pacific Coast Salmon FMP was used to assess overfished status.  The natural spawning escapement goal remains 35,400.</t>
  </si>
  <si>
    <t>b/  Includes Treaty and Non-treaty regulated fisheries.</t>
  </si>
  <si>
    <t>d/  Minimum.  Terminal run managed at 30 percent exploitation rate of inriver run size.</t>
  </si>
  <si>
    <t xml:space="preserve">c/  A fishery targeting early fall coho at the tail end of August in weeks 33 and 34 caught a number of early Chinook. </t>
  </si>
  <si>
    <r>
      <t>2001-2005</t>
    </r>
    <r>
      <rPr>
        <vertAlign val="superscript"/>
        <sz val="8"/>
        <rFont val="Arial"/>
        <family val="2"/>
      </rPr>
      <t>f/</t>
    </r>
  </si>
  <si>
    <r>
      <t>1996-2000</t>
    </r>
    <r>
      <rPr>
        <vertAlign val="superscript"/>
        <sz val="8"/>
        <rFont val="Arial"/>
        <family val="2"/>
      </rPr>
      <t>e/</t>
    </r>
  </si>
  <si>
    <t>b/  Total inriver run includes fish collected from the Klamath and Trinity rivers by the Yurok and Hoopa Valley tribes, respectively, to test for the presence of the parasite Ichthyophthirius multifiliis during the following years: 2014 - 282 fish; 2015 - 124 fish; 2016 - 113 fish; 2019 - 9 fish; 2021 - 113 adults and 6 jacks; 2022 - 159 adults.</t>
  </si>
  <si>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1 of 4)</t>
    </r>
  </si>
  <si>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4 of 4)</t>
    </r>
  </si>
  <si>
    <t xml:space="preserve">  Lake (Siuslaw)    (0.8 mile)</t>
  </si>
  <si>
    <t>b/  Total inriver run includes fish collected from the Klamath and Trinity rivers by the Yurok and Hoopa Valley tribes, respectively, to test for the presence of the parasite Ichthyophthirius multifiliis during the following years: 2014 - 282 fish; 2015 - 124 fish; 2016 - 113 fish; 2019 - 9 fish; 2021 - 113 adults and 6 jacks; 2022 - 164 adults.</t>
  </si>
  <si>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2 of 4)</t>
    </r>
  </si>
  <si>
    <r>
      <t>2022</t>
    </r>
    <r>
      <rPr>
        <vertAlign val="superscript"/>
        <sz val="8"/>
        <color theme="1"/>
        <rFont val="Arial"/>
        <family val="2"/>
      </rPr>
      <t>b/</t>
    </r>
  </si>
  <si>
    <t>2022-2023</t>
  </si>
  <si>
    <r>
      <t>2023</t>
    </r>
    <r>
      <rPr>
        <vertAlign val="superscript"/>
        <sz val="8"/>
        <rFont val="Arial"/>
        <family val="2"/>
      </rPr>
      <t>c/</t>
    </r>
  </si>
  <si>
    <r>
      <t>2023</t>
    </r>
    <r>
      <rPr>
        <vertAlign val="superscript"/>
        <sz val="8"/>
        <rFont val="Arial"/>
        <family val="2"/>
      </rPr>
      <t>e/</t>
    </r>
  </si>
  <si>
    <r>
      <t>2011-2015</t>
    </r>
    <r>
      <rPr>
        <vertAlign val="superscript"/>
        <sz val="8"/>
        <rFont val="Arial"/>
        <family val="2"/>
      </rPr>
      <t>c/</t>
    </r>
  </si>
  <si>
    <r>
      <t>Natural</t>
    </r>
    <r>
      <rPr>
        <vertAlign val="superscript"/>
        <sz val="8"/>
        <rFont val="Arial"/>
        <family val="2"/>
      </rPr>
      <t>c/d/e/</t>
    </r>
  </si>
  <si>
    <r>
      <t>White  River Hatchery</t>
    </r>
    <r>
      <rPr>
        <vertAlign val="superscript"/>
        <sz val="8"/>
        <rFont val="Arial"/>
        <family val="2"/>
      </rPr>
      <t>f/</t>
    </r>
  </si>
  <si>
    <t xml:space="preserve">f/ Estimate includes adult returns to Hupp Springs, White R. Hatchery, and Buckley Trap. Data from 1999 - 2017 were updated using new "agreed-to" methodology for estimating unsampled portions of Spring Chinook back to Buckley Trap with Fall/Unknown origin fish removed from the estimate. </t>
  </si>
  <si>
    <r>
      <t>Quilcene Hatchery</t>
    </r>
    <r>
      <rPr>
        <vertAlign val="superscript"/>
        <sz val="8"/>
        <rFont val="Arial"/>
        <family val="2"/>
      </rPr>
      <t>g/</t>
    </r>
  </si>
  <si>
    <t>e/ The 2021 SF Nooksack "natural" spawning ground escapement includes an estimated 2,333 pre-spawn mortalities from a mass mortality event in the SF Nooksack River.</t>
  </si>
  <si>
    <t>g/  Program discontinued.</t>
  </si>
  <si>
    <t>h/  Preliminary.</t>
  </si>
  <si>
    <r>
      <t>2019</t>
    </r>
    <r>
      <rPr>
        <vertAlign val="superscript"/>
        <sz val="8"/>
        <rFont val="Arial"/>
        <family val="2"/>
      </rPr>
      <t>h/</t>
    </r>
  </si>
  <si>
    <r>
      <t>2020</t>
    </r>
    <r>
      <rPr>
        <vertAlign val="superscript"/>
        <sz val="8"/>
        <rFont val="Arial"/>
        <family val="2"/>
      </rPr>
      <t>h/</t>
    </r>
  </si>
  <si>
    <r>
      <t>2021</t>
    </r>
    <r>
      <rPr>
        <vertAlign val="superscript"/>
        <sz val="8"/>
        <rFont val="Arial"/>
        <family val="2"/>
      </rPr>
      <t>h/</t>
    </r>
  </si>
  <si>
    <r>
      <t>2022</t>
    </r>
    <r>
      <rPr>
        <vertAlign val="superscript"/>
        <sz val="8"/>
        <rFont val="Arial"/>
        <family val="2"/>
      </rPr>
      <t>h/</t>
    </r>
  </si>
  <si>
    <r>
      <t>2022</t>
    </r>
    <r>
      <rPr>
        <vertAlign val="superscript"/>
        <sz val="8"/>
        <color theme="1"/>
        <rFont val="Arial"/>
        <family val="2"/>
      </rPr>
      <t>e/</t>
    </r>
  </si>
  <si>
    <t>c/  Terminal run size estimates incomplete since inriver sport catch estimates are unavailable.</t>
  </si>
  <si>
    <r>
      <t>Natural</t>
    </r>
    <r>
      <rPr>
        <vertAlign val="superscript"/>
        <sz val="8"/>
        <rFont val="Arial"/>
        <family val="2"/>
      </rPr>
      <t>b/f/</t>
    </r>
  </si>
  <si>
    <t>e/ Data unavailable at time of print.</t>
  </si>
  <si>
    <t>e/ Hood Canal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including fish caught in Puget Sound troll and recreational fisheries.</t>
  </si>
  <si>
    <t>c/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but not including fish caught in Puget Sound troll and recreational fisheries.</t>
  </si>
  <si>
    <r>
      <t>Hood Canal</t>
    </r>
    <r>
      <rPr>
        <vertAlign val="superscript"/>
        <sz val="8"/>
        <rFont val="Arial"/>
        <family val="2"/>
      </rPr>
      <t>e/</t>
    </r>
  </si>
  <si>
    <r>
      <t>Escapement</t>
    </r>
    <r>
      <rPr>
        <vertAlign val="superscript"/>
        <sz val="8"/>
        <rFont val="Arial"/>
        <family val="2"/>
      </rPr>
      <t>b/</t>
    </r>
  </si>
  <si>
    <t>b/  Natural represents all natural-origin fish returning to the Hoko River, Supplemental represents all hatchery-origin fish returning to the Hoko River.</t>
  </si>
  <si>
    <r>
      <t>2024</t>
    </r>
    <r>
      <rPr>
        <vertAlign val="superscript"/>
        <sz val="8"/>
        <color theme="1"/>
        <rFont val="Arial"/>
        <family val="2"/>
      </rPr>
      <t>k/</t>
    </r>
  </si>
  <si>
    <r>
      <t>2024</t>
    </r>
    <r>
      <rPr>
        <vertAlign val="superscript"/>
        <sz val="8"/>
        <color theme="1"/>
        <rFont val="Arial"/>
        <family val="2"/>
      </rPr>
      <t>e/</t>
    </r>
  </si>
  <si>
    <r>
      <t>2024</t>
    </r>
    <r>
      <rPr>
        <vertAlign val="superscript"/>
        <sz val="8"/>
        <color theme="1"/>
        <rFont val="Arial"/>
        <family val="2"/>
      </rPr>
      <t>o/</t>
    </r>
  </si>
  <si>
    <r>
      <t>2024</t>
    </r>
    <r>
      <rPr>
        <vertAlign val="superscript"/>
        <sz val="8"/>
        <color theme="1"/>
        <rFont val="Arial"/>
        <family val="2"/>
      </rPr>
      <t>c/</t>
    </r>
  </si>
  <si>
    <r>
      <t>2024</t>
    </r>
    <r>
      <rPr>
        <vertAlign val="superscript"/>
        <sz val="8"/>
        <color theme="1"/>
        <rFont val="Arial"/>
        <family val="2"/>
      </rPr>
      <t>d/</t>
    </r>
  </si>
  <si>
    <r>
      <t>2024</t>
    </r>
    <r>
      <rPr>
        <vertAlign val="superscript"/>
        <sz val="8"/>
        <color theme="1"/>
        <rFont val="Arial"/>
        <family val="2"/>
      </rPr>
      <t>f/</t>
    </r>
  </si>
  <si>
    <r>
      <t>2024-2025</t>
    </r>
    <r>
      <rPr>
        <vertAlign val="superscript"/>
        <sz val="8"/>
        <rFont val="Arial"/>
        <family val="2"/>
      </rPr>
      <t>j/</t>
    </r>
  </si>
  <si>
    <r>
      <t>2024</t>
    </r>
    <r>
      <rPr>
        <vertAlign val="superscript"/>
        <sz val="8"/>
        <rFont val="Arial"/>
        <family val="2"/>
      </rPr>
      <t>b/</t>
    </r>
  </si>
  <si>
    <r>
      <t>2024</t>
    </r>
    <r>
      <rPr>
        <vertAlign val="superscript"/>
        <sz val="8"/>
        <rFont val="Arial"/>
        <family val="2"/>
      </rPr>
      <t>d/</t>
    </r>
  </si>
  <si>
    <r>
      <t>2024</t>
    </r>
    <r>
      <rPr>
        <vertAlign val="superscript"/>
        <sz val="8"/>
        <rFont val="Arial"/>
        <family val="2"/>
      </rPr>
      <t>c/</t>
    </r>
  </si>
  <si>
    <r>
      <t>2024</t>
    </r>
    <r>
      <rPr>
        <vertAlign val="superscript"/>
        <sz val="8"/>
        <rFont val="Arial"/>
        <family val="2"/>
      </rPr>
      <t>e/</t>
    </r>
  </si>
  <si>
    <r>
      <t>2024</t>
    </r>
    <r>
      <rPr>
        <vertAlign val="superscript"/>
        <sz val="8"/>
        <rFont val="Arial"/>
        <family val="2"/>
      </rPr>
      <t>i/</t>
    </r>
  </si>
  <si>
    <r>
      <t>2024</t>
    </r>
    <r>
      <rPr>
        <vertAlign val="superscript"/>
        <sz val="8"/>
        <rFont val="Arial"/>
        <family val="2"/>
      </rPr>
      <t>g/</t>
    </r>
  </si>
  <si>
    <r>
      <t>2024</t>
    </r>
    <r>
      <rPr>
        <vertAlign val="superscript"/>
        <sz val="8"/>
        <rFont val="Arial"/>
        <family val="2"/>
      </rPr>
      <t>f/</t>
    </r>
  </si>
  <si>
    <r>
      <t>2024</t>
    </r>
    <r>
      <rPr>
        <vertAlign val="superscript"/>
        <sz val="8"/>
        <rFont val="Arial"/>
        <family val="2"/>
      </rPr>
      <t>h/</t>
    </r>
  </si>
  <si>
    <r>
      <t>2024</t>
    </r>
    <r>
      <rPr>
        <vertAlign val="superscript"/>
        <sz val="8"/>
        <rFont val="Arial"/>
        <family val="2"/>
      </rPr>
      <t>j/</t>
    </r>
  </si>
  <si>
    <r>
      <t>2024</t>
    </r>
    <r>
      <rPr>
        <vertAlign val="superscript"/>
        <sz val="8"/>
        <color theme="1"/>
        <rFont val="Arial"/>
        <family val="2"/>
      </rPr>
      <t>g/</t>
    </r>
  </si>
  <si>
    <r>
      <t>2024</t>
    </r>
    <r>
      <rPr>
        <vertAlign val="superscript"/>
        <sz val="8"/>
        <rFont val="Arial"/>
        <family val="2"/>
      </rPr>
      <t>e/f/</t>
    </r>
  </si>
  <si>
    <t>2023-2024</t>
  </si>
  <si>
    <t>2011-2015</t>
  </si>
  <si>
    <r>
      <t>2023</t>
    </r>
    <r>
      <rPr>
        <vertAlign val="superscript"/>
        <sz val="8"/>
        <rFont val="Arial"/>
        <family val="2"/>
      </rPr>
      <t>e/f/</t>
    </r>
  </si>
  <si>
    <t>g/  MSY spawning escapement objective established in FMP Amendment 16; WDFW goal is 4,353.</t>
  </si>
  <si>
    <r>
      <t>2023</t>
    </r>
    <r>
      <rPr>
        <vertAlign val="superscript"/>
        <sz val="8"/>
        <rFont val="Arial"/>
        <family val="2"/>
      </rPr>
      <t>g/</t>
    </r>
  </si>
  <si>
    <r>
      <t>2019</t>
    </r>
    <r>
      <rPr>
        <vertAlign val="superscript"/>
        <sz val="8"/>
        <rFont val="Arial"/>
        <family val="2"/>
      </rPr>
      <t xml:space="preserve">f/ </t>
    </r>
  </si>
  <si>
    <r>
      <t>2023</t>
    </r>
    <r>
      <rPr>
        <vertAlign val="superscript"/>
        <sz val="8"/>
        <rFont val="Arial"/>
        <family val="2"/>
      </rPr>
      <t>f/</t>
    </r>
  </si>
  <si>
    <r>
      <t>2019</t>
    </r>
    <r>
      <rPr>
        <vertAlign val="superscript"/>
        <sz val="8"/>
        <rFont val="Arial"/>
        <family val="2"/>
      </rPr>
      <t>f/</t>
    </r>
  </si>
  <si>
    <r>
      <t>2023</t>
    </r>
    <r>
      <rPr>
        <vertAlign val="superscript"/>
        <sz val="8"/>
        <rFont val="Arial"/>
        <family val="2"/>
      </rPr>
      <t>h/</t>
    </r>
  </si>
  <si>
    <t xml:space="preserve">a/  Data do not reflect treaty Indian allocations.  Includes U.S. and Canadian-origin salmon and fish caught in test fisheries. Includes tribal commercial, cermonial, subsistence and taken home catch. Data derived from TOCAS.  </t>
  </si>
  <si>
    <r>
      <t>Tributaries</t>
    </r>
    <r>
      <rPr>
        <vertAlign val="superscript"/>
        <sz val="8"/>
        <rFont val="Arial"/>
        <family val="2"/>
      </rPr>
      <t>o/</t>
    </r>
  </si>
  <si>
    <r>
      <t>River</t>
    </r>
    <r>
      <rPr>
        <vertAlign val="superscript"/>
        <sz val="8"/>
        <rFont val="Arial"/>
        <family val="2"/>
      </rPr>
      <t>d/</t>
    </r>
  </si>
  <si>
    <t>a/  Based on Columbia River fall Chinook database (Preliminary Big Sheets), WDFW, unpublished. Adult Aged fish.  The MCB stock includes Bonneville upriver brights (BUBs) and Pool upriver brights (PUBs).  A portion of the BUB stock includes lower river brights (LRBs) that spawn naturally downstream of Bonneville Dam.  In 2013, hatchery production of BUBs was discontinued and production shifted to PUB.  Since 2018, the MCB stock has consisted of PUB stock and the minor LRB component.</t>
  </si>
  <si>
    <r>
      <t>1997</t>
    </r>
    <r>
      <rPr>
        <vertAlign val="superscript"/>
        <sz val="8"/>
        <rFont val="Arial"/>
        <family val="2"/>
      </rPr>
      <t>f/</t>
    </r>
  </si>
  <si>
    <t>TABLE B-5.  Estimates of Yurok and Hoopa Valley reservation Indian Chinook harvest in numbers of fish.</t>
  </si>
  <si>
    <t>b/  Harvest includes fish collected by the Yurok Tribe to test for the presence of the parasite Ichthyophthirius multifiliis during the following years: 2015 - 26 spring run and 104 fall run; 2016 - 113 fall run; 2019 - 9 fall run; 2022 - 164 fall run; 2023 - 15 fall run; 2024 - 92 fall run.</t>
  </si>
  <si>
    <t>o/  Includes spawning ground surveys in the Van Duzen beginning in 2023.</t>
  </si>
  <si>
    <r>
      <t>TABLE B-41.  Puget Sound commercial net fishery catches and spawning escapements in numbers of fish for hatchery and natural Puget Sound Chinook stocks.</t>
    </r>
    <r>
      <rPr>
        <vertAlign val="superscript"/>
        <sz val="8"/>
        <rFont val="Arial"/>
        <family val="2"/>
      </rPr>
      <t xml:space="preserve">a/  </t>
    </r>
    <r>
      <rPr>
        <sz val="8"/>
        <rFont val="Arial"/>
        <family val="2"/>
      </rPr>
      <t>(Page 2 of 4)</t>
    </r>
  </si>
  <si>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3 of 4)</t>
    </r>
  </si>
  <si>
    <r>
      <t>TABLE B-41.  Puget Sound commercial net fishery catches and spawning escapements in numbers of fish for hatchery and natural Puget Sound Chinook stocks.</t>
    </r>
    <r>
      <rPr>
        <vertAlign val="superscript"/>
        <sz val="8"/>
        <rFont val="Arial"/>
        <family val="2"/>
      </rPr>
      <t xml:space="preserve">a/  </t>
    </r>
    <r>
      <rPr>
        <sz val="8"/>
        <rFont val="Arial"/>
        <family val="2"/>
      </rPr>
      <t>(Page 4 of 4)</t>
    </r>
  </si>
  <si>
    <r>
      <t>2023</t>
    </r>
    <r>
      <rPr>
        <vertAlign val="superscript"/>
        <sz val="8"/>
        <rFont val="Arial"/>
        <family val="2"/>
      </rPr>
      <t>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</si>
</sst>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
    <numFmt numFmtId="166" formatCode="_(* #,##0_);_(* \(#,##0\);_(* &quot;-&quot;??_);_(@_)"/>
    <numFmt numFmtId="167" formatCode="_(* #,##0_);_(* \(#,##0\);_(* &quot;-&quot;???_);_(@_)"/>
    <numFmt numFmtId="168" formatCode="0.0"/>
  </numFmts>
  <fonts count="66" x14ac:knownFonts="1">
    <font>
      <sz val="10"/>
      <color indexed="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8"/>
      <color indexed="0"/>
      <name val="Arial"/>
      <family val="2"/>
    </font>
    <font>
      <vertAlign val="superscript"/>
      <sz val="8"/>
      <name val="Arial"/>
      <family val="2"/>
    </font>
    <font>
      <vertAlign val="superscript"/>
      <sz val="8"/>
      <color indexed="8"/>
      <name val="Arial"/>
      <family val="2"/>
    </font>
    <font>
      <b/>
      <sz val="8"/>
      <name val="Arial"/>
      <family val="2"/>
    </font>
    <font>
      <sz val="10"/>
      <name val="Arial"/>
      <family val="2"/>
    </font>
    <font>
      <sz val="8"/>
      <color indexed="8"/>
      <name val="Arial"/>
      <family val="2"/>
    </font>
    <font>
      <b/>
      <vertAlign val="superscript"/>
      <sz val="8"/>
      <name val="Arial"/>
      <family val="2"/>
    </font>
    <font>
      <sz val="8"/>
      <name val="MS Sans Serif"/>
      <family val="2"/>
    </font>
    <font>
      <sz val="8"/>
      <name val="Helvetica"/>
      <family val="2"/>
    </font>
    <font>
      <i/>
      <sz val="8"/>
      <name val="Arial"/>
      <family val="2"/>
    </font>
    <font>
      <sz val="10"/>
      <color indexed="0"/>
      <name val="MS Sans Serif"/>
      <family val="2"/>
    </font>
    <font>
      <b/>
      <sz val="9"/>
      <color indexed="81"/>
      <name val="Tahoma"/>
      <family val="2"/>
    </font>
    <font>
      <sz val="9"/>
      <color indexed="81"/>
      <name val="Tahoma"/>
      <family val="2"/>
    </font>
    <font>
      <sz val="10"/>
      <color indexed="0"/>
      <name val="MS Sans Serif"/>
      <family val="2"/>
    </font>
    <font>
      <vertAlign val="subscript"/>
      <sz val="8"/>
      <name val="Arial"/>
      <family val="2"/>
    </font>
    <font>
      <b/>
      <i/>
      <sz val="9"/>
      <color indexed="81"/>
      <name val="Tahoma"/>
      <family val="2"/>
    </font>
    <font>
      <sz val="14"/>
      <name val="Arial"/>
      <family val="2"/>
    </font>
    <font>
      <sz val="10"/>
      <name val="MS Sans Serif"/>
    </font>
    <font>
      <sz val="11"/>
      <color indexed="0"/>
      <name val="Calibri"/>
      <family val="2"/>
      <scheme val="minor"/>
    </font>
    <font>
      <b/>
      <sz val="8"/>
      <color theme="1"/>
      <name val="Arial"/>
      <family val="2"/>
    </font>
    <font>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9"/>
      <color theme="1"/>
      <name val="Calibri"/>
      <family val="2"/>
      <scheme val="minor"/>
    </font>
    <font>
      <sz val="9"/>
      <color indexed="0"/>
      <name val="Calibri"/>
      <family val="2"/>
      <scheme val="minor"/>
    </font>
    <font>
      <sz val="9"/>
      <color indexed="0"/>
      <name val="MS Sans Serif"/>
    </font>
    <font>
      <sz val="6"/>
      <name val="Arial"/>
      <family val="2"/>
    </font>
    <font>
      <sz val="10"/>
      <name val="Helvetica"/>
      <family val="2"/>
    </font>
    <font>
      <vertAlign val="superscript"/>
      <sz val="8"/>
      <color indexed="0"/>
      <name val="Arial"/>
      <family val="2"/>
    </font>
    <font>
      <u/>
      <sz val="8"/>
      <name val="Arial"/>
      <family val="2"/>
    </font>
    <font>
      <u/>
      <vertAlign val="superscript"/>
      <sz val="8"/>
      <name val="Arial"/>
      <family val="2"/>
    </font>
    <font>
      <vertAlign val="superscript"/>
      <sz val="8"/>
      <color theme="1"/>
      <name val="Arial"/>
      <family val="2"/>
    </font>
    <font>
      <sz val="10"/>
      <color theme="1"/>
      <name val="MS Sans Serif"/>
      <family val="2"/>
    </font>
    <font>
      <u/>
      <sz val="8"/>
      <color theme="1"/>
      <name val="Arial"/>
      <family val="2"/>
    </font>
    <font>
      <u/>
      <vertAlign val="superscript"/>
      <sz val="8"/>
      <color theme="1"/>
      <name val="Arial"/>
      <family val="2"/>
    </font>
    <font>
      <vertAlign val="subscript"/>
      <sz val="8"/>
      <color theme="1"/>
      <name val="Arial"/>
      <family val="2"/>
    </font>
    <font>
      <sz val="10"/>
      <color theme="1"/>
      <name val="MS Sans Serif"/>
    </font>
    <font>
      <i/>
      <sz val="8"/>
      <color theme="1"/>
      <name val="Arial"/>
      <family val="2"/>
    </font>
    <font>
      <sz val="10"/>
      <color indexed="0"/>
      <name val="MS Sans Serif"/>
    </font>
    <font>
      <sz val="8"/>
      <color theme="0" tint="-0.249977111117893"/>
      <name val="Arial"/>
      <family val="2"/>
    </font>
    <font>
      <sz val="10"/>
      <color theme="0" tint="-0.249977111117893"/>
      <name val="MS Sans Serif"/>
    </font>
    <font>
      <sz val="8"/>
      <color theme="0" tint="-0.14999847407452621"/>
      <name val="Arial"/>
      <family val="2"/>
    </font>
    <font>
      <sz val="8"/>
      <color rgb="FFFF0000"/>
      <name val="Arial"/>
      <family val="2"/>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66CC"/>
        <bgColor indexed="64"/>
      </patternFill>
    </fill>
    <fill>
      <patternFill patternType="solid">
        <fgColor rgb="FF00B0F0"/>
        <bgColor indexed="64"/>
      </patternFill>
    </fill>
    <fill>
      <patternFill patternType="solid">
        <fgColor rgb="FF00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FF9BDE"/>
        <bgColor indexed="64"/>
      </patternFill>
    </fill>
    <fill>
      <patternFill patternType="solid">
        <fgColor theme="1"/>
        <bgColor indexed="64"/>
      </patternFill>
    </fill>
    <fill>
      <patternFill patternType="solid">
        <fgColor them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EB"/>
        <bgColor indexed="64"/>
      </patternFill>
    </fill>
  </fills>
  <borders count="16">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auto="1"/>
      </top>
      <bottom/>
      <diagonal/>
    </border>
  </borders>
  <cellStyleXfs count="69">
    <xf numFmtId="0" fontId="0" fillId="0" borderId="0"/>
    <xf numFmtId="43" fontId="11" fillId="0" borderId="0" applyFont="0" applyFill="0" applyBorder="0" applyAlignment="0" applyProtection="0"/>
    <xf numFmtId="0" fontId="11" fillId="0" borderId="0"/>
    <xf numFmtId="0" fontId="11" fillId="0" borderId="0"/>
    <xf numFmtId="0" fontId="17" fillId="0" borderId="0"/>
    <xf numFmtId="0" fontId="17" fillId="0" borderId="0"/>
    <xf numFmtId="0" fontId="20" fillId="0" borderId="0"/>
    <xf numFmtId="0" fontId="6" fillId="0" borderId="0"/>
    <xf numFmtId="0" fontId="17" fillId="0" borderId="0"/>
    <xf numFmtId="0" fontId="1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1" fillId="0" borderId="0"/>
    <xf numFmtId="0" fontId="27" fillId="0" borderId="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30" fillId="14"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1" fillId="19" borderId="0" applyNumberFormat="0" applyBorder="0" applyAlignment="0" applyProtection="0"/>
    <xf numFmtId="0" fontId="32" fillId="7" borderId="6" applyNumberFormat="0" applyAlignment="0" applyProtection="0"/>
    <xf numFmtId="0" fontId="33" fillId="20" borderId="7" applyNumberFormat="0" applyAlignment="0" applyProtection="0"/>
    <xf numFmtId="43" fontId="11" fillId="0" borderId="0" applyFont="0" applyFill="0" applyBorder="0" applyAlignment="0" applyProtection="0"/>
    <xf numFmtId="0" fontId="34" fillId="0" borderId="0" applyNumberFormat="0" applyFill="0" applyBorder="0" applyAlignment="0" applyProtection="0"/>
    <xf numFmtId="0" fontId="35" fillId="21" borderId="0" applyNumberFormat="0" applyBorder="0" applyAlignment="0" applyProtection="0"/>
    <xf numFmtId="0" fontId="36" fillId="0" borderId="8" applyNumberFormat="0" applyFill="0" applyAlignment="0" applyProtection="0"/>
    <xf numFmtId="0" fontId="37" fillId="0" borderId="9" applyNumberFormat="0" applyFill="0" applyAlignment="0" applyProtection="0"/>
    <xf numFmtId="0" fontId="38" fillId="0" borderId="10" applyNumberFormat="0" applyFill="0" applyAlignment="0" applyProtection="0"/>
    <xf numFmtId="0" fontId="38" fillId="0" borderId="0" applyNumberFormat="0" applyFill="0" applyBorder="0" applyAlignment="0" applyProtection="0"/>
    <xf numFmtId="0" fontId="39" fillId="8" borderId="6" applyNumberFormat="0" applyAlignment="0" applyProtection="0"/>
    <xf numFmtId="0" fontId="40" fillId="0" borderId="11" applyNumberFormat="0" applyFill="0" applyAlignment="0" applyProtection="0"/>
    <xf numFmtId="0" fontId="41" fillId="8" borderId="0" applyNumberFormat="0" applyBorder="0" applyAlignment="0" applyProtection="0"/>
    <xf numFmtId="0" fontId="28" fillId="9" borderId="12" applyNumberFormat="0" applyFont="0" applyAlignment="0" applyProtection="0"/>
    <xf numFmtId="0" fontId="42" fillId="7" borderId="13" applyNumberFormat="0" applyAlignment="0" applyProtection="0"/>
    <xf numFmtId="9" fontId="11" fillId="0" borderId="0" applyFont="0" applyFill="0" applyBorder="0" applyAlignment="0" applyProtection="0"/>
    <xf numFmtId="0" fontId="43" fillId="0" borderId="0" applyNumberFormat="0" applyFill="0" applyBorder="0" applyAlignment="0" applyProtection="0"/>
    <xf numFmtId="0" fontId="44" fillId="0" borderId="14" applyNumberFormat="0" applyFill="0" applyAlignment="0" applyProtection="0"/>
    <xf numFmtId="0" fontId="45" fillId="0" borderId="0" applyNumberFormat="0" applyFill="0" applyBorder="0" applyAlignment="0" applyProtection="0"/>
    <xf numFmtId="0" fontId="28" fillId="0" borderId="0"/>
    <xf numFmtId="9" fontId="11" fillId="0" borderId="0" applyFont="0" applyFill="0" applyBorder="0" applyAlignment="0" applyProtection="0"/>
    <xf numFmtId="43" fontId="11" fillId="0" borderId="0" applyFont="0" applyFill="0" applyBorder="0" applyAlignment="0" applyProtection="0"/>
    <xf numFmtId="0" fontId="61" fillId="0" borderId="0"/>
    <xf numFmtId="0" fontId="61" fillId="0" borderId="0"/>
    <xf numFmtId="0" fontId="27" fillId="0" borderId="0"/>
    <xf numFmtId="43" fontId="1" fillId="0" borderId="0" applyFont="0" applyFill="0" applyBorder="0" applyAlignment="0" applyProtection="0"/>
    <xf numFmtId="0" fontId="1" fillId="0" borderId="0"/>
  </cellStyleXfs>
  <cellXfs count="1148">
    <xf numFmtId="0" fontId="0" fillId="0" borderId="0" xfId="0"/>
    <xf numFmtId="0" fontId="6" fillId="0" borderId="0" xfId="0" applyFont="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 xfId="0" applyFont="1" applyBorder="1" applyAlignment="1" applyProtection="1">
      <alignment horizontal="right" wrapText="1"/>
      <protection locked="0"/>
    </xf>
    <xf numFmtId="0" fontId="6" fillId="0" borderId="0" xfId="0" applyFont="1" applyAlignment="1" applyProtection="1">
      <alignment horizontal="center" wrapText="1"/>
      <protection locked="0"/>
    </xf>
    <xf numFmtId="0" fontId="6" fillId="0" borderId="0" xfId="0" applyFont="1" applyAlignment="1" applyProtection="1">
      <alignment horizontal="right" vertical="top"/>
      <protection locked="0"/>
    </xf>
    <xf numFmtId="0" fontId="7" fillId="0" borderId="0" xfId="0" applyFont="1"/>
    <xf numFmtId="164" fontId="6" fillId="0" borderId="0" xfId="0" applyNumberFormat="1" applyFont="1" applyAlignment="1" applyProtection="1">
      <alignment horizontal="left" vertical="top"/>
      <protection locked="0"/>
    </xf>
    <xf numFmtId="0" fontId="6" fillId="0" borderId="0" xfId="0" applyFont="1" applyAlignment="1" applyProtection="1">
      <alignment horizontal="center" vertical="top"/>
      <protection locked="0"/>
    </xf>
    <xf numFmtId="164" fontId="6" fillId="0" borderId="0" xfId="0" applyNumberFormat="1" applyFont="1" applyAlignment="1" applyProtection="1">
      <alignment horizontal="right" vertical="top"/>
      <protection locked="0"/>
    </xf>
    <xf numFmtId="164" fontId="6" fillId="0" borderId="0" xfId="0" applyNumberFormat="1" applyFont="1" applyAlignment="1" applyProtection="1">
      <alignment horizontal="center" vertical="top"/>
      <protection locked="0"/>
    </xf>
    <xf numFmtId="3" fontId="6" fillId="0" borderId="0" xfId="0" applyNumberFormat="1" applyFont="1" applyAlignment="1" applyProtection="1">
      <alignment horizontal="left" vertical="top"/>
      <protection locked="0"/>
    </xf>
    <xf numFmtId="0" fontId="6" fillId="0" borderId="2" xfId="0" applyFont="1" applyBorder="1" applyAlignment="1" applyProtection="1">
      <alignment horizontal="right" vertical="top"/>
      <protection locked="0"/>
    </xf>
    <xf numFmtId="3" fontId="6" fillId="0" borderId="0" xfId="0" applyNumberFormat="1" applyFont="1" applyAlignment="1" applyProtection="1">
      <alignment horizontal="right" vertical="top"/>
      <protection locked="0"/>
    </xf>
    <xf numFmtId="0" fontId="7" fillId="0" borderId="2" xfId="0" applyFont="1" applyBorder="1"/>
    <xf numFmtId="0" fontId="6" fillId="0" borderId="3" xfId="0" applyFont="1" applyBorder="1" applyAlignment="1" applyProtection="1">
      <alignment horizontal="right" vertical="top"/>
      <protection locked="0"/>
    </xf>
    <xf numFmtId="0" fontId="6" fillId="0" borderId="3" xfId="0" applyFont="1" applyBorder="1" applyAlignment="1" applyProtection="1">
      <alignment horizontal="left" vertical="center"/>
      <protection locked="0"/>
    </xf>
    <xf numFmtId="0" fontId="7" fillId="0" borderId="0" xfId="0" applyFont="1" applyAlignment="1">
      <alignment horizontal="center"/>
    </xf>
    <xf numFmtId="164" fontId="6" fillId="0" borderId="3" xfId="0" applyNumberFormat="1" applyFont="1" applyBorder="1" applyAlignment="1" applyProtection="1">
      <alignment horizontal="right"/>
      <protection locked="0"/>
    </xf>
    <xf numFmtId="3" fontId="6" fillId="0" borderId="3" xfId="0" applyNumberFormat="1" applyFont="1" applyBorder="1" applyAlignment="1" applyProtection="1">
      <alignment horizontal="right" wrapText="1"/>
      <protection locked="0"/>
    </xf>
    <xf numFmtId="37" fontId="6" fillId="0" borderId="2" xfId="0" applyNumberFormat="1" applyFont="1" applyBorder="1" applyAlignment="1" applyProtection="1">
      <alignment horizontal="right" vertical="top" wrapText="1"/>
      <protection locked="0"/>
    </xf>
    <xf numFmtId="37" fontId="6" fillId="0" borderId="3" xfId="0" applyNumberFormat="1" applyFont="1" applyBorder="1" applyAlignment="1" applyProtection="1">
      <alignment horizontal="right" vertical="top" wrapText="1"/>
      <protection locked="0"/>
    </xf>
    <xf numFmtId="37" fontId="6" fillId="0" borderId="2" xfId="0" applyNumberFormat="1" applyFont="1" applyBorder="1" applyAlignment="1" applyProtection="1">
      <alignment horizontal="right" vertical="top"/>
      <protection locked="0"/>
    </xf>
    <xf numFmtId="37" fontId="6" fillId="0" borderId="2" xfId="0" applyNumberFormat="1" applyFont="1" applyBorder="1" applyAlignment="1" applyProtection="1">
      <alignment horizontal="left" vertical="top"/>
      <protection locked="0"/>
    </xf>
    <xf numFmtId="3" fontId="6" fillId="0" borderId="3" xfId="0" applyNumberFormat="1" applyFont="1" applyBorder="1" applyAlignment="1" applyProtection="1">
      <alignment horizontal="right" vertical="top"/>
      <protection locked="0"/>
    </xf>
    <xf numFmtId="0" fontId="6" fillId="0" borderId="3" xfId="0" applyFont="1" applyBorder="1" applyAlignment="1" applyProtection="1">
      <alignment horizontal="left" vertical="center" wrapText="1"/>
      <protection locked="0"/>
    </xf>
    <xf numFmtId="3" fontId="6" fillId="0" borderId="3" xfId="0" applyNumberFormat="1" applyFont="1" applyBorder="1" applyAlignment="1" applyProtection="1">
      <alignment vertical="top"/>
      <protection locked="0"/>
    </xf>
    <xf numFmtId="0" fontId="6" fillId="0" borderId="3" xfId="0" applyFont="1" applyBorder="1" applyAlignment="1" applyProtection="1">
      <alignment horizontal="left" vertical="top" wrapText="1"/>
      <protection locked="0"/>
    </xf>
    <xf numFmtId="0" fontId="6" fillId="0" borderId="3" xfId="0" applyFont="1" applyBorder="1" applyAlignment="1" applyProtection="1">
      <alignment horizontal="left" vertical="top"/>
      <protection locked="0"/>
    </xf>
    <xf numFmtId="3" fontId="7" fillId="0" borderId="0" xfId="0" applyNumberFormat="1" applyFont="1"/>
    <xf numFmtId="3" fontId="6" fillId="0" borderId="2" xfId="0" applyNumberFormat="1" applyFont="1" applyBorder="1" applyAlignment="1" applyProtection="1">
      <alignment horizontal="right" vertical="top"/>
      <protection locked="0"/>
    </xf>
    <xf numFmtId="3" fontId="6" fillId="0" borderId="0" xfId="0" applyNumberFormat="1" applyFont="1" applyAlignment="1" applyProtection="1">
      <alignment horizontal="center" vertical="top" wrapText="1"/>
      <protection locked="0"/>
    </xf>
    <xf numFmtId="166" fontId="6" fillId="0" borderId="0" xfId="1" applyNumberFormat="1" applyFont="1" applyAlignment="1" applyProtection="1">
      <alignment horizontal="left" vertical="top"/>
      <protection locked="0"/>
    </xf>
    <xf numFmtId="0" fontId="6" fillId="0" borderId="2" xfId="0" applyFont="1" applyBorder="1" applyAlignment="1" applyProtection="1">
      <alignment wrapText="1"/>
      <protection locked="0"/>
    </xf>
    <xf numFmtId="3" fontId="6" fillId="0" borderId="0" xfId="0" applyNumberFormat="1" applyFont="1" applyAlignment="1" applyProtection="1">
      <alignment horizontal="right" vertical="top" wrapText="1" indent="3"/>
      <protection locked="0"/>
    </xf>
    <xf numFmtId="3" fontId="6" fillId="0" borderId="0" xfId="0" applyNumberFormat="1" applyFont="1" applyAlignment="1" applyProtection="1">
      <alignment horizontal="right" vertical="top" indent="3"/>
      <protection locked="0"/>
    </xf>
    <xf numFmtId="3" fontId="6" fillId="0" borderId="2" xfId="0" applyNumberFormat="1" applyFont="1" applyBorder="1" applyAlignment="1" applyProtection="1">
      <alignment horizontal="right" vertical="top" wrapText="1" indent="2"/>
      <protection locked="0"/>
    </xf>
    <xf numFmtId="3" fontId="6" fillId="0" borderId="0" xfId="0" applyNumberFormat="1" applyFont="1" applyAlignment="1" applyProtection="1">
      <alignment vertical="top" wrapText="1"/>
      <protection locked="0"/>
    </xf>
    <xf numFmtId="0" fontId="6" fillId="0" borderId="0" xfId="0" applyFont="1" applyAlignment="1" applyProtection="1">
      <alignment horizontal="right" vertical="top" indent="1"/>
      <protection locked="0"/>
    </xf>
    <xf numFmtId="3" fontId="6" fillId="0" borderId="2" xfId="0" applyNumberFormat="1" applyFont="1" applyBorder="1" applyAlignment="1" applyProtection="1">
      <alignment horizontal="right" vertical="top" wrapText="1" indent="1"/>
      <protection locked="0"/>
    </xf>
    <xf numFmtId="164" fontId="6" fillId="0" borderId="2" xfId="0" applyNumberFormat="1" applyFont="1" applyBorder="1" applyAlignment="1" applyProtection="1">
      <alignment horizontal="right" vertical="top" wrapText="1" indent="1"/>
      <protection locked="0"/>
    </xf>
    <xf numFmtId="0" fontId="6" fillId="0" borderId="0" xfId="0" applyFont="1" applyAlignment="1" applyProtection="1">
      <alignment horizontal="right" vertical="top" indent="2"/>
      <protection locked="0"/>
    </xf>
    <xf numFmtId="164" fontId="6" fillId="0" borderId="2" xfId="0" applyNumberFormat="1" applyFont="1" applyBorder="1" applyAlignment="1" applyProtection="1">
      <alignment horizontal="right" vertical="top" wrapText="1" indent="2"/>
      <protection locked="0"/>
    </xf>
    <xf numFmtId="3" fontId="6" fillId="0" borderId="3" xfId="0" applyNumberFormat="1" applyFont="1" applyBorder="1" applyAlignment="1" applyProtection="1">
      <alignment horizontal="right" vertical="top" indent="2"/>
      <protection locked="0"/>
    </xf>
    <xf numFmtId="3" fontId="6" fillId="0" borderId="0" xfId="0" applyNumberFormat="1" applyFont="1" applyAlignment="1" applyProtection="1">
      <alignment horizontal="right" vertical="top" wrapText="1" indent="4"/>
      <protection locked="0"/>
    </xf>
    <xf numFmtId="3" fontId="6" fillId="0" borderId="2" xfId="0" applyNumberFormat="1" applyFont="1" applyBorder="1" applyAlignment="1" applyProtection="1">
      <alignment horizontal="right" vertical="top" wrapText="1" indent="4"/>
      <protection locked="0"/>
    </xf>
    <xf numFmtId="3" fontId="6" fillId="0" borderId="2" xfId="0" applyNumberFormat="1" applyFont="1" applyBorder="1" applyAlignment="1" applyProtection="1">
      <alignment horizontal="right" vertical="top" indent="2"/>
      <protection locked="0"/>
    </xf>
    <xf numFmtId="164" fontId="6" fillId="0" borderId="0" xfId="0" applyNumberFormat="1" applyFont="1" applyAlignment="1" applyProtection="1">
      <alignment horizontal="right" vertical="top" wrapText="1" indent="2"/>
      <protection locked="0"/>
    </xf>
    <xf numFmtId="3" fontId="6" fillId="0" borderId="0" xfId="0" applyNumberFormat="1" applyFont="1" applyAlignment="1" applyProtection="1">
      <alignment horizontal="right" vertical="top" wrapText="1" indent="1"/>
      <protection locked="0"/>
    </xf>
    <xf numFmtId="164" fontId="6" fillId="0" borderId="3" xfId="0" applyNumberFormat="1" applyFont="1" applyBorder="1" applyProtection="1">
      <protection locked="0"/>
    </xf>
    <xf numFmtId="164" fontId="6" fillId="0" borderId="0" xfId="0" applyNumberFormat="1" applyFont="1" applyAlignment="1" applyProtection="1">
      <alignment horizontal="right" vertical="top" wrapText="1" indent="1"/>
      <protection locked="0"/>
    </xf>
    <xf numFmtId="0" fontId="6" fillId="0" borderId="0" xfId="0" applyFont="1" applyAlignment="1" applyProtection="1">
      <alignment horizontal="right" vertical="top" indent="3"/>
      <protection locked="0"/>
    </xf>
    <xf numFmtId="3" fontId="6" fillId="0" borderId="0" xfId="0" applyNumberFormat="1" applyFont="1" applyAlignment="1" applyProtection="1">
      <alignment horizontal="center" wrapText="1"/>
      <protection locked="0"/>
    </xf>
    <xf numFmtId="0" fontId="6" fillId="0" borderId="0" xfId="0" applyFont="1" applyAlignment="1" applyProtection="1">
      <alignment horizontal="left" wrapText="1"/>
      <protection locked="0"/>
    </xf>
    <xf numFmtId="0" fontId="7" fillId="0" borderId="1" xfId="0" applyFont="1" applyBorder="1"/>
    <xf numFmtId="3" fontId="6" fillId="0" borderId="0" xfId="0" applyNumberFormat="1" applyFont="1" applyAlignment="1" applyProtection="1">
      <alignment horizontal="right" vertical="top" wrapText="1" indent="5"/>
      <protection locked="0"/>
    </xf>
    <xf numFmtId="3" fontId="6" fillId="0" borderId="2" xfId="0" applyNumberFormat="1" applyFont="1" applyBorder="1" applyAlignment="1" applyProtection="1">
      <alignment horizontal="right" vertical="top" wrapText="1" indent="5"/>
      <protection locked="0"/>
    </xf>
    <xf numFmtId="3" fontId="6" fillId="0" borderId="0" xfId="0" applyNumberFormat="1" applyFont="1" applyAlignment="1" applyProtection="1">
      <alignment horizontal="right" vertical="top" wrapText="1" indent="6"/>
      <protection locked="0"/>
    </xf>
    <xf numFmtId="0" fontId="6" fillId="0" borderId="0" xfId="0" applyFont="1" applyAlignment="1" applyProtection="1">
      <alignment vertical="top" wrapText="1"/>
      <protection locked="0"/>
    </xf>
    <xf numFmtId="166" fontId="6" fillId="0" borderId="0" xfId="1" applyNumberFormat="1" applyFont="1" applyAlignment="1" applyProtection="1">
      <alignment horizontal="right" vertical="top" indent="2"/>
      <protection locked="0"/>
    </xf>
    <xf numFmtId="0" fontId="6" fillId="0" borderId="1" xfId="0" applyFont="1" applyBorder="1" applyAlignment="1" applyProtection="1">
      <alignment horizontal="left"/>
      <protection locked="0"/>
    </xf>
    <xf numFmtId="3" fontId="6" fillId="0" borderId="0" xfId="0" applyNumberFormat="1" applyFont="1" applyAlignment="1" applyProtection="1">
      <alignment horizontal="right" vertical="top" indent="2"/>
      <protection locked="0"/>
    </xf>
    <xf numFmtId="3" fontId="6" fillId="0" borderId="0" xfId="0" applyNumberFormat="1" applyFont="1" applyAlignment="1" applyProtection="1">
      <alignment horizontal="right" vertical="top" indent="4"/>
      <protection locked="0"/>
    </xf>
    <xf numFmtId="0" fontId="6" fillId="0" borderId="0" xfId="0" applyFont="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0" xfId="0" applyFont="1" applyAlignment="1" applyProtection="1">
      <alignment horizontal="left"/>
      <protection locked="0"/>
    </xf>
    <xf numFmtId="0" fontId="6" fillId="0" borderId="3" xfId="0" applyFont="1" applyBorder="1" applyAlignment="1" applyProtection="1">
      <alignment horizontal="left"/>
      <protection locked="0"/>
    </xf>
    <xf numFmtId="3" fontId="6" fillId="0" borderId="0" xfId="0" applyNumberFormat="1" applyFont="1" applyAlignment="1" applyProtection="1">
      <alignment horizontal="right" wrapText="1" indent="2"/>
      <protection locked="0"/>
    </xf>
    <xf numFmtId="0" fontId="7" fillId="0" borderId="0" xfId="0" applyFont="1" applyAlignment="1">
      <alignment horizontal="right"/>
    </xf>
    <xf numFmtId="0" fontId="6" fillId="0" borderId="3" xfId="0" applyFont="1" applyBorder="1" applyAlignment="1" applyProtection="1">
      <alignment horizontal="center" wrapText="1"/>
      <protection locked="0"/>
    </xf>
    <xf numFmtId="0" fontId="6" fillId="0" borderId="0" xfId="0" applyFont="1" applyAlignment="1" applyProtection="1">
      <alignment horizontal="right" vertical="top" indent="4"/>
      <protection locked="0"/>
    </xf>
    <xf numFmtId="0" fontId="6" fillId="0" borderId="3" xfId="0" applyFont="1" applyBorder="1" applyAlignment="1" applyProtection="1">
      <alignment horizontal="right" wrapText="1" indent="3"/>
      <protection locked="0"/>
    </xf>
    <xf numFmtId="0" fontId="6" fillId="0" borderId="3" xfId="0" applyFont="1" applyBorder="1" applyAlignment="1" applyProtection="1">
      <alignment horizontal="right" vertical="top" indent="3"/>
      <protection locked="0"/>
    </xf>
    <xf numFmtId="0" fontId="6" fillId="0" borderId="2" xfId="0" applyFont="1" applyBorder="1" applyAlignment="1" applyProtection="1">
      <alignment horizontal="right" wrapText="1" indent="2"/>
      <protection locked="0"/>
    </xf>
    <xf numFmtId="3" fontId="6" fillId="0" borderId="3" xfId="0" applyNumberFormat="1" applyFont="1" applyBorder="1" applyAlignment="1" applyProtection="1">
      <alignment horizontal="right" vertical="top" wrapText="1" indent="3"/>
      <protection locked="0"/>
    </xf>
    <xf numFmtId="37" fontId="6" fillId="0" borderId="3" xfId="0" applyNumberFormat="1" applyFont="1" applyBorder="1" applyAlignment="1" applyProtection="1">
      <alignment horizontal="center" vertical="top" wrapText="1"/>
      <protection locked="0"/>
    </xf>
    <xf numFmtId="3" fontId="6" fillId="0" borderId="0" xfId="0" applyNumberFormat="1" applyFont="1" applyAlignment="1" applyProtection="1">
      <alignment horizontal="center" vertical="top"/>
      <protection locked="0"/>
    </xf>
    <xf numFmtId="3" fontId="6" fillId="0" borderId="3" xfId="0" applyNumberFormat="1" applyFont="1" applyBorder="1" applyAlignment="1" applyProtection="1">
      <alignment horizontal="right" vertical="top" wrapText="1"/>
      <protection locked="0"/>
    </xf>
    <xf numFmtId="3" fontId="6" fillId="0" borderId="3" xfId="0" applyNumberFormat="1" applyFont="1" applyBorder="1" applyAlignment="1" applyProtection="1">
      <alignment horizontal="right" wrapText="1" indent="1"/>
      <protection locked="0"/>
    </xf>
    <xf numFmtId="3" fontId="6" fillId="0" borderId="1" xfId="0" applyNumberFormat="1" applyFont="1" applyBorder="1" applyAlignment="1" applyProtection="1">
      <alignment horizontal="right" vertical="top"/>
      <protection locked="0"/>
    </xf>
    <xf numFmtId="3" fontId="6" fillId="0" borderId="0" xfId="0" applyNumberFormat="1" applyFont="1" applyProtection="1">
      <protection locked="0"/>
    </xf>
    <xf numFmtId="3" fontId="6" fillId="0" borderId="0" xfId="0" applyNumberFormat="1" applyFont="1" applyAlignment="1" applyProtection="1">
      <alignment horizontal="right"/>
      <protection locked="0"/>
    </xf>
    <xf numFmtId="3" fontId="6" fillId="0" borderId="0" xfId="0" applyNumberFormat="1" applyFont="1" applyAlignment="1" applyProtection="1">
      <alignment horizontal="right" wrapText="1" indent="3"/>
      <protection locked="0"/>
    </xf>
    <xf numFmtId="0" fontId="6" fillId="0" borderId="0" xfId="0" applyFont="1" applyAlignment="1" applyProtection="1">
      <alignment horizontal="right"/>
      <protection locked="0"/>
    </xf>
    <xf numFmtId="3" fontId="6" fillId="0" borderId="0" xfId="0" applyNumberFormat="1" applyFont="1" applyAlignment="1" applyProtection="1">
      <alignment horizontal="right" wrapText="1" indent="1"/>
      <protection locked="0"/>
    </xf>
    <xf numFmtId="164" fontId="6" fillId="0" borderId="0" xfId="0" applyNumberFormat="1" applyFont="1" applyAlignment="1" applyProtection="1">
      <alignment vertical="top"/>
      <protection locked="0"/>
    </xf>
    <xf numFmtId="3" fontId="6" fillId="0" borderId="0" xfId="0" applyNumberFormat="1" applyFont="1" applyAlignment="1" applyProtection="1">
      <alignment horizontal="right" indent="2"/>
      <protection locked="0"/>
    </xf>
    <xf numFmtId="3" fontId="6" fillId="0" borderId="3" xfId="0" applyNumberFormat="1" applyFont="1" applyBorder="1" applyAlignment="1" applyProtection="1">
      <alignment horizontal="center" vertical="top" wrapText="1"/>
      <protection locked="0"/>
    </xf>
    <xf numFmtId="3" fontId="6" fillId="0" borderId="0" xfId="0" applyNumberFormat="1" applyFont="1" applyAlignment="1" applyProtection="1">
      <alignment horizontal="right" wrapText="1" indent="5"/>
      <protection locked="0"/>
    </xf>
    <xf numFmtId="0" fontId="6" fillId="0" borderId="2" xfId="0" applyFont="1" applyBorder="1" applyAlignment="1" applyProtection="1">
      <alignment horizontal="right" wrapText="1" indent="1"/>
      <protection locked="0"/>
    </xf>
    <xf numFmtId="0" fontId="6" fillId="0" borderId="0" xfId="0" applyFont="1" applyAlignment="1" applyProtection="1">
      <alignment horizontal="left" vertical="top" wrapText="1"/>
      <protection locked="0"/>
    </xf>
    <xf numFmtId="3" fontId="6" fillId="0" borderId="3" xfId="0" applyNumberFormat="1" applyFont="1" applyBorder="1" applyAlignment="1" applyProtection="1">
      <alignment horizontal="right" vertical="top" wrapText="1" indent="1"/>
      <protection locked="0"/>
    </xf>
    <xf numFmtId="0" fontId="6" fillId="0" borderId="3" xfId="0" applyFont="1" applyBorder="1" applyAlignment="1" applyProtection="1">
      <alignment horizontal="right" vertical="top" indent="1"/>
      <protection locked="0"/>
    </xf>
    <xf numFmtId="3" fontId="6" fillId="0" borderId="3" xfId="0" applyNumberFormat="1" applyFont="1" applyBorder="1" applyAlignment="1" applyProtection="1">
      <alignment vertical="top" wrapText="1"/>
      <protection locked="0"/>
    </xf>
    <xf numFmtId="164" fontId="8" fillId="0" borderId="3" xfId="0" applyNumberFormat="1" applyFont="1" applyBorder="1" applyAlignment="1" applyProtection="1">
      <alignment horizontal="left" vertical="top"/>
      <protection locked="0"/>
    </xf>
    <xf numFmtId="3" fontId="6" fillId="0" borderId="0" xfId="0" applyNumberFormat="1" applyFont="1" applyAlignment="1" applyProtection="1">
      <alignment horizontal="right" vertical="top" indent="1"/>
      <protection locked="0"/>
    </xf>
    <xf numFmtId="3" fontId="6" fillId="0" borderId="2" xfId="0" applyNumberFormat="1" applyFont="1" applyBorder="1" applyAlignment="1" applyProtection="1">
      <alignment horizontal="right" vertical="top" indent="1"/>
      <protection locked="0"/>
    </xf>
    <xf numFmtId="166" fontId="6" fillId="0" borderId="0" xfId="1" applyNumberFormat="1" applyFont="1" applyFill="1" applyBorder="1" applyAlignment="1" applyProtection="1">
      <alignment horizontal="right" vertical="top" wrapText="1"/>
      <protection locked="0"/>
    </xf>
    <xf numFmtId="0" fontId="6" fillId="0" borderId="0" xfId="0" applyFont="1" applyAlignment="1" applyProtection="1">
      <alignment horizontal="left" vertical="center" wrapText="1"/>
      <protection locked="0"/>
    </xf>
    <xf numFmtId="0" fontId="15" fillId="0" borderId="0" xfId="0" applyFont="1" applyAlignment="1">
      <alignment horizontal="right" vertical="top" wrapText="1" indent="1"/>
    </xf>
    <xf numFmtId="3" fontId="6" fillId="0" borderId="2" xfId="0" applyNumberFormat="1" applyFont="1" applyBorder="1" applyAlignment="1" applyProtection="1">
      <alignment horizontal="center" vertical="top" wrapText="1"/>
      <protection locked="0"/>
    </xf>
    <xf numFmtId="3" fontId="6" fillId="0" borderId="3" xfId="0" applyNumberFormat="1" applyFont="1" applyBorder="1" applyAlignment="1" applyProtection="1">
      <alignment horizontal="right" vertical="top" wrapText="1" indent="2"/>
      <protection locked="0"/>
    </xf>
    <xf numFmtId="164" fontId="6" fillId="0" borderId="0" xfId="0" applyNumberFormat="1" applyFont="1" applyAlignment="1" applyProtection="1">
      <alignment horizontal="right" vertical="top" indent="2"/>
      <protection locked="0"/>
    </xf>
    <xf numFmtId="0" fontId="6" fillId="0" borderId="2" xfId="0" applyFont="1" applyBorder="1" applyAlignment="1" applyProtection="1">
      <alignment horizontal="left" vertical="center"/>
      <protection locked="0"/>
    </xf>
    <xf numFmtId="0" fontId="7" fillId="0" borderId="0" xfId="0" applyFont="1" applyAlignment="1">
      <alignment horizontal="right" indent="1"/>
    </xf>
    <xf numFmtId="0" fontId="6" fillId="0" borderId="0" xfId="0" applyFont="1" applyAlignment="1" applyProtection="1">
      <alignment horizontal="right" indent="1"/>
      <protection locked="0"/>
    </xf>
    <xf numFmtId="167" fontId="6" fillId="0" borderId="0" xfId="0" applyNumberFormat="1" applyFont="1" applyAlignment="1" applyProtection="1">
      <alignment horizontal="left" vertical="top"/>
      <protection locked="0"/>
    </xf>
    <xf numFmtId="167" fontId="6" fillId="0" borderId="0" xfId="0" applyNumberFormat="1" applyFont="1" applyAlignment="1" applyProtection="1">
      <alignment horizontal="right" vertical="top" indent="1"/>
      <protection locked="0"/>
    </xf>
    <xf numFmtId="3" fontId="6" fillId="0" borderId="0" xfId="0" quotePrefix="1" applyNumberFormat="1" applyFont="1" applyAlignment="1" applyProtection="1">
      <alignment horizontal="right" vertical="top" wrapText="1" indent="2"/>
      <protection locked="0"/>
    </xf>
    <xf numFmtId="3" fontId="6" fillId="0" borderId="2" xfId="0" applyNumberFormat="1" applyFont="1" applyBorder="1" applyAlignment="1" applyProtection="1">
      <alignment horizontal="left" vertical="top"/>
      <protection locked="0"/>
    </xf>
    <xf numFmtId="0" fontId="6" fillId="0" borderId="2" xfId="0" applyFont="1" applyBorder="1"/>
    <xf numFmtId="3" fontId="6" fillId="0" borderId="0" xfId="0" quotePrefix="1" applyNumberFormat="1" applyFont="1" applyAlignment="1" applyProtection="1">
      <alignment horizontal="right"/>
      <protection locked="0"/>
    </xf>
    <xf numFmtId="0" fontId="6" fillId="0" borderId="0" xfId="0" applyFont="1" applyAlignment="1" applyProtection="1">
      <alignment horizontal="right" vertical="top" wrapText="1"/>
      <protection locked="0"/>
    </xf>
    <xf numFmtId="0" fontId="7" fillId="0" borderId="2" xfId="0" applyFont="1" applyBorder="1" applyAlignment="1">
      <alignment horizontal="center" vertical="top"/>
    </xf>
    <xf numFmtId="0" fontId="7" fillId="0" borderId="0" xfId="0" applyFont="1" applyAlignment="1">
      <alignment horizontal="center" vertical="top"/>
    </xf>
    <xf numFmtId="3" fontId="6" fillId="0" borderId="0" xfId="0" applyNumberFormat="1" applyFont="1" applyAlignment="1" applyProtection="1">
      <alignment horizontal="right" indent="3"/>
      <protection locked="0"/>
    </xf>
    <xf numFmtId="166" fontId="6" fillId="0" borderId="0" xfId="1" applyNumberFormat="1" applyFont="1" applyBorder="1" applyAlignment="1" applyProtection="1">
      <alignment horizontal="right" wrapText="1"/>
      <protection locked="0"/>
    </xf>
    <xf numFmtId="166" fontId="6" fillId="0" borderId="0" xfId="1" applyNumberFormat="1" applyFont="1" applyBorder="1" applyAlignment="1" applyProtection="1">
      <alignment horizontal="right" wrapText="1" indent="1"/>
      <protection locked="0"/>
    </xf>
    <xf numFmtId="166" fontId="6" fillId="0" borderId="0" xfId="1" applyNumberFormat="1" applyFont="1" applyBorder="1" applyAlignment="1" applyProtection="1">
      <alignment horizontal="right" wrapText="1" indent="2"/>
      <protection locked="0"/>
    </xf>
    <xf numFmtId="0" fontId="7" fillId="0" borderId="0" xfId="0" applyFont="1" applyAlignment="1">
      <alignment vertical="top"/>
    </xf>
    <xf numFmtId="166" fontId="6" fillId="0" borderId="0" xfId="1" applyNumberFormat="1" applyFont="1" applyBorder="1" applyAlignment="1" applyProtection="1">
      <alignment horizontal="right" vertical="top" wrapText="1" indent="1"/>
      <protection locked="0"/>
    </xf>
    <xf numFmtId="0" fontId="0" fillId="0" borderId="0" xfId="0" applyAlignment="1">
      <alignment horizontal="right" indent="1"/>
    </xf>
    <xf numFmtId="0" fontId="7" fillId="0" borderId="1" xfId="0" applyFont="1" applyBorder="1" applyAlignment="1">
      <alignment horizontal="center" vertical="top"/>
    </xf>
    <xf numFmtId="0" fontId="6" fillId="0" borderId="0" xfId="0" applyFont="1"/>
    <xf numFmtId="1" fontId="6" fillId="0" borderId="2" xfId="0" applyNumberFormat="1" applyFont="1" applyBorder="1" applyAlignment="1" applyProtection="1">
      <alignment horizontal="left" wrapText="1"/>
      <protection locked="0"/>
    </xf>
    <xf numFmtId="3" fontId="6" fillId="0" borderId="0" xfId="3" applyNumberFormat="1" applyFont="1" applyAlignment="1">
      <alignment horizontal="right" vertical="center" indent="2"/>
    </xf>
    <xf numFmtId="3" fontId="6" fillId="0" borderId="2" xfId="3" applyNumberFormat="1" applyFont="1" applyBorder="1" applyAlignment="1">
      <alignment horizontal="right" vertical="center" indent="2"/>
    </xf>
    <xf numFmtId="3" fontId="6" fillId="0" borderId="0" xfId="3" quotePrefix="1" applyNumberFormat="1" applyFont="1" applyAlignment="1">
      <alignment horizontal="right" vertical="center" indent="2"/>
    </xf>
    <xf numFmtId="1" fontId="6" fillId="0" borderId="0" xfId="0" applyNumberFormat="1" applyFont="1" applyAlignment="1" applyProtection="1">
      <alignment horizontal="left" wrapText="1"/>
      <protection locked="0"/>
    </xf>
    <xf numFmtId="3" fontId="6" fillId="0" borderId="3" xfId="0" applyNumberFormat="1" applyFont="1" applyBorder="1" applyAlignment="1" applyProtection="1">
      <alignment horizontal="center" wrapText="1"/>
      <protection locked="0"/>
    </xf>
    <xf numFmtId="43" fontId="6" fillId="0" borderId="0" xfId="1" applyFont="1" applyAlignment="1" applyProtection="1">
      <alignment horizontal="right" vertical="top" wrapText="1" indent="2"/>
      <protection locked="0"/>
    </xf>
    <xf numFmtId="43" fontId="6" fillId="0" borderId="0" xfId="1" applyFont="1" applyBorder="1" applyAlignment="1" applyProtection="1">
      <alignment horizontal="right" vertical="top" wrapText="1" indent="2"/>
      <protection locked="0"/>
    </xf>
    <xf numFmtId="43" fontId="6" fillId="0" borderId="2" xfId="1" applyFont="1" applyBorder="1" applyAlignment="1" applyProtection="1">
      <alignment horizontal="right" vertical="top" wrapText="1" indent="2"/>
      <protection locked="0"/>
    </xf>
    <xf numFmtId="3" fontId="6" fillId="0" borderId="0" xfId="2" applyNumberFormat="1" applyFont="1" applyAlignment="1">
      <alignment horizontal="right" vertical="top" indent="1"/>
    </xf>
    <xf numFmtId="0" fontId="6" fillId="0" borderId="0" xfId="0" applyFont="1" applyAlignment="1">
      <alignment horizontal="left"/>
    </xf>
    <xf numFmtId="3" fontId="6" fillId="0" borderId="0" xfId="0" quotePrefix="1" applyNumberFormat="1" applyFont="1" applyAlignment="1" applyProtection="1">
      <alignment horizontal="center" vertical="top" wrapText="1"/>
      <protection locked="0"/>
    </xf>
    <xf numFmtId="0" fontId="6" fillId="0" borderId="2" xfId="0" applyFont="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horizontal="left" vertical="top"/>
      <protection locked="0"/>
    </xf>
    <xf numFmtId="0" fontId="6" fillId="0" borderId="1" xfId="0" applyFont="1" applyBorder="1" applyAlignment="1" applyProtection="1">
      <alignment horizontal="center" vertical="top"/>
      <protection locked="0"/>
    </xf>
    <xf numFmtId="0" fontId="6" fillId="0" borderId="2" xfId="0" applyFont="1" applyBorder="1" applyAlignment="1" applyProtection="1">
      <alignment horizontal="right" vertical="top" wrapText="1"/>
      <protection locked="0"/>
    </xf>
    <xf numFmtId="0" fontId="6" fillId="0" borderId="0" xfId="0" applyFont="1" applyAlignment="1" applyProtection="1">
      <alignment wrapText="1"/>
      <protection locked="0"/>
    </xf>
    <xf numFmtId="0" fontId="6" fillId="0" borderId="0" xfId="0" applyFont="1" applyAlignment="1" applyProtection="1">
      <alignment horizontal="right" vertical="center" indent="1"/>
      <protection locked="0"/>
    </xf>
    <xf numFmtId="3" fontId="6" fillId="0" borderId="0" xfId="0" quotePrefix="1" applyNumberFormat="1" applyFont="1" applyAlignment="1" applyProtection="1">
      <alignment horizontal="right" vertical="top" wrapText="1" indent="1"/>
      <protection locked="0"/>
    </xf>
    <xf numFmtId="3" fontId="6" fillId="0" borderId="0" xfId="0" applyNumberFormat="1" applyFont="1" applyAlignment="1" applyProtection="1">
      <alignment horizontal="right" vertical="top" wrapText="1" indent="2"/>
      <protection locked="0"/>
    </xf>
    <xf numFmtId="3" fontId="6" fillId="0" borderId="1" xfId="0" applyNumberFormat="1" applyFont="1" applyBorder="1" applyAlignment="1" applyProtection="1">
      <alignment horizontal="right" vertical="top" wrapText="1" indent="2"/>
      <protection locked="0"/>
    </xf>
    <xf numFmtId="3" fontId="6" fillId="0" borderId="2" xfId="0" applyNumberFormat="1" applyFont="1" applyBorder="1" applyAlignment="1" applyProtection="1">
      <alignment horizontal="right" wrapText="1" indent="2"/>
      <protection locked="0"/>
    </xf>
    <xf numFmtId="3" fontId="6" fillId="0" borderId="3" xfId="0" applyNumberFormat="1" applyFont="1" applyBorder="1" applyAlignment="1" applyProtection="1">
      <alignment horizontal="right" wrapText="1" indent="2"/>
      <protection locked="0"/>
    </xf>
    <xf numFmtId="1" fontId="6" fillId="0" borderId="0" xfId="1" applyNumberFormat="1" applyFont="1" applyFill="1" applyAlignment="1" applyProtection="1">
      <alignment horizontal="right" wrapText="1" indent="1"/>
      <protection locked="0"/>
    </xf>
    <xf numFmtId="3" fontId="6" fillId="0" borderId="0" xfId="5" applyNumberFormat="1" applyFont="1" applyAlignment="1" applyProtection="1">
      <alignment horizontal="right" vertical="top" wrapText="1" indent="2"/>
      <protection locked="0"/>
    </xf>
    <xf numFmtId="3" fontId="6" fillId="0" borderId="0" xfId="5" applyNumberFormat="1" applyFont="1" applyAlignment="1" applyProtection="1">
      <alignment horizontal="right" vertical="top" wrapText="1" indent="3"/>
      <protection locked="0"/>
    </xf>
    <xf numFmtId="0" fontId="17" fillId="0" borderId="0" xfId="5"/>
    <xf numFmtId="3" fontId="6" fillId="0" borderId="0" xfId="5" applyNumberFormat="1" applyFont="1" applyAlignment="1" applyProtection="1">
      <alignment horizontal="right" vertical="top" wrapText="1" indent="4"/>
      <protection locked="0"/>
    </xf>
    <xf numFmtId="0" fontId="6" fillId="0" borderId="3" xfId="5" applyFont="1" applyBorder="1" applyAlignment="1" applyProtection="1">
      <alignment horizontal="left" vertical="center"/>
      <protection locked="0"/>
    </xf>
    <xf numFmtId="3" fontId="6" fillId="0" borderId="3" xfId="5" applyNumberFormat="1" applyFont="1" applyBorder="1" applyAlignment="1" applyProtection="1">
      <alignment horizontal="right" vertical="top"/>
      <protection locked="0"/>
    </xf>
    <xf numFmtId="3" fontId="6" fillId="0" borderId="3" xfId="5" applyNumberFormat="1" applyFont="1" applyBorder="1" applyAlignment="1" applyProtection="1">
      <alignment horizontal="right" vertical="top" wrapText="1" indent="4"/>
      <protection locked="0"/>
    </xf>
    <xf numFmtId="3" fontId="6" fillId="0" borderId="0" xfId="1" applyNumberFormat="1" applyFont="1" applyAlignment="1" applyProtection="1">
      <alignment horizontal="right" vertical="top" wrapText="1" indent="1"/>
      <protection locked="0"/>
    </xf>
    <xf numFmtId="3" fontId="6" fillId="0" borderId="0" xfId="1" quotePrefix="1" applyNumberFormat="1" applyFont="1" applyAlignment="1" applyProtection="1">
      <alignment horizontal="right" vertical="top" wrapText="1" indent="1"/>
      <protection locked="0"/>
    </xf>
    <xf numFmtId="3" fontId="6" fillId="0" borderId="0" xfId="1" applyNumberFormat="1" applyFont="1" applyBorder="1" applyAlignment="1" applyProtection="1">
      <alignment horizontal="right" vertical="top" wrapText="1" indent="1"/>
      <protection locked="0"/>
    </xf>
    <xf numFmtId="3" fontId="6" fillId="0" borderId="3" xfId="1" applyNumberFormat="1" applyFont="1" applyBorder="1" applyAlignment="1" applyProtection="1">
      <alignment horizontal="right" vertical="top" wrapText="1" indent="1"/>
      <protection locked="0"/>
    </xf>
    <xf numFmtId="3" fontId="6" fillId="0" borderId="0" xfId="1" applyNumberFormat="1" applyFont="1" applyAlignment="1" applyProtection="1">
      <alignment horizontal="right" vertical="top" wrapText="1" indent="3"/>
      <protection locked="0"/>
    </xf>
    <xf numFmtId="3" fontId="6" fillId="0" borderId="0" xfId="1" applyNumberFormat="1" applyFont="1" applyBorder="1" applyAlignment="1" applyProtection="1">
      <alignment horizontal="right" vertical="top" wrapText="1" indent="3"/>
      <protection locked="0"/>
    </xf>
    <xf numFmtId="0" fontId="6" fillId="0" borderId="0" xfId="5" applyFont="1" applyAlignment="1" applyProtection="1">
      <alignment horizontal="left" vertical="top" wrapText="1"/>
      <protection locked="0"/>
    </xf>
    <xf numFmtId="164" fontId="6" fillId="0" borderId="0" xfId="5" applyNumberFormat="1" applyFont="1" applyAlignment="1" applyProtection="1">
      <alignment horizontal="right" vertical="top" wrapText="1" indent="2"/>
      <protection locked="0"/>
    </xf>
    <xf numFmtId="164" fontId="6" fillId="0" borderId="0" xfId="5" applyNumberFormat="1" applyFont="1" applyAlignment="1" applyProtection="1">
      <alignment horizontal="right" vertical="top" wrapText="1" indent="1"/>
      <protection locked="0"/>
    </xf>
    <xf numFmtId="3" fontId="6" fillId="0" borderId="0" xfId="0" applyNumberFormat="1" applyFont="1" applyAlignment="1" applyProtection="1">
      <alignment horizontal="right" vertical="top" wrapText="1"/>
      <protection locked="0"/>
    </xf>
    <xf numFmtId="3" fontId="8" fillId="0" borderId="0" xfId="0" applyNumberFormat="1" applyFont="1" applyAlignment="1" applyProtection="1">
      <alignment horizontal="left" vertical="top" wrapText="1"/>
      <protection locked="0"/>
    </xf>
    <xf numFmtId="0" fontId="6" fillId="0" borderId="2" xfId="0" applyFont="1" applyBorder="1" applyAlignment="1" applyProtection="1">
      <alignment vertical="top" wrapText="1"/>
      <protection locked="0"/>
    </xf>
    <xf numFmtId="166" fontId="6" fillId="0" borderId="0" xfId="1" applyNumberFormat="1" applyFont="1" applyBorder="1" applyAlignment="1" applyProtection="1">
      <alignment horizontal="right" vertical="top" wrapText="1"/>
      <protection locked="0"/>
    </xf>
    <xf numFmtId="3" fontId="6" fillId="0" borderId="0" xfId="5" applyNumberFormat="1" applyFont="1" applyAlignment="1" applyProtection="1">
      <alignment horizontal="right" vertical="top" wrapText="1" indent="1"/>
      <protection locked="0"/>
    </xf>
    <xf numFmtId="166" fontId="6" fillId="0" borderId="0" xfId="1" applyNumberFormat="1" applyFont="1" applyFill="1" applyBorder="1" applyAlignment="1" applyProtection="1">
      <alignment horizontal="right" wrapText="1"/>
      <protection locked="0"/>
    </xf>
    <xf numFmtId="166" fontId="6" fillId="0" borderId="0" xfId="1" applyNumberFormat="1" applyFont="1" applyFill="1" applyBorder="1" applyAlignment="1" applyProtection="1">
      <alignment horizontal="right" wrapText="1" indent="1"/>
      <protection locked="0"/>
    </xf>
    <xf numFmtId="166" fontId="6" fillId="0" borderId="0" xfId="1" applyNumberFormat="1" applyFont="1" applyFill="1" applyAlignment="1" applyProtection="1">
      <alignment horizontal="right" wrapText="1"/>
      <protection locked="0"/>
    </xf>
    <xf numFmtId="166" fontId="6" fillId="0" borderId="0" xfId="1" applyNumberFormat="1" applyFont="1" applyFill="1" applyAlignment="1" applyProtection="1">
      <alignment horizontal="right" wrapText="1" indent="1"/>
      <protection locked="0"/>
    </xf>
    <xf numFmtId="3" fontId="6" fillId="0" borderId="0" xfId="0" applyNumberFormat="1" applyFont="1" applyAlignment="1" applyProtection="1">
      <alignment wrapText="1"/>
      <protection locked="0"/>
    </xf>
    <xf numFmtId="3" fontId="6" fillId="0" borderId="0" xfId="0" applyNumberFormat="1" applyFont="1" applyAlignment="1" applyProtection="1">
      <alignment horizontal="right" indent="1"/>
      <protection locked="0"/>
    </xf>
    <xf numFmtId="3" fontId="6" fillId="0" borderId="0" xfId="0" applyNumberFormat="1" applyFont="1" applyAlignment="1" applyProtection="1">
      <alignment horizontal="right" wrapText="1"/>
      <protection locked="0"/>
    </xf>
    <xf numFmtId="0" fontId="6" fillId="0" borderId="0" xfId="2" applyFont="1" applyAlignment="1">
      <alignment horizontal="right" indent="1"/>
    </xf>
    <xf numFmtId="0" fontId="6" fillId="2" borderId="0" xfId="0" applyFont="1" applyFill="1" applyAlignment="1" applyProtection="1">
      <alignment horizontal="left" vertical="top" wrapText="1"/>
      <protection locked="0"/>
    </xf>
    <xf numFmtId="0" fontId="9" fillId="0" borderId="0" xfId="0" applyFont="1" applyAlignment="1">
      <alignment horizontal="left" vertical="top"/>
    </xf>
    <xf numFmtId="0" fontId="9" fillId="0" borderId="0" xfId="0" applyFont="1" applyAlignment="1">
      <alignment horizontal="left"/>
    </xf>
    <xf numFmtId="0" fontId="6" fillId="0" borderId="3" xfId="0" applyFont="1" applyBorder="1" applyProtection="1">
      <protection locked="0"/>
    </xf>
    <xf numFmtId="3" fontId="6" fillId="2" borderId="0" xfId="0" applyNumberFormat="1" applyFont="1" applyFill="1" applyAlignment="1" applyProtection="1">
      <alignment horizontal="right" vertical="top" wrapText="1" indent="5"/>
      <protection locked="0"/>
    </xf>
    <xf numFmtId="3" fontId="6" fillId="2" borderId="0" xfId="0" applyNumberFormat="1" applyFont="1" applyFill="1" applyAlignment="1" applyProtection="1">
      <alignment horizontal="right" vertical="top" wrapText="1" indent="6"/>
      <protection locked="0"/>
    </xf>
    <xf numFmtId="0" fontId="6" fillId="2" borderId="0" xfId="0" applyFont="1" applyFill="1" applyAlignment="1" applyProtection="1">
      <alignment horizontal="left" wrapText="1"/>
      <protection locked="0"/>
    </xf>
    <xf numFmtId="0" fontId="6" fillId="2" borderId="0" xfId="0" applyFont="1" applyFill="1" applyAlignment="1" applyProtection="1">
      <alignment horizontal="left" vertical="top"/>
      <protection locked="0"/>
    </xf>
    <xf numFmtId="3" fontId="6" fillId="0" borderId="0" xfId="0" applyNumberFormat="1" applyFont="1"/>
    <xf numFmtId="0" fontId="6" fillId="0" borderId="4" xfId="0" applyFont="1" applyBorder="1" applyAlignment="1" applyProtection="1">
      <alignment horizontal="right" vertical="top"/>
      <protection locked="0"/>
    </xf>
    <xf numFmtId="0" fontId="6" fillId="0" borderId="5" xfId="0" applyFont="1" applyBorder="1" applyAlignment="1" applyProtection="1">
      <alignment horizontal="right" vertical="top"/>
      <protection locked="0"/>
    </xf>
    <xf numFmtId="0" fontId="6" fillId="2" borderId="0" xfId="0" applyFont="1" applyFill="1"/>
    <xf numFmtId="0" fontId="6" fillId="0" borderId="0" xfId="5" applyFont="1" applyAlignment="1" applyProtection="1">
      <alignment vertical="top" wrapText="1"/>
      <protection locked="0"/>
    </xf>
    <xf numFmtId="0" fontId="7" fillId="0" borderId="0" xfId="5" applyFont="1"/>
    <xf numFmtId="0" fontId="8" fillId="0" borderId="0" xfId="2" applyFont="1" applyAlignment="1">
      <alignment horizontal="right" indent="1"/>
    </xf>
    <xf numFmtId="0" fontId="8" fillId="0" borderId="2" xfId="2" applyFont="1" applyBorder="1" applyAlignment="1">
      <alignment horizontal="right" indent="1"/>
    </xf>
    <xf numFmtId="3" fontId="8" fillId="0" borderId="2" xfId="0" applyNumberFormat="1" applyFont="1" applyBorder="1" applyAlignment="1" applyProtection="1">
      <alignment horizontal="right" vertical="top" indent="1"/>
      <protection locked="0"/>
    </xf>
    <xf numFmtId="3" fontId="6" fillId="0" borderId="2" xfId="0" applyNumberFormat="1" applyFont="1" applyBorder="1" applyAlignment="1" applyProtection="1">
      <alignment horizontal="right" vertical="top" indent="4"/>
      <protection locked="0"/>
    </xf>
    <xf numFmtId="0" fontId="6" fillId="0" borderId="2" xfId="0" applyFont="1" applyBorder="1" applyAlignment="1" applyProtection="1">
      <alignment vertical="top"/>
      <protection locked="0"/>
    </xf>
    <xf numFmtId="3" fontId="6" fillId="0" borderId="0" xfId="0" applyNumberFormat="1" applyFont="1" applyAlignment="1">
      <alignment horizontal="right"/>
    </xf>
    <xf numFmtId="0" fontId="23" fillId="0" borderId="0" xfId="0" applyFont="1" applyAlignment="1">
      <alignment horizontal="left" vertical="top" wrapText="1"/>
    </xf>
    <xf numFmtId="3" fontId="8" fillId="0" borderId="0" xfId="0" applyNumberFormat="1" applyFont="1" applyAlignment="1" applyProtection="1">
      <alignment horizontal="left" vertical="top"/>
      <protection locked="0"/>
    </xf>
    <xf numFmtId="0" fontId="24" fillId="0" borderId="0" xfId="0" applyFont="1"/>
    <xf numFmtId="166" fontId="17" fillId="0" borderId="0" xfId="5" applyNumberFormat="1"/>
    <xf numFmtId="3" fontId="17" fillId="0" borderId="0" xfId="5" applyNumberFormat="1"/>
    <xf numFmtId="166" fontId="0" fillId="0" borderId="0" xfId="1" applyNumberFormat="1" applyFont="1"/>
    <xf numFmtId="0" fontId="7" fillId="0" borderId="2" xfId="0" applyFont="1" applyBorder="1" applyAlignment="1">
      <alignment horizontal="center"/>
    </xf>
    <xf numFmtId="164" fontId="6" fillId="0" borderId="2" xfId="0" applyNumberFormat="1" applyFont="1" applyBorder="1" applyAlignment="1" applyProtection="1">
      <alignment horizontal="right" vertical="top" indent="2"/>
      <protection locked="0"/>
    </xf>
    <xf numFmtId="0" fontId="25" fillId="0" borderId="0" xfId="0" applyFont="1" applyAlignment="1">
      <alignment horizontal="right"/>
    </xf>
    <xf numFmtId="0" fontId="25" fillId="0" borderId="0" xfId="0" applyFont="1"/>
    <xf numFmtId="166" fontId="25" fillId="0" borderId="0" xfId="1" applyNumberFormat="1" applyFont="1" applyFill="1" applyAlignment="1">
      <alignment horizontal="right"/>
    </xf>
    <xf numFmtId="0" fontId="25" fillId="0" borderId="0" xfId="5" applyFont="1"/>
    <xf numFmtId="0" fontId="10" fillId="0" borderId="0" xfId="5" applyFont="1"/>
    <xf numFmtId="166" fontId="7" fillId="0" borderId="0" xfId="1" applyNumberFormat="1" applyFont="1" applyAlignment="1">
      <alignment horizontal="right"/>
    </xf>
    <xf numFmtId="0" fontId="5" fillId="0" borderId="2" xfId="13" applyFont="1" applyBorder="1"/>
    <xf numFmtId="0" fontId="7" fillId="0" borderId="2" xfId="5" applyFont="1" applyBorder="1"/>
    <xf numFmtId="166" fontId="7" fillId="0" borderId="2" xfId="1" applyNumberFormat="1" applyFont="1" applyBorder="1" applyAlignment="1">
      <alignment horizontal="right"/>
    </xf>
    <xf numFmtId="0" fontId="6" fillId="0" borderId="0" xfId="5" applyFont="1" applyAlignment="1">
      <alignment vertical="top" wrapText="1"/>
    </xf>
    <xf numFmtId="0" fontId="26" fillId="0" borderId="0" xfId="5" applyFont="1"/>
    <xf numFmtId="0" fontId="5" fillId="0" borderId="0" xfId="13" applyFont="1"/>
    <xf numFmtId="166" fontId="7" fillId="0" borderId="0" xfId="1" applyNumberFormat="1" applyFont="1" applyFill="1" applyAlignment="1">
      <alignment horizontal="right"/>
    </xf>
    <xf numFmtId="3" fontId="6" fillId="0" borderId="0" xfId="1" quotePrefix="1" applyNumberFormat="1" applyFont="1" applyFill="1" applyBorder="1" applyAlignment="1" applyProtection="1">
      <alignment horizontal="right" vertical="top" wrapText="1" indent="1"/>
      <protection locked="0"/>
    </xf>
    <xf numFmtId="0" fontId="2" fillId="0" borderId="0" xfId="10" applyFont="1"/>
    <xf numFmtId="9" fontId="25" fillId="0" borderId="0" xfId="12" applyFont="1"/>
    <xf numFmtId="166" fontId="25" fillId="0" borderId="0" xfId="11" applyNumberFormat="1" applyFont="1"/>
    <xf numFmtId="0" fontId="2" fillId="0" borderId="2" xfId="10" applyFont="1" applyBorder="1"/>
    <xf numFmtId="0" fontId="25" fillId="0" borderId="2" xfId="0" applyFont="1" applyBorder="1"/>
    <xf numFmtId="0" fontId="6" fillId="0" borderId="3" xfId="0" applyFont="1" applyBorder="1" applyAlignment="1" applyProtection="1">
      <alignment horizontal="left" wrapText="1"/>
      <protection locked="0"/>
    </xf>
    <xf numFmtId="164" fontId="6" fillId="0" borderId="3" xfId="0" applyNumberFormat="1" applyFont="1" applyBorder="1" applyAlignment="1" applyProtection="1">
      <alignment horizontal="right" wrapText="1" indent="2"/>
      <protection locked="0"/>
    </xf>
    <xf numFmtId="0" fontId="6" fillId="0" borderId="0" xfId="0" applyFont="1" applyAlignment="1">
      <alignment horizontal="left" vertical="top"/>
    </xf>
    <xf numFmtId="164" fontId="6" fillId="0" borderId="0" xfId="0" applyNumberFormat="1" applyFont="1" applyAlignment="1">
      <alignment horizontal="left" vertical="top" indent="2"/>
    </xf>
    <xf numFmtId="0" fontId="6" fillId="0" borderId="3" xfId="0" applyFont="1" applyBorder="1" applyAlignment="1" applyProtection="1">
      <alignment horizontal="right" wrapText="1" indent="2"/>
      <protection locked="0"/>
    </xf>
    <xf numFmtId="166" fontId="6" fillId="0" borderId="3" xfId="1" applyNumberFormat="1" applyFont="1" applyFill="1" applyBorder="1" applyAlignment="1" applyProtection="1">
      <alignment horizontal="right" wrapText="1" indent="2"/>
      <protection locked="0"/>
    </xf>
    <xf numFmtId="3" fontId="6" fillId="0" borderId="3" xfId="0" applyNumberFormat="1" applyFont="1" applyBorder="1" applyAlignment="1" applyProtection="1">
      <alignment horizontal="center" vertical="top"/>
      <protection locked="0"/>
    </xf>
    <xf numFmtId="164" fontId="6" fillId="0" borderId="3" xfId="0" applyNumberFormat="1" applyFont="1" applyBorder="1" applyAlignment="1" applyProtection="1">
      <alignment horizontal="right" vertical="top" wrapText="1" indent="2"/>
      <protection locked="0"/>
    </xf>
    <xf numFmtId="164" fontId="6" fillId="0" borderId="2" xfId="5" applyNumberFormat="1" applyFont="1" applyBorder="1" applyAlignment="1" applyProtection="1">
      <alignment horizontal="right" vertical="top" wrapText="1" indent="2"/>
      <protection locked="0"/>
    </xf>
    <xf numFmtId="166" fontId="6" fillId="0" borderId="0" xfId="1" applyNumberFormat="1" applyFont="1" applyBorder="1" applyAlignment="1" applyProtection="1">
      <alignment horizontal="right" vertical="top" wrapText="1" indent="2"/>
      <protection locked="0"/>
    </xf>
    <xf numFmtId="0" fontId="6" fillId="0" borderId="0" xfId="2" applyFont="1" applyAlignment="1">
      <alignment horizontal="right" vertical="top" indent="2"/>
    </xf>
    <xf numFmtId="166" fontId="6" fillId="0" borderId="0" xfId="1" applyNumberFormat="1" applyFont="1" applyFill="1" applyBorder="1" applyAlignment="1" applyProtection="1">
      <alignment horizontal="right" vertical="top" wrapText="1" indent="1"/>
      <protection locked="0"/>
    </xf>
    <xf numFmtId="0" fontId="7" fillId="0" borderId="0" xfId="0" applyFont="1" applyAlignment="1">
      <alignment horizontal="left" vertical="top"/>
    </xf>
    <xf numFmtId="0" fontId="7" fillId="0" borderId="0" xfId="0" applyFont="1" applyAlignment="1">
      <alignment horizontal="left"/>
    </xf>
    <xf numFmtId="3" fontId="6" fillId="0" borderId="0" xfId="16" applyNumberFormat="1" applyFont="1" applyAlignment="1" applyProtection="1">
      <alignment vertical="top" wrapText="1"/>
      <protection locked="0"/>
    </xf>
    <xf numFmtId="3" fontId="6" fillId="0" borderId="0" xfId="16" applyNumberFormat="1" applyFont="1" applyAlignment="1" applyProtection="1">
      <alignment horizontal="right" vertical="top" wrapText="1" indent="2"/>
      <protection locked="0"/>
    </xf>
    <xf numFmtId="3" fontId="10" fillId="0" borderId="0" xfId="0" applyNumberFormat="1" applyFont="1" applyAlignment="1" applyProtection="1">
      <alignment horizontal="right" vertical="top" wrapText="1" indent="3"/>
      <protection locked="0"/>
    </xf>
    <xf numFmtId="3" fontId="6" fillId="0" borderId="0" xfId="2" quotePrefix="1" applyNumberFormat="1" applyFont="1" applyAlignment="1">
      <alignment horizontal="left" wrapText="1"/>
    </xf>
    <xf numFmtId="3" fontId="8" fillId="0" borderId="2" xfId="2" quotePrefix="1" applyNumberFormat="1" applyFont="1" applyBorder="1" applyAlignment="1">
      <alignment horizontal="left" wrapText="1"/>
    </xf>
    <xf numFmtId="3" fontId="8" fillId="0" borderId="0" xfId="2" quotePrefix="1" applyNumberFormat="1" applyFont="1" applyAlignment="1">
      <alignment horizontal="left" wrapText="1"/>
    </xf>
    <xf numFmtId="0" fontId="0" fillId="3" borderId="0" xfId="0" applyFill="1"/>
    <xf numFmtId="166" fontId="17" fillId="3" borderId="0" xfId="5" applyNumberFormat="1" applyFill="1"/>
    <xf numFmtId="166" fontId="0" fillId="0" borderId="0" xfId="1" applyNumberFormat="1" applyFont="1" applyFill="1"/>
    <xf numFmtId="3" fontId="6" fillId="0" borderId="0" xfId="2" applyNumberFormat="1" applyFont="1" applyAlignment="1">
      <alignment horizontal="right" vertical="top"/>
    </xf>
    <xf numFmtId="3" fontId="6" fillId="0" borderId="0" xfId="2" quotePrefix="1" applyNumberFormat="1" applyFont="1" applyAlignment="1">
      <alignment horizontal="right" vertical="top"/>
    </xf>
    <xf numFmtId="3" fontId="6" fillId="0" borderId="2" xfId="2" quotePrefix="1" applyNumberFormat="1" applyFont="1" applyBorder="1" applyAlignment="1">
      <alignment horizontal="right" vertical="top"/>
    </xf>
    <xf numFmtId="3" fontId="8" fillId="0" borderId="0" xfId="0" applyNumberFormat="1" applyFont="1" applyAlignment="1" applyProtection="1">
      <alignment horizontal="right" vertical="top" indent="1"/>
      <protection locked="0"/>
    </xf>
    <xf numFmtId="3" fontId="6" fillId="0" borderId="0" xfId="1" applyNumberFormat="1" applyFont="1" applyFill="1" applyAlignment="1" applyProtection="1">
      <alignment horizontal="right" vertical="top" wrapText="1" indent="3"/>
      <protection locked="0"/>
    </xf>
    <xf numFmtId="3" fontId="6" fillId="0" borderId="0" xfId="1" applyNumberFormat="1" applyFont="1" applyFill="1" applyAlignment="1" applyProtection="1">
      <alignment horizontal="right" vertical="top" wrapText="1" indent="1"/>
      <protection locked="0"/>
    </xf>
    <xf numFmtId="166" fontId="7" fillId="3" borderId="0" xfId="1" applyNumberFormat="1" applyFont="1" applyFill="1" applyAlignment="1">
      <alignment horizontal="right"/>
    </xf>
    <xf numFmtId="3" fontId="6" fillId="0" borderId="0" xfId="16" applyNumberFormat="1" applyFont="1" applyAlignment="1" applyProtection="1">
      <alignment horizontal="right" vertical="top" wrapText="1"/>
      <protection locked="0"/>
    </xf>
    <xf numFmtId="3" fontId="6" fillId="0" borderId="0" xfId="1" applyNumberFormat="1" applyFont="1" applyFill="1" applyBorder="1" applyAlignment="1" applyProtection="1">
      <alignment horizontal="right" vertical="top" wrapText="1" indent="1"/>
      <protection locked="0"/>
    </xf>
    <xf numFmtId="3" fontId="6" fillId="0" borderId="0" xfId="1" applyNumberFormat="1" applyFont="1" applyFill="1" applyBorder="1" applyAlignment="1" applyProtection="1">
      <alignment horizontal="right" vertical="top" wrapText="1" indent="3"/>
      <protection locked="0"/>
    </xf>
    <xf numFmtId="0" fontId="6" fillId="0" borderId="2" xfId="5" applyFont="1" applyBorder="1" applyAlignment="1">
      <alignment horizontal="left" wrapText="1"/>
    </xf>
    <xf numFmtId="0" fontId="6" fillId="0" borderId="2" xfId="5" applyFont="1" applyBorder="1" applyAlignment="1">
      <alignment vertical="top" wrapText="1"/>
    </xf>
    <xf numFmtId="0" fontId="46" fillId="0" borderId="0" xfId="10" applyFont="1" applyAlignment="1">
      <alignment wrapText="1"/>
    </xf>
    <xf numFmtId="0" fontId="47" fillId="0" borderId="0" xfId="5" applyFont="1" applyAlignment="1">
      <alignment wrapText="1"/>
    </xf>
    <xf numFmtId="0" fontId="47" fillId="4" borderId="0" xfId="5" applyFont="1" applyFill="1" applyAlignment="1">
      <alignment wrapText="1"/>
    </xf>
    <xf numFmtId="0" fontId="47" fillId="6" borderId="0" xfId="5" applyFont="1" applyFill="1" applyAlignment="1">
      <alignment wrapText="1"/>
    </xf>
    <xf numFmtId="0" fontId="47" fillId="3" borderId="0" xfId="5" applyFont="1" applyFill="1" applyAlignment="1">
      <alignment wrapText="1"/>
    </xf>
    <xf numFmtId="0" fontId="47" fillId="5" borderId="0" xfId="5" applyFont="1" applyFill="1" applyAlignment="1">
      <alignment wrapText="1"/>
    </xf>
    <xf numFmtId="0" fontId="48" fillId="0" borderId="0" xfId="0" applyFont="1" applyAlignment="1">
      <alignment wrapText="1"/>
    </xf>
    <xf numFmtId="0" fontId="5" fillId="0" borderId="0" xfId="10" applyFont="1"/>
    <xf numFmtId="166" fontId="7" fillId="0" borderId="0" xfId="11" applyNumberFormat="1" applyFont="1"/>
    <xf numFmtId="9" fontId="7" fillId="0" borderId="0" xfId="12" applyFont="1"/>
    <xf numFmtId="0" fontId="5" fillId="0" borderId="2" xfId="10" applyFont="1" applyBorder="1"/>
    <xf numFmtId="0" fontId="47" fillId="22" borderId="0" xfId="5" applyFont="1" applyFill="1" applyAlignment="1">
      <alignment wrapText="1"/>
    </xf>
    <xf numFmtId="3" fontId="0" fillId="0" borderId="0" xfId="1" applyNumberFormat="1" applyFont="1"/>
    <xf numFmtId="3" fontId="0" fillId="0" borderId="0" xfId="0" applyNumberFormat="1"/>
    <xf numFmtId="0" fontId="6" fillId="23" borderId="0" xfId="0" applyFont="1" applyFill="1" applyAlignment="1" applyProtection="1">
      <alignment horizontal="left" vertical="top"/>
      <protection locked="0"/>
    </xf>
    <xf numFmtId="0" fontId="6" fillId="23" borderId="0" xfId="0" applyFont="1" applyFill="1" applyAlignment="1" applyProtection="1">
      <alignment horizontal="right" vertical="top"/>
      <protection locked="0"/>
    </xf>
    <xf numFmtId="0" fontId="6" fillId="23" borderId="0" xfId="0" applyFont="1" applyFill="1" applyAlignment="1" applyProtection="1">
      <alignment horizontal="right" vertical="top" indent="1"/>
      <protection locked="0"/>
    </xf>
    <xf numFmtId="0" fontId="7" fillId="23" borderId="0" xfId="0" applyFont="1" applyFill="1"/>
    <xf numFmtId="164" fontId="6" fillId="23" borderId="0" xfId="0" applyNumberFormat="1" applyFont="1" applyFill="1" applyAlignment="1" applyProtection="1">
      <alignment horizontal="left" vertical="top"/>
      <protection locked="0"/>
    </xf>
    <xf numFmtId="3" fontId="6" fillId="23" borderId="0" xfId="0" applyNumberFormat="1" applyFont="1" applyFill="1" applyAlignment="1" applyProtection="1">
      <alignment horizontal="left" vertical="top"/>
      <protection locked="0"/>
    </xf>
    <xf numFmtId="0" fontId="6" fillId="23" borderId="0" xfId="0" applyFont="1" applyFill="1" applyAlignment="1" applyProtection="1">
      <alignment horizontal="left"/>
      <protection locked="0"/>
    </xf>
    <xf numFmtId="0" fontId="6" fillId="23" borderId="0" xfId="0" applyFont="1" applyFill="1" applyAlignment="1" applyProtection="1">
      <alignment horizontal="right" vertical="top" indent="2"/>
      <protection locked="0"/>
    </xf>
    <xf numFmtId="0" fontId="7" fillId="3" borderId="0" xfId="0" applyFont="1" applyFill="1"/>
    <xf numFmtId="3" fontId="6" fillId="23" borderId="0" xfId="0" applyNumberFormat="1" applyFont="1" applyFill="1" applyAlignment="1" applyProtection="1">
      <alignment horizontal="right" vertical="top"/>
      <protection locked="0"/>
    </xf>
    <xf numFmtId="3" fontId="6" fillId="23" borderId="0" xfId="0" applyNumberFormat="1" applyFont="1" applyFill="1" applyAlignment="1" applyProtection="1">
      <alignment horizontal="right" vertical="top" indent="1"/>
      <protection locked="0"/>
    </xf>
    <xf numFmtId="0" fontId="6" fillId="23" borderId="0" xfId="0" applyFont="1" applyFill="1" applyAlignment="1" applyProtection="1">
      <alignment horizontal="right" vertical="top" indent="3"/>
      <protection locked="0"/>
    </xf>
    <xf numFmtId="164" fontId="6" fillId="23" borderId="0" xfId="0" applyNumberFormat="1" applyFont="1" applyFill="1" applyAlignment="1" applyProtection="1">
      <alignment horizontal="right" vertical="top"/>
      <protection locked="0"/>
    </xf>
    <xf numFmtId="164" fontId="6" fillId="23" borderId="0" xfId="0" applyNumberFormat="1" applyFont="1" applyFill="1" applyAlignment="1" applyProtection="1">
      <alignment vertical="top"/>
      <protection locked="0"/>
    </xf>
    <xf numFmtId="164" fontId="6" fillId="23" borderId="0" xfId="0" applyNumberFormat="1" applyFont="1" applyFill="1" applyAlignment="1" applyProtection="1">
      <alignment horizontal="center" vertical="top"/>
      <protection locked="0"/>
    </xf>
    <xf numFmtId="164" fontId="8" fillId="0" borderId="0" xfId="0" applyNumberFormat="1" applyFont="1" applyAlignment="1" applyProtection="1">
      <alignment horizontal="right" vertical="top" indent="1"/>
      <protection locked="0"/>
    </xf>
    <xf numFmtId="3" fontId="6" fillId="0" borderId="0" xfId="0" applyNumberFormat="1" applyFont="1" applyAlignment="1">
      <alignment horizontal="right" indent="1"/>
    </xf>
    <xf numFmtId="3" fontId="6" fillId="0" borderId="0" xfId="10" applyNumberFormat="1" applyFont="1" applyAlignment="1" applyProtection="1">
      <alignment horizontal="right" vertical="top" wrapText="1" indent="2"/>
      <protection locked="0"/>
    </xf>
    <xf numFmtId="3" fontId="6" fillId="0" borderId="0" xfId="10" applyNumberFormat="1" applyFont="1" applyAlignment="1" applyProtection="1">
      <alignment horizontal="right" vertical="top" wrapText="1" indent="3"/>
      <protection locked="0"/>
    </xf>
    <xf numFmtId="0" fontId="9" fillId="0" borderId="0" xfId="10" applyFont="1" applyAlignment="1">
      <alignment horizontal="left" vertical="top"/>
    </xf>
    <xf numFmtId="0" fontId="9" fillId="0" borderId="0" xfId="10" applyFont="1" applyAlignment="1">
      <alignment horizontal="left"/>
    </xf>
    <xf numFmtId="3" fontId="6" fillId="0" borderId="2" xfId="10" applyNumberFormat="1" applyFont="1" applyBorder="1" applyAlignment="1" applyProtection="1">
      <alignment horizontal="right" vertical="top" wrapText="1" indent="2"/>
      <protection locked="0"/>
    </xf>
    <xf numFmtId="3" fontId="6" fillId="0" borderId="2" xfId="10" applyNumberFormat="1" applyFont="1" applyBorder="1" applyAlignment="1" applyProtection="1">
      <alignment horizontal="right" vertical="top" wrapText="1" indent="3"/>
      <protection locked="0"/>
    </xf>
    <xf numFmtId="0" fontId="9" fillId="0" borderId="2" xfId="10" applyFont="1" applyBorder="1" applyAlignment="1">
      <alignment horizontal="left" vertical="top"/>
    </xf>
    <xf numFmtId="0" fontId="9" fillId="0" borderId="2" xfId="10" applyFont="1" applyBorder="1" applyAlignment="1">
      <alignment horizontal="left"/>
    </xf>
    <xf numFmtId="3" fontId="6" fillId="0" borderId="0" xfId="10" applyNumberFormat="1" applyFont="1" applyAlignment="1" applyProtection="1">
      <alignment vertical="top" wrapText="1"/>
      <protection locked="0"/>
    </xf>
    <xf numFmtId="3" fontId="6" fillId="0" borderId="2" xfId="10" applyNumberFormat="1" applyFont="1" applyBorder="1" applyAlignment="1" applyProtection="1">
      <alignment vertical="top" wrapText="1"/>
      <protection locked="0"/>
    </xf>
    <xf numFmtId="167" fontId="6" fillId="23" borderId="0" xfId="0" applyNumberFormat="1" applyFont="1" applyFill="1" applyAlignment="1" applyProtection="1">
      <alignment horizontal="left" vertical="top"/>
      <protection locked="0"/>
    </xf>
    <xf numFmtId="167" fontId="6" fillId="23" borderId="0" xfId="0" applyNumberFormat="1" applyFont="1" applyFill="1" applyAlignment="1" applyProtection="1">
      <alignment horizontal="right" vertical="top" indent="1"/>
      <protection locked="0"/>
    </xf>
    <xf numFmtId="166" fontId="6" fillId="23" borderId="0" xfId="1" applyNumberFormat="1" applyFont="1" applyFill="1" applyAlignment="1" applyProtection="1">
      <alignment horizontal="left" vertical="top"/>
      <protection locked="0"/>
    </xf>
    <xf numFmtId="166" fontId="6" fillId="23" borderId="0" xfId="1" applyNumberFormat="1" applyFont="1" applyFill="1" applyAlignment="1" applyProtection="1">
      <alignment horizontal="right" vertical="top" indent="2"/>
      <protection locked="0"/>
    </xf>
    <xf numFmtId="3" fontId="6" fillId="23" borderId="0" xfId="0" applyNumberFormat="1" applyFont="1" applyFill="1" applyAlignment="1" applyProtection="1">
      <alignment horizontal="right" vertical="top" indent="3"/>
      <protection locked="0"/>
    </xf>
    <xf numFmtId="3" fontId="6" fillId="23" borderId="0" xfId="0" applyNumberFormat="1" applyFont="1" applyFill="1" applyAlignment="1" applyProtection="1">
      <alignment horizontal="right" vertical="top" indent="4"/>
      <protection locked="0"/>
    </xf>
    <xf numFmtId="0" fontId="49" fillId="0" borderId="0" xfId="0" applyFont="1" applyAlignment="1" applyProtection="1">
      <alignment horizontal="right" vertical="top" indent="1"/>
      <protection locked="0"/>
    </xf>
    <xf numFmtId="1" fontId="7" fillId="0" borderId="0" xfId="0" applyNumberFormat="1" applyFont="1"/>
    <xf numFmtId="3" fontId="6" fillId="24" borderId="0" xfId="0" applyNumberFormat="1" applyFont="1" applyFill="1" applyAlignment="1" applyProtection="1">
      <alignment horizontal="right" vertical="top" wrapText="1" indent="2"/>
      <protection locked="0"/>
    </xf>
    <xf numFmtId="3" fontId="6" fillId="24" borderId="0" xfId="0" applyNumberFormat="1" applyFont="1" applyFill="1" applyAlignment="1" applyProtection="1">
      <alignment horizontal="right" vertical="top" wrapText="1" indent="3"/>
      <protection locked="0"/>
    </xf>
    <xf numFmtId="3" fontId="6" fillId="24" borderId="0" xfId="0" applyNumberFormat="1" applyFont="1" applyFill="1" applyAlignment="1" applyProtection="1">
      <alignment horizontal="right" vertical="top" wrapText="1" indent="4"/>
      <protection locked="0"/>
    </xf>
    <xf numFmtId="3" fontId="6" fillId="24" borderId="0" xfId="1" applyNumberFormat="1" applyFont="1" applyFill="1" applyAlignment="1" applyProtection="1">
      <alignment horizontal="right" vertical="top" wrapText="1" indent="1"/>
      <protection locked="0"/>
    </xf>
    <xf numFmtId="3" fontId="6" fillId="24" borderId="0" xfId="1" quotePrefix="1" applyNumberFormat="1" applyFont="1" applyFill="1" applyAlignment="1" applyProtection="1">
      <alignment horizontal="right" vertical="top" wrapText="1" indent="1"/>
      <protection locked="0"/>
    </xf>
    <xf numFmtId="0" fontId="6" fillId="0" borderId="2" xfId="0" applyFont="1" applyBorder="1" applyAlignment="1" applyProtection="1">
      <alignment horizontal="center" vertical="center" wrapText="1"/>
      <protection locked="0"/>
    </xf>
    <xf numFmtId="0" fontId="6" fillId="23" borderId="0" xfId="0" applyFont="1" applyFill="1"/>
    <xf numFmtId="0" fontId="6" fillId="0" borderId="1" xfId="0" applyFont="1" applyBorder="1"/>
    <xf numFmtId="3" fontId="6" fillId="0" borderId="3" xfId="0" applyNumberFormat="1" applyFont="1" applyBorder="1" applyAlignment="1" applyProtection="1">
      <alignment horizontal="right"/>
      <protection locked="0"/>
    </xf>
    <xf numFmtId="0" fontId="6" fillId="0" borderId="3" xfId="0" applyFont="1" applyBorder="1"/>
    <xf numFmtId="3" fontId="6" fillId="0" borderId="0" xfId="0" applyNumberFormat="1" applyFont="1" applyAlignment="1">
      <alignment horizontal="center"/>
    </xf>
    <xf numFmtId="3" fontId="6" fillId="0" borderId="3" xfId="0" applyNumberFormat="1" applyFont="1" applyBorder="1"/>
    <xf numFmtId="0" fontId="6" fillId="0" borderId="0" xfId="0" applyFont="1" applyAlignment="1">
      <alignment horizontal="center"/>
    </xf>
    <xf numFmtId="0" fontId="24" fillId="23" borderId="0" xfId="0" applyFont="1" applyFill="1"/>
    <xf numFmtId="1" fontId="6" fillId="0" borderId="0" xfId="0" applyNumberFormat="1" applyFont="1"/>
    <xf numFmtId="0" fontId="6" fillId="0" borderId="0" xfId="0" applyFont="1" applyAlignment="1">
      <alignment horizontal="right" vertical="top" wrapText="1" indent="1"/>
    </xf>
    <xf numFmtId="0" fontId="50" fillId="0" borderId="0" xfId="0" applyFont="1" applyAlignment="1">
      <alignment horizontal="right" vertical="top" wrapText="1" indent="1"/>
    </xf>
    <xf numFmtId="3" fontId="6" fillId="0" borderId="0" xfId="0" applyNumberFormat="1" applyFont="1" applyAlignment="1">
      <alignment horizontal="right" vertical="top" wrapText="1" indent="1"/>
    </xf>
    <xf numFmtId="3" fontId="15" fillId="0" borderId="0" xfId="0" applyNumberFormat="1" applyFont="1" applyAlignment="1">
      <alignment horizontal="right" vertical="top" wrapText="1" indent="1"/>
    </xf>
    <xf numFmtId="0" fontId="6" fillId="0" borderId="0" xfId="5" applyFont="1"/>
    <xf numFmtId="0" fontId="6" fillId="23" borderId="0" xfId="5" applyFont="1" applyFill="1"/>
    <xf numFmtId="3" fontId="6" fillId="0" borderId="0" xfId="0" applyNumberFormat="1" applyFont="1" applyAlignment="1">
      <alignment horizontal="right" indent="2"/>
    </xf>
    <xf numFmtId="166" fontId="6" fillId="0" borderId="0" xfId="1" applyNumberFormat="1" applyFont="1"/>
    <xf numFmtId="0" fontId="6" fillId="0" borderId="1" xfId="0" applyFont="1" applyBorder="1" applyAlignment="1" applyProtection="1">
      <alignment vertical="top" wrapText="1"/>
      <protection locked="0"/>
    </xf>
    <xf numFmtId="0" fontId="6" fillId="0" borderId="0" xfId="5" applyFont="1" applyAlignment="1" applyProtection="1">
      <alignment horizontal="left" wrapText="1"/>
      <protection locked="0"/>
    </xf>
    <xf numFmtId="166" fontId="6" fillId="0" borderId="0" xfId="0" applyNumberFormat="1" applyFont="1" applyAlignment="1">
      <alignment horizontal="right" indent="1"/>
    </xf>
    <xf numFmtId="166" fontId="6" fillId="0" borderId="0" xfId="0" applyNumberFormat="1" applyFont="1"/>
    <xf numFmtId="3" fontId="6" fillId="0" borderId="0" xfId="0" applyNumberFormat="1" applyFont="1" applyAlignment="1" applyProtection="1">
      <alignment horizontal="right" wrapText="1" indent="4"/>
      <protection locked="0"/>
    </xf>
    <xf numFmtId="3" fontId="6" fillId="0" borderId="3" xfId="0" applyNumberFormat="1" applyFont="1" applyBorder="1" applyAlignment="1" applyProtection="1">
      <alignment horizontal="right" vertical="top" indent="4"/>
      <protection locked="0"/>
    </xf>
    <xf numFmtId="3" fontId="6" fillId="0" borderId="0" xfId="1" applyNumberFormat="1" applyFont="1" applyFill="1" applyBorder="1" applyAlignment="1" applyProtection="1">
      <alignment horizontal="center" vertical="top" wrapText="1"/>
      <protection locked="0"/>
    </xf>
    <xf numFmtId="3" fontId="6" fillId="0" borderId="0" xfId="0" applyNumberFormat="1" applyFont="1" applyAlignment="1" applyProtection="1">
      <alignment horizontal="left" vertical="top" wrapText="1"/>
      <protection locked="0"/>
    </xf>
    <xf numFmtId="0" fontId="7" fillId="0" borderId="2" xfId="0" applyFont="1" applyBorder="1" applyAlignment="1">
      <alignment horizontal="left" vertical="top"/>
    </xf>
    <xf numFmtId="166" fontId="6" fillId="0" borderId="0" xfId="63" applyNumberFormat="1" applyFont="1" applyFill="1" applyBorder="1" applyAlignment="1" applyProtection="1">
      <alignment horizontal="right" vertical="top"/>
      <protection locked="0"/>
    </xf>
    <xf numFmtId="166" fontId="6" fillId="0" borderId="0" xfId="63" applyNumberFormat="1" applyFont="1" applyFill="1" applyBorder="1" applyAlignment="1" applyProtection="1">
      <alignment horizontal="left" vertical="top" wrapText="1" indent="2"/>
      <protection locked="0"/>
    </xf>
    <xf numFmtId="0" fontId="6" fillId="0" borderId="0" xfId="0" applyFont="1" applyAlignment="1">
      <alignment horizontal="left" wrapText="1"/>
    </xf>
    <xf numFmtId="3" fontId="6" fillId="0" borderId="0" xfId="0" applyNumberFormat="1" applyFont="1" applyAlignment="1" applyProtection="1">
      <alignment horizontal="center"/>
      <protection locked="0"/>
    </xf>
    <xf numFmtId="3" fontId="6" fillId="26" borderId="0" xfId="0" applyNumberFormat="1" applyFont="1" applyFill="1" applyAlignment="1" applyProtection="1">
      <alignment horizontal="right" vertical="top" wrapText="1" indent="3"/>
      <protection locked="0"/>
    </xf>
    <xf numFmtId="3" fontId="6" fillId="0" borderId="1" xfId="0" applyNumberFormat="1" applyFont="1" applyBorder="1" applyAlignment="1" applyProtection="1">
      <alignment horizontal="right" vertical="top" indent="3"/>
      <protection locked="0"/>
    </xf>
    <xf numFmtId="3" fontId="6" fillId="0" borderId="0" xfId="1" applyNumberFormat="1" applyFont="1" applyBorder="1" applyAlignment="1" applyProtection="1">
      <alignment horizontal="center" vertical="top" wrapText="1"/>
      <protection locked="0"/>
    </xf>
    <xf numFmtId="0" fontId="6" fillId="0" borderId="0" xfId="0" applyFont="1" applyAlignment="1">
      <alignment wrapText="1"/>
    </xf>
    <xf numFmtId="3" fontId="6" fillId="0" borderId="0" xfId="0" applyNumberFormat="1" applyFont="1" applyAlignment="1">
      <alignment horizontal="center" wrapText="1"/>
    </xf>
    <xf numFmtId="3" fontId="6" fillId="27" borderId="0" xfId="0" applyNumberFormat="1" applyFont="1" applyFill="1" applyAlignment="1" applyProtection="1">
      <alignment horizontal="left" vertical="top"/>
      <protection locked="0"/>
    </xf>
    <xf numFmtId="0" fontId="6" fillId="0" borderId="0" xfId="0" applyFont="1" applyAlignment="1" applyProtection="1">
      <alignment vertical="center" wrapText="1"/>
      <protection locked="0"/>
    </xf>
    <xf numFmtId="0" fontId="6" fillId="0" borderId="0" xfId="0" applyFont="1" applyAlignment="1" applyProtection="1">
      <alignment vertical="center"/>
      <protection locked="0"/>
    </xf>
    <xf numFmtId="0" fontId="24" fillId="0" borderId="0" xfId="0" applyFont="1" applyAlignment="1">
      <alignment vertical="center" wrapText="1"/>
    </xf>
    <xf numFmtId="0" fontId="6" fillId="0" borderId="0" xfId="0" applyFont="1" applyAlignment="1">
      <alignment vertical="center"/>
    </xf>
    <xf numFmtId="3" fontId="6" fillId="0" borderId="1" xfId="0" applyNumberFormat="1" applyFont="1" applyBorder="1" applyAlignment="1" applyProtection="1">
      <alignment horizontal="center" vertical="top"/>
      <protection locked="0"/>
    </xf>
    <xf numFmtId="0" fontId="6" fillId="28" borderId="0" xfId="0" applyFont="1" applyFill="1" applyAlignment="1" applyProtection="1">
      <alignment horizontal="left" vertical="top" wrapText="1"/>
      <protection locked="0"/>
    </xf>
    <xf numFmtId="3" fontId="6" fillId="28" borderId="0" xfId="0" applyNumberFormat="1" applyFont="1" applyFill="1" applyAlignment="1" applyProtection="1">
      <alignment horizontal="center" wrapText="1"/>
      <protection locked="0"/>
    </xf>
    <xf numFmtId="3" fontId="6" fillId="28" borderId="0" xfId="0" applyNumberFormat="1" applyFont="1" applyFill="1" applyAlignment="1" applyProtection="1">
      <alignment horizontal="center" vertical="top" wrapText="1"/>
      <protection locked="0"/>
    </xf>
    <xf numFmtId="3" fontId="6" fillId="28" borderId="0" xfId="0" applyNumberFormat="1" applyFont="1" applyFill="1" applyAlignment="1" applyProtection="1">
      <alignment horizontal="right" vertical="top" wrapText="1" indent="2"/>
      <protection locked="0"/>
    </xf>
    <xf numFmtId="3" fontId="6" fillId="28" borderId="0" xfId="0" applyNumberFormat="1" applyFont="1" applyFill="1" applyAlignment="1" applyProtection="1">
      <alignment horizontal="right" vertical="top" wrapText="1" indent="3"/>
      <protection locked="0"/>
    </xf>
    <xf numFmtId="0" fontId="6" fillId="25" borderId="0" xfId="0" applyFont="1" applyFill="1" applyAlignment="1" applyProtection="1">
      <alignment horizontal="right" wrapText="1"/>
      <protection locked="0"/>
    </xf>
    <xf numFmtId="0" fontId="6" fillId="25" borderId="0" xfId="0" applyFont="1" applyFill="1" applyAlignment="1" applyProtection="1">
      <alignment horizontal="right" wrapText="1" indent="1"/>
      <protection locked="0"/>
    </xf>
    <xf numFmtId="164" fontId="6" fillId="25" borderId="0" xfId="0" applyNumberFormat="1" applyFont="1" applyFill="1" applyAlignment="1" applyProtection="1">
      <alignment horizontal="right" vertical="top" wrapText="1" indent="1"/>
      <protection locked="0"/>
    </xf>
    <xf numFmtId="164" fontId="6" fillId="25" borderId="0" xfId="0" applyNumberFormat="1" applyFont="1" applyFill="1" applyAlignment="1" applyProtection="1">
      <alignment horizontal="right" vertical="top" wrapText="1" indent="2"/>
      <protection locked="0"/>
    </xf>
    <xf numFmtId="164" fontId="6" fillId="25" borderId="0" xfId="0" applyNumberFormat="1" applyFont="1" applyFill="1" applyAlignment="1" applyProtection="1">
      <alignment horizontal="right" vertical="top" wrapText="1"/>
      <protection locked="0"/>
    </xf>
    <xf numFmtId="0" fontId="6" fillId="25" borderId="0" xfId="0" applyFont="1" applyFill="1" applyAlignment="1">
      <alignment wrapText="1"/>
    </xf>
    <xf numFmtId="0" fontId="6" fillId="25" borderId="0" xfId="0" applyFont="1" applyFill="1"/>
    <xf numFmtId="0" fontId="14" fillId="0" borderId="0" xfId="0" applyFont="1" applyAlignment="1">
      <alignment vertical="center" wrapText="1"/>
    </xf>
    <xf numFmtId="0" fontId="6" fillId="0" borderId="0" xfId="0" applyFont="1" applyProtection="1">
      <protection locked="0"/>
    </xf>
    <xf numFmtId="0" fontId="6" fillId="0" borderId="0" xfId="0" applyFont="1" applyAlignment="1" applyProtection="1">
      <alignment horizontal="right" wrapText="1" indent="1"/>
      <protection locked="0"/>
    </xf>
    <xf numFmtId="0" fontId="24" fillId="0" borderId="0" xfId="0" applyFont="1" applyAlignment="1">
      <alignment horizontal="left" wrapText="1"/>
    </xf>
    <xf numFmtId="0" fontId="14" fillId="0" borderId="0" xfId="0" applyFont="1" applyAlignment="1">
      <alignment horizontal="left" wrapText="1"/>
    </xf>
    <xf numFmtId="0" fontId="6" fillId="0" borderId="0" xfId="0" applyFont="1" applyAlignment="1" applyProtection="1">
      <alignment horizontal="left" vertical="center"/>
      <protection locked="0"/>
    </xf>
    <xf numFmtId="166" fontId="6" fillId="0" borderId="0" xfId="1" applyNumberFormat="1" applyFont="1" applyBorder="1"/>
    <xf numFmtId="0" fontId="10" fillId="24" borderId="0" xfId="5" applyFont="1" applyFill="1"/>
    <xf numFmtId="0" fontId="25" fillId="24" borderId="0" xfId="0" applyFont="1" applyFill="1" applyAlignment="1">
      <alignment horizontal="right"/>
    </xf>
    <xf numFmtId="166" fontId="7" fillId="24" borderId="0" xfId="1" applyNumberFormat="1" applyFont="1" applyFill="1" applyAlignment="1">
      <alignment horizontal="right"/>
    </xf>
    <xf numFmtId="0" fontId="25" fillId="24" borderId="0" xfId="0" applyFont="1" applyFill="1"/>
    <xf numFmtId="0" fontId="6" fillId="24" borderId="2" xfId="5" applyFont="1" applyFill="1" applyBorder="1" applyAlignment="1">
      <alignment vertical="top" wrapText="1"/>
    </xf>
    <xf numFmtId="0" fontId="7" fillId="24" borderId="2" xfId="0" applyFont="1" applyFill="1" applyBorder="1" applyAlignment="1">
      <alignment horizontal="center"/>
    </xf>
    <xf numFmtId="0" fontId="6" fillId="24" borderId="0" xfId="5" applyFont="1" applyFill="1" applyAlignment="1">
      <alignment vertical="top" wrapText="1"/>
    </xf>
    <xf numFmtId="166" fontId="7" fillId="24" borderId="2" xfId="1" applyNumberFormat="1" applyFont="1" applyFill="1" applyBorder="1" applyAlignment="1">
      <alignment horizontal="right"/>
    </xf>
    <xf numFmtId="0" fontId="7" fillId="24" borderId="0" xfId="0" applyFont="1" applyFill="1"/>
    <xf numFmtId="0" fontId="17" fillId="27" borderId="0" xfId="5" applyFill="1"/>
    <xf numFmtId="0" fontId="6" fillId="0" borderId="2" xfId="0" applyFont="1" applyBorder="1" applyAlignment="1" applyProtection="1">
      <alignment horizontal="center" vertical="top"/>
      <protection locked="0"/>
    </xf>
    <xf numFmtId="0" fontId="6" fillId="0" borderId="3" xfId="0" applyFont="1" applyBorder="1" applyAlignment="1" applyProtection="1">
      <alignment horizontal="center" vertical="top"/>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center" wrapText="1"/>
      <protection locked="0"/>
    </xf>
    <xf numFmtId="0" fontId="6" fillId="0" borderId="2" xfId="0" applyFont="1" applyBorder="1" applyAlignment="1" applyProtection="1">
      <alignment horizontal="center"/>
      <protection locked="0"/>
    </xf>
    <xf numFmtId="0" fontId="6" fillId="0" borderId="1" xfId="5" applyFont="1" applyBorder="1" applyAlignment="1" applyProtection="1">
      <alignment horizontal="center" wrapText="1"/>
      <protection locked="0"/>
    </xf>
    <xf numFmtId="0" fontId="6" fillId="0" borderId="2" xfId="0" applyFont="1" applyBorder="1" applyAlignment="1" applyProtection="1">
      <alignment horizontal="left"/>
      <protection locked="0"/>
    </xf>
    <xf numFmtId="0" fontId="6" fillId="0" borderId="0" xfId="0" applyFont="1" applyAlignment="1" applyProtection="1">
      <alignment horizontal="center"/>
      <protection locked="0"/>
    </xf>
    <xf numFmtId="164" fontId="6" fillId="0" borderId="2" xfId="0" applyNumberFormat="1" applyFont="1" applyBorder="1" applyAlignment="1" applyProtection="1">
      <alignment horizontal="center" wrapText="1"/>
      <protection locked="0"/>
    </xf>
    <xf numFmtId="164" fontId="6" fillId="0" borderId="2" xfId="0" applyNumberFormat="1" applyFont="1" applyBorder="1" applyAlignment="1" applyProtection="1">
      <alignment horizontal="center" vertical="center" wrapText="1"/>
      <protection locked="0"/>
    </xf>
    <xf numFmtId="0" fontId="6" fillId="0" borderId="3" xfId="0" applyFont="1" applyBorder="1" applyAlignment="1" applyProtection="1">
      <alignment horizontal="center" vertical="top" wrapText="1"/>
      <protection locked="0"/>
    </xf>
    <xf numFmtId="0" fontId="6" fillId="0" borderId="1" xfId="0" applyFont="1" applyBorder="1" applyAlignment="1" applyProtection="1">
      <alignment horizontal="center" wrapText="1"/>
      <protection locked="0"/>
    </xf>
    <xf numFmtId="0" fontId="6" fillId="0" borderId="2" xfId="0" applyFont="1" applyBorder="1" applyAlignment="1" applyProtection="1">
      <alignment horizontal="left" wrapText="1"/>
      <protection locked="0"/>
    </xf>
    <xf numFmtId="0" fontId="6" fillId="0" borderId="3" xfId="0" applyFont="1" applyBorder="1" applyAlignment="1" applyProtection="1">
      <alignment horizontal="center"/>
      <protection locked="0"/>
    </xf>
    <xf numFmtId="3" fontId="6" fillId="0" borderId="2" xfId="0" applyNumberFormat="1" applyFont="1" applyBorder="1" applyAlignment="1" applyProtection="1">
      <alignment horizontal="right" vertical="top" wrapText="1" indent="3"/>
      <protection locked="0"/>
    </xf>
    <xf numFmtId="3" fontId="6" fillId="0" borderId="3" xfId="0" applyNumberFormat="1" applyFont="1" applyBorder="1" applyAlignment="1" applyProtection="1">
      <alignment horizontal="center" vertical="center"/>
      <protection locked="0"/>
    </xf>
    <xf numFmtId="0" fontId="6" fillId="0" borderId="1" xfId="0" applyFont="1" applyBorder="1" applyAlignment="1" applyProtection="1">
      <alignment horizontal="left" wrapText="1"/>
      <protection locked="0"/>
    </xf>
    <xf numFmtId="0" fontId="6" fillId="0" borderId="0" xfId="5" applyFont="1" applyAlignment="1" applyProtection="1">
      <alignment horizontal="left" vertical="top"/>
      <protection locked="0"/>
    </xf>
    <xf numFmtId="3" fontId="6" fillId="0" borderId="2" xfId="0" applyNumberFormat="1" applyFont="1" applyBorder="1" applyAlignment="1" applyProtection="1">
      <alignment horizontal="center" wrapText="1"/>
      <protection locked="0"/>
    </xf>
    <xf numFmtId="0" fontId="6" fillId="0" borderId="2" xfId="0" applyFont="1" applyBorder="1" applyAlignment="1" applyProtection="1">
      <alignment horizontal="justify"/>
      <protection locked="0"/>
    </xf>
    <xf numFmtId="0" fontId="10" fillId="0" borderId="0" xfId="0" applyFont="1" applyAlignment="1" applyProtection="1">
      <alignment horizontal="center"/>
      <protection locked="0"/>
    </xf>
    <xf numFmtId="0" fontId="6" fillId="0" borderId="1" xfId="0" applyFont="1" applyBorder="1" applyAlignment="1">
      <alignment horizontal="center"/>
    </xf>
    <xf numFmtId="0" fontId="6" fillId="0" borderId="2" xfId="0" applyFont="1" applyBorder="1" applyAlignment="1" applyProtection="1">
      <alignment horizontal="right" vertical="top" wrapText="1" indent="1"/>
      <protection locked="0"/>
    </xf>
    <xf numFmtId="3" fontId="8" fillId="0" borderId="0" xfId="0" applyNumberFormat="1" applyFont="1" applyAlignment="1" applyProtection="1">
      <alignment horizontal="left"/>
      <protection locked="0"/>
    </xf>
    <xf numFmtId="3" fontId="8" fillId="0" borderId="0" xfId="0" applyNumberFormat="1" applyFont="1" applyAlignment="1" applyProtection="1">
      <alignment horizontal="right" indent="2"/>
      <protection locked="0"/>
    </xf>
    <xf numFmtId="0" fontId="6" fillId="0" borderId="2" xfId="0" applyFont="1" applyBorder="1" applyAlignment="1" applyProtection="1">
      <alignment horizontal="right"/>
      <protection locked="0"/>
    </xf>
    <xf numFmtId="3" fontId="6" fillId="0" borderId="2" xfId="0" applyNumberFormat="1" applyFont="1" applyBorder="1" applyAlignment="1" applyProtection="1">
      <alignment horizontal="right" indent="2"/>
      <protection locked="0"/>
    </xf>
    <xf numFmtId="4" fontId="6" fillId="0" borderId="0" xfId="0" applyNumberFormat="1" applyFont="1" applyAlignment="1" applyProtection="1">
      <alignment horizontal="right" wrapText="1" indent="5"/>
      <protection locked="0"/>
    </xf>
    <xf numFmtId="3" fontId="6" fillId="0" borderId="2" xfId="0" applyNumberFormat="1" applyFont="1" applyBorder="1" applyAlignment="1" applyProtection="1">
      <alignment horizontal="right" wrapText="1" indent="5"/>
      <protection locked="0"/>
    </xf>
    <xf numFmtId="4" fontId="6" fillId="0" borderId="2" xfId="0" applyNumberFormat="1" applyFont="1" applyBorder="1" applyAlignment="1" applyProtection="1">
      <alignment horizontal="right" wrapText="1" indent="5"/>
      <protection locked="0"/>
    </xf>
    <xf numFmtId="0" fontId="6" fillId="0" borderId="3" xfId="0" applyFont="1" applyBorder="1" applyAlignment="1" applyProtection="1">
      <alignment horizontal="right" vertical="top" indent="2"/>
      <protection locked="0"/>
    </xf>
    <xf numFmtId="0" fontId="6" fillId="0" borderId="1" xfId="0" applyFont="1" applyBorder="1" applyAlignment="1">
      <alignment horizontal="left"/>
    </xf>
    <xf numFmtId="0" fontId="6" fillId="0" borderId="1" xfId="0" applyFont="1" applyBorder="1" applyAlignment="1" applyProtection="1">
      <alignment horizontal="center"/>
      <protection locked="0"/>
    </xf>
    <xf numFmtId="0" fontId="6" fillId="0" borderId="3" xfId="0" applyFont="1" applyBorder="1" applyAlignment="1" applyProtection="1">
      <alignment horizontal="right" vertical="top" indent="4"/>
      <protection locked="0"/>
    </xf>
    <xf numFmtId="164" fontId="6" fillId="0" borderId="3" xfId="0" applyNumberFormat="1" applyFont="1" applyBorder="1" applyAlignment="1" applyProtection="1">
      <alignment horizontal="right" vertical="top" wrapText="1"/>
      <protection locked="0"/>
    </xf>
    <xf numFmtId="164" fontId="6" fillId="0" borderId="0" xfId="0" applyNumberFormat="1" applyFont="1" applyAlignment="1">
      <alignment horizontal="left" vertical="top"/>
    </xf>
    <xf numFmtId="3" fontId="6" fillId="0" borderId="0" xfId="5" applyNumberFormat="1" applyFont="1" applyAlignment="1" applyProtection="1">
      <alignment horizontal="right" wrapText="1" indent="2"/>
      <protection locked="0"/>
    </xf>
    <xf numFmtId="164" fontId="6" fillId="0" borderId="0" xfId="5" applyNumberFormat="1" applyFont="1" applyAlignment="1" applyProtection="1">
      <alignment horizontal="right" vertical="top" indent="2"/>
      <protection locked="0"/>
    </xf>
    <xf numFmtId="3" fontId="6" fillId="0" borderId="0" xfId="5" applyNumberFormat="1" applyFont="1" applyAlignment="1">
      <alignment horizontal="right" indent="2"/>
    </xf>
    <xf numFmtId="164" fontId="6" fillId="0" borderId="0" xfId="0" applyNumberFormat="1" applyFont="1" applyAlignment="1" applyProtection="1">
      <alignment horizontal="right" wrapText="1" indent="2"/>
      <protection locked="0"/>
    </xf>
    <xf numFmtId="3" fontId="6" fillId="0" borderId="0" xfId="5" applyNumberFormat="1" applyFont="1" applyAlignment="1" applyProtection="1">
      <alignment horizontal="right" vertical="top" indent="2"/>
      <protection locked="0"/>
    </xf>
    <xf numFmtId="0" fontId="6" fillId="0" borderId="3" xfId="5" applyFont="1" applyBorder="1" applyAlignment="1" applyProtection="1">
      <alignment horizontal="left" vertical="top"/>
      <protection locked="0"/>
    </xf>
    <xf numFmtId="164" fontId="6" fillId="0" borderId="3" xfId="5" applyNumberFormat="1" applyFont="1" applyBorder="1" applyAlignment="1" applyProtection="1">
      <alignment horizontal="right" vertical="top" indent="2"/>
      <protection locked="0"/>
    </xf>
    <xf numFmtId="164" fontId="6" fillId="0" borderId="0" xfId="5" applyNumberFormat="1" applyFont="1" applyAlignment="1" applyProtection="1">
      <alignment horizontal="center" vertical="top"/>
      <protection locked="0"/>
    </xf>
    <xf numFmtId="3" fontId="6" fillId="0" borderId="3" xfId="5" applyNumberFormat="1" applyFont="1" applyBorder="1" applyAlignment="1" applyProtection="1">
      <alignment horizontal="right" vertical="top" indent="2"/>
      <protection locked="0"/>
    </xf>
    <xf numFmtId="0" fontId="6" fillId="0" borderId="0" xfId="5" applyFont="1" applyAlignment="1" applyProtection="1">
      <alignment horizontal="right" vertical="top" indent="2"/>
      <protection locked="0"/>
    </xf>
    <xf numFmtId="0" fontId="6" fillId="0" borderId="2" xfId="5" applyFont="1" applyBorder="1" applyAlignment="1" applyProtection="1">
      <alignment horizontal="left" vertical="top"/>
      <protection locked="0"/>
    </xf>
    <xf numFmtId="164" fontId="6" fillId="0" borderId="1" xfId="5" applyNumberFormat="1" applyFont="1" applyBorder="1" applyAlignment="1" applyProtection="1">
      <alignment horizontal="right" vertical="top" indent="2"/>
      <protection locked="0"/>
    </xf>
    <xf numFmtId="3" fontId="6" fillId="0" borderId="1" xfId="5" applyNumberFormat="1" applyFont="1" applyBorder="1" applyAlignment="1" applyProtection="1">
      <alignment horizontal="right" vertical="top" indent="2"/>
      <protection locked="0"/>
    </xf>
    <xf numFmtId="164" fontId="6" fillId="0" borderId="2" xfId="5" applyNumberFormat="1" applyFont="1" applyBorder="1" applyAlignment="1" applyProtection="1">
      <alignment horizontal="right" vertical="top" indent="2"/>
      <protection locked="0"/>
    </xf>
    <xf numFmtId="3" fontId="6" fillId="0" borderId="2" xfId="5" applyNumberFormat="1" applyFont="1" applyBorder="1" applyAlignment="1" applyProtection="1">
      <alignment horizontal="right" vertical="top" indent="2"/>
      <protection locked="0"/>
    </xf>
    <xf numFmtId="0" fontId="6" fillId="23" borderId="0" xfId="5" applyFont="1" applyFill="1" applyAlignment="1" applyProtection="1">
      <alignment horizontal="left" vertical="top"/>
      <protection locked="0"/>
    </xf>
    <xf numFmtId="0" fontId="6" fillId="23" borderId="0" xfId="5" applyFont="1" applyFill="1" applyAlignment="1" applyProtection="1">
      <alignment horizontal="right" vertical="top" indent="2"/>
      <protection locked="0"/>
    </xf>
    <xf numFmtId="0" fontId="6" fillId="0" borderId="2" xfId="5" applyFont="1" applyBorder="1" applyAlignment="1" applyProtection="1">
      <alignment horizontal="center" vertical="top" wrapText="1"/>
      <protection locked="0"/>
    </xf>
    <xf numFmtId="164" fontId="6" fillId="0" borderId="1" xfId="0" applyNumberFormat="1" applyFont="1" applyBorder="1" applyAlignment="1" applyProtection="1">
      <alignment horizontal="right" vertical="top"/>
      <protection locked="0"/>
    </xf>
    <xf numFmtId="164" fontId="6" fillId="0" borderId="1" xfId="0" applyNumberFormat="1" applyFont="1" applyBorder="1" applyAlignment="1" applyProtection="1">
      <alignment vertical="top"/>
      <protection locked="0"/>
    </xf>
    <xf numFmtId="164" fontId="6" fillId="0" borderId="1" xfId="0" applyNumberFormat="1" applyFont="1" applyBorder="1" applyAlignment="1" applyProtection="1">
      <alignment horizontal="center" vertical="top"/>
      <protection locked="0"/>
    </xf>
    <xf numFmtId="164" fontId="6" fillId="0" borderId="3" xfId="0" applyNumberFormat="1" applyFont="1" applyBorder="1" applyAlignment="1" applyProtection="1">
      <alignment horizontal="right" indent="3"/>
      <protection locked="0"/>
    </xf>
    <xf numFmtId="0" fontId="10" fillId="0" borderId="0" xfId="0" applyFont="1" applyAlignment="1" applyProtection="1">
      <alignment horizontal="left"/>
      <protection locked="0"/>
    </xf>
    <xf numFmtId="164" fontId="6" fillId="0" borderId="3" xfId="0" applyNumberFormat="1" applyFont="1" applyBorder="1" applyAlignment="1" applyProtection="1">
      <alignment horizontal="right" indent="2"/>
      <protection locked="0"/>
    </xf>
    <xf numFmtId="0" fontId="6" fillId="0" borderId="2" xfId="0" applyFont="1" applyBorder="1" applyAlignment="1" applyProtection="1">
      <alignment horizontal="right" vertical="center" wrapText="1"/>
      <protection locked="0"/>
    </xf>
    <xf numFmtId="0" fontId="6" fillId="0" borderId="2" xfId="0" applyFont="1" applyBorder="1" applyAlignment="1" applyProtection="1">
      <alignment horizontal="right" vertical="center"/>
      <protection locked="0"/>
    </xf>
    <xf numFmtId="0" fontId="8" fillId="0" borderId="0" xfId="0" applyFont="1" applyAlignment="1" applyProtection="1">
      <alignment horizontal="left" vertical="top"/>
      <protection locked="0"/>
    </xf>
    <xf numFmtId="164" fontId="8" fillId="0" borderId="0" xfId="0" applyNumberFormat="1" applyFont="1" applyAlignment="1" applyProtection="1">
      <alignment horizontal="left" vertical="top"/>
      <protection locked="0"/>
    </xf>
    <xf numFmtId="3" fontId="8" fillId="0" borderId="0" xfId="0" applyNumberFormat="1" applyFont="1" applyAlignment="1" applyProtection="1">
      <alignment vertical="top" wrapText="1"/>
      <protection locked="0"/>
    </xf>
    <xf numFmtId="3" fontId="8" fillId="0" borderId="2" xfId="0" applyNumberFormat="1" applyFont="1" applyBorder="1" applyAlignment="1" applyProtection="1">
      <alignment vertical="top" wrapText="1"/>
      <protection locked="0"/>
    </xf>
    <xf numFmtId="3" fontId="6" fillId="0" borderId="3" xfId="0" applyNumberFormat="1" applyFont="1" applyBorder="1" applyAlignment="1" applyProtection="1">
      <alignment horizontal="center" vertical="center" wrapText="1"/>
      <protection locked="0"/>
    </xf>
    <xf numFmtId="3" fontId="6" fillId="0" borderId="2" xfId="0" applyNumberFormat="1" applyFont="1" applyBorder="1" applyAlignment="1" applyProtection="1">
      <alignment horizontal="center" vertical="center" wrapText="1"/>
      <protection locked="0"/>
    </xf>
    <xf numFmtId="0" fontId="24" fillId="0" borderId="0" xfId="0" applyFont="1" applyAlignment="1">
      <alignment horizontal="right"/>
    </xf>
    <xf numFmtId="0" fontId="24" fillId="0" borderId="1" xfId="0" applyFont="1" applyBorder="1"/>
    <xf numFmtId="3" fontId="6" fillId="0" borderId="1" xfId="0" applyNumberFormat="1" applyFont="1" applyBorder="1" applyAlignment="1" applyProtection="1">
      <alignment horizontal="center" wrapText="1"/>
      <protection locked="0"/>
    </xf>
    <xf numFmtId="3" fontId="6" fillId="0" borderId="1" xfId="0" applyNumberFormat="1" applyFont="1" applyBorder="1" applyAlignment="1">
      <alignment horizontal="center"/>
    </xf>
    <xf numFmtId="3" fontId="6" fillId="0" borderId="3" xfId="0" applyNumberFormat="1" applyFont="1" applyBorder="1" applyAlignment="1">
      <alignment horizontal="right" indent="1"/>
    </xf>
    <xf numFmtId="0" fontId="6" fillId="0" borderId="2" xfId="0" applyFont="1" applyBorder="1" applyAlignment="1">
      <alignment horizontal="right" indent="2"/>
    </xf>
    <xf numFmtId="0" fontId="6" fillId="0" borderId="0" xfId="0"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3" fontId="6" fillId="0" borderId="0" xfId="2" applyNumberFormat="1" applyFont="1" applyAlignment="1">
      <alignment horizontal="left" vertical="top"/>
    </xf>
    <xf numFmtId="3" fontId="6" fillId="0" borderId="0" xfId="0" applyNumberFormat="1" applyFont="1" applyAlignment="1" applyProtection="1">
      <alignment horizontal="left" vertical="top" wrapText="1" indent="2"/>
      <protection locked="0"/>
    </xf>
    <xf numFmtId="3" fontId="6" fillId="0" borderId="0" xfId="0" applyNumberFormat="1" applyFont="1" applyAlignment="1" applyProtection="1">
      <alignment horizontal="left" vertical="top" wrapText="1" indent="3"/>
      <protection locked="0"/>
    </xf>
    <xf numFmtId="3" fontId="12" fillId="0" borderId="0" xfId="0" applyNumberFormat="1" applyFont="1" applyAlignment="1">
      <alignment horizontal="left" indent="2"/>
    </xf>
    <xf numFmtId="0" fontId="8" fillId="0" borderId="0" xfId="0" applyFont="1" applyAlignment="1" applyProtection="1">
      <alignment horizontal="left" vertical="top" wrapText="1"/>
      <protection locked="0"/>
    </xf>
    <xf numFmtId="3" fontId="6" fillId="0" borderId="0" xfId="10" applyNumberFormat="1" applyFont="1" applyAlignment="1" applyProtection="1">
      <alignment horizontal="left" vertical="top" wrapText="1" indent="3"/>
      <protection locked="0"/>
    </xf>
    <xf numFmtId="3" fontId="12" fillId="0" borderId="0" xfId="10" applyNumberFormat="1" applyFont="1" applyAlignment="1">
      <alignment horizontal="left" indent="2"/>
    </xf>
    <xf numFmtId="3" fontId="6" fillId="0" borderId="0" xfId="10" applyNumberFormat="1" applyFont="1" applyAlignment="1" applyProtection="1">
      <alignment horizontal="left" vertical="top" wrapText="1" indent="2"/>
      <protection locked="0"/>
    </xf>
    <xf numFmtId="0" fontId="7" fillId="0" borderId="0" xfId="0" applyFont="1" applyAlignment="1">
      <alignment horizontal="right" vertical="top" indent="1"/>
    </xf>
    <xf numFmtId="0" fontId="6" fillId="0" borderId="0" xfId="2" applyFont="1" applyAlignment="1">
      <alignment horizontal="right" vertical="top" indent="1"/>
    </xf>
    <xf numFmtId="0" fontId="6" fillId="0" borderId="0" xfId="0" applyFont="1" applyAlignment="1" applyProtection="1">
      <alignment horizontal="left" vertical="top" indent="2"/>
      <protection locked="0"/>
    </xf>
    <xf numFmtId="0" fontId="5" fillId="0" borderId="0" xfId="5" applyFont="1" applyAlignment="1">
      <alignment wrapText="1"/>
    </xf>
    <xf numFmtId="0" fontId="5" fillId="0" borderId="1" xfId="5" applyFont="1" applyBorder="1" applyAlignment="1" applyProtection="1">
      <alignment wrapText="1"/>
      <protection locked="0"/>
    </xf>
    <xf numFmtId="0" fontId="5" fillId="0" borderId="1" xfId="5" applyFont="1" applyBorder="1" applyAlignment="1" applyProtection="1">
      <alignment horizontal="center" wrapText="1"/>
      <protection locked="0"/>
    </xf>
    <xf numFmtId="0" fontId="5" fillId="0" borderId="0" xfId="5" applyFont="1" applyAlignment="1" applyProtection="1">
      <alignment wrapText="1"/>
      <protection locked="0"/>
    </xf>
    <xf numFmtId="0" fontId="5" fillId="0" borderId="0" xfId="5" applyFont="1" applyAlignment="1" applyProtection="1">
      <alignment horizontal="center" wrapText="1"/>
      <protection locked="0"/>
    </xf>
    <xf numFmtId="0" fontId="55" fillId="0" borderId="0" xfId="5" applyFont="1" applyAlignment="1">
      <alignment horizontal="center"/>
    </xf>
    <xf numFmtId="0" fontId="5" fillId="0" borderId="2" xfId="5" applyFont="1" applyBorder="1" applyAlignment="1" applyProtection="1">
      <alignment horizontal="right" wrapText="1"/>
      <protection locked="0"/>
    </xf>
    <xf numFmtId="0" fontId="5" fillId="0" borderId="2" xfId="5" applyFont="1" applyBorder="1" applyAlignment="1" applyProtection="1">
      <alignment horizontal="left" wrapText="1"/>
      <protection locked="0"/>
    </xf>
    <xf numFmtId="0" fontId="5" fillId="0" borderId="3" xfId="5" applyFont="1" applyBorder="1" applyAlignment="1" applyProtection="1">
      <alignment horizontal="right" wrapText="1"/>
      <protection locked="0"/>
    </xf>
    <xf numFmtId="0" fontId="5" fillId="0" borderId="0" xfId="5" applyFont="1" applyAlignment="1" applyProtection="1">
      <alignment horizontal="left" wrapText="1"/>
      <protection locked="0"/>
    </xf>
    <xf numFmtId="3" fontId="5" fillId="0" borderId="0" xfId="5" applyNumberFormat="1" applyFont="1" applyAlignment="1" applyProtection="1">
      <alignment horizontal="right" wrapText="1"/>
      <protection locked="0"/>
    </xf>
    <xf numFmtId="3" fontId="5" fillId="0" borderId="0" xfId="5" applyNumberFormat="1" applyFont="1" applyAlignment="1" applyProtection="1">
      <alignment horizontal="left" wrapText="1"/>
      <protection locked="0"/>
    </xf>
    <xf numFmtId="3" fontId="5" fillId="0" borderId="0" xfId="5" applyNumberFormat="1" applyFont="1" applyAlignment="1">
      <alignment horizontal="right" wrapText="1"/>
    </xf>
    <xf numFmtId="3" fontId="5" fillId="0" borderId="0" xfId="5" quotePrefix="1" applyNumberFormat="1" applyFont="1" applyAlignment="1" applyProtection="1">
      <alignment horizontal="right" wrapText="1"/>
      <protection locked="0"/>
    </xf>
    <xf numFmtId="3" fontId="54" fillId="0" borderId="0" xfId="5" applyNumberFormat="1" applyFont="1" applyAlignment="1" applyProtection="1">
      <alignment horizontal="left" wrapText="1"/>
      <protection locked="0"/>
    </xf>
    <xf numFmtId="0" fontId="5" fillId="2" borderId="0" xfId="5" applyFont="1" applyFill="1" applyAlignment="1" applyProtection="1">
      <alignment horizontal="left" wrapText="1"/>
      <protection locked="0"/>
    </xf>
    <xf numFmtId="3" fontId="5" fillId="2" borderId="0" xfId="5" applyNumberFormat="1" applyFont="1" applyFill="1" applyAlignment="1" applyProtection="1">
      <alignment horizontal="right" wrapText="1"/>
      <protection locked="0"/>
    </xf>
    <xf numFmtId="3" fontId="5" fillId="2" borderId="0" xfId="5" applyNumberFormat="1" applyFont="1" applyFill="1" applyAlignment="1" applyProtection="1">
      <alignment horizontal="left" wrapText="1"/>
      <protection locked="0"/>
    </xf>
    <xf numFmtId="0" fontId="5" fillId="2" borderId="0" xfId="5" applyFont="1" applyFill="1" applyAlignment="1">
      <alignment wrapText="1"/>
    </xf>
    <xf numFmtId="3" fontId="5" fillId="2" borderId="0" xfId="8" applyNumberFormat="1" applyFont="1" applyFill="1" applyAlignment="1" applyProtection="1">
      <alignment horizontal="right" wrapText="1"/>
      <protection locked="0"/>
    </xf>
    <xf numFmtId="3" fontId="5" fillId="2" borderId="0" xfId="8" applyNumberFormat="1" applyFont="1" applyFill="1" applyAlignment="1" applyProtection="1">
      <alignment horizontal="left" wrapText="1"/>
      <protection locked="0"/>
    </xf>
    <xf numFmtId="3" fontId="5" fillId="0" borderId="0" xfId="8" applyNumberFormat="1" applyFont="1" applyAlignment="1" applyProtection="1">
      <alignment horizontal="right" wrapText="1"/>
      <protection locked="0"/>
    </xf>
    <xf numFmtId="3" fontId="5" fillId="0" borderId="0" xfId="8" applyNumberFormat="1" applyFont="1" applyAlignment="1">
      <alignment horizontal="right" wrapText="1"/>
    </xf>
    <xf numFmtId="3" fontId="5" fillId="0" borderId="0" xfId="8" applyNumberFormat="1" applyFont="1" applyAlignment="1">
      <alignment wrapText="1"/>
    </xf>
    <xf numFmtId="3" fontId="5" fillId="0" borderId="0" xfId="8" applyNumberFormat="1" applyFont="1" applyAlignment="1">
      <alignment horizontal="left" wrapText="1"/>
    </xf>
    <xf numFmtId="3" fontId="5" fillId="0" borderId="0" xfId="16" applyNumberFormat="1" applyFont="1" applyAlignment="1" applyProtection="1">
      <alignment horizontal="right" wrapText="1"/>
      <protection locked="0"/>
    </xf>
    <xf numFmtId="3" fontId="5" fillId="0" borderId="0" xfId="16" applyNumberFormat="1" applyFont="1" applyAlignment="1" applyProtection="1">
      <alignment horizontal="center" wrapText="1"/>
      <protection locked="0"/>
    </xf>
    <xf numFmtId="3" fontId="5" fillId="0" borderId="0" xfId="16" applyNumberFormat="1" applyFont="1" applyAlignment="1">
      <alignment horizontal="right" wrapText="1"/>
    </xf>
    <xf numFmtId="0" fontId="5" fillId="0" borderId="2" xfId="5" applyFont="1" applyBorder="1" applyAlignment="1" applyProtection="1">
      <alignment wrapText="1"/>
      <protection locked="0"/>
    </xf>
    <xf numFmtId="3" fontId="5" fillId="2" borderId="0" xfId="8" applyNumberFormat="1" applyFont="1" applyFill="1" applyAlignment="1">
      <alignment horizontal="right" wrapText="1"/>
    </xf>
    <xf numFmtId="3" fontId="5" fillId="2" borderId="0" xfId="8" applyNumberFormat="1" applyFont="1" applyFill="1" applyAlignment="1">
      <alignment horizontal="left" wrapText="1"/>
    </xf>
    <xf numFmtId="0" fontId="5" fillId="0" borderId="0" xfId="5" applyFont="1" applyAlignment="1" applyProtection="1">
      <alignment vertical="top" wrapText="1"/>
      <protection locked="0"/>
    </xf>
    <xf numFmtId="0" fontId="5" fillId="0" borderId="0" xfId="5" applyFont="1" applyAlignment="1" applyProtection="1">
      <alignment horizontal="right" wrapText="1"/>
      <protection locked="0"/>
    </xf>
    <xf numFmtId="0" fontId="5" fillId="2" borderId="0" xfId="5" applyFont="1" applyFill="1" applyAlignment="1" applyProtection="1">
      <alignment horizontal="right" wrapText="1"/>
      <protection locked="0"/>
    </xf>
    <xf numFmtId="0" fontId="5" fillId="23" borderId="0" xfId="5" applyFont="1" applyFill="1" applyAlignment="1" applyProtection="1">
      <alignment wrapText="1"/>
      <protection locked="0"/>
    </xf>
    <xf numFmtId="0" fontId="5" fillId="23" borderId="0" xfId="5" applyFont="1" applyFill="1" applyAlignment="1" applyProtection="1">
      <alignment horizontal="right" wrapText="1"/>
      <protection locked="0"/>
    </xf>
    <xf numFmtId="0" fontId="5" fillId="23" borderId="0" xfId="5" applyFont="1" applyFill="1" applyAlignment="1" applyProtection="1">
      <alignment horizontal="left" wrapText="1"/>
      <protection locked="0"/>
    </xf>
    <xf numFmtId="0" fontId="5" fillId="23" borderId="0" xfId="5" applyFont="1" applyFill="1" applyAlignment="1">
      <alignment wrapText="1"/>
    </xf>
    <xf numFmtId="3" fontId="5" fillId="0" borderId="0" xfId="5" applyNumberFormat="1" applyFont="1" applyAlignment="1">
      <alignment wrapText="1"/>
    </xf>
    <xf numFmtId="3" fontId="5" fillId="0" borderId="0" xfId="5" applyNumberFormat="1" applyFont="1" applyAlignment="1">
      <alignment horizontal="left" wrapText="1"/>
    </xf>
    <xf numFmtId="0" fontId="5" fillId="0" borderId="0" xfId="5" applyFont="1" applyAlignment="1">
      <alignment horizontal="left" wrapText="1"/>
    </xf>
    <xf numFmtId="3" fontId="54" fillId="0" borderId="0" xfId="5" applyNumberFormat="1" applyFont="1" applyAlignment="1">
      <alignment wrapText="1"/>
    </xf>
    <xf numFmtId="3" fontId="54" fillId="0" borderId="0" xfId="5" applyNumberFormat="1" applyFont="1" applyAlignment="1">
      <alignment horizontal="left" wrapText="1"/>
    </xf>
    <xf numFmtId="3" fontId="5" fillId="0" borderId="2" xfId="5" applyNumberFormat="1" applyFont="1" applyBorder="1" applyAlignment="1">
      <alignment wrapText="1"/>
    </xf>
    <xf numFmtId="3" fontId="5" fillId="0" borderId="2" xfId="5" applyNumberFormat="1" applyFont="1" applyBorder="1" applyAlignment="1">
      <alignment horizontal="left" wrapText="1"/>
    </xf>
    <xf numFmtId="3" fontId="54" fillId="0" borderId="2" xfId="5" applyNumberFormat="1" applyFont="1" applyBorder="1" applyAlignment="1">
      <alignment horizontal="left" wrapText="1"/>
    </xf>
    <xf numFmtId="0" fontId="5" fillId="0" borderId="0" xfId="5" applyFont="1" applyAlignment="1" applyProtection="1">
      <alignment horizontal="right" vertical="top" wrapText="1"/>
      <protection locked="0"/>
    </xf>
    <xf numFmtId="0" fontId="5" fillId="0" borderId="0" xfId="5" applyFont="1" applyAlignment="1" applyProtection="1">
      <alignment horizontal="left" vertical="top" wrapText="1"/>
      <protection locked="0"/>
    </xf>
    <xf numFmtId="0" fontId="5" fillId="0" borderId="0" xfId="5" applyFont="1"/>
    <xf numFmtId="0" fontId="5" fillId="0" borderId="0" xfId="5" applyFont="1" applyAlignment="1">
      <alignment horizontal="right"/>
    </xf>
    <xf numFmtId="3" fontId="5" fillId="0" borderId="0" xfId="1" applyNumberFormat="1" applyFont="1" applyFill="1" applyBorder="1" applyAlignment="1" applyProtection="1">
      <alignment horizontal="right" wrapText="1"/>
      <protection locked="0"/>
    </xf>
    <xf numFmtId="3" fontId="5" fillId="0" borderId="0" xfId="5" applyNumberFormat="1" applyFont="1" applyAlignment="1" applyProtection="1">
      <alignment horizontal="left"/>
      <protection locked="0"/>
    </xf>
    <xf numFmtId="0" fontId="5" fillId="2" borderId="0" xfId="9" applyFont="1" applyFill="1" applyAlignment="1" applyProtection="1">
      <alignment horizontal="left" wrapText="1"/>
      <protection locked="0"/>
    </xf>
    <xf numFmtId="3" fontId="5" fillId="0" borderId="0" xfId="9" applyNumberFormat="1" applyFont="1" applyAlignment="1" applyProtection="1">
      <alignment horizontal="right" wrapText="1"/>
      <protection locked="0"/>
    </xf>
    <xf numFmtId="0" fontId="5" fillId="2" borderId="0" xfId="5" applyFont="1" applyFill="1"/>
    <xf numFmtId="0" fontId="5" fillId="0" borderId="0" xfId="9" applyFont="1" applyAlignment="1" applyProtection="1">
      <alignment horizontal="left" wrapText="1"/>
      <protection locked="0"/>
    </xf>
    <xf numFmtId="166" fontId="5" fillId="0" borderId="0" xfId="11" applyNumberFormat="1" applyFont="1" applyFill="1" applyBorder="1" applyAlignment="1" applyProtection="1">
      <alignment horizontal="right" wrapText="1"/>
      <protection locked="0"/>
    </xf>
    <xf numFmtId="1" fontId="5" fillId="0" borderId="0" xfId="11" applyNumberFormat="1" applyFont="1" applyFill="1" applyBorder="1" applyAlignment="1" applyProtection="1">
      <alignment horizontal="right" wrapText="1"/>
      <protection locked="0"/>
    </xf>
    <xf numFmtId="0" fontId="5" fillId="0" borderId="2" xfId="9" applyFont="1" applyBorder="1" applyAlignment="1" applyProtection="1">
      <alignment horizontal="left" wrapText="1"/>
      <protection locked="0"/>
    </xf>
    <xf numFmtId="3" fontId="5" fillId="0" borderId="3" xfId="5" applyNumberFormat="1" applyFont="1" applyBorder="1" applyAlignment="1" applyProtection="1">
      <alignment horizontal="right" wrapText="1"/>
      <protection locked="0"/>
    </xf>
    <xf numFmtId="0" fontId="55" fillId="0" borderId="0" xfId="5" applyFont="1" applyAlignment="1">
      <alignment horizontal="left" wrapText="1"/>
    </xf>
    <xf numFmtId="0" fontId="5" fillId="0" borderId="0" xfId="5" applyFont="1" applyAlignment="1" applyProtection="1">
      <alignment horizontal="left"/>
      <protection locked="0"/>
    </xf>
    <xf numFmtId="0" fontId="5" fillId="0" borderId="0" xfId="5" applyFont="1" applyAlignment="1" applyProtection="1">
      <alignment horizontal="right"/>
      <protection locked="0"/>
    </xf>
    <xf numFmtId="164" fontId="5" fillId="0" borderId="0" xfId="5" applyNumberFormat="1" applyFont="1" applyAlignment="1" applyProtection="1">
      <alignment horizontal="left"/>
      <protection locked="0"/>
    </xf>
    <xf numFmtId="0" fontId="5" fillId="23" borderId="0" xfId="5" applyFont="1" applyFill="1" applyAlignment="1" applyProtection="1">
      <alignment horizontal="left"/>
      <protection locked="0"/>
    </xf>
    <xf numFmtId="0" fontId="5" fillId="23" borderId="0" xfId="5" applyFont="1" applyFill="1" applyAlignment="1" applyProtection="1">
      <alignment horizontal="right"/>
      <protection locked="0"/>
    </xf>
    <xf numFmtId="0" fontId="5" fillId="23" borderId="0" xfId="5" applyFont="1" applyFill="1"/>
    <xf numFmtId="166" fontId="5" fillId="0" borderId="0" xfId="1" applyNumberFormat="1" applyFont="1" applyAlignment="1" applyProtection="1">
      <alignment horizontal="right" wrapText="1"/>
      <protection locked="0"/>
    </xf>
    <xf numFmtId="1" fontId="5" fillId="0" borderId="0" xfId="1" applyNumberFormat="1" applyFont="1" applyAlignment="1" applyProtection="1">
      <alignment horizontal="right" wrapText="1"/>
      <protection locked="0"/>
    </xf>
    <xf numFmtId="166" fontId="5" fillId="0" borderId="0" xfId="1" applyNumberFormat="1" applyFont="1" applyBorder="1" applyAlignment="1" applyProtection="1">
      <alignment horizontal="right" wrapText="1"/>
      <protection locked="0"/>
    </xf>
    <xf numFmtId="1" fontId="5" fillId="0" borderId="0" xfId="1" applyNumberFormat="1" applyFont="1" applyBorder="1" applyAlignment="1" applyProtection="1">
      <alignment horizontal="right" wrapText="1"/>
      <protection locked="0"/>
    </xf>
    <xf numFmtId="166" fontId="5" fillId="0" borderId="2" xfId="1" applyNumberFormat="1" applyFont="1" applyBorder="1" applyAlignment="1" applyProtection="1">
      <alignment horizontal="right" wrapText="1"/>
      <protection locked="0"/>
    </xf>
    <xf numFmtId="1" fontId="5" fillId="0" borderId="2" xfId="1" applyNumberFormat="1" applyFont="1" applyBorder="1" applyAlignment="1" applyProtection="1">
      <alignment horizontal="right" wrapText="1"/>
      <protection locked="0"/>
    </xf>
    <xf numFmtId="0" fontId="5" fillId="2" borderId="2" xfId="5" applyFont="1" applyFill="1" applyBorder="1" applyAlignment="1" applyProtection="1">
      <alignment horizontal="left" wrapText="1"/>
      <protection locked="0"/>
    </xf>
    <xf numFmtId="0" fontId="5" fillId="0" borderId="2" xfId="1" applyNumberFormat="1" applyFont="1" applyBorder="1" applyAlignment="1" applyProtection="1">
      <alignment horizontal="right" wrapText="1"/>
      <protection locked="0"/>
    </xf>
    <xf numFmtId="0" fontId="5" fillId="0" borderId="0" xfId="5" applyFont="1" applyAlignment="1" applyProtection="1">
      <alignment horizontal="left" vertical="top"/>
      <protection locked="0"/>
    </xf>
    <xf numFmtId="0" fontId="5" fillId="0" borderId="0" xfId="5" applyFont="1" applyAlignment="1" applyProtection="1">
      <alignment horizontal="right" vertical="top"/>
      <protection locked="0"/>
    </xf>
    <xf numFmtId="0" fontId="59" fillId="0" borderId="0" xfId="0" applyFont="1"/>
    <xf numFmtId="0" fontId="5" fillId="0" borderId="0" xfId="0" applyFont="1"/>
    <xf numFmtId="0" fontId="5" fillId="0" borderId="0" xfId="0" applyFont="1" applyAlignment="1" applyProtection="1">
      <alignment horizontal="left" vertical="top"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right" vertical="top"/>
      <protection locked="0"/>
    </xf>
    <xf numFmtId="0" fontId="5" fillId="0" borderId="0" xfId="0" applyFont="1" applyAlignment="1" applyProtection="1">
      <alignment horizontal="right" wrapText="1"/>
      <protection locked="0"/>
    </xf>
    <xf numFmtId="0" fontId="5" fillId="0" borderId="0" xfId="0" applyFont="1" applyAlignment="1" applyProtection="1">
      <alignment horizontal="right"/>
      <protection locked="0"/>
    </xf>
    <xf numFmtId="0" fontId="5" fillId="0" borderId="0" xfId="0" applyFont="1" applyAlignment="1" applyProtection="1">
      <alignment horizontal="left" vertical="top"/>
      <protection locked="0"/>
    </xf>
    <xf numFmtId="0" fontId="5" fillId="0" borderId="0" xfId="0" applyFont="1" applyAlignment="1" applyProtection="1">
      <alignment horizontal="center" vertical="top" wrapText="1"/>
      <protection locked="0"/>
    </xf>
    <xf numFmtId="0" fontId="5" fillId="0" borderId="2" xfId="0" applyFont="1" applyBorder="1" applyAlignment="1" applyProtection="1">
      <alignment horizontal="center" vertical="top"/>
      <protection locked="0"/>
    </xf>
    <xf numFmtId="0" fontId="5" fillId="0" borderId="0" xfId="0" applyFont="1" applyAlignment="1" applyProtection="1">
      <alignment horizontal="center" wrapText="1"/>
      <protection locked="0"/>
    </xf>
    <xf numFmtId="0" fontId="5" fillId="0" borderId="2" xfId="0" applyFont="1" applyBorder="1" applyAlignment="1" applyProtection="1">
      <alignment horizontal="right" vertical="top" wrapText="1"/>
      <protection locked="0"/>
    </xf>
    <xf numFmtId="0" fontId="5" fillId="0" borderId="2" xfId="0" applyFont="1" applyBorder="1" applyAlignment="1" applyProtection="1">
      <alignment horizontal="center" vertical="top" wrapText="1"/>
      <protection locked="0"/>
    </xf>
    <xf numFmtId="0" fontId="5" fillId="0" borderId="2" xfId="0" applyFont="1" applyBorder="1" applyAlignment="1" applyProtection="1">
      <alignment horizontal="right" wrapText="1"/>
      <protection locked="0"/>
    </xf>
    <xf numFmtId="3" fontId="5" fillId="0" borderId="0" xfId="1" quotePrefix="1" applyNumberFormat="1" applyFont="1" applyFill="1" applyBorder="1" applyAlignment="1" applyProtection="1">
      <alignment horizontal="right" wrapText="1"/>
      <protection locked="0"/>
    </xf>
    <xf numFmtId="3" fontId="5" fillId="0" borderId="0" xfId="1" applyNumberFormat="1" applyFont="1" applyFill="1" applyBorder="1" applyAlignment="1" applyProtection="1">
      <alignment horizontal="center" wrapText="1"/>
      <protection locked="0"/>
    </xf>
    <xf numFmtId="3" fontId="5" fillId="0" borderId="0" xfId="1" applyNumberFormat="1" applyFont="1" applyFill="1" applyBorder="1" applyAlignment="1" applyProtection="1">
      <alignment horizontal="right" wrapText="1" indent="1"/>
      <protection locked="0"/>
    </xf>
    <xf numFmtId="3" fontId="5" fillId="0" borderId="0" xfId="1" quotePrefix="1" applyNumberFormat="1" applyFont="1" applyFill="1" applyBorder="1" applyAlignment="1" applyProtection="1">
      <alignment horizontal="right" wrapText="1" indent="1"/>
      <protection locked="0"/>
    </xf>
    <xf numFmtId="3" fontId="5" fillId="0" borderId="0" xfId="0" applyNumberFormat="1" applyFont="1" applyAlignment="1" applyProtection="1">
      <alignment horizontal="right" wrapText="1"/>
      <protection locked="0"/>
    </xf>
    <xf numFmtId="3" fontId="54" fillId="0" borderId="0" xfId="1" applyNumberFormat="1" applyFont="1" applyFill="1" applyBorder="1" applyAlignment="1" applyProtection="1">
      <alignment horizontal="center" wrapText="1"/>
      <protection locked="0"/>
    </xf>
    <xf numFmtId="3" fontId="5" fillId="0" borderId="0" xfId="1" applyNumberFormat="1" applyFont="1" applyFill="1" applyBorder="1" applyAlignment="1">
      <alignment horizontal="right"/>
    </xf>
    <xf numFmtId="3" fontId="5" fillId="0" borderId="0" xfId="1" applyNumberFormat="1" applyFont="1" applyFill="1" applyBorder="1" applyAlignment="1" applyProtection="1">
      <alignment horizontal="right" indent="1"/>
    </xf>
    <xf numFmtId="3" fontId="5" fillId="0" borderId="0" xfId="5" applyNumberFormat="1" applyFont="1" applyAlignment="1" applyProtection="1">
      <alignment horizontal="right" vertical="top"/>
      <protection locked="0"/>
    </xf>
    <xf numFmtId="3" fontId="5" fillId="0" borderId="0" xfId="5" applyNumberFormat="1" applyFont="1" applyAlignment="1">
      <alignment horizontal="right"/>
    </xf>
    <xf numFmtId="3" fontId="5" fillId="0" borderId="0" xfId="5" applyNumberFormat="1" applyFont="1" applyAlignment="1" applyProtection="1">
      <alignment horizontal="right" vertical="top" wrapText="1"/>
      <protection locked="0"/>
    </xf>
    <xf numFmtId="3" fontId="5" fillId="0" borderId="0" xfId="1" applyNumberFormat="1" applyFont="1" applyFill="1" applyBorder="1" applyAlignment="1" applyProtection="1">
      <alignment horizontal="right"/>
    </xf>
    <xf numFmtId="3" fontId="5" fillId="0" borderId="0" xfId="1" applyNumberFormat="1" applyFont="1" applyFill="1" applyAlignment="1" applyProtection="1">
      <alignment horizontal="right" vertical="top" wrapText="1"/>
      <protection locked="0"/>
    </xf>
    <xf numFmtId="164" fontId="54" fillId="0" borderId="0" xfId="5" applyNumberFormat="1" applyFont="1" applyAlignment="1" applyProtection="1">
      <alignment horizontal="left" vertical="top"/>
      <protection locked="0"/>
    </xf>
    <xf numFmtId="3" fontId="5" fillId="0" borderId="0" xfId="5" applyNumberFormat="1" applyFont="1" applyAlignment="1">
      <alignment horizontal="right" indent="1"/>
    </xf>
    <xf numFmtId="164" fontId="5" fillId="0" borderId="0" xfId="5" applyNumberFormat="1" applyFont="1" applyAlignment="1" applyProtection="1">
      <alignment horizontal="right" vertical="top"/>
      <protection locked="0"/>
    </xf>
    <xf numFmtId="164" fontId="5" fillId="0" borderId="0" xfId="5" applyNumberFormat="1" applyFont="1" applyAlignment="1" applyProtection="1">
      <alignment horizontal="right" vertical="top" wrapText="1"/>
      <protection locked="0"/>
    </xf>
    <xf numFmtId="3" fontId="5" fillId="0" borderId="0" xfId="1" quotePrefix="1" applyNumberFormat="1" applyFont="1" applyFill="1" applyBorder="1" applyAlignment="1" applyProtection="1">
      <alignment wrapText="1"/>
      <protection locked="0"/>
    </xf>
    <xf numFmtId="3" fontId="5" fillId="0" borderId="0" xfId="5" applyNumberFormat="1" applyFont="1"/>
    <xf numFmtId="164" fontId="54" fillId="0" borderId="0" xfId="5" applyNumberFormat="1" applyFont="1" applyAlignment="1" applyProtection="1">
      <alignment horizontal="left" vertical="top" wrapText="1"/>
      <protection locked="0"/>
    </xf>
    <xf numFmtId="3" fontId="5" fillId="0" borderId="0" xfId="5" applyNumberFormat="1" applyFont="1" applyAlignment="1" applyProtection="1">
      <alignment horizontal="right" vertical="top" wrapText="1" indent="1"/>
      <protection locked="0"/>
    </xf>
    <xf numFmtId="3" fontId="5" fillId="0" borderId="0" xfId="5" applyNumberFormat="1" applyFont="1" applyAlignment="1" applyProtection="1">
      <alignment vertical="top" wrapText="1"/>
      <protection locked="0"/>
    </xf>
    <xf numFmtId="0" fontId="5" fillId="0" borderId="0" xfId="6" applyFont="1" applyAlignment="1" applyProtection="1">
      <alignment horizontal="left" vertical="top" wrapText="1"/>
      <protection locked="0"/>
    </xf>
    <xf numFmtId="3" fontId="5" fillId="0" borderId="0" xfId="6" applyNumberFormat="1" applyFont="1" applyAlignment="1" applyProtection="1">
      <alignment horizontal="right" vertical="top" wrapText="1"/>
      <protection locked="0"/>
    </xf>
    <xf numFmtId="164" fontId="54" fillId="0" borderId="0" xfId="6" applyNumberFormat="1" applyFont="1" applyAlignment="1" applyProtection="1">
      <alignment horizontal="left" vertical="top"/>
      <protection locked="0"/>
    </xf>
    <xf numFmtId="3" fontId="5" fillId="0" borderId="0" xfId="6" applyNumberFormat="1" applyFont="1" applyAlignment="1" applyProtection="1">
      <alignment vertical="top" wrapText="1"/>
      <protection locked="0"/>
    </xf>
    <xf numFmtId="3" fontId="5" fillId="0" borderId="0" xfId="6" applyNumberFormat="1" applyFont="1" applyAlignment="1" applyProtection="1">
      <alignment horizontal="right" vertical="top" wrapText="1" indent="1"/>
      <protection locked="0"/>
    </xf>
    <xf numFmtId="3" fontId="5" fillId="0" borderId="0" xfId="6" applyNumberFormat="1" applyFont="1" applyAlignment="1">
      <alignment horizontal="right" indent="1"/>
    </xf>
    <xf numFmtId="3" fontId="5" fillId="0" borderId="0" xfId="0" applyNumberFormat="1" applyFont="1" applyAlignment="1" applyProtection="1">
      <alignment horizontal="right" vertical="top" wrapText="1" indent="1"/>
      <protection locked="0"/>
    </xf>
    <xf numFmtId="3" fontId="5" fillId="0" borderId="0" xfId="0" applyNumberFormat="1" applyFont="1"/>
    <xf numFmtId="3" fontId="5" fillId="0" borderId="0" xfId="0" applyNumberFormat="1" applyFont="1" applyAlignment="1" applyProtection="1">
      <alignment horizontal="right" vertical="top" wrapText="1"/>
      <protection locked="0"/>
    </xf>
    <xf numFmtId="3" fontId="5" fillId="0" borderId="0" xfId="16" applyNumberFormat="1" applyFont="1" applyAlignment="1" applyProtection="1">
      <alignment horizontal="right" vertical="top" wrapText="1" indent="1"/>
      <protection locked="0"/>
    </xf>
    <xf numFmtId="3" fontId="5" fillId="0" borderId="0" xfId="16" applyNumberFormat="1" applyFont="1"/>
    <xf numFmtId="3" fontId="5" fillId="0" borderId="0" xfId="16" applyNumberFormat="1" applyFont="1" applyAlignment="1" applyProtection="1">
      <alignment horizontal="right" vertical="top" wrapText="1"/>
      <protection locked="0"/>
    </xf>
    <xf numFmtId="0" fontId="5" fillId="0" borderId="2" xfId="6" applyFont="1" applyBorder="1" applyAlignment="1" applyProtection="1">
      <alignment horizontal="left" vertical="top" wrapText="1"/>
      <protection locked="0"/>
    </xf>
    <xf numFmtId="164" fontId="54" fillId="0" borderId="2" xfId="6" applyNumberFormat="1" applyFont="1" applyBorder="1" applyAlignment="1" applyProtection="1">
      <alignment horizontal="left" vertical="top"/>
      <protection locked="0"/>
    </xf>
    <xf numFmtId="0" fontId="59" fillId="0" borderId="0" xfId="0" applyFont="1" applyAlignment="1">
      <alignment vertical="top" wrapText="1"/>
    </xf>
    <xf numFmtId="0" fontId="5" fillId="0" borderId="0" xfId="0" applyFont="1" applyAlignment="1">
      <alignment horizontal="left" wrapText="1"/>
    </xf>
    <xf numFmtId="0" fontId="59" fillId="0" borderId="0" xfId="0" applyFont="1" applyAlignment="1">
      <alignment horizontal="left" vertical="top" wrapText="1"/>
    </xf>
    <xf numFmtId="0" fontId="5" fillId="2" borderId="0" xfId="0" applyFont="1" applyFill="1" applyAlignment="1">
      <alignment horizontal="left"/>
    </xf>
    <xf numFmtId="0" fontId="5" fillId="2" borderId="0" xfId="0" applyFont="1" applyFill="1" applyAlignment="1">
      <alignment horizontal="left" wrapText="1"/>
    </xf>
    <xf numFmtId="0" fontId="5" fillId="2" borderId="0" xfId="0" applyFont="1" applyFill="1" applyAlignment="1" applyProtection="1">
      <alignment horizontal="right" vertical="top"/>
      <protection locked="0"/>
    </xf>
    <xf numFmtId="0" fontId="5" fillId="2" borderId="0" xfId="0" applyFont="1" applyFill="1"/>
    <xf numFmtId="0" fontId="5" fillId="2" borderId="0" xfId="0" applyFont="1" applyFill="1" applyAlignment="1" applyProtection="1">
      <alignment horizontal="left" vertical="top"/>
      <protection locked="0"/>
    </xf>
    <xf numFmtId="0" fontId="5" fillId="2" borderId="0" xfId="0" applyFont="1" applyFill="1" applyAlignment="1" applyProtection="1">
      <alignment horizontal="right" vertical="top" indent="1"/>
      <protection locked="0"/>
    </xf>
    <xf numFmtId="0" fontId="5" fillId="23" borderId="0" xfId="0" applyFont="1" applyFill="1" applyAlignment="1" applyProtection="1">
      <alignment horizontal="left" vertical="top"/>
      <protection locked="0"/>
    </xf>
    <xf numFmtId="0" fontId="5" fillId="23" borderId="0" xfId="0" applyFont="1" applyFill="1" applyAlignment="1" applyProtection="1">
      <alignment horizontal="right" vertical="top"/>
      <protection locked="0"/>
    </xf>
    <xf numFmtId="0" fontId="5" fillId="23" borderId="0" xfId="0" applyFont="1" applyFill="1" applyAlignment="1" applyProtection="1">
      <alignment horizontal="right" vertical="top" indent="1"/>
      <protection locked="0"/>
    </xf>
    <xf numFmtId="0" fontId="5" fillId="23" borderId="0" xfId="0" applyFont="1" applyFill="1"/>
    <xf numFmtId="0" fontId="5" fillId="0" borderId="0" xfId="0" applyFont="1" applyAlignment="1" applyProtection="1">
      <alignment horizontal="justify"/>
      <protection locked="0"/>
    </xf>
    <xf numFmtId="0" fontId="5" fillId="0" borderId="1" xfId="0" applyFont="1" applyBorder="1" applyAlignment="1" applyProtection="1">
      <alignment horizontal="left" vertical="top" wrapText="1"/>
      <protection locked="0"/>
    </xf>
    <xf numFmtId="0" fontId="5" fillId="0" borderId="1" xfId="0" applyFont="1" applyBorder="1" applyAlignment="1" applyProtection="1">
      <alignment horizontal="center" vertical="top"/>
      <protection locked="0"/>
    </xf>
    <xf numFmtId="0" fontId="5" fillId="0" borderId="1" xfId="0" applyFont="1" applyBorder="1" applyAlignment="1" applyProtection="1">
      <alignment horizontal="right" vertical="top"/>
      <protection locked="0"/>
    </xf>
    <xf numFmtId="0" fontId="5" fillId="0" borderId="1" xfId="0" applyFont="1" applyBorder="1" applyAlignment="1" applyProtection="1">
      <alignment horizontal="right" wrapText="1"/>
      <protection locked="0"/>
    </xf>
    <xf numFmtId="3" fontId="54" fillId="0" borderId="0" xfId="0" applyNumberFormat="1" applyFont="1" applyAlignment="1" applyProtection="1">
      <alignment horizontal="left" vertical="top" wrapText="1"/>
      <protection locked="0"/>
    </xf>
    <xf numFmtId="3" fontId="5" fillId="0" borderId="0" xfId="1" quotePrefix="1" applyNumberFormat="1" applyFont="1" applyBorder="1" applyAlignment="1" applyProtection="1">
      <alignment horizontal="right" wrapText="1"/>
      <protection locked="0"/>
    </xf>
    <xf numFmtId="3" fontId="5" fillId="0" borderId="0" xfId="1" quotePrefix="1" applyNumberFormat="1" applyFont="1" applyBorder="1" applyAlignment="1" applyProtection="1">
      <alignment horizontal="right" wrapText="1" indent="1"/>
      <protection locked="0"/>
    </xf>
    <xf numFmtId="3" fontId="5" fillId="0" borderId="0" xfId="0" applyNumberFormat="1" applyFont="1" applyAlignment="1" applyProtection="1">
      <alignment horizontal="right" vertical="top"/>
      <protection locked="0"/>
    </xf>
    <xf numFmtId="3" fontId="5" fillId="0" borderId="0" xfId="0" applyNumberFormat="1" applyFont="1" applyAlignment="1" applyProtection="1">
      <alignment vertical="top" wrapText="1"/>
      <protection locked="0"/>
    </xf>
    <xf numFmtId="3" fontId="5" fillId="0" borderId="2" xfId="0" applyNumberFormat="1" applyFont="1" applyBorder="1" applyAlignment="1" applyProtection="1">
      <alignment horizontal="right" vertical="top" wrapText="1"/>
      <protection locked="0"/>
    </xf>
    <xf numFmtId="3" fontId="54" fillId="0" borderId="2" xfId="0" applyNumberFormat="1" applyFont="1" applyBorder="1" applyAlignment="1" applyProtection="1">
      <alignment horizontal="left" vertical="top" wrapText="1"/>
      <protection locked="0"/>
    </xf>
    <xf numFmtId="3" fontId="5" fillId="0" borderId="2" xfId="0" applyNumberFormat="1" applyFont="1" applyBorder="1" applyAlignment="1" applyProtection="1">
      <alignment horizontal="right" vertical="top" wrapText="1" indent="1"/>
      <protection locked="0"/>
    </xf>
    <xf numFmtId="3" fontId="5" fillId="0" borderId="2" xfId="0" applyNumberFormat="1" applyFont="1" applyBorder="1" applyAlignment="1" applyProtection="1">
      <alignment vertical="top" wrapText="1"/>
      <protection locked="0"/>
    </xf>
    <xf numFmtId="0" fontId="59" fillId="0" borderId="0" xfId="0" applyFont="1" applyAlignment="1">
      <alignment wrapText="1"/>
    </xf>
    <xf numFmtId="0" fontId="5" fillId="0" borderId="0" xfId="0" applyFont="1" applyAlignment="1">
      <alignment wrapText="1"/>
    </xf>
    <xf numFmtId="0" fontId="5" fillId="0" borderId="0" xfId="0" applyFont="1" applyAlignment="1" applyProtection="1">
      <alignment vertical="top" wrapText="1"/>
      <protection locked="0"/>
    </xf>
    <xf numFmtId="0" fontId="59" fillId="0" borderId="0" xfId="0" applyFont="1" applyAlignment="1">
      <alignment horizontal="left" wrapText="1"/>
    </xf>
    <xf numFmtId="0" fontId="5" fillId="0" borderId="0" xfId="0" applyFont="1" applyAlignment="1" applyProtection="1">
      <alignment horizontal="right" vertical="top" indent="1"/>
      <protection locked="0"/>
    </xf>
    <xf numFmtId="0" fontId="5" fillId="0" borderId="2" xfId="0" applyFont="1" applyBorder="1" applyAlignment="1" applyProtection="1">
      <alignment horizontal="left" vertical="top" wrapText="1"/>
      <protection locked="0"/>
    </xf>
    <xf numFmtId="3" fontId="5" fillId="0" borderId="0" xfId="0" applyNumberFormat="1" applyFont="1" applyAlignment="1" applyProtection="1">
      <alignment horizontal="left" vertical="top"/>
      <protection locked="0"/>
    </xf>
    <xf numFmtId="3" fontId="5" fillId="0" borderId="2" xfId="0" applyNumberFormat="1" applyFont="1" applyBorder="1" applyAlignment="1" applyProtection="1">
      <alignment horizontal="center" vertical="top" wrapText="1"/>
      <protection locked="0"/>
    </xf>
    <xf numFmtId="3" fontId="5" fillId="23" borderId="0" xfId="0" applyNumberFormat="1" applyFont="1" applyFill="1" applyAlignment="1" applyProtection="1">
      <alignment horizontal="left" vertical="top"/>
      <protection locked="0"/>
    </xf>
    <xf numFmtId="0" fontId="5" fillId="0" borderId="1" xfId="0" applyFont="1" applyBorder="1" applyAlignment="1" applyProtection="1">
      <alignment horizontal="left" vertical="top"/>
      <protection locked="0"/>
    </xf>
    <xf numFmtId="3" fontId="5" fillId="0" borderId="1" xfId="0" applyNumberFormat="1" applyFont="1" applyBorder="1" applyAlignment="1" applyProtection="1">
      <alignment horizontal="left" vertical="top"/>
      <protection locked="0"/>
    </xf>
    <xf numFmtId="3" fontId="5" fillId="0" borderId="0" xfId="0" applyNumberFormat="1" applyFont="1" applyAlignment="1" applyProtection="1">
      <alignment horizontal="right" vertical="top" wrapText="1" indent="2"/>
      <protection locked="0"/>
    </xf>
    <xf numFmtId="3" fontId="5" fillId="0" borderId="0" xfId="0" applyNumberFormat="1" applyFont="1" applyAlignment="1" applyProtection="1">
      <alignment horizontal="left" vertical="top" wrapText="1"/>
      <protection locked="0"/>
    </xf>
    <xf numFmtId="3" fontId="5" fillId="0" borderId="2" xfId="0" applyNumberFormat="1" applyFont="1" applyBorder="1" applyAlignment="1" applyProtection="1">
      <alignment horizontal="right" vertical="top" wrapText="1" indent="2"/>
      <protection locked="0"/>
    </xf>
    <xf numFmtId="0" fontId="5" fillId="0" borderId="0" xfId="4" applyFont="1" applyAlignment="1" applyProtection="1">
      <alignment horizontal="left" vertical="top" wrapText="1"/>
      <protection locked="0"/>
    </xf>
    <xf numFmtId="3" fontId="5" fillId="0" borderId="0" xfId="4" applyNumberFormat="1" applyFont="1" applyAlignment="1">
      <alignment horizontal="right" vertical="top" wrapText="1" indent="3"/>
    </xf>
    <xf numFmtId="3" fontId="5" fillId="0" borderId="0" xfId="0" applyNumberFormat="1" applyFont="1" applyAlignment="1" applyProtection="1">
      <alignment horizontal="right" vertical="top" wrapText="1" indent="5"/>
      <protection locked="0"/>
    </xf>
    <xf numFmtId="3" fontId="5" fillId="0" borderId="0" xfId="0" applyNumberFormat="1" applyFont="1" applyAlignment="1" applyProtection="1">
      <alignment horizontal="center" vertical="top"/>
      <protection locked="0"/>
    </xf>
    <xf numFmtId="3" fontId="54" fillId="0" borderId="0" xfId="4" applyNumberFormat="1" applyFont="1" applyAlignment="1">
      <alignment horizontal="right" vertical="top" wrapText="1" indent="3"/>
    </xf>
    <xf numFmtId="3" fontId="5" fillId="0" borderId="0" xfId="0" applyNumberFormat="1" applyFont="1" applyAlignment="1" applyProtection="1">
      <alignment horizontal="center" vertical="top" wrapText="1"/>
      <protection locked="0"/>
    </xf>
    <xf numFmtId="3" fontId="5" fillId="0" borderId="0" xfId="4" applyNumberFormat="1" applyFont="1" applyAlignment="1">
      <alignment horizontal="right" vertical="top" indent="3"/>
    </xf>
    <xf numFmtId="0" fontId="5" fillId="0" borderId="2" xfId="4" applyFont="1" applyBorder="1" applyAlignment="1" applyProtection="1">
      <alignment horizontal="left" vertical="top" wrapText="1"/>
      <protection locked="0"/>
    </xf>
    <xf numFmtId="0" fontId="5" fillId="0" borderId="0" xfId="0" applyFont="1" applyAlignment="1">
      <alignment vertical="top" wrapText="1"/>
    </xf>
    <xf numFmtId="0" fontId="5" fillId="0" borderId="0" xfId="0" applyFont="1" applyAlignment="1">
      <alignment horizontal="left" vertical="top" wrapText="1"/>
    </xf>
    <xf numFmtId="0" fontId="5" fillId="23" borderId="0" xfId="0" applyFont="1" applyFill="1" applyAlignment="1" applyProtection="1">
      <alignment horizontal="center" vertical="top"/>
      <protection locked="0"/>
    </xf>
    <xf numFmtId="0" fontId="5" fillId="0" borderId="2" xfId="0" applyFont="1" applyBorder="1"/>
    <xf numFmtId="3" fontId="5" fillId="0" borderId="0" xfId="0" applyNumberFormat="1" applyFont="1" applyAlignment="1" applyProtection="1">
      <alignment horizontal="right" wrapText="1" indent="3"/>
      <protection locked="0"/>
    </xf>
    <xf numFmtId="3" fontId="5" fillId="0" borderId="0" xfId="0" applyNumberFormat="1" applyFont="1" applyAlignment="1" applyProtection="1">
      <alignment horizontal="right" wrapText="1" indent="5"/>
      <protection locked="0"/>
    </xf>
    <xf numFmtId="0" fontId="5" fillId="0" borderId="0" xfId="0" applyFont="1" applyAlignment="1" applyProtection="1">
      <alignment horizontal="left" wrapText="1"/>
      <protection locked="0"/>
    </xf>
    <xf numFmtId="0" fontId="6" fillId="0" borderId="2" xfId="0" applyFont="1" applyBorder="1" applyAlignment="1" applyProtection="1">
      <alignment horizontal="left" vertical="center" wrapText="1"/>
      <protection locked="0"/>
    </xf>
    <xf numFmtId="3" fontId="6" fillId="0" borderId="1" xfId="0" applyNumberFormat="1" applyFont="1" applyBorder="1" applyAlignment="1" applyProtection="1">
      <alignment horizontal="right" vertical="top" wrapText="1" indent="3"/>
      <protection locked="0"/>
    </xf>
    <xf numFmtId="0" fontId="6" fillId="0" borderId="0" xfId="0" applyFont="1" applyAlignment="1" applyProtection="1">
      <alignment vertical="top"/>
      <protection locked="0"/>
    </xf>
    <xf numFmtId="0" fontId="6" fillId="0" borderId="2" xfId="5" applyFont="1" applyBorder="1" applyAlignment="1" applyProtection="1">
      <alignment horizontal="left" wrapText="1"/>
      <protection locked="0"/>
    </xf>
    <xf numFmtId="3" fontId="6" fillId="0" borderId="0" xfId="1" applyNumberFormat="1" applyFont="1" applyFill="1" applyBorder="1" applyAlignment="1" applyProtection="1">
      <alignment horizontal="right" wrapText="1" indent="1"/>
      <protection locked="0"/>
    </xf>
    <xf numFmtId="3" fontId="6" fillId="0" borderId="0" xfId="1" applyNumberFormat="1" applyFont="1" applyBorder="1" applyAlignment="1" applyProtection="1">
      <alignment horizontal="right" wrapText="1" indent="1"/>
      <protection locked="0"/>
    </xf>
    <xf numFmtId="3" fontId="6" fillId="0" borderId="0" xfId="1" quotePrefix="1" applyNumberFormat="1" applyFont="1" applyBorder="1" applyAlignment="1" applyProtection="1">
      <alignment horizontal="right" wrapText="1" indent="2"/>
      <protection locked="0"/>
    </xf>
    <xf numFmtId="3" fontId="6" fillId="0" borderId="0" xfId="1" applyNumberFormat="1" applyFont="1" applyBorder="1" applyAlignment="1" applyProtection="1">
      <alignment horizontal="right" wrapText="1" indent="2"/>
      <protection locked="0"/>
    </xf>
    <xf numFmtId="3" fontId="6" fillId="0" borderId="2" xfId="0" applyNumberFormat="1" applyFont="1" applyBorder="1" applyAlignment="1" applyProtection="1">
      <alignment horizontal="right" wrapText="1" indent="1"/>
      <protection locked="0"/>
    </xf>
    <xf numFmtId="3" fontId="6" fillId="26" borderId="2" xfId="0" applyNumberFormat="1" applyFont="1" applyFill="1" applyBorder="1" applyAlignment="1" applyProtection="1">
      <alignment horizontal="right" vertical="top" wrapText="1" indent="3"/>
      <protection locked="0"/>
    </xf>
    <xf numFmtId="0" fontId="52" fillId="0" borderId="0" xfId="0" applyFont="1" applyAlignment="1" applyProtection="1">
      <alignment wrapText="1"/>
      <protection locked="0"/>
    </xf>
    <xf numFmtId="0" fontId="6" fillId="28" borderId="0" xfId="0" applyFont="1" applyFill="1" applyAlignment="1" applyProtection="1">
      <alignment horizontal="center" wrapText="1"/>
      <protection locked="0"/>
    </xf>
    <xf numFmtId="3" fontId="6" fillId="0" borderId="0" xfId="1" applyNumberFormat="1" applyFont="1" applyFill="1" applyBorder="1" applyAlignment="1" applyProtection="1">
      <alignment horizontal="right" wrapText="1" indent="3"/>
      <protection locked="0"/>
    </xf>
    <xf numFmtId="3" fontId="6" fillId="0" borderId="0" xfId="1" applyNumberFormat="1" applyFont="1" applyBorder="1" applyAlignment="1" applyProtection="1">
      <alignment horizontal="right" wrapText="1" indent="3"/>
      <protection locked="0"/>
    </xf>
    <xf numFmtId="3" fontId="6" fillId="27" borderId="2" xfId="0" applyNumberFormat="1" applyFont="1" applyFill="1" applyBorder="1" applyAlignment="1" applyProtection="1">
      <alignment horizontal="left" vertical="top"/>
      <protection locked="0"/>
    </xf>
    <xf numFmtId="3" fontId="6" fillId="0" borderId="2" xfId="1" applyNumberFormat="1" applyFont="1" applyBorder="1" applyAlignment="1" applyProtection="1">
      <alignment horizontal="right" vertical="top" wrapText="1" indent="1"/>
      <protection locked="0"/>
    </xf>
    <xf numFmtId="3" fontId="6" fillId="25" borderId="0" xfId="1" applyNumberFormat="1" applyFont="1" applyFill="1" applyAlignment="1" applyProtection="1">
      <alignment horizontal="right" vertical="top" wrapText="1" indent="1"/>
      <protection locked="0"/>
    </xf>
    <xf numFmtId="3" fontId="6" fillId="25" borderId="2" xfId="1" applyNumberFormat="1" applyFont="1" applyFill="1" applyBorder="1" applyAlignment="1" applyProtection="1">
      <alignment horizontal="right" vertical="top" wrapText="1" indent="1"/>
      <protection locked="0"/>
    </xf>
    <xf numFmtId="3" fontId="8" fillId="0" borderId="0" xfId="0" applyNumberFormat="1" applyFont="1" applyAlignment="1" applyProtection="1">
      <alignment horizontal="center"/>
      <protection locked="0"/>
    </xf>
    <xf numFmtId="3" fontId="6" fillId="0" borderId="0" xfId="1" applyNumberFormat="1" applyFont="1" applyAlignment="1" applyProtection="1">
      <alignment horizontal="right" wrapText="1"/>
      <protection locked="0"/>
    </xf>
    <xf numFmtId="37" fontId="6" fillId="0" borderId="3" xfId="0" applyNumberFormat="1" applyFont="1" applyBorder="1" applyAlignment="1" applyProtection="1">
      <alignment horizontal="right" vertical="top" wrapText="1" indent="2"/>
      <protection locked="0"/>
    </xf>
    <xf numFmtId="165" fontId="6" fillId="0" borderId="0" xfId="0" applyNumberFormat="1" applyFont="1" applyAlignment="1" applyProtection="1">
      <alignment horizontal="right" vertical="top" wrapText="1"/>
      <protection locked="0"/>
    </xf>
    <xf numFmtId="165" fontId="6" fillId="0" borderId="0" xfId="0" applyNumberFormat="1" applyFont="1" applyAlignment="1" applyProtection="1">
      <alignment horizontal="right" vertical="top" wrapText="1" indent="1"/>
      <protection locked="0"/>
    </xf>
    <xf numFmtId="165" fontId="6" fillId="0" borderId="0" xfId="0" applyNumberFormat="1" applyFont="1" applyAlignment="1" applyProtection="1">
      <alignment horizontal="right" vertical="top" wrapText="1" indent="2"/>
      <protection locked="0"/>
    </xf>
    <xf numFmtId="0" fontId="52" fillId="0" borderId="1" xfId="0" applyFont="1" applyBorder="1" applyAlignment="1">
      <alignment horizontal="center"/>
    </xf>
    <xf numFmtId="164" fontId="6" fillId="0" borderId="3" xfId="0" applyNumberFormat="1" applyFont="1" applyBorder="1" applyAlignment="1" applyProtection="1">
      <alignment horizontal="right" vertical="top" wrapText="1" indent="1"/>
      <protection locked="0"/>
    </xf>
    <xf numFmtId="0" fontId="6" fillId="0" borderId="0" xfId="0" applyFont="1" applyAlignment="1">
      <alignment horizontal="justify" vertical="top" wrapText="1"/>
    </xf>
    <xf numFmtId="0" fontId="24" fillId="0" borderId="0" xfId="0" applyFont="1" applyAlignment="1">
      <alignment horizontal="justify" vertical="top" wrapText="1"/>
    </xf>
    <xf numFmtId="0" fontId="5" fillId="0" borderId="3" xfId="0" applyFont="1" applyBorder="1" applyAlignment="1" applyProtection="1">
      <alignment horizontal="right" vertical="top" wrapText="1"/>
      <protection locked="0"/>
    </xf>
    <xf numFmtId="0" fontId="5" fillId="0" borderId="3" xfId="0" applyFont="1" applyBorder="1" applyAlignment="1" applyProtection="1">
      <alignment horizontal="center" vertical="top" wrapText="1"/>
      <protection locked="0"/>
    </xf>
    <xf numFmtId="0" fontId="6" fillId="23" borderId="0" xfId="0" applyFont="1" applyFill="1" applyAlignment="1" applyProtection="1">
      <alignment horizontal="left" vertical="top" indent="2"/>
      <protection locked="0"/>
    </xf>
    <xf numFmtId="0" fontId="7" fillId="23" borderId="0" xfId="0" applyFont="1" applyFill="1" applyAlignment="1">
      <alignment horizontal="left"/>
    </xf>
    <xf numFmtId="0" fontId="7" fillId="23" borderId="0" xfId="0" applyFont="1" applyFill="1" applyAlignment="1">
      <alignment horizontal="center"/>
    </xf>
    <xf numFmtId="0" fontId="10" fillId="0" borderId="0" xfId="0" applyFont="1" applyAlignment="1" applyProtection="1">
      <alignment horizontal="left" vertical="top"/>
      <protection locked="0"/>
    </xf>
    <xf numFmtId="3" fontId="7" fillId="0" borderId="0" xfId="0" applyNumberFormat="1" applyFont="1" applyAlignment="1">
      <alignment horizontal="right" vertical="top" indent="1"/>
    </xf>
    <xf numFmtId="3" fontId="6" fillId="0" borderId="0" xfId="0" applyNumberFormat="1" applyFont="1" applyAlignment="1" applyProtection="1">
      <alignment horizontal="center" vertical="center" wrapText="1"/>
      <protection locked="0"/>
    </xf>
    <xf numFmtId="3" fontId="7" fillId="0" borderId="0" xfId="0" applyNumberFormat="1" applyFont="1" applyAlignment="1">
      <alignment horizontal="center" vertical="top"/>
    </xf>
    <xf numFmtId="3" fontId="7" fillId="0" borderId="0" xfId="0" applyNumberFormat="1" applyFont="1" applyAlignment="1">
      <alignment horizontal="center"/>
    </xf>
    <xf numFmtId="3" fontId="7" fillId="0" borderId="2" xfId="0" applyNumberFormat="1" applyFont="1" applyBorder="1" applyAlignment="1">
      <alignment horizontal="right" vertical="top" indent="1"/>
    </xf>
    <xf numFmtId="3" fontId="7" fillId="0" borderId="2" xfId="0" applyNumberFormat="1" applyFont="1" applyBorder="1" applyAlignment="1">
      <alignment horizontal="center" vertical="top"/>
    </xf>
    <xf numFmtId="3" fontId="6" fillId="0" borderId="2" xfId="0" applyNumberFormat="1" applyFont="1" applyBorder="1" applyAlignment="1" applyProtection="1">
      <alignment horizontal="center" vertical="top"/>
      <protection locked="0"/>
    </xf>
    <xf numFmtId="3" fontId="7" fillId="0" borderId="2" xfId="0" applyNumberFormat="1" applyFont="1" applyBorder="1" applyAlignment="1">
      <alignment horizontal="center"/>
    </xf>
    <xf numFmtId="3" fontId="6" fillId="0" borderId="2" xfId="2" applyNumberFormat="1" applyFont="1" applyBorder="1" applyAlignment="1">
      <alignment horizontal="right" vertical="top" indent="1"/>
    </xf>
    <xf numFmtId="3" fontId="6" fillId="0" borderId="0" xfId="0" applyNumberFormat="1" applyFont="1" applyAlignment="1" applyProtection="1">
      <alignment horizontal="left" indent="3"/>
      <protection locked="0"/>
    </xf>
    <xf numFmtId="3" fontId="6" fillId="0" borderId="2" xfId="0" applyNumberFormat="1" applyFont="1" applyBorder="1" applyAlignment="1" applyProtection="1">
      <alignment horizontal="right" wrapText="1"/>
      <protection locked="0"/>
    </xf>
    <xf numFmtId="0" fontId="6" fillId="0" borderId="1" xfId="0" applyFont="1" applyBorder="1" applyAlignment="1" applyProtection="1">
      <alignment horizontal="right" vertical="top"/>
      <protection locked="0"/>
    </xf>
    <xf numFmtId="3" fontId="6" fillId="6" borderId="0" xfId="0" applyNumberFormat="1" applyFont="1" applyFill="1" applyAlignment="1" applyProtection="1">
      <alignment horizontal="right" vertical="top" wrapText="1" indent="2"/>
      <protection locked="0"/>
    </xf>
    <xf numFmtId="3" fontId="6" fillId="0" borderId="0" xfId="0" applyNumberFormat="1" applyFont="1" applyAlignment="1" applyProtection="1">
      <alignment horizontal="right" vertical="top" wrapText="1" indent="7"/>
      <protection locked="0"/>
    </xf>
    <xf numFmtId="0" fontId="5" fillId="0" borderId="0" xfId="0" applyFont="1" applyAlignment="1">
      <alignment horizontal="center"/>
    </xf>
    <xf numFmtId="0" fontId="5" fillId="0" borderId="2" xfId="0" applyFont="1" applyBorder="1" applyAlignment="1" applyProtection="1">
      <alignment horizontal="center" wrapText="1"/>
      <protection locked="0"/>
    </xf>
    <xf numFmtId="0" fontId="5" fillId="0" borderId="2" xfId="0" applyFont="1" applyBorder="1" applyAlignment="1" applyProtection="1">
      <alignment horizontal="center"/>
      <protection locked="0"/>
    </xf>
    <xf numFmtId="0" fontId="5" fillId="2" borderId="0" xfId="0" applyFont="1" applyFill="1" applyAlignment="1" applyProtection="1">
      <alignment horizontal="left" vertical="top" wrapText="1"/>
      <protection locked="0"/>
    </xf>
    <xf numFmtId="164" fontId="5" fillId="2" borderId="0" xfId="0" applyNumberFormat="1" applyFont="1" applyFill="1" applyAlignment="1" applyProtection="1">
      <alignment horizontal="right" vertical="top" wrapText="1" indent="2"/>
      <protection locked="0"/>
    </xf>
    <xf numFmtId="164" fontId="5" fillId="2" borderId="0" xfId="0" applyNumberFormat="1" applyFont="1" applyFill="1" applyAlignment="1" applyProtection="1">
      <alignment horizontal="right" vertical="top" indent="2"/>
      <protection locked="0"/>
    </xf>
    <xf numFmtId="168" fontId="5" fillId="2" borderId="0" xfId="7" applyNumberFormat="1" applyFont="1" applyFill="1" applyAlignment="1" applyProtection="1">
      <alignment horizontal="right" indent="2"/>
      <protection locked="0"/>
    </xf>
    <xf numFmtId="168" fontId="5" fillId="2" borderId="0" xfId="0" applyNumberFormat="1" applyFont="1" applyFill="1" applyAlignment="1" applyProtection="1">
      <alignment horizontal="right" vertical="top" wrapText="1" indent="2"/>
      <protection locked="0"/>
    </xf>
    <xf numFmtId="168" fontId="5" fillId="0" borderId="0" xfId="0" applyNumberFormat="1" applyFont="1" applyAlignment="1" applyProtection="1">
      <alignment horizontal="right" vertical="top" wrapText="1" indent="2"/>
      <protection locked="0"/>
    </xf>
    <xf numFmtId="164" fontId="5" fillId="0" borderId="0" xfId="0" applyNumberFormat="1" applyFont="1" applyAlignment="1" applyProtection="1">
      <alignment horizontal="right" vertical="top" indent="2"/>
      <protection locked="0"/>
    </xf>
    <xf numFmtId="164" fontId="5" fillId="0" borderId="0" xfId="0" applyNumberFormat="1" applyFont="1" applyAlignment="1" applyProtection="1">
      <alignment horizontal="right" vertical="top" wrapText="1" indent="2"/>
      <protection locked="0"/>
    </xf>
    <xf numFmtId="168" fontId="5" fillId="0" borderId="0" xfId="7" applyNumberFormat="1" applyFont="1" applyAlignment="1" applyProtection="1">
      <alignment horizontal="right" indent="2"/>
      <protection locked="0"/>
    </xf>
    <xf numFmtId="164" fontId="5" fillId="0" borderId="2" xfId="0" applyNumberFormat="1" applyFont="1" applyBorder="1" applyAlignment="1" applyProtection="1">
      <alignment horizontal="right" vertical="top" wrapText="1" indent="2"/>
      <protection locked="0"/>
    </xf>
    <xf numFmtId="168" fontId="5" fillId="0" borderId="0" xfId="0" applyNumberFormat="1" applyFont="1" applyAlignment="1" applyProtection="1">
      <alignment horizontal="right" vertical="top" indent="2"/>
      <protection locked="0"/>
    </xf>
    <xf numFmtId="0" fontId="5" fillId="2" borderId="3" xfId="0" applyFont="1" applyFill="1" applyBorder="1" applyAlignment="1" applyProtection="1">
      <alignment horizontal="left" vertical="top" wrapText="1"/>
      <protection locked="0"/>
    </xf>
    <xf numFmtId="0" fontId="5" fillId="2" borderId="3" xfId="0" applyFont="1" applyFill="1" applyBorder="1" applyAlignment="1" applyProtection="1">
      <alignment horizontal="right" vertical="top" wrapText="1"/>
      <protection locked="0"/>
    </xf>
    <xf numFmtId="0" fontId="5" fillId="2" borderId="3" xfId="0" applyFont="1" applyFill="1" applyBorder="1"/>
    <xf numFmtId="0" fontId="5" fillId="2" borderId="3" xfId="0" applyFont="1" applyFill="1" applyBorder="1" applyAlignment="1" applyProtection="1">
      <alignment horizontal="center" vertical="top" wrapText="1"/>
      <protection locked="0"/>
    </xf>
    <xf numFmtId="0" fontId="5" fillId="2" borderId="3" xfId="0" applyFont="1" applyFill="1" applyBorder="1" applyAlignment="1" applyProtection="1">
      <alignment horizontal="right" vertical="top"/>
      <protection locked="0"/>
    </xf>
    <xf numFmtId="0" fontId="5" fillId="0" borderId="3" xfId="0" applyFont="1" applyBorder="1" applyAlignment="1" applyProtection="1">
      <alignment horizontal="left" vertical="top" wrapText="1"/>
      <protection locked="0"/>
    </xf>
    <xf numFmtId="0" fontId="5" fillId="0" borderId="3" xfId="0" applyFont="1" applyBorder="1"/>
    <xf numFmtId="0" fontId="5" fillId="0" borderId="3" xfId="0" applyFont="1" applyBorder="1" applyAlignment="1" applyProtection="1">
      <alignment horizontal="right" vertical="top"/>
      <protection locked="0"/>
    </xf>
    <xf numFmtId="0" fontId="6" fillId="0" borderId="0" xfId="0" applyFont="1" applyAlignment="1" applyProtection="1">
      <alignment horizontal="justify" vertical="top" wrapText="1"/>
      <protection locked="0"/>
    </xf>
    <xf numFmtId="0" fontId="24" fillId="0" borderId="0" xfId="0" applyFont="1" applyAlignment="1">
      <alignment vertical="top" wrapText="1"/>
    </xf>
    <xf numFmtId="0" fontId="6" fillId="0" borderId="1" xfId="5" applyFont="1" applyBorder="1" applyAlignment="1" applyProtection="1">
      <alignment horizontal="left" vertical="top"/>
      <protection locked="0"/>
    </xf>
    <xf numFmtId="0" fontId="6" fillId="0" borderId="2" xfId="5" applyFont="1" applyBorder="1" applyAlignment="1" applyProtection="1">
      <alignment horizontal="center" wrapText="1"/>
      <protection locked="0"/>
    </xf>
    <xf numFmtId="0" fontId="5" fillId="0" borderId="0" xfId="64" applyFont="1"/>
    <xf numFmtId="0" fontId="5" fillId="0" borderId="1" xfId="64" applyFont="1" applyBorder="1" applyAlignment="1" applyProtection="1">
      <alignment horizontal="left" vertical="top" wrapText="1"/>
      <protection locked="0"/>
    </xf>
    <xf numFmtId="164" fontId="5" fillId="0" borderId="1" xfId="64" applyNumberFormat="1" applyFont="1" applyBorder="1" applyAlignment="1" applyProtection="1">
      <alignment horizontal="left" vertical="top" wrapText="1"/>
      <protection locked="0"/>
    </xf>
    <xf numFmtId="164" fontId="5" fillId="0" borderId="1" xfId="64" applyNumberFormat="1" applyFont="1" applyBorder="1"/>
    <xf numFmtId="0" fontId="5" fillId="0" borderId="0" xfId="64" applyFont="1" applyAlignment="1" applyProtection="1">
      <alignment horizontal="left" vertical="top"/>
      <protection locked="0"/>
    </xf>
    <xf numFmtId="164" fontId="5" fillId="0" borderId="0" xfId="64" applyNumberFormat="1" applyFont="1"/>
    <xf numFmtId="164" fontId="5" fillId="0" borderId="0" xfId="64" applyNumberFormat="1" applyFont="1" applyAlignment="1" applyProtection="1">
      <alignment horizontal="center" vertical="top"/>
      <protection locked="0"/>
    </xf>
    <xf numFmtId="0" fontId="5" fillId="0" borderId="2" xfId="64" applyFont="1" applyBorder="1" applyAlignment="1" applyProtection="1">
      <alignment horizontal="left" vertical="top" wrapText="1"/>
      <protection locked="0"/>
    </xf>
    <xf numFmtId="164" fontId="5" fillId="0" borderId="2" xfId="64" applyNumberFormat="1" applyFont="1" applyBorder="1" applyAlignment="1" applyProtection="1">
      <alignment horizontal="right" vertical="top"/>
      <protection locked="0"/>
    </xf>
    <xf numFmtId="164" fontId="5" fillId="0" borderId="2" xfId="64" applyNumberFormat="1" applyFont="1" applyBorder="1"/>
    <xf numFmtId="164" fontId="5" fillId="0" borderId="2" xfId="64" applyNumberFormat="1" applyFont="1" applyBorder="1" applyAlignment="1" applyProtection="1">
      <alignment horizontal="right" vertical="top" wrapText="1"/>
      <protection locked="0"/>
    </xf>
    <xf numFmtId="0" fontId="5" fillId="0" borderId="0" xfId="64" applyFont="1" applyAlignment="1" applyProtection="1">
      <alignment horizontal="left" vertical="top" wrapText="1"/>
      <protection locked="0"/>
    </xf>
    <xf numFmtId="3" fontId="5" fillId="0" borderId="0" xfId="64" applyNumberFormat="1" applyFont="1" applyAlignment="1" applyProtection="1">
      <alignment horizontal="right" vertical="top" wrapText="1"/>
      <protection locked="0"/>
    </xf>
    <xf numFmtId="3" fontId="5" fillId="0" borderId="0" xfId="64" applyNumberFormat="1" applyFont="1" applyAlignment="1" applyProtection="1">
      <alignment horizontal="right" vertical="top"/>
      <protection locked="0"/>
    </xf>
    <xf numFmtId="3" fontId="5" fillId="0" borderId="0" xfId="64" applyNumberFormat="1" applyFont="1" applyAlignment="1" applyProtection="1">
      <alignment horizontal="left" vertical="top"/>
      <protection locked="0"/>
    </xf>
    <xf numFmtId="3" fontId="5" fillId="0" borderId="0" xfId="64" applyNumberFormat="1" applyFont="1" applyAlignment="1" applyProtection="1">
      <alignment horizontal="right" vertical="top" wrapText="1" indent="1"/>
      <protection locked="0"/>
    </xf>
    <xf numFmtId="164" fontId="5" fillId="0" borderId="0" xfId="64" applyNumberFormat="1" applyFont="1" applyAlignment="1" applyProtection="1">
      <alignment horizontal="right" vertical="top" wrapText="1"/>
      <protection locked="0"/>
    </xf>
    <xf numFmtId="3" fontId="5" fillId="0" borderId="0" xfId="64" applyNumberFormat="1" applyFont="1" applyAlignment="1">
      <alignment vertical="top"/>
    </xf>
    <xf numFmtId="164" fontId="54" fillId="0" borderId="0" xfId="64" applyNumberFormat="1" applyFont="1" applyAlignment="1" applyProtection="1">
      <alignment horizontal="left" vertical="top" wrapText="1"/>
      <protection locked="0"/>
    </xf>
    <xf numFmtId="3" fontId="5" fillId="0" borderId="0" xfId="64" applyNumberFormat="1" applyFont="1"/>
    <xf numFmtId="0" fontId="5" fillId="0" borderId="3" xfId="64" applyFont="1" applyBorder="1" applyAlignment="1" applyProtection="1">
      <alignment horizontal="left" vertical="top" wrapText="1"/>
      <protection locked="0"/>
    </xf>
    <xf numFmtId="164" fontId="5" fillId="0" borderId="3" xfId="64" applyNumberFormat="1" applyFont="1" applyBorder="1" applyAlignment="1" applyProtection="1">
      <alignment horizontal="right" vertical="top" wrapText="1"/>
      <protection locked="0"/>
    </xf>
    <xf numFmtId="164" fontId="5" fillId="0" borderId="3" xfId="64" applyNumberFormat="1" applyFont="1" applyBorder="1" applyAlignment="1" applyProtection="1">
      <alignment horizontal="right" vertical="top"/>
      <protection locked="0"/>
    </xf>
    <xf numFmtId="164" fontId="5" fillId="0" borderId="3" xfId="64" applyNumberFormat="1" applyFont="1" applyBorder="1" applyAlignment="1" applyProtection="1">
      <alignment horizontal="left" vertical="top"/>
      <protection locked="0"/>
    </xf>
    <xf numFmtId="164" fontId="5" fillId="0" borderId="3" xfId="64" applyNumberFormat="1" applyFont="1" applyBorder="1" applyAlignment="1" applyProtection="1">
      <alignment horizontal="right" vertical="top" wrapText="1" indent="1"/>
      <protection locked="0"/>
    </xf>
    <xf numFmtId="164" fontId="5" fillId="0" borderId="0" xfId="64" applyNumberFormat="1" applyFont="1" applyAlignment="1" applyProtection="1">
      <alignment horizontal="left" vertical="top"/>
      <protection locked="0"/>
    </xf>
    <xf numFmtId="0" fontId="5" fillId="23" borderId="0" xfId="64" applyFont="1" applyFill="1" applyAlignment="1" applyProtection="1">
      <alignment horizontal="left" vertical="top"/>
      <protection locked="0"/>
    </xf>
    <xf numFmtId="164" fontId="5" fillId="23" borderId="0" xfId="64" applyNumberFormat="1" applyFont="1" applyFill="1" applyAlignment="1" applyProtection="1">
      <alignment horizontal="left" vertical="top"/>
      <protection locked="0"/>
    </xf>
    <xf numFmtId="164" fontId="5" fillId="23" borderId="0" xfId="64" applyNumberFormat="1" applyFont="1" applyFill="1" applyAlignment="1" applyProtection="1">
      <alignment horizontal="right" vertical="top" indent="1"/>
      <protection locked="0"/>
    </xf>
    <xf numFmtId="0" fontId="5" fillId="23" borderId="0" xfId="64" applyFont="1" applyFill="1"/>
    <xf numFmtId="164" fontId="5" fillId="0" borderId="1" xfId="64" applyNumberFormat="1" applyFont="1" applyBorder="1" applyAlignment="1" applyProtection="1">
      <alignment horizontal="left" vertical="top"/>
      <protection locked="0"/>
    </xf>
    <xf numFmtId="164" fontId="5" fillId="0" borderId="2" xfId="64" applyNumberFormat="1" applyFont="1" applyBorder="1" applyAlignment="1" applyProtection="1">
      <alignment horizontal="left" vertical="top"/>
      <protection locked="0"/>
    </xf>
    <xf numFmtId="164" fontId="5" fillId="0" borderId="2" xfId="64" applyNumberFormat="1" applyFont="1" applyBorder="1" applyAlignment="1" applyProtection="1">
      <alignment horizontal="center" vertical="top" wrapText="1"/>
      <protection locked="0"/>
    </xf>
    <xf numFmtId="0" fontId="59" fillId="0" borderId="0" xfId="64" applyFont="1" applyAlignment="1">
      <alignment vertical="top" wrapText="1"/>
    </xf>
    <xf numFmtId="164" fontId="5" fillId="0" borderId="0" xfId="64" applyNumberFormat="1" applyFont="1" applyAlignment="1" applyProtection="1">
      <alignment horizontal="right" vertical="top" indent="1"/>
      <protection locked="0"/>
    </xf>
    <xf numFmtId="0" fontId="24" fillId="0" borderId="0" xfId="0" applyFont="1" applyAlignment="1">
      <alignment wrapText="1"/>
    </xf>
    <xf numFmtId="0" fontId="6" fillId="0" borderId="0" xfId="65" applyFont="1"/>
    <xf numFmtId="0" fontId="6" fillId="0" borderId="2" xfId="65" applyFont="1" applyBorder="1" applyAlignment="1" applyProtection="1">
      <alignment horizontal="left" wrapText="1"/>
      <protection locked="0"/>
    </xf>
    <xf numFmtId="0" fontId="6" fillId="0" borderId="2" xfId="65" applyFont="1" applyBorder="1" applyAlignment="1" applyProtection="1">
      <alignment wrapText="1"/>
      <protection locked="0"/>
    </xf>
    <xf numFmtId="0" fontId="6" fillId="0" borderId="3" xfId="65" applyFont="1" applyBorder="1" applyAlignment="1" applyProtection="1">
      <alignment horizontal="center" wrapText="1"/>
      <protection locked="0"/>
    </xf>
    <xf numFmtId="0" fontId="6" fillId="0" borderId="0" xfId="65" applyFont="1" applyAlignment="1" applyProtection="1">
      <alignment horizontal="left" vertical="top" wrapText="1"/>
      <protection locked="0"/>
    </xf>
    <xf numFmtId="0" fontId="6" fillId="0" borderId="0" xfId="65" applyFont="1" applyAlignment="1" applyProtection="1">
      <alignment vertical="top" wrapText="1"/>
      <protection locked="0"/>
    </xf>
    <xf numFmtId="166" fontId="6" fillId="0" borderId="0" xfId="63" applyNumberFormat="1" applyFont="1" applyAlignment="1" applyProtection="1">
      <alignment horizontal="right" vertical="top" wrapText="1" indent="3"/>
      <protection locked="0"/>
    </xf>
    <xf numFmtId="0" fontId="6" fillId="0" borderId="2" xfId="65" applyFont="1" applyBorder="1" applyAlignment="1" applyProtection="1">
      <alignment vertical="top" wrapText="1"/>
      <protection locked="0"/>
    </xf>
    <xf numFmtId="166" fontId="6" fillId="0" borderId="2" xfId="63" applyNumberFormat="1" applyFont="1" applyBorder="1" applyAlignment="1" applyProtection="1">
      <alignment horizontal="right" vertical="top" wrapText="1" indent="3"/>
      <protection locked="0"/>
    </xf>
    <xf numFmtId="166" fontId="6" fillId="0" borderId="0" xfId="63" applyNumberFormat="1" applyFont="1" applyBorder="1" applyAlignment="1" applyProtection="1">
      <alignment horizontal="right" vertical="top" wrapText="1" indent="3"/>
      <protection locked="0"/>
    </xf>
    <xf numFmtId="0" fontId="6" fillId="0" borderId="0" xfId="65" applyFont="1" applyAlignment="1" applyProtection="1">
      <alignment wrapText="1"/>
      <protection locked="0"/>
    </xf>
    <xf numFmtId="166" fontId="6" fillId="0" borderId="0" xfId="63" applyNumberFormat="1" applyFont="1" applyBorder="1" applyAlignment="1" applyProtection="1">
      <alignment horizontal="right" wrapText="1" indent="3"/>
      <protection locked="0"/>
    </xf>
    <xf numFmtId="0" fontId="6" fillId="0" borderId="0" xfId="65" applyFont="1" applyAlignment="1" applyProtection="1">
      <alignment horizontal="left" vertical="top"/>
      <protection locked="0"/>
    </xf>
    <xf numFmtId="166" fontId="6" fillId="0" borderId="0" xfId="63" applyNumberFormat="1" applyFont="1" applyFill="1" applyBorder="1" applyAlignment="1" applyProtection="1">
      <alignment horizontal="right" vertical="top" wrapText="1" indent="3"/>
      <protection locked="0"/>
    </xf>
    <xf numFmtId="166" fontId="6" fillId="0" borderId="2" xfId="63" applyNumberFormat="1" applyFont="1" applyFill="1" applyBorder="1" applyAlignment="1" applyProtection="1">
      <alignment horizontal="right" vertical="top" wrapText="1" indent="3"/>
      <protection locked="0"/>
    </xf>
    <xf numFmtId="0" fontId="6" fillId="23" borderId="0" xfId="65" applyFont="1" applyFill="1" applyAlignment="1" applyProtection="1">
      <alignment horizontal="left" vertical="top"/>
      <protection locked="0"/>
    </xf>
    <xf numFmtId="0" fontId="6" fillId="23" borderId="0" xfId="65" applyFont="1" applyFill="1" applyAlignment="1" applyProtection="1">
      <alignment vertical="top"/>
      <protection locked="0"/>
    </xf>
    <xf numFmtId="0" fontId="6" fillId="23" borderId="0" xfId="65" applyFont="1" applyFill="1" applyAlignment="1" applyProtection="1">
      <alignment horizontal="right" vertical="top" indent="3"/>
      <protection locked="0"/>
    </xf>
    <xf numFmtId="0" fontId="6" fillId="23" borderId="0" xfId="65" applyFont="1" applyFill="1"/>
    <xf numFmtId="0" fontId="6" fillId="0" borderId="3" xfId="65" applyFont="1" applyBorder="1" applyAlignment="1" applyProtection="1">
      <alignment horizontal="left" wrapText="1"/>
      <protection locked="0"/>
    </xf>
    <xf numFmtId="0" fontId="6" fillId="0" borderId="3" xfId="65" applyFont="1" applyBorder="1" applyAlignment="1" applyProtection="1">
      <alignment wrapText="1"/>
      <protection locked="0"/>
    </xf>
    <xf numFmtId="3" fontId="6" fillId="0" borderId="0" xfId="63" applyNumberFormat="1" applyFont="1" applyAlignment="1" applyProtection="1">
      <alignment horizontal="right" vertical="top" wrapText="1" indent="3"/>
      <protection locked="0"/>
    </xf>
    <xf numFmtId="3" fontId="6" fillId="0" borderId="2" xfId="63" applyNumberFormat="1" applyFont="1" applyBorder="1" applyAlignment="1" applyProtection="1">
      <alignment horizontal="right" vertical="top" wrapText="1" indent="3"/>
      <protection locked="0"/>
    </xf>
    <xf numFmtId="0" fontId="6" fillId="0" borderId="0" xfId="65" applyFont="1" applyAlignment="1" applyProtection="1">
      <alignment vertical="top"/>
      <protection locked="0"/>
    </xf>
    <xf numFmtId="3" fontId="6" fillId="0" borderId="0" xfId="63" applyNumberFormat="1" applyFont="1" applyAlignment="1" applyProtection="1">
      <alignment horizontal="right" vertical="top" indent="3"/>
      <protection locked="0"/>
    </xf>
    <xf numFmtId="3" fontId="6" fillId="0" borderId="0" xfId="63" applyNumberFormat="1" applyFont="1" applyBorder="1" applyAlignment="1" applyProtection="1">
      <alignment horizontal="right" vertical="top" indent="3"/>
      <protection locked="0"/>
    </xf>
    <xf numFmtId="3" fontId="6" fillId="0" borderId="2" xfId="63" applyNumberFormat="1" applyFont="1" applyBorder="1" applyAlignment="1" applyProtection="1">
      <alignment horizontal="right" vertical="top" indent="3"/>
      <protection locked="0"/>
    </xf>
    <xf numFmtId="0" fontId="6" fillId="2" borderId="0" xfId="65" applyFont="1" applyFill="1" applyAlignment="1" applyProtection="1">
      <alignment vertical="top" wrapText="1"/>
      <protection locked="0"/>
    </xf>
    <xf numFmtId="0" fontId="6" fillId="2" borderId="2" xfId="65" applyFont="1" applyFill="1" applyBorder="1" applyAlignment="1" applyProtection="1">
      <alignment vertical="top" wrapText="1"/>
      <protection locked="0"/>
    </xf>
    <xf numFmtId="166" fontId="6" fillId="2" borderId="0" xfId="63" applyNumberFormat="1" applyFont="1" applyFill="1" applyBorder="1" applyAlignment="1" applyProtection="1">
      <alignment horizontal="right" vertical="top" wrapText="1" indent="3"/>
      <protection locked="0"/>
    </xf>
    <xf numFmtId="0" fontId="6" fillId="0" borderId="0" xfId="65" applyFont="1" applyAlignment="1" applyProtection="1">
      <alignment horizontal="right" vertical="top" indent="3"/>
      <protection locked="0"/>
    </xf>
    <xf numFmtId="4" fontId="6" fillId="0" borderId="0" xfId="65" applyNumberFormat="1" applyFont="1" applyAlignment="1" applyProtection="1">
      <alignment horizontal="right" vertical="top" wrapText="1" indent="5"/>
      <protection locked="0"/>
    </xf>
    <xf numFmtId="3" fontId="6" fillId="0" borderId="0" xfId="61" applyNumberFormat="1" applyFont="1" applyAlignment="1" applyProtection="1">
      <alignment horizontal="right" wrapText="1" indent="2"/>
      <protection locked="0"/>
    </xf>
    <xf numFmtId="3" fontId="6" fillId="0" borderId="0" xfId="65" applyNumberFormat="1" applyFont="1" applyAlignment="1" applyProtection="1">
      <alignment horizontal="right" vertical="top" wrapText="1" indent="3"/>
      <protection locked="0"/>
    </xf>
    <xf numFmtId="3" fontId="6" fillId="0" borderId="0" xfId="61" applyNumberFormat="1" applyFont="1" applyAlignment="1" applyProtection="1">
      <alignment horizontal="right" vertical="top" wrapText="1" indent="3"/>
      <protection locked="0"/>
    </xf>
    <xf numFmtId="3" fontId="8" fillId="0" borderId="0" xfId="61" applyNumberFormat="1" applyFont="1" applyAlignment="1" applyProtection="1">
      <alignment horizontal="right" vertical="top" wrapText="1" indent="3"/>
      <protection locked="0"/>
    </xf>
    <xf numFmtId="3" fontId="54" fillId="0" borderId="0" xfId="16" applyNumberFormat="1" applyFont="1" applyAlignment="1" applyProtection="1">
      <alignment horizontal="left" wrapText="1"/>
      <protection locked="0"/>
    </xf>
    <xf numFmtId="3" fontId="5" fillId="0" borderId="0" xfId="63" quotePrefix="1" applyNumberFormat="1" applyFont="1" applyFill="1" applyBorder="1" applyAlignment="1" applyProtection="1">
      <alignment horizontal="right" wrapText="1"/>
      <protection locked="0"/>
    </xf>
    <xf numFmtId="3" fontId="54" fillId="0" borderId="0" xfId="6" applyNumberFormat="1" applyFont="1" applyAlignment="1" applyProtection="1">
      <alignment horizontal="left" wrapText="1"/>
      <protection locked="0"/>
    </xf>
    <xf numFmtId="166" fontId="6" fillId="0" borderId="1" xfId="63" applyNumberFormat="1" applyFont="1" applyFill="1" applyBorder="1" applyAlignment="1" applyProtection="1">
      <alignment horizontal="right" vertical="top" wrapText="1" indent="3"/>
      <protection locked="0"/>
    </xf>
    <xf numFmtId="0" fontId="5" fillId="0" borderId="2" xfId="0" applyFont="1" applyBorder="1" applyAlignment="1" applyProtection="1">
      <alignment horizontal="left" wrapText="1"/>
      <protection locked="0"/>
    </xf>
    <xf numFmtId="164" fontId="6" fillId="0" borderId="3" xfId="0" applyNumberFormat="1" applyFont="1" applyBorder="1" applyAlignment="1" applyProtection="1">
      <alignment horizontal="right" vertical="center" wrapText="1"/>
      <protection locked="0"/>
    </xf>
    <xf numFmtId="0" fontId="6" fillId="0" borderId="3" xfId="0" applyFont="1" applyBorder="1" applyAlignment="1" applyProtection="1">
      <alignment horizontal="center" vertical="center" wrapText="1"/>
      <protection locked="0"/>
    </xf>
    <xf numFmtId="166" fontId="6" fillId="0" borderId="0" xfId="0" applyNumberFormat="1" applyFont="1" applyAlignment="1" applyProtection="1">
      <alignment horizontal="center" wrapText="1"/>
      <protection locked="0"/>
    </xf>
    <xf numFmtId="3" fontId="6" fillId="0" borderId="0" xfId="65" applyNumberFormat="1" applyFont="1" applyAlignment="1" applyProtection="1">
      <alignment horizontal="right" vertical="top" wrapText="1" indent="1"/>
      <protection locked="0"/>
    </xf>
    <xf numFmtId="3" fontId="6" fillId="0" borderId="0" xfId="61" applyNumberFormat="1" applyFont="1" applyAlignment="1" applyProtection="1">
      <alignment horizontal="right" vertical="top" wrapText="1" indent="1"/>
      <protection locked="0"/>
    </xf>
    <xf numFmtId="3" fontId="6" fillId="0" borderId="0" xfId="65" applyNumberFormat="1" applyFont="1" applyAlignment="1" applyProtection="1">
      <alignment horizontal="right" vertical="top" wrapText="1" indent="2"/>
      <protection locked="0"/>
    </xf>
    <xf numFmtId="3" fontId="6" fillId="0" borderId="0" xfId="61" applyNumberFormat="1" applyFont="1" applyAlignment="1" applyProtection="1">
      <alignment horizontal="right" vertical="top" wrapText="1" indent="2"/>
      <protection locked="0"/>
    </xf>
    <xf numFmtId="37" fontId="6" fillId="0" borderId="3" xfId="0" applyNumberFormat="1" applyFont="1" applyBorder="1" applyAlignment="1" applyProtection="1">
      <alignment horizontal="right" vertical="top"/>
      <protection locked="0"/>
    </xf>
    <xf numFmtId="37" fontId="6" fillId="0" borderId="3" xfId="0" applyNumberFormat="1" applyFont="1" applyBorder="1" applyAlignment="1" applyProtection="1">
      <alignment horizontal="left" vertical="top"/>
      <protection locked="0"/>
    </xf>
    <xf numFmtId="3" fontId="6" fillId="6" borderId="5" xfId="0" applyNumberFormat="1" applyFont="1" applyFill="1" applyBorder="1" applyAlignment="1" applyProtection="1">
      <alignment horizontal="right" vertical="top"/>
      <protection locked="0"/>
    </xf>
    <xf numFmtId="0" fontId="5" fillId="0" borderId="3" xfId="0" applyFont="1" applyBorder="1" applyAlignment="1" applyProtection="1">
      <alignment vertical="top" wrapText="1"/>
      <protection locked="0"/>
    </xf>
    <xf numFmtId="0" fontId="5" fillId="0" borderId="2" xfId="0" applyFont="1" applyBorder="1" applyAlignment="1" applyProtection="1">
      <alignment vertical="top" wrapText="1"/>
      <protection locked="0"/>
    </xf>
    <xf numFmtId="0" fontId="65" fillId="0" borderId="0" xfId="0" applyFont="1"/>
    <xf numFmtId="0" fontId="6" fillId="0" borderId="0" xfId="61" applyFont="1" applyAlignment="1" applyProtection="1">
      <alignment horizontal="left" vertical="top" wrapText="1"/>
      <protection locked="0"/>
    </xf>
    <xf numFmtId="3" fontId="5" fillId="0" borderId="0" xfId="0" applyNumberFormat="1" applyFont="1" applyAlignment="1" applyProtection="1">
      <alignment horizontal="right" vertical="top" indent="2"/>
      <protection locked="0"/>
    </xf>
    <xf numFmtId="3" fontId="5" fillId="0" borderId="0" xfId="0" quotePrefix="1" applyNumberFormat="1" applyFont="1" applyAlignment="1" applyProtection="1">
      <alignment horizontal="right" vertical="top" wrapText="1" indent="2"/>
      <protection locked="0"/>
    </xf>
    <xf numFmtId="166" fontId="65" fillId="0" borderId="0" xfId="1" applyNumberFormat="1" applyFont="1"/>
    <xf numFmtId="166" fontId="65" fillId="0" borderId="0" xfId="1" applyNumberFormat="1" applyFont="1" applyBorder="1"/>
    <xf numFmtId="0" fontId="8" fillId="0" borderId="0" xfId="0" applyFont="1"/>
    <xf numFmtId="3" fontId="6" fillId="0" borderId="0" xfId="61" applyNumberFormat="1" applyFont="1" applyAlignment="1" applyProtection="1">
      <alignment horizontal="center" vertical="top" wrapText="1"/>
      <protection locked="0"/>
    </xf>
    <xf numFmtId="3" fontId="6" fillId="0" borderId="0" xfId="61" applyNumberFormat="1" applyFont="1" applyAlignment="1" applyProtection="1">
      <alignment horizontal="left" vertical="top" wrapText="1" indent="1"/>
      <protection locked="0"/>
    </xf>
    <xf numFmtId="3" fontId="6" fillId="0" borderId="0" xfId="61" applyNumberFormat="1" applyFont="1" applyAlignment="1" applyProtection="1">
      <alignment horizontal="center" vertical="center" wrapText="1"/>
      <protection locked="0"/>
    </xf>
    <xf numFmtId="166" fontId="6" fillId="6" borderId="0" xfId="1" applyNumberFormat="1" applyFont="1" applyFill="1"/>
    <xf numFmtId="0" fontId="6" fillId="2" borderId="15" xfId="65" applyFont="1" applyFill="1" applyBorder="1" applyAlignment="1" applyProtection="1">
      <alignment vertical="top" wrapText="1"/>
      <protection locked="0"/>
    </xf>
    <xf numFmtId="166" fontId="6" fillId="2" borderId="15" xfId="63" applyNumberFormat="1" applyFont="1" applyFill="1" applyBorder="1" applyAlignment="1" applyProtection="1">
      <alignment horizontal="right" vertical="top" wrapText="1" indent="3"/>
      <protection locked="0"/>
    </xf>
    <xf numFmtId="0" fontId="5" fillId="0" borderId="0" xfId="0" applyFont="1" applyAlignment="1" applyProtection="1">
      <alignment horizontal="left" vertical="center" wrapText="1"/>
      <protection locked="0"/>
    </xf>
    <xf numFmtId="3" fontId="5" fillId="0" borderId="0" xfId="0" applyNumberFormat="1" applyFont="1" applyAlignment="1" applyProtection="1">
      <alignment horizontal="right" wrapText="1" indent="2"/>
      <protection locked="0"/>
    </xf>
    <xf numFmtId="0" fontId="5" fillId="0" borderId="0" xfId="0" applyFont="1" applyAlignment="1">
      <alignment horizontal="left"/>
    </xf>
    <xf numFmtId="3" fontId="5" fillId="0" borderId="3" xfId="0" applyNumberFormat="1" applyFont="1" applyBorder="1" applyAlignment="1" applyProtection="1">
      <alignment horizontal="right" vertical="top" wrapText="1" indent="2"/>
      <protection locked="0"/>
    </xf>
    <xf numFmtId="3" fontId="5" fillId="0" borderId="0" xfId="3" applyNumberFormat="1" applyFont="1" applyAlignment="1">
      <alignment horizontal="right" vertical="center" indent="2"/>
    </xf>
    <xf numFmtId="0" fontId="5" fillId="0" borderId="15" xfId="0" applyFont="1" applyBorder="1" applyAlignment="1" applyProtection="1">
      <alignment horizontal="left" vertical="top" wrapText="1"/>
      <protection locked="0"/>
    </xf>
    <xf numFmtId="3" fontId="5" fillId="0" borderId="15" xfId="0" applyNumberFormat="1" applyFont="1" applyBorder="1" applyAlignment="1" applyProtection="1">
      <alignment horizontal="right" vertical="top" wrapText="1"/>
      <protection locked="0"/>
    </xf>
    <xf numFmtId="3" fontId="6" fillId="0" borderId="2" xfId="0" applyNumberFormat="1" applyFont="1" applyBorder="1" applyAlignment="1" applyProtection="1">
      <alignment horizontal="right" vertical="top" wrapText="1"/>
      <protection locked="0"/>
    </xf>
    <xf numFmtId="164" fontId="6" fillId="0" borderId="2" xfId="5" applyNumberFormat="1" applyFont="1" applyBorder="1" applyAlignment="1" applyProtection="1">
      <alignment horizontal="right" vertical="top" wrapText="1" indent="1"/>
      <protection locked="0"/>
    </xf>
    <xf numFmtId="3" fontId="6" fillId="0" borderId="2" xfId="0" applyNumberFormat="1" applyFont="1" applyBorder="1" applyAlignment="1">
      <alignment horizontal="right"/>
    </xf>
    <xf numFmtId="3" fontId="15" fillId="0" borderId="2" xfId="0" applyNumberFormat="1" applyFont="1" applyBorder="1" applyAlignment="1">
      <alignment horizontal="right" vertical="top" wrapText="1" indent="1"/>
    </xf>
    <xf numFmtId="0" fontId="15" fillId="0" borderId="2" xfId="0" applyFont="1" applyBorder="1" applyAlignment="1">
      <alignment horizontal="right" vertical="top" wrapText="1" indent="1"/>
    </xf>
    <xf numFmtId="3" fontId="6" fillId="0" borderId="2" xfId="65" applyNumberFormat="1" applyFont="1" applyBorder="1" applyAlignment="1" applyProtection="1">
      <alignment horizontal="right" vertical="top" wrapText="1" indent="5"/>
      <protection locked="0"/>
    </xf>
    <xf numFmtId="3" fontId="6" fillId="0" borderId="2" xfId="65" applyNumberFormat="1" applyFont="1" applyBorder="1" applyAlignment="1" applyProtection="1">
      <alignment horizontal="right" vertical="top" wrapText="1" indent="6"/>
      <protection locked="0"/>
    </xf>
    <xf numFmtId="3" fontId="6" fillId="0" borderId="0" xfId="65" applyNumberFormat="1" applyFont="1" applyAlignment="1" applyProtection="1">
      <alignment horizontal="right" vertical="top" wrapText="1" indent="5"/>
      <protection locked="0"/>
    </xf>
    <xf numFmtId="3" fontId="6" fillId="0" borderId="0" xfId="65" applyNumberFormat="1" applyFont="1" applyAlignment="1" applyProtection="1">
      <alignment horizontal="right" vertical="top" wrapText="1" indent="4"/>
      <protection locked="0"/>
    </xf>
    <xf numFmtId="0" fontId="6" fillId="0" borderId="0" xfId="65" applyFont="1" applyAlignment="1" applyProtection="1">
      <alignment horizontal="right" vertical="top" indent="4"/>
      <protection locked="0"/>
    </xf>
    <xf numFmtId="3" fontId="6" fillId="0" borderId="2" xfId="65" applyNumberFormat="1" applyFont="1" applyBorder="1" applyAlignment="1" applyProtection="1">
      <alignment horizontal="right" vertical="top" wrapText="1" indent="4"/>
      <protection locked="0"/>
    </xf>
    <xf numFmtId="0" fontId="6" fillId="0" borderId="2" xfId="65" applyFont="1" applyBorder="1" applyAlignment="1" applyProtection="1">
      <alignment horizontal="right" vertical="top" indent="4"/>
      <protection locked="0"/>
    </xf>
    <xf numFmtId="3" fontId="6" fillId="0" borderId="2" xfId="65" applyNumberFormat="1" applyFont="1" applyBorder="1" applyAlignment="1" applyProtection="1">
      <alignment horizontal="right" vertical="top" wrapText="1" indent="3"/>
      <protection locked="0"/>
    </xf>
    <xf numFmtId="0" fontId="6" fillId="0" borderId="0" xfId="65" applyFont="1" applyAlignment="1" applyProtection="1">
      <alignment horizontal="left"/>
      <protection locked="0"/>
    </xf>
    <xf numFmtId="164" fontId="8" fillId="0" borderId="0" xfId="65" applyNumberFormat="1" applyFont="1" applyAlignment="1" applyProtection="1">
      <alignment horizontal="right" vertical="top" indent="1"/>
      <protection locked="0"/>
    </xf>
    <xf numFmtId="3" fontId="6" fillId="0" borderId="0" xfId="65" applyNumberFormat="1" applyFont="1" applyAlignment="1">
      <alignment horizontal="right" indent="1"/>
    </xf>
    <xf numFmtId="3" fontId="6" fillId="0" borderId="0" xfId="65" applyNumberFormat="1" applyFont="1" applyAlignment="1" applyProtection="1">
      <alignment horizontal="right" vertical="top" indent="1"/>
      <protection locked="0"/>
    </xf>
    <xf numFmtId="3" fontId="6" fillId="0" borderId="2" xfId="65" applyNumberFormat="1" applyFont="1" applyBorder="1" applyAlignment="1" applyProtection="1">
      <alignment horizontal="right" vertical="top" wrapText="1" indent="2"/>
      <protection locked="0"/>
    </xf>
    <xf numFmtId="3" fontId="6" fillId="0" borderId="0" xfId="65" applyNumberFormat="1" applyFont="1" applyAlignment="1" applyProtection="1">
      <alignment horizontal="right" vertical="top" wrapText="1" indent="6"/>
      <protection locked="0"/>
    </xf>
    <xf numFmtId="3" fontId="6" fillId="0" borderId="0" xfId="61" applyNumberFormat="1" applyFont="1" applyAlignment="1" applyProtection="1">
      <alignment horizontal="right" vertical="top" indent="2"/>
      <protection locked="0"/>
    </xf>
    <xf numFmtId="164" fontId="6" fillId="0" borderId="0" xfId="61" applyNumberFormat="1" applyFont="1" applyAlignment="1" applyProtection="1">
      <alignment horizontal="right" vertical="top" indent="2"/>
      <protection locked="0"/>
    </xf>
    <xf numFmtId="3" fontId="6" fillId="0" borderId="0" xfId="66" applyNumberFormat="1" applyFont="1" applyAlignment="1" applyProtection="1">
      <alignment horizontal="right" wrapText="1" indent="2"/>
      <protection locked="0"/>
    </xf>
    <xf numFmtId="3" fontId="6" fillId="0" borderId="0" xfId="66" applyNumberFormat="1" applyFont="1" applyAlignment="1" applyProtection="1">
      <alignment horizontal="right" vertical="top" wrapText="1" indent="2"/>
      <protection locked="0"/>
    </xf>
    <xf numFmtId="3" fontId="6" fillId="0" borderId="0" xfId="66" applyNumberFormat="1" applyFont="1" applyAlignment="1" applyProtection="1">
      <alignment horizontal="right" vertical="top" wrapText="1" indent="3"/>
      <protection locked="0"/>
    </xf>
    <xf numFmtId="3" fontId="6" fillId="0" borderId="0" xfId="66" applyNumberFormat="1" applyFont="1" applyAlignment="1" applyProtection="1">
      <alignment horizontal="left" vertical="top" wrapText="1" indent="1"/>
      <protection locked="0"/>
    </xf>
    <xf numFmtId="3" fontId="6" fillId="0" borderId="0" xfId="66" applyNumberFormat="1" applyFont="1" applyAlignment="1" applyProtection="1">
      <alignment horizontal="center" vertical="top" wrapText="1"/>
      <protection locked="0"/>
    </xf>
    <xf numFmtId="3" fontId="6" fillId="0" borderId="0" xfId="66" applyNumberFormat="1" applyFont="1" applyAlignment="1" applyProtection="1">
      <alignment horizontal="right" vertical="top" wrapText="1" indent="1"/>
      <protection locked="0"/>
    </xf>
    <xf numFmtId="3" fontId="6" fillId="0" borderId="2" xfId="5" applyNumberFormat="1" applyFont="1" applyBorder="1" applyAlignment="1" applyProtection="1">
      <alignment horizontal="right" vertical="top" wrapText="1" indent="1"/>
      <protection locked="0"/>
    </xf>
    <xf numFmtId="3" fontId="6" fillId="0" borderId="2" xfId="5" applyNumberFormat="1" applyFont="1" applyBorder="1" applyAlignment="1" applyProtection="1">
      <alignment horizontal="right" vertical="top" wrapText="1" indent="2"/>
      <protection locked="0"/>
    </xf>
    <xf numFmtId="3" fontId="6" fillId="0" borderId="2" xfId="5" applyNumberFormat="1" applyFont="1" applyBorder="1" applyAlignment="1" applyProtection="1">
      <alignment horizontal="right" vertical="top" wrapText="1" indent="3"/>
      <protection locked="0"/>
    </xf>
    <xf numFmtId="3" fontId="6" fillId="0" borderId="0" xfId="16" applyNumberFormat="1" applyFont="1" applyAlignment="1" applyProtection="1">
      <alignment horizontal="right" wrapText="1"/>
      <protection locked="0"/>
    </xf>
    <xf numFmtId="3" fontId="8" fillId="0" borderId="0" xfId="16" applyNumberFormat="1" applyFont="1" applyAlignment="1" applyProtection="1">
      <alignment horizontal="left" wrapText="1"/>
      <protection locked="0"/>
    </xf>
    <xf numFmtId="3" fontId="6" fillId="0" borderId="0" xfId="5" applyNumberFormat="1" applyFont="1" applyAlignment="1">
      <alignment horizontal="right" wrapText="1"/>
    </xf>
    <xf numFmtId="3" fontId="6" fillId="0" borderId="2" xfId="16" applyNumberFormat="1" applyFont="1" applyBorder="1" applyAlignment="1" applyProtection="1">
      <alignment horizontal="right" wrapText="1"/>
      <protection locked="0"/>
    </xf>
    <xf numFmtId="3" fontId="8" fillId="0" borderId="2" xfId="16" applyNumberFormat="1" applyFont="1" applyBorder="1" applyAlignment="1" applyProtection="1">
      <alignment horizontal="left" wrapText="1"/>
      <protection locked="0"/>
    </xf>
    <xf numFmtId="3" fontId="6" fillId="0" borderId="2" xfId="5" applyNumberFormat="1" applyFont="1" applyBorder="1" applyAlignment="1">
      <alignment horizontal="right" wrapText="1"/>
    </xf>
    <xf numFmtId="166" fontId="6" fillId="0" borderId="0" xfId="67" applyNumberFormat="1" applyFont="1" applyFill="1" applyBorder="1" applyAlignment="1" applyProtection="1">
      <alignment horizontal="right" wrapText="1"/>
      <protection locked="0"/>
    </xf>
    <xf numFmtId="1" fontId="6" fillId="0" borderId="0" xfId="67" applyNumberFormat="1" applyFont="1" applyFill="1" applyBorder="1" applyAlignment="1" applyProtection="1">
      <alignment horizontal="right" wrapText="1"/>
      <protection locked="0"/>
    </xf>
    <xf numFmtId="3" fontId="6" fillId="0" borderId="0" xfId="63" applyNumberFormat="1" applyFont="1" applyFill="1" applyBorder="1" applyAlignment="1" applyProtection="1">
      <alignment horizontal="right" wrapText="1"/>
      <protection locked="0"/>
    </xf>
    <xf numFmtId="3" fontId="6" fillId="0" borderId="0" xfId="63" quotePrefix="1" applyNumberFormat="1" applyFont="1" applyFill="1" applyBorder="1" applyAlignment="1" applyProtection="1">
      <alignment horizontal="right" wrapText="1"/>
      <protection locked="0"/>
    </xf>
    <xf numFmtId="164" fontId="8" fillId="0" borderId="0" xfId="6" applyNumberFormat="1" applyFont="1" applyAlignment="1" applyProtection="1">
      <alignment horizontal="left" vertical="top"/>
      <protection locked="0"/>
    </xf>
    <xf numFmtId="3" fontId="6" fillId="0" borderId="0" xfId="6" applyNumberFormat="1" applyFont="1" applyAlignment="1" applyProtection="1">
      <alignment horizontal="right" vertical="top" wrapText="1"/>
      <protection locked="0"/>
    </xf>
    <xf numFmtId="3" fontId="6" fillId="0" borderId="0" xfId="16" applyNumberFormat="1" applyFont="1" applyAlignment="1" applyProtection="1">
      <alignment horizontal="right" vertical="top" wrapText="1" indent="1"/>
      <protection locked="0"/>
    </xf>
    <xf numFmtId="3" fontId="6" fillId="0" borderId="0" xfId="6" applyNumberFormat="1" applyFont="1" applyAlignment="1" applyProtection="1">
      <alignment vertical="top" wrapText="1"/>
      <protection locked="0"/>
    </xf>
    <xf numFmtId="3" fontId="6" fillId="0" borderId="0" xfId="6" applyNumberFormat="1" applyFont="1" applyAlignment="1">
      <alignment horizontal="right" indent="1"/>
    </xf>
    <xf numFmtId="3" fontId="8" fillId="0" borderId="0" xfId="6" applyNumberFormat="1" applyFont="1" applyAlignment="1" applyProtection="1">
      <alignment horizontal="left" wrapText="1"/>
      <protection locked="0"/>
    </xf>
    <xf numFmtId="3" fontId="6" fillId="0" borderId="0" xfId="16" applyNumberFormat="1" applyFont="1"/>
    <xf numFmtId="3" fontId="6" fillId="0" borderId="2" xfId="63" quotePrefix="1" applyNumberFormat="1" applyFont="1" applyFill="1" applyBorder="1" applyAlignment="1" applyProtection="1">
      <alignment horizontal="right" wrapText="1"/>
      <protection locked="0"/>
    </xf>
    <xf numFmtId="164" fontId="8" fillId="0" borderId="2" xfId="6" applyNumberFormat="1" applyFont="1" applyBorder="1" applyAlignment="1" applyProtection="1">
      <alignment horizontal="left" vertical="top"/>
      <protection locked="0"/>
    </xf>
    <xf numFmtId="3" fontId="6" fillId="0" borderId="2" xfId="6" applyNumberFormat="1" applyFont="1" applyBorder="1" applyAlignment="1" applyProtection="1">
      <alignment horizontal="right" vertical="top" wrapText="1"/>
      <protection locked="0"/>
    </xf>
    <xf numFmtId="3" fontId="6" fillId="0" borderId="2" xfId="6" applyNumberFormat="1" applyFont="1" applyBorder="1" applyAlignment="1" applyProtection="1">
      <alignment vertical="top" wrapText="1"/>
      <protection locked="0"/>
    </xf>
    <xf numFmtId="3" fontId="6" fillId="0" borderId="2" xfId="6" applyNumberFormat="1" applyFont="1" applyBorder="1" applyAlignment="1">
      <alignment horizontal="right" indent="1"/>
    </xf>
    <xf numFmtId="3" fontId="8" fillId="0" borderId="2" xfId="6" applyNumberFormat="1" applyFont="1" applyBorder="1" applyAlignment="1" applyProtection="1">
      <alignment horizontal="left" wrapText="1"/>
      <protection locked="0"/>
    </xf>
    <xf numFmtId="3" fontId="6" fillId="0" borderId="2" xfId="16" applyNumberFormat="1" applyFont="1" applyBorder="1"/>
    <xf numFmtId="3" fontId="6" fillId="0" borderId="0" xfId="0" applyNumberFormat="1" applyFont="1" applyAlignment="1" applyProtection="1">
      <alignment horizontal="left" wrapText="1" indent="2"/>
      <protection locked="0"/>
    </xf>
    <xf numFmtId="3" fontId="6" fillId="0" borderId="0" xfId="0" applyNumberFormat="1" applyFont="1" applyAlignment="1" applyProtection="1">
      <alignment horizontal="left" wrapText="1" indent="3"/>
      <protection locked="0"/>
    </xf>
    <xf numFmtId="3" fontId="6" fillId="0" borderId="0" xfId="10" applyNumberFormat="1" applyFont="1" applyAlignment="1" applyProtection="1">
      <alignment horizontal="right" vertical="top"/>
      <protection locked="0"/>
    </xf>
    <xf numFmtId="0" fontId="6" fillId="0" borderId="0" xfId="10" applyFont="1" applyAlignment="1" applyProtection="1">
      <alignment horizontal="left" vertical="top" wrapText="1"/>
      <protection locked="0"/>
    </xf>
    <xf numFmtId="3" fontId="6" fillId="0" borderId="0" xfId="17" applyNumberFormat="1" applyFont="1" applyAlignment="1" applyProtection="1">
      <alignment horizontal="left" vertical="top" wrapText="1" indent="2"/>
      <protection locked="0"/>
    </xf>
    <xf numFmtId="0" fontId="6" fillId="0" borderId="0" xfId="10" applyFont="1"/>
    <xf numFmtId="0" fontId="6" fillId="0" borderId="2" xfId="10" applyFont="1" applyBorder="1"/>
    <xf numFmtId="0" fontId="6" fillId="0" borderId="2" xfId="0" applyFont="1" applyBorder="1" applyAlignment="1">
      <alignment horizontal="center"/>
    </xf>
    <xf numFmtId="0" fontId="6" fillId="0" borderId="0" xfId="10" applyFont="1" applyAlignment="1">
      <alignment horizontal="right" vertical="top"/>
    </xf>
    <xf numFmtId="0" fontId="6" fillId="0" borderId="0" xfId="10" applyFont="1" applyAlignment="1">
      <alignment horizontal="right"/>
    </xf>
    <xf numFmtId="3" fontId="6" fillId="0" borderId="0" xfId="0" applyNumberFormat="1" applyFont="1" applyAlignment="1">
      <alignment horizontal="left" indent="2"/>
    </xf>
    <xf numFmtId="3" fontId="6" fillId="0" borderId="0" xfId="10" applyNumberFormat="1" applyFont="1" applyAlignment="1">
      <alignment horizontal="right"/>
    </xf>
    <xf numFmtId="3" fontId="6" fillId="0" borderId="0" xfId="10" applyNumberFormat="1" applyFont="1" applyAlignment="1">
      <alignment horizontal="left" indent="2"/>
    </xf>
    <xf numFmtId="0" fontId="6" fillId="0" borderId="0" xfId="10" applyFont="1" applyAlignment="1">
      <alignment horizontal="left"/>
    </xf>
    <xf numFmtId="3" fontId="6" fillId="0" borderId="0" xfId="17" applyNumberFormat="1" applyFont="1" applyAlignment="1">
      <alignment horizontal="left" indent="2"/>
    </xf>
    <xf numFmtId="3" fontId="6" fillId="0" borderId="0" xfId="10" applyNumberFormat="1" applyFont="1" applyAlignment="1" applyProtection="1">
      <alignment horizontal="right" vertical="top" indent="1"/>
      <protection locked="0"/>
    </xf>
    <xf numFmtId="3" fontId="6" fillId="0" borderId="0" xfId="2" quotePrefix="1" applyNumberFormat="1" applyFont="1" applyAlignment="1">
      <alignment horizontal="right" vertical="top" indent="1"/>
    </xf>
    <xf numFmtId="3" fontId="6" fillId="0" borderId="0" xfId="13" applyNumberFormat="1" applyFont="1" applyAlignment="1" applyProtection="1">
      <alignment horizontal="right" vertical="top" indent="1"/>
      <protection locked="0"/>
    </xf>
    <xf numFmtId="3" fontId="6" fillId="0" borderId="0" xfId="13" applyNumberFormat="1" applyFont="1" applyAlignment="1" applyProtection="1">
      <alignment horizontal="left" vertical="top" wrapText="1" indent="2"/>
      <protection locked="0"/>
    </xf>
    <xf numFmtId="3" fontId="6" fillId="0" borderId="0" xfId="13" applyNumberFormat="1" applyFont="1" applyAlignment="1" applyProtection="1">
      <alignment horizontal="left" vertical="top" wrapText="1" indent="3"/>
      <protection locked="0"/>
    </xf>
    <xf numFmtId="3" fontId="6" fillId="0" borderId="0" xfId="13" applyNumberFormat="1" applyFont="1" applyAlignment="1" applyProtection="1">
      <alignment horizontal="right" vertical="top" wrapText="1" indent="2"/>
      <protection locked="0"/>
    </xf>
    <xf numFmtId="3" fontId="6" fillId="0" borderId="0" xfId="13" applyNumberFormat="1" applyFont="1" applyAlignment="1" applyProtection="1">
      <alignment horizontal="right" vertical="top" wrapText="1" indent="3"/>
      <protection locked="0"/>
    </xf>
    <xf numFmtId="0" fontId="6" fillId="0" borderId="0" xfId="0" applyFont="1" applyAlignment="1">
      <alignment horizontal="right" vertical="top" indent="1"/>
    </xf>
    <xf numFmtId="0" fontId="6" fillId="0" borderId="0" xfId="0" applyFont="1" applyAlignment="1">
      <alignment horizontal="center" vertical="top"/>
    </xf>
    <xf numFmtId="3" fontId="6" fillId="0" borderId="0" xfId="10" applyNumberFormat="1" applyFont="1" applyAlignment="1">
      <alignment horizontal="right" indent="1"/>
    </xf>
    <xf numFmtId="3" fontId="6" fillId="0" borderId="0" xfId="13" applyNumberFormat="1" applyFont="1" applyAlignment="1">
      <alignment horizontal="left" indent="2"/>
    </xf>
    <xf numFmtId="3" fontId="6" fillId="0" borderId="0" xfId="68" applyNumberFormat="1" applyFont="1" applyAlignment="1" applyProtection="1">
      <alignment horizontal="right" vertical="top" indent="1"/>
      <protection locked="0"/>
    </xf>
    <xf numFmtId="3" fontId="6" fillId="0" borderId="0" xfId="68" applyNumberFormat="1" applyFont="1" applyAlignment="1" applyProtection="1">
      <alignment horizontal="left" vertical="top" wrapText="1" indent="2"/>
      <protection locked="0"/>
    </xf>
    <xf numFmtId="3" fontId="6" fillId="0" borderId="0" xfId="64" applyNumberFormat="1" applyFont="1" applyAlignment="1" applyProtection="1">
      <alignment horizontal="right" vertical="top" indent="1"/>
      <protection locked="0"/>
    </xf>
    <xf numFmtId="3" fontId="6" fillId="0" borderId="0" xfId="68" applyNumberFormat="1" applyFont="1" applyAlignment="1" applyProtection="1">
      <alignment horizontal="left" vertical="top" wrapText="1" indent="3"/>
      <protection locked="0"/>
    </xf>
    <xf numFmtId="3" fontId="6" fillId="0" borderId="0" xfId="68" applyNumberFormat="1" applyFont="1" applyAlignment="1">
      <alignment horizontal="left" indent="2"/>
    </xf>
    <xf numFmtId="3" fontId="6" fillId="0" borderId="0" xfId="68" applyNumberFormat="1" applyFont="1" applyAlignment="1" applyProtection="1">
      <alignment horizontal="right" vertical="top" wrapText="1" indent="2"/>
      <protection locked="0"/>
    </xf>
    <xf numFmtId="3" fontId="6" fillId="30" borderId="0" xfId="0" applyNumberFormat="1" applyFont="1" applyFill="1" applyAlignment="1" applyProtection="1">
      <alignment horizontal="right" vertical="top" wrapText="1" indent="2"/>
      <protection locked="0"/>
    </xf>
    <xf numFmtId="43" fontId="6" fillId="30" borderId="0" xfId="1" applyFont="1" applyFill="1" applyBorder="1" applyAlignment="1" applyProtection="1">
      <alignment horizontal="right" vertical="top" wrapText="1" indent="2"/>
      <protection locked="0"/>
    </xf>
    <xf numFmtId="3" fontId="6" fillId="30" borderId="2" xfId="0" applyNumberFormat="1" applyFont="1" applyFill="1" applyBorder="1" applyAlignment="1" applyProtection="1">
      <alignment horizontal="right" vertical="top" wrapText="1" indent="2"/>
      <protection locked="0"/>
    </xf>
    <xf numFmtId="43" fontId="6" fillId="30" borderId="2" xfId="63" applyFont="1" applyFill="1" applyBorder="1" applyAlignment="1" applyProtection="1">
      <alignment horizontal="right" vertical="top" wrapText="1" indent="2"/>
      <protection locked="0"/>
    </xf>
    <xf numFmtId="168" fontId="5" fillId="0" borderId="2" xfId="0" applyNumberFormat="1" applyFont="1" applyBorder="1" applyAlignment="1" applyProtection="1">
      <alignment horizontal="right" vertical="top" wrapText="1" indent="2"/>
      <protection locked="0"/>
    </xf>
    <xf numFmtId="166" fontId="6" fillId="0" borderId="0" xfId="1" applyNumberFormat="1" applyFont="1" applyFill="1" applyAlignment="1">
      <alignment horizontal="right"/>
    </xf>
    <xf numFmtId="3" fontId="5" fillId="2" borderId="0" xfId="64" applyNumberFormat="1" applyFont="1" applyFill="1" applyAlignment="1" applyProtection="1">
      <alignment horizontal="right" vertical="top" wrapText="1"/>
      <protection locked="0"/>
    </xf>
    <xf numFmtId="3" fontId="6" fillId="2" borderId="2" xfId="16" applyNumberFormat="1" applyFont="1" applyFill="1" applyBorder="1" applyAlignment="1" applyProtection="1">
      <alignment horizontal="right" wrapText="1"/>
      <protection locked="0"/>
    </xf>
    <xf numFmtId="0" fontId="5" fillId="0" borderId="2" xfId="5" applyFont="1" applyBorder="1" applyAlignment="1" applyProtection="1">
      <alignment horizontal="left" wrapText="1"/>
      <protection locked="0"/>
    </xf>
    <xf numFmtId="0" fontId="5" fillId="0" borderId="1" xfId="5" applyFont="1" applyBorder="1" applyAlignment="1" applyProtection="1">
      <alignment horizontal="center" wrapText="1"/>
      <protection locked="0"/>
    </xf>
    <xf numFmtId="0" fontId="5" fillId="0" borderId="0" xfId="5" applyFont="1" applyAlignment="1" applyProtection="1">
      <alignment horizontal="center" wrapText="1"/>
      <protection locked="0"/>
    </xf>
    <xf numFmtId="0" fontId="5" fillId="0" borderId="3" xfId="5" applyFont="1" applyBorder="1" applyAlignment="1" applyProtection="1">
      <alignment horizontal="center" wrapText="1"/>
      <protection locked="0"/>
    </xf>
    <xf numFmtId="0" fontId="5" fillId="0" borderId="2" xfId="5" applyFont="1" applyBorder="1" applyAlignment="1" applyProtection="1">
      <alignment horizontal="center" wrapText="1"/>
      <protection locked="0"/>
    </xf>
    <xf numFmtId="0" fontId="5" fillId="0" borderId="3" xfId="5" applyFont="1" applyBorder="1" applyAlignment="1" applyProtection="1">
      <alignment horizontal="center"/>
      <protection locked="0"/>
    </xf>
    <xf numFmtId="0" fontId="55" fillId="0" borderId="3" xfId="5" applyFont="1" applyBorder="1" applyAlignment="1">
      <alignment horizontal="center"/>
    </xf>
    <xf numFmtId="0" fontId="55" fillId="0" borderId="1" xfId="5" applyFont="1" applyBorder="1" applyAlignment="1">
      <alignment horizontal="center" wrapText="1"/>
    </xf>
    <xf numFmtId="0" fontId="55" fillId="0" borderId="2" xfId="5" applyFont="1" applyBorder="1" applyAlignment="1">
      <alignment horizontal="center" wrapText="1"/>
    </xf>
    <xf numFmtId="0" fontId="5" fillId="0" borderId="0" xfId="5" applyFont="1" applyAlignment="1" applyProtection="1">
      <alignment wrapText="1"/>
      <protection locked="0"/>
    </xf>
    <xf numFmtId="0" fontId="5" fillId="0" borderId="2" xfId="5" applyFont="1" applyBorder="1" applyAlignment="1" applyProtection="1">
      <alignment wrapText="1"/>
      <protection locked="0"/>
    </xf>
    <xf numFmtId="0" fontId="56" fillId="0" borderId="0" xfId="5" applyFont="1" applyAlignment="1" applyProtection="1">
      <alignment horizontal="center" wrapText="1"/>
      <protection locked="0"/>
    </xf>
    <xf numFmtId="0" fontId="5" fillId="0" borderId="0" xfId="5" applyFont="1" applyAlignment="1" applyProtection="1">
      <alignment horizontal="left" wrapText="1"/>
      <protection locked="0"/>
    </xf>
    <xf numFmtId="0" fontId="5" fillId="0" borderId="2" xfId="5" applyFont="1" applyBorder="1" applyAlignment="1" applyProtection="1">
      <alignment horizontal="center"/>
      <protection locked="0"/>
    </xf>
    <xf numFmtId="0" fontId="55" fillId="0" borderId="2" xfId="5" applyFont="1" applyBorder="1" applyAlignment="1">
      <alignment horizontal="center"/>
    </xf>
    <xf numFmtId="0" fontId="5" fillId="0" borderId="3" xfId="5" applyFont="1" applyBorder="1" applyAlignment="1">
      <alignment horizontal="center"/>
    </xf>
    <xf numFmtId="0" fontId="5" fillId="0" borderId="1" xfId="5" applyFont="1" applyBorder="1" applyAlignment="1" applyProtection="1">
      <alignment horizontal="left" wrapText="1"/>
      <protection locked="0"/>
    </xf>
    <xf numFmtId="0" fontId="55" fillId="0" borderId="1" xfId="5" applyFont="1" applyBorder="1" applyAlignment="1">
      <alignment horizontal="left" wrapText="1"/>
    </xf>
    <xf numFmtId="0" fontId="5" fillId="0" borderId="0" xfId="5" applyFont="1" applyAlignment="1" applyProtection="1">
      <alignment horizontal="left"/>
      <protection locked="0"/>
    </xf>
    <xf numFmtId="0" fontId="55" fillId="0" borderId="0" xfId="5" applyFont="1" applyAlignment="1">
      <alignment horizontal="left" wrapText="1"/>
    </xf>
    <xf numFmtId="0" fontId="5" fillId="0" borderId="0" xfId="5" applyFont="1" applyAlignment="1" applyProtection="1">
      <alignment horizontal="left" vertical="top" wrapText="1"/>
      <protection locked="0"/>
    </xf>
    <xf numFmtId="0" fontId="5" fillId="0" borderId="1" xfId="5" applyFont="1" applyBorder="1" applyAlignment="1" applyProtection="1">
      <alignment horizontal="left"/>
      <protection locked="0"/>
    </xf>
    <xf numFmtId="0" fontId="5" fillId="0" borderId="0" xfId="0" applyFont="1" applyAlignment="1" applyProtection="1">
      <alignment horizontal="left" vertical="top" wrapText="1"/>
      <protection locked="0"/>
    </xf>
    <xf numFmtId="0" fontId="5" fillId="0" borderId="0" xfId="0" applyFont="1" applyAlignment="1">
      <alignment horizontal="left" vertical="top" wrapText="1"/>
    </xf>
    <xf numFmtId="0" fontId="5" fillId="0" borderId="3" xfId="0" applyFont="1" applyBorder="1" applyAlignment="1" applyProtection="1">
      <alignment horizontal="center" vertical="top" wrapText="1"/>
      <protection locked="0"/>
    </xf>
    <xf numFmtId="0" fontId="5" fillId="0" borderId="2" xfId="0" applyFont="1" applyBorder="1" applyAlignment="1" applyProtection="1">
      <alignment horizontal="center" vertical="top"/>
      <protection locked="0"/>
    </xf>
    <xf numFmtId="0" fontId="5" fillId="0" borderId="2" xfId="0" applyFont="1" applyBorder="1" applyAlignment="1" applyProtection="1">
      <alignment horizontal="left" vertical="top" wrapText="1"/>
      <protection locked="0"/>
    </xf>
    <xf numFmtId="0" fontId="5" fillId="0" borderId="0" xfId="0" applyFont="1" applyAlignment="1" applyProtection="1">
      <alignment horizontal="center"/>
      <protection locked="0"/>
    </xf>
    <xf numFmtId="0" fontId="5" fillId="0" borderId="0" xfId="0" applyFont="1" applyAlignment="1">
      <alignment horizontal="left" wrapText="1"/>
    </xf>
    <xf numFmtId="0" fontId="5" fillId="0" borderId="3" xfId="0" applyFont="1" applyBorder="1" applyAlignment="1" applyProtection="1">
      <alignment horizontal="center" vertical="center"/>
      <protection locked="0"/>
    </xf>
    <xf numFmtId="0" fontId="5" fillId="0" borderId="3" xfId="0" applyFont="1" applyBorder="1" applyAlignment="1" applyProtection="1">
      <alignment horizontal="center" vertical="top"/>
      <protection locked="0"/>
    </xf>
    <xf numFmtId="0" fontId="5" fillId="0" borderId="0" xfId="0" applyFont="1" applyAlignment="1" applyProtection="1">
      <alignment horizontal="justify"/>
      <protection locked="0"/>
    </xf>
    <xf numFmtId="0" fontId="5" fillId="0" borderId="2" xfId="0" applyFont="1" applyBorder="1" applyAlignment="1" applyProtection="1">
      <alignment horizontal="center" vertical="top" wrapText="1"/>
      <protection locked="0"/>
    </xf>
    <xf numFmtId="0" fontId="5" fillId="0" borderId="1" xfId="0" applyFont="1" applyBorder="1" applyAlignment="1">
      <alignment horizontal="left" vertical="top" wrapText="1"/>
    </xf>
    <xf numFmtId="0" fontId="59" fillId="0" borderId="1" xfId="0" applyFont="1" applyBorder="1" applyAlignment="1">
      <alignment horizontal="left" vertical="top" wrapText="1"/>
    </xf>
    <xf numFmtId="0" fontId="5" fillId="0" borderId="2" xfId="0" applyFont="1" applyBorder="1" applyAlignment="1" applyProtection="1">
      <alignment horizontal="left"/>
      <protection locked="0"/>
    </xf>
    <xf numFmtId="0" fontId="5" fillId="0" borderId="3" xfId="0" applyFont="1" applyBorder="1" applyAlignment="1" applyProtection="1">
      <alignment horizontal="right" vertical="top" wrapText="1"/>
      <protection locked="0"/>
    </xf>
    <xf numFmtId="0" fontId="5" fillId="0" borderId="0" xfId="0" applyFont="1" applyAlignment="1" applyProtection="1">
      <alignment horizontal="left" vertical="top"/>
      <protection locked="0"/>
    </xf>
    <xf numFmtId="0" fontId="5" fillId="0" borderId="0" xfId="64" applyFont="1" applyAlignment="1">
      <alignment horizontal="justify" vertical="top" wrapText="1"/>
    </xf>
    <xf numFmtId="0" fontId="59" fillId="0" borderId="0" xfId="64" applyFont="1" applyAlignment="1">
      <alignment horizontal="justify" vertical="top" wrapText="1"/>
    </xf>
    <xf numFmtId="0" fontId="5" fillId="0" borderId="0" xfId="64" applyFont="1" applyAlignment="1" applyProtection="1">
      <alignment horizontal="left" vertical="top"/>
      <protection locked="0"/>
    </xf>
    <xf numFmtId="164" fontId="5" fillId="0" borderId="1" xfId="64" applyNumberFormat="1" applyFont="1" applyBorder="1" applyAlignment="1" applyProtection="1">
      <alignment horizontal="center" wrapText="1"/>
      <protection locked="0"/>
    </xf>
    <xf numFmtId="164" fontId="5" fillId="0" borderId="0" xfId="64" applyNumberFormat="1" applyFont="1" applyAlignment="1" applyProtection="1">
      <alignment horizontal="center" wrapText="1"/>
      <protection locked="0"/>
    </xf>
    <xf numFmtId="164" fontId="5" fillId="0" borderId="2" xfId="64" applyNumberFormat="1" applyFont="1" applyBorder="1" applyAlignment="1" applyProtection="1">
      <alignment horizontal="center" wrapText="1"/>
      <protection locked="0"/>
    </xf>
    <xf numFmtId="164" fontId="5" fillId="0" borderId="1" xfId="64" applyNumberFormat="1" applyFont="1" applyBorder="1" applyAlignment="1" applyProtection="1">
      <alignment horizontal="center" vertical="center" wrapText="1"/>
      <protection locked="0"/>
    </xf>
    <xf numFmtId="164" fontId="5" fillId="0" borderId="0" xfId="64" applyNumberFormat="1" applyFont="1" applyAlignment="1" applyProtection="1">
      <alignment horizontal="center" vertical="center" wrapText="1"/>
      <protection locked="0"/>
    </xf>
    <xf numFmtId="164" fontId="5" fillId="0" borderId="2" xfId="64" applyNumberFormat="1" applyFont="1" applyBorder="1" applyAlignment="1" applyProtection="1">
      <alignment horizontal="center" vertical="center" wrapText="1"/>
      <protection locked="0"/>
    </xf>
    <xf numFmtId="164" fontId="5" fillId="0" borderId="3" xfId="64" applyNumberFormat="1" applyFont="1" applyBorder="1" applyAlignment="1" applyProtection="1">
      <alignment horizontal="center" vertical="center"/>
      <protection locked="0"/>
    </xf>
    <xf numFmtId="0" fontId="5" fillId="0" borderId="0" xfId="64" applyFont="1" applyAlignment="1" applyProtection="1">
      <alignment horizontal="left" vertical="top" wrapText="1"/>
      <protection locked="0"/>
    </xf>
    <xf numFmtId="0" fontId="5" fillId="0" borderId="2" xfId="64" applyFont="1" applyBorder="1" applyAlignment="1" applyProtection="1">
      <alignment horizontal="left" vertical="top" wrapText="1"/>
      <protection locked="0"/>
    </xf>
    <xf numFmtId="164" fontId="5" fillId="0" borderId="2" xfId="64" applyNumberFormat="1" applyFont="1" applyBorder="1" applyAlignment="1" applyProtection="1">
      <alignment horizontal="center" vertical="top"/>
      <protection locked="0"/>
    </xf>
    <xf numFmtId="164" fontId="5" fillId="0" borderId="3" xfId="64" applyNumberFormat="1" applyFont="1" applyBorder="1" applyAlignment="1" applyProtection="1">
      <alignment horizontal="left" vertical="top" wrapText="1" indent="1"/>
      <protection locked="0"/>
    </xf>
    <xf numFmtId="0" fontId="5" fillId="0" borderId="1" xfId="64" applyFont="1" applyBorder="1" applyAlignment="1" applyProtection="1">
      <alignment horizontal="left" vertical="top"/>
      <protection locked="0"/>
    </xf>
    <xf numFmtId="0" fontId="5" fillId="0" borderId="0" xfId="64" applyFont="1" applyAlignment="1" applyProtection="1">
      <alignment horizontal="justify" vertical="top" wrapText="1"/>
      <protection locked="0"/>
    </xf>
    <xf numFmtId="0" fontId="5" fillId="0" borderId="15" xfId="64"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3" fontId="5" fillId="0" borderId="2" xfId="0" applyNumberFormat="1" applyFont="1" applyBorder="1" applyAlignment="1" applyProtection="1">
      <alignment horizontal="center" vertical="top"/>
      <protection locked="0"/>
    </xf>
    <xf numFmtId="0" fontId="5" fillId="0" borderId="1" xfId="0" applyFont="1" applyBorder="1" applyAlignment="1" applyProtection="1">
      <alignment horizontal="justify" vertical="top" wrapText="1"/>
      <protection locked="0"/>
    </xf>
    <xf numFmtId="0" fontId="59" fillId="0" borderId="1" xfId="0" applyFont="1" applyBorder="1" applyAlignment="1">
      <alignment horizontal="justify" vertical="top" wrapText="1"/>
    </xf>
    <xf numFmtId="0" fontId="59" fillId="0" borderId="0" xfId="0" applyFont="1" applyAlignment="1">
      <alignment horizontal="justify" vertical="top" wrapText="1"/>
    </xf>
    <xf numFmtId="3" fontId="5" fillId="0" borderId="3" xfId="0" applyNumberFormat="1" applyFont="1" applyBorder="1" applyAlignment="1" applyProtection="1">
      <alignment horizontal="center" vertical="top"/>
      <protection locked="0"/>
    </xf>
    <xf numFmtId="0" fontId="5" fillId="0" borderId="1" xfId="0" applyFont="1" applyBorder="1" applyAlignment="1" applyProtection="1">
      <alignment horizontal="left" vertical="top" wrapText="1"/>
      <protection locked="0"/>
    </xf>
    <xf numFmtId="0" fontId="7" fillId="0" borderId="0" xfId="10" applyFont="1"/>
    <xf numFmtId="0" fontId="6" fillId="0" borderId="0" xfId="10" applyFont="1" applyAlignment="1" applyProtection="1">
      <alignment horizontal="left"/>
      <protection locked="0"/>
    </xf>
    <xf numFmtId="0" fontId="6" fillId="0" borderId="0" xfId="0" applyFont="1" applyAlignment="1" applyProtection="1">
      <alignment horizontal="left" vertical="top" wrapText="1"/>
      <protection locked="0"/>
    </xf>
    <xf numFmtId="0" fontId="7" fillId="0" borderId="0" xfId="0" applyFont="1" applyAlignment="1">
      <alignment horizontal="left" wrapText="1"/>
    </xf>
    <xf numFmtId="0" fontId="7" fillId="0" borderId="0" xfId="0" applyFont="1" applyAlignment="1" applyProtection="1">
      <alignment horizontal="left" vertical="top" wrapText="1"/>
      <protection locked="0"/>
    </xf>
    <xf numFmtId="0" fontId="7" fillId="0" borderId="0" xfId="10" applyFont="1" applyAlignment="1">
      <alignment horizontal="left"/>
    </xf>
    <xf numFmtId="0" fontId="6" fillId="0" borderId="0" xfId="0" applyFont="1" applyAlignment="1" applyProtection="1">
      <alignment horizontal="left" vertical="top"/>
      <protection locked="0"/>
    </xf>
    <xf numFmtId="0" fontId="6" fillId="0" borderId="1" xfId="0" applyFont="1" applyBorder="1" applyAlignment="1" applyProtection="1">
      <alignment horizontal="left"/>
      <protection locked="0"/>
    </xf>
    <xf numFmtId="0" fontId="6" fillId="0" borderId="1" xfId="0" applyFont="1" applyBorder="1" applyAlignment="1" applyProtection="1">
      <alignment horizontal="center" vertical="top"/>
      <protection locked="0"/>
    </xf>
    <xf numFmtId="0" fontId="6" fillId="0" borderId="1"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 xfId="0" applyFont="1" applyBorder="1" applyAlignment="1" applyProtection="1">
      <alignment horizontal="center" vertical="top"/>
      <protection locked="0"/>
    </xf>
    <xf numFmtId="0" fontId="6" fillId="0" borderId="0" xfId="0" applyFont="1" applyAlignment="1" applyProtection="1">
      <alignment horizontal="left"/>
      <protection locked="0"/>
    </xf>
    <xf numFmtId="0" fontId="6" fillId="0" borderId="0" xfId="0" applyFont="1" applyAlignment="1" applyProtection="1">
      <alignment wrapText="1"/>
      <protection locked="0"/>
    </xf>
    <xf numFmtId="0" fontId="7" fillId="0" borderId="0" xfId="0" applyFont="1" applyAlignment="1" applyProtection="1">
      <alignment horizontal="left" wrapText="1"/>
      <protection locked="0"/>
    </xf>
    <xf numFmtId="0" fontId="6" fillId="0" borderId="0" xfId="0" applyFont="1" applyAlignment="1" applyProtection="1">
      <alignment horizontal="left" wrapText="1"/>
      <protection locked="0"/>
    </xf>
    <xf numFmtId="0" fontId="6" fillId="0" borderId="2" xfId="0" applyFont="1" applyBorder="1" applyAlignment="1" applyProtection="1">
      <alignment horizontal="left" vertical="top"/>
      <protection locked="0"/>
    </xf>
    <xf numFmtId="0" fontId="10" fillId="0" borderId="1" xfId="0" applyFont="1" applyBorder="1" applyAlignment="1" applyProtection="1">
      <alignment horizontal="center" vertical="top"/>
      <protection locked="0"/>
    </xf>
    <xf numFmtId="0" fontId="6" fillId="0" borderId="15" xfId="0" applyFont="1" applyBorder="1" applyAlignment="1" applyProtection="1">
      <alignment horizontal="left" wrapText="1"/>
      <protection locked="0"/>
    </xf>
    <xf numFmtId="0" fontId="6" fillId="0" borderId="2" xfId="0" applyFont="1" applyBorder="1" applyAlignment="1" applyProtection="1">
      <alignment horizontal="left" vertical="top" wrapText="1"/>
      <protection locked="0"/>
    </xf>
    <xf numFmtId="0" fontId="0" fillId="0" borderId="2" xfId="0" applyBorder="1" applyAlignment="1">
      <alignment horizontal="left" vertical="top" wrapText="1"/>
    </xf>
    <xf numFmtId="0" fontId="6" fillId="0" borderId="0" xfId="0" applyFont="1" applyAlignment="1" applyProtection="1">
      <alignment horizontal="left" vertical="center"/>
      <protection locked="0"/>
    </xf>
    <xf numFmtId="0" fontId="6"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2" xfId="0" applyFont="1" applyBorder="1" applyAlignment="1" applyProtection="1">
      <alignment horizontal="right" vertical="top" wrapText="1"/>
      <protection locked="0"/>
    </xf>
    <xf numFmtId="0" fontId="6" fillId="0" borderId="0" xfId="0" applyFont="1" applyAlignment="1" applyProtection="1">
      <alignment horizontal="center" vertical="top"/>
      <protection locked="0"/>
    </xf>
    <xf numFmtId="0" fontId="6" fillId="0" borderId="0" xfId="0" applyFont="1" applyAlignment="1" applyProtection="1">
      <alignment horizontal="center" vertical="top" wrapText="1"/>
      <protection locked="0"/>
    </xf>
    <xf numFmtId="0" fontId="6" fillId="0" borderId="3" xfId="0" applyFont="1" applyBorder="1" applyAlignment="1" applyProtection="1">
      <alignment horizontal="right" vertical="top" wrapText="1"/>
      <protection locked="0"/>
    </xf>
    <xf numFmtId="0" fontId="6" fillId="0" borderId="0" xfId="0" applyFont="1" applyAlignment="1" applyProtection="1">
      <alignment horizontal="justify" vertical="top"/>
      <protection locked="0"/>
    </xf>
    <xf numFmtId="0" fontId="6" fillId="0" borderId="0" xfId="0" applyFont="1" applyAlignment="1" applyProtection="1">
      <alignment horizontal="justify" vertical="top" wrapText="1"/>
      <protection locked="0"/>
    </xf>
    <xf numFmtId="0" fontId="6" fillId="0" borderId="2" xfId="0" applyFont="1" applyBorder="1" applyAlignment="1" applyProtection="1">
      <alignment horizontal="justify" vertical="top" wrapText="1"/>
      <protection locked="0"/>
    </xf>
    <xf numFmtId="0" fontId="24" fillId="0" borderId="0" xfId="0" applyFont="1"/>
    <xf numFmtId="0" fontId="6" fillId="0" borderId="3" xfId="0" applyFont="1" applyBorder="1" applyAlignment="1" applyProtection="1">
      <alignment horizontal="center" vertical="top"/>
      <protection locked="0"/>
    </xf>
    <xf numFmtId="0" fontId="6" fillId="0" borderId="1" xfId="0" applyFont="1" applyBorder="1" applyAlignment="1" applyProtection="1">
      <alignment horizontal="left" wrapText="1"/>
      <protection locked="0"/>
    </xf>
    <xf numFmtId="0" fontId="6" fillId="0" borderId="2" xfId="0" applyFont="1" applyBorder="1" applyAlignment="1" applyProtection="1">
      <alignment horizontal="left" wrapText="1"/>
      <protection locked="0"/>
    </xf>
    <xf numFmtId="0" fontId="6" fillId="0" borderId="1" xfId="0" applyFont="1" applyBorder="1" applyAlignment="1" applyProtection="1">
      <alignment horizontal="left" vertical="top"/>
      <protection locked="0"/>
    </xf>
    <xf numFmtId="0" fontId="6" fillId="0" borderId="0" xfId="0" applyFont="1" applyAlignment="1" applyProtection="1">
      <alignment horizontal="center" wrapText="1"/>
      <protection locked="0"/>
    </xf>
    <xf numFmtId="0" fontId="6" fillId="0" borderId="2" xfId="0" applyFont="1" applyBorder="1" applyAlignment="1" applyProtection="1">
      <alignment horizontal="center" wrapText="1"/>
      <protection locked="0"/>
    </xf>
    <xf numFmtId="0" fontId="6" fillId="0" borderId="1" xfId="0" applyFont="1" applyBorder="1" applyAlignment="1" applyProtection="1">
      <alignment horizontal="center" wrapText="1"/>
      <protection locked="0"/>
    </xf>
    <xf numFmtId="0" fontId="52" fillId="0" borderId="0" xfId="0" applyFont="1" applyAlignment="1" applyProtection="1">
      <alignment horizontal="center"/>
      <protection locked="0"/>
    </xf>
    <xf numFmtId="0" fontId="6" fillId="0" borderId="3" xfId="0" applyFont="1" applyBorder="1" applyAlignment="1" applyProtection="1">
      <alignment horizontal="center"/>
      <protection locked="0"/>
    </xf>
    <xf numFmtId="0" fontId="6" fillId="0" borderId="15" xfId="0" applyFont="1" applyBorder="1" applyAlignment="1" applyProtection="1">
      <alignment horizontal="left" vertical="top" wrapText="1"/>
      <protection locked="0"/>
    </xf>
    <xf numFmtId="0" fontId="6" fillId="0" borderId="0" xfId="0" applyFont="1" applyAlignment="1">
      <alignment horizontal="center" wrapText="1"/>
    </xf>
    <xf numFmtId="0" fontId="6" fillId="0" borderId="2" xfId="0" applyFont="1" applyBorder="1" applyAlignment="1">
      <alignment horizontal="center" wrapText="1"/>
    </xf>
    <xf numFmtId="0" fontId="52" fillId="0" borderId="0" xfId="0" applyFont="1" applyAlignment="1" applyProtection="1">
      <alignment horizontal="center" vertical="top" wrapText="1"/>
      <protection locked="0"/>
    </xf>
    <xf numFmtId="0" fontId="6" fillId="0" borderId="0" xfId="0" applyFont="1" applyAlignment="1" applyProtection="1">
      <alignment vertical="top" wrapText="1"/>
      <protection locked="0"/>
    </xf>
    <xf numFmtId="0" fontId="6" fillId="0" borderId="1" xfId="0" applyFont="1" applyBorder="1" applyAlignment="1" applyProtection="1">
      <alignment vertical="top" wrapText="1"/>
      <protection locked="0"/>
    </xf>
    <xf numFmtId="0" fontId="52" fillId="0" borderId="1" xfId="0" applyFont="1" applyBorder="1" applyAlignment="1" applyProtection="1">
      <alignment horizontal="center"/>
      <protection locked="0"/>
    </xf>
    <xf numFmtId="0" fontId="6" fillId="0" borderId="0" xfId="0" applyFont="1" applyAlignment="1" applyProtection="1">
      <alignment vertical="top"/>
      <protection locked="0"/>
    </xf>
    <xf numFmtId="3" fontId="6" fillId="0" borderId="0" xfId="0" applyNumberFormat="1" applyFont="1" applyAlignment="1" applyProtection="1">
      <alignment horizontal="center" wrapText="1"/>
      <protection locked="0"/>
    </xf>
    <xf numFmtId="3" fontId="6" fillId="0" borderId="2" xfId="0" applyNumberFormat="1" applyFont="1" applyBorder="1" applyAlignment="1" applyProtection="1">
      <alignment horizontal="center" wrapText="1"/>
      <protection locked="0"/>
    </xf>
    <xf numFmtId="3" fontId="6" fillId="0" borderId="2" xfId="0" applyNumberFormat="1" applyFont="1" applyBorder="1" applyAlignment="1" applyProtection="1">
      <alignment horizontal="center"/>
      <protection locked="0"/>
    </xf>
    <xf numFmtId="0" fontId="6" fillId="0" borderId="15"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3" fontId="6" fillId="0" borderId="1" xfId="0" applyNumberFormat="1" applyFont="1" applyBorder="1" applyAlignment="1" applyProtection="1">
      <alignment horizontal="right" vertical="top" wrapText="1" indent="3"/>
      <protection locked="0"/>
    </xf>
    <xf numFmtId="0" fontId="24" fillId="0" borderId="2" xfId="0" applyFont="1" applyBorder="1" applyAlignment="1">
      <alignment horizontal="right" indent="3"/>
    </xf>
    <xf numFmtId="3" fontId="6" fillId="0" borderId="2" xfId="0" applyNumberFormat="1" applyFont="1" applyBorder="1" applyAlignment="1" applyProtection="1">
      <alignment horizontal="right" vertical="top" wrapText="1" indent="3"/>
      <protection locked="0"/>
    </xf>
    <xf numFmtId="3" fontId="6" fillId="0" borderId="0" xfId="0" applyNumberFormat="1" applyFont="1" applyAlignment="1" applyProtection="1">
      <alignment horizontal="center" vertical="top" wrapText="1"/>
      <protection locked="0"/>
    </xf>
    <xf numFmtId="3" fontId="6" fillId="0" borderId="2" xfId="0" applyNumberFormat="1" applyFont="1" applyBorder="1" applyAlignment="1" applyProtection="1">
      <alignment horizontal="center" vertical="top" wrapText="1"/>
      <protection locked="0"/>
    </xf>
    <xf numFmtId="3" fontId="6" fillId="0" borderId="2" xfId="0" applyNumberFormat="1" applyFont="1" applyBorder="1" applyAlignment="1" applyProtection="1">
      <alignment horizontal="center" vertical="center"/>
      <protection locked="0"/>
    </xf>
    <xf numFmtId="3" fontId="6" fillId="0" borderId="3" xfId="0" applyNumberFormat="1" applyFont="1" applyBorder="1" applyAlignment="1" applyProtection="1">
      <alignment horizontal="center" vertical="center"/>
      <protection locked="0"/>
    </xf>
    <xf numFmtId="0" fontId="6" fillId="0" borderId="0" xfId="5" applyFont="1" applyAlignment="1" applyProtection="1">
      <alignment horizontal="left" vertical="top"/>
      <protection locked="0"/>
    </xf>
    <xf numFmtId="0" fontId="6" fillId="0" borderId="0" xfId="5" applyFont="1" applyAlignment="1" applyProtection="1">
      <alignment horizontal="left" vertical="top" wrapText="1"/>
      <protection locked="0"/>
    </xf>
    <xf numFmtId="3" fontId="52" fillId="0" borderId="0" xfId="0" applyNumberFormat="1" applyFont="1" applyAlignment="1" applyProtection="1">
      <alignment horizontal="center"/>
      <protection locked="0"/>
    </xf>
    <xf numFmtId="0" fontId="52" fillId="0" borderId="0" xfId="0" applyFont="1" applyAlignment="1" applyProtection="1">
      <alignment horizontal="center" wrapText="1"/>
      <protection locked="0"/>
    </xf>
    <xf numFmtId="3" fontId="52" fillId="0" borderId="0" xfId="0" applyNumberFormat="1" applyFont="1" applyAlignment="1" applyProtection="1">
      <alignment horizontal="center" vertical="top"/>
      <protection locked="0"/>
    </xf>
    <xf numFmtId="0" fontId="0" fillId="0" borderId="0" xfId="0" applyAlignment="1">
      <alignment horizontal="left" vertical="top" wrapText="1"/>
    </xf>
    <xf numFmtId="3" fontId="52" fillId="0" borderId="0" xfId="0" applyNumberFormat="1" applyFont="1" applyAlignment="1" applyProtection="1">
      <alignment horizontal="center" wrapText="1"/>
      <protection locked="0"/>
    </xf>
    <xf numFmtId="3" fontId="6" fillId="0" borderId="0" xfId="0" applyNumberFormat="1" applyFont="1" applyAlignment="1">
      <alignment horizontal="center" wrapText="1"/>
    </xf>
    <xf numFmtId="3" fontId="6" fillId="0" borderId="2" xfId="0" applyNumberFormat="1" applyFont="1" applyBorder="1" applyAlignment="1">
      <alignment horizontal="center" wrapText="1"/>
    </xf>
    <xf numFmtId="0" fontId="24" fillId="0" borderId="0" xfId="0" applyFont="1" applyAlignment="1">
      <alignment horizontal="left" vertical="top" wrapText="1"/>
    </xf>
    <xf numFmtId="3" fontId="6" fillId="0" borderId="3" xfId="0" applyNumberFormat="1" applyFont="1" applyBorder="1" applyAlignment="1" applyProtection="1">
      <alignment horizontal="center" vertical="top"/>
      <protection locked="0"/>
    </xf>
    <xf numFmtId="0" fontId="24" fillId="0" borderId="0" xfId="0" applyFont="1" applyAlignment="1">
      <alignment horizontal="center" wrapText="1"/>
    </xf>
    <xf numFmtId="3" fontId="6" fillId="0" borderId="0" xfId="0" applyNumberFormat="1" applyFont="1" applyAlignment="1" applyProtection="1">
      <alignment horizontal="right" wrapText="1"/>
      <protection locked="0"/>
    </xf>
    <xf numFmtId="3" fontId="6" fillId="0" borderId="2" xfId="0" applyNumberFormat="1" applyFont="1" applyBorder="1" applyAlignment="1" applyProtection="1">
      <alignment horizontal="right" wrapText="1"/>
      <protection locked="0"/>
    </xf>
    <xf numFmtId="0" fontId="6" fillId="0" borderId="0" xfId="0" applyFont="1" applyAlignment="1" applyProtection="1">
      <alignment horizontal="left" wrapText="1" indent="3"/>
      <protection locked="0"/>
    </xf>
    <xf numFmtId="0" fontId="6" fillId="0" borderId="2" xfId="0" applyFont="1" applyBorder="1" applyAlignment="1" applyProtection="1">
      <alignment horizontal="left" wrapText="1" indent="3"/>
      <protection locked="0"/>
    </xf>
    <xf numFmtId="3" fontId="6" fillId="0" borderId="1" xfId="0" applyNumberFormat="1" applyFont="1" applyBorder="1" applyAlignment="1" applyProtection="1">
      <alignment horizontal="center" wrapText="1"/>
      <protection locked="0"/>
    </xf>
    <xf numFmtId="0" fontId="10" fillId="26" borderId="1" xfId="0" applyFont="1" applyFill="1" applyBorder="1" applyAlignment="1" applyProtection="1">
      <alignment horizontal="center"/>
      <protection locked="0"/>
    </xf>
    <xf numFmtId="0" fontId="10" fillId="29" borderId="1" xfId="0" applyFont="1" applyFill="1" applyBorder="1" applyAlignment="1" applyProtection="1">
      <alignment horizontal="center"/>
      <protection locked="0"/>
    </xf>
    <xf numFmtId="0" fontId="6" fillId="0" borderId="2" xfId="0" applyFont="1" applyBorder="1" applyAlignment="1" applyProtection="1">
      <alignment horizontal="justify"/>
      <protection locked="0"/>
    </xf>
    <xf numFmtId="0" fontId="10" fillId="0" borderId="1" xfId="0" applyFont="1" applyBorder="1" applyAlignment="1" applyProtection="1">
      <alignment horizontal="center"/>
      <protection locked="0"/>
    </xf>
    <xf numFmtId="0" fontId="10" fillId="0" borderId="0" xfId="0" applyFont="1" applyAlignment="1" applyProtection="1">
      <alignment horizontal="center"/>
      <protection locked="0"/>
    </xf>
    <xf numFmtId="0" fontId="5" fillId="0" borderId="0" xfId="0" applyFont="1" applyAlignment="1" applyProtection="1">
      <alignment horizontal="center" wrapText="1"/>
      <protection locked="0"/>
    </xf>
    <xf numFmtId="0" fontId="5" fillId="0" borderId="2" xfId="0" applyFont="1" applyBorder="1" applyAlignment="1" applyProtection="1">
      <alignment horizontal="center" wrapText="1"/>
      <protection locked="0"/>
    </xf>
    <xf numFmtId="0" fontId="5" fillId="0" borderId="1" xfId="0" applyFont="1" applyBorder="1" applyAlignment="1" applyProtection="1">
      <alignment horizontal="left" vertical="top"/>
      <protection locked="0"/>
    </xf>
    <xf numFmtId="0" fontId="59" fillId="0" borderId="0" xfId="0" applyFont="1" applyAlignment="1">
      <alignment vertical="top" wrapText="1"/>
    </xf>
    <xf numFmtId="0" fontId="5" fillId="2" borderId="1" xfId="0" applyFont="1" applyFill="1" applyBorder="1" applyAlignment="1" applyProtection="1">
      <alignment horizontal="left" vertical="top"/>
      <protection locked="0"/>
    </xf>
    <xf numFmtId="0" fontId="5" fillId="0" borderId="2" xfId="0" applyFont="1" applyBorder="1" applyAlignment="1" applyProtection="1">
      <alignment horizontal="center"/>
      <protection locked="0"/>
    </xf>
    <xf numFmtId="0" fontId="5" fillId="0" borderId="0" xfId="0" applyFont="1" applyAlignment="1" applyProtection="1">
      <alignment horizontal="left"/>
      <protection locked="0"/>
    </xf>
    <xf numFmtId="0" fontId="5" fillId="0" borderId="3" xfId="0" applyFont="1" applyBorder="1" applyAlignment="1" applyProtection="1">
      <alignment horizontal="center"/>
      <protection locked="0"/>
    </xf>
    <xf numFmtId="0" fontId="5" fillId="0" borderId="0" xfId="0" applyFont="1" applyAlignment="1" applyProtection="1">
      <alignment horizontal="left" wrapText="1"/>
      <protection locked="0"/>
    </xf>
    <xf numFmtId="0" fontId="5" fillId="0" borderId="2" xfId="0" applyFont="1" applyBorder="1" applyAlignment="1" applyProtection="1">
      <alignment horizontal="left" wrapText="1"/>
      <protection locked="0"/>
    </xf>
    <xf numFmtId="0" fontId="5" fillId="0" borderId="1" xfId="0" applyFont="1" applyBorder="1" applyAlignment="1" applyProtection="1">
      <alignment horizontal="center" wrapText="1"/>
      <protection locked="0"/>
    </xf>
    <xf numFmtId="0" fontId="6" fillId="0" borderId="0" xfId="0" applyFont="1" applyAlignment="1" applyProtection="1">
      <alignment horizontal="justify" vertical="center" wrapText="1"/>
      <protection locked="0"/>
    </xf>
    <xf numFmtId="0" fontId="6" fillId="0" borderId="0" xfId="0" applyFont="1" applyAlignment="1" applyProtection="1">
      <alignment horizontal="justify" vertical="center"/>
      <protection locked="0"/>
    </xf>
    <xf numFmtId="0" fontId="6" fillId="0" borderId="1" xfId="0" applyFont="1" applyBorder="1" applyAlignment="1" applyProtection="1">
      <alignment horizontal="justify" vertical="center" wrapText="1"/>
      <protection locked="0"/>
    </xf>
    <xf numFmtId="0" fontId="6" fillId="0" borderId="3" xfId="0" applyFont="1" applyBorder="1" applyAlignment="1" applyProtection="1">
      <alignment horizontal="right" indent="2"/>
      <protection locked="0"/>
    </xf>
    <xf numFmtId="0" fontId="6" fillId="0" borderId="1" xfId="0" applyFont="1" applyBorder="1" applyAlignment="1" applyProtection="1">
      <alignment wrapText="1"/>
      <protection locked="0"/>
    </xf>
    <xf numFmtId="0" fontId="6" fillId="0" borderId="2" xfId="0" applyFont="1" applyBorder="1" applyAlignment="1" applyProtection="1">
      <alignment wrapText="1"/>
      <protection locked="0"/>
    </xf>
    <xf numFmtId="0" fontId="24" fillId="0" borderId="0" xfId="0" applyFont="1" applyAlignment="1">
      <alignment vertical="top" wrapText="1"/>
    </xf>
    <xf numFmtId="0" fontId="6" fillId="0" borderId="2" xfId="0" applyFont="1" applyBorder="1" applyAlignment="1" applyProtection="1">
      <alignment horizontal="justify" vertical="top"/>
      <protection locked="0"/>
    </xf>
    <xf numFmtId="164" fontId="6" fillId="0" borderId="0" xfId="0" applyNumberFormat="1" applyFont="1" applyAlignment="1" applyProtection="1">
      <alignment horizontal="center" wrapText="1"/>
      <protection locked="0"/>
    </xf>
    <xf numFmtId="164" fontId="6" fillId="0" borderId="2" xfId="0" applyNumberFormat="1" applyFont="1" applyBorder="1" applyAlignment="1" applyProtection="1">
      <alignment horizontal="center" wrapText="1"/>
      <protection locked="0"/>
    </xf>
    <xf numFmtId="164" fontId="6" fillId="0" borderId="3" xfId="0" applyNumberFormat="1" applyFont="1" applyBorder="1" applyAlignment="1" applyProtection="1">
      <alignment horizontal="center"/>
      <protection locked="0"/>
    </xf>
    <xf numFmtId="164" fontId="6" fillId="0" borderId="2" xfId="0" applyNumberFormat="1" applyFont="1" applyBorder="1" applyAlignment="1" applyProtection="1">
      <alignment horizontal="center"/>
      <protection locked="0"/>
    </xf>
    <xf numFmtId="0" fontId="6" fillId="0" borderId="0" xfId="0" applyFont="1" applyAlignment="1" applyProtection="1">
      <alignment horizontal="center"/>
      <protection locked="0"/>
    </xf>
    <xf numFmtId="164" fontId="6" fillId="0" borderId="0" xfId="65" applyNumberFormat="1" applyFont="1" applyAlignment="1" applyProtection="1">
      <alignment horizontal="center" wrapText="1"/>
      <protection locked="0"/>
    </xf>
    <xf numFmtId="164" fontId="6" fillId="0" borderId="2" xfId="65" applyNumberFormat="1" applyFont="1" applyBorder="1" applyAlignment="1" applyProtection="1">
      <alignment horizontal="center" wrapText="1"/>
      <protection locked="0"/>
    </xf>
    <xf numFmtId="164" fontId="6" fillId="0" borderId="1" xfId="0" applyNumberFormat="1" applyFont="1" applyBorder="1" applyAlignment="1" applyProtection="1">
      <alignment horizontal="center" wrapText="1"/>
      <protection locked="0"/>
    </xf>
    <xf numFmtId="0" fontId="6" fillId="0" borderId="0" xfId="0" applyFont="1" applyAlignment="1">
      <alignment horizontal="justify" vertical="top" wrapText="1"/>
    </xf>
    <xf numFmtId="0" fontId="24" fillId="0" borderId="0" xfId="0" applyFont="1" applyAlignment="1">
      <alignment horizontal="justify" vertical="top" wrapText="1"/>
    </xf>
    <xf numFmtId="0" fontId="24" fillId="0" borderId="0" xfId="0" applyFont="1" applyAlignment="1">
      <alignment wrapText="1"/>
    </xf>
    <xf numFmtId="0" fontId="6" fillId="0" borderId="2" xfId="0" applyFont="1" applyBorder="1" applyAlignment="1" applyProtection="1">
      <alignment horizontal="right"/>
      <protection locked="0"/>
    </xf>
    <xf numFmtId="0" fontId="6" fillId="0" borderId="2" xfId="0" applyFont="1" applyBorder="1" applyAlignment="1" applyProtection="1">
      <alignment horizontal="center"/>
      <protection locked="0"/>
    </xf>
    <xf numFmtId="0" fontId="62" fillId="0" borderId="0" xfId="0" applyFont="1" applyAlignment="1">
      <alignment horizontal="justify" vertical="top" wrapText="1"/>
    </xf>
    <xf numFmtId="0" fontId="63" fillId="0" borderId="0" xfId="0" applyFont="1" applyAlignment="1">
      <alignment horizontal="justify" vertical="top" wrapText="1"/>
    </xf>
    <xf numFmtId="0" fontId="64" fillId="0" borderId="0" xfId="0" applyFont="1" applyAlignment="1">
      <alignment horizontal="left" vertical="top" wrapText="1"/>
    </xf>
    <xf numFmtId="0" fontId="24" fillId="0" borderId="2" xfId="0" applyFont="1" applyBorder="1"/>
    <xf numFmtId="3" fontId="6" fillId="0" borderId="3" xfId="0" applyNumberFormat="1" applyFont="1" applyBorder="1" applyAlignment="1" applyProtection="1">
      <alignment horizontal="center"/>
      <protection locked="0"/>
    </xf>
    <xf numFmtId="0" fontId="6" fillId="0" borderId="0" xfId="0" applyFont="1" applyAlignment="1" applyProtection="1">
      <alignment horizontal="justify"/>
      <protection locked="0"/>
    </xf>
    <xf numFmtId="0" fontId="6" fillId="0" borderId="3" xfId="0" applyFont="1" applyBorder="1" applyAlignment="1" applyProtection="1">
      <alignment wrapText="1"/>
      <protection locked="0"/>
    </xf>
    <xf numFmtId="0" fontId="6" fillId="0" borderId="3" xfId="0" applyFont="1" applyBorder="1" applyAlignment="1" applyProtection="1">
      <alignment horizontal="center" wrapText="1"/>
      <protection locked="0"/>
    </xf>
    <xf numFmtId="3" fontId="6" fillId="0" borderId="1" xfId="0" applyNumberFormat="1" applyFont="1" applyBorder="1" applyAlignment="1" applyProtection="1">
      <alignment horizontal="justify" vertical="top" wrapText="1"/>
      <protection locked="0"/>
    </xf>
    <xf numFmtId="3" fontId="6" fillId="0" borderId="0" xfId="0" applyNumberFormat="1" applyFont="1" applyAlignment="1" applyProtection="1">
      <alignment horizontal="justify" vertical="top" wrapText="1"/>
      <protection locked="0"/>
    </xf>
    <xf numFmtId="0" fontId="10" fillId="0" borderId="0" xfId="0" applyFont="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6" fillId="0" borderId="0" xfId="65" applyFont="1" applyAlignment="1" applyProtection="1">
      <alignment horizontal="left" vertical="top"/>
      <protection locked="0"/>
    </xf>
    <xf numFmtId="0" fontId="6" fillId="0" borderId="2" xfId="65" applyFont="1" applyBorder="1" applyAlignment="1" applyProtection="1">
      <alignment horizontal="left" vertical="top"/>
      <protection locked="0"/>
    </xf>
    <xf numFmtId="0" fontId="6" fillId="0" borderId="15" xfId="65" applyFont="1" applyBorder="1" applyAlignment="1" applyProtection="1">
      <alignment horizontal="left" vertical="top" wrapText="1"/>
      <protection locked="0"/>
    </xf>
    <xf numFmtId="0" fontId="6" fillId="0" borderId="2" xfId="65" applyFont="1" applyBorder="1" applyAlignment="1" applyProtection="1">
      <alignment horizontal="justify" vertical="top"/>
      <protection locked="0"/>
    </xf>
    <xf numFmtId="0" fontId="6" fillId="0" borderId="1" xfId="65" applyFont="1" applyBorder="1" applyAlignment="1" applyProtection="1">
      <alignment horizontal="left" vertical="top" wrapText="1"/>
      <protection locked="0"/>
    </xf>
    <xf numFmtId="0" fontId="6" fillId="0" borderId="0" xfId="5" applyFont="1" applyAlignment="1" applyProtection="1">
      <alignment vertical="top"/>
      <protection locked="0"/>
    </xf>
    <xf numFmtId="0" fontId="10" fillId="0" borderId="0" xfId="0" applyFont="1" applyAlignment="1" applyProtection="1">
      <alignment horizontal="center" vertical="top"/>
      <protection locked="0"/>
    </xf>
    <xf numFmtId="0" fontId="6" fillId="0" borderId="1" xfId="0" applyFont="1" applyBorder="1" applyAlignment="1" applyProtection="1">
      <alignment vertical="top"/>
      <protection locked="0"/>
    </xf>
    <xf numFmtId="0" fontId="6" fillId="0" borderId="2" xfId="0" applyFont="1" applyBorder="1" applyAlignment="1" applyProtection="1">
      <alignment horizontal="left"/>
      <protection locked="0"/>
    </xf>
    <xf numFmtId="0" fontId="6" fillId="0" borderId="3" xfId="0" applyFont="1" applyBorder="1" applyAlignment="1" applyProtection="1">
      <alignment horizontal="left" wrapText="1"/>
      <protection locked="0"/>
    </xf>
    <xf numFmtId="0" fontId="6" fillId="2" borderId="0" xfId="0" applyFont="1" applyFill="1" applyAlignment="1" applyProtection="1">
      <alignment horizontal="left" vertical="top" wrapText="1"/>
      <protection locked="0"/>
    </xf>
    <xf numFmtId="0" fontId="10" fillId="0" borderId="1" xfId="5" applyFont="1" applyBorder="1" applyAlignment="1" applyProtection="1">
      <alignment horizontal="center" vertical="top"/>
      <protection locked="0"/>
    </xf>
    <xf numFmtId="0" fontId="10" fillId="0" borderId="0" xfId="5" applyFont="1" applyAlignment="1" applyProtection="1">
      <alignment horizontal="center" vertical="top"/>
      <protection locked="0"/>
    </xf>
    <xf numFmtId="0" fontId="6" fillId="0" borderId="1" xfId="5" applyFont="1" applyBorder="1" applyAlignment="1" applyProtection="1">
      <alignment horizontal="left" vertical="top"/>
      <protection locked="0"/>
    </xf>
    <xf numFmtId="164" fontId="6" fillId="0" borderId="3" xfId="5" applyNumberFormat="1" applyFont="1" applyBorder="1" applyAlignment="1" applyProtection="1">
      <alignment horizontal="right" vertical="top" indent="2"/>
      <protection locked="0"/>
    </xf>
    <xf numFmtId="0" fontId="6" fillId="0" borderId="0" xfId="5" applyFont="1" applyAlignment="1" applyProtection="1">
      <alignment horizontal="justify" vertical="top" wrapText="1"/>
      <protection locked="0"/>
    </xf>
    <xf numFmtId="0" fontId="6" fillId="0" borderId="2" xfId="5" applyFont="1" applyBorder="1" applyAlignment="1" applyProtection="1">
      <alignment horizontal="justify" vertical="top" wrapText="1"/>
      <protection locked="0"/>
    </xf>
    <xf numFmtId="0" fontId="6" fillId="0" borderId="1" xfId="5" applyFont="1" applyBorder="1" applyAlignment="1" applyProtection="1">
      <alignment horizontal="left" wrapText="1"/>
      <protection locked="0"/>
    </xf>
    <xf numFmtId="0" fontId="6" fillId="0" borderId="2" xfId="5" applyFont="1" applyBorder="1" applyAlignment="1" applyProtection="1">
      <alignment horizontal="left" wrapText="1"/>
      <protection locked="0"/>
    </xf>
    <xf numFmtId="0" fontId="6" fillId="0" borderId="3" xfId="5" applyFont="1" applyBorder="1" applyAlignment="1" applyProtection="1">
      <alignment horizontal="center"/>
      <protection locked="0"/>
    </xf>
    <xf numFmtId="164" fontId="6" fillId="0" borderId="3" xfId="5" applyNumberFormat="1" applyFont="1" applyBorder="1" applyAlignment="1" applyProtection="1">
      <alignment horizontal="center" vertical="top"/>
      <protection locked="0"/>
    </xf>
    <xf numFmtId="0" fontId="6" fillId="0" borderId="0" xfId="5" applyFont="1" applyAlignment="1" applyProtection="1">
      <alignment horizontal="justify" vertical="top"/>
      <protection locked="0"/>
    </xf>
    <xf numFmtId="0" fontId="6" fillId="0" borderId="2" xfId="5" applyFont="1" applyBorder="1" applyAlignment="1" applyProtection="1">
      <alignment horizontal="justify" vertical="top"/>
      <protection locked="0"/>
    </xf>
    <xf numFmtId="3" fontId="6" fillId="0" borderId="1" xfId="0" applyNumberFormat="1" applyFont="1" applyBorder="1" applyAlignment="1" applyProtection="1">
      <alignment horizontal="center" vertical="top" wrapText="1"/>
      <protection locked="0"/>
    </xf>
    <xf numFmtId="0" fontId="6" fillId="0" borderId="2" xfId="5" applyFont="1" applyBorder="1" applyAlignment="1">
      <alignment horizontal="left" wrapText="1"/>
    </xf>
    <xf numFmtId="0" fontId="6" fillId="2" borderId="2" xfId="0" applyFont="1" applyFill="1" applyBorder="1" applyAlignment="1" applyProtection="1">
      <alignment horizontal="center" wrapText="1"/>
      <protection locked="0"/>
    </xf>
  </cellXfs>
  <cellStyles count="69">
    <cellStyle name="20% - Accent1 2" xfId="18" xr:uid="{00000000-0005-0000-0000-000000000000}"/>
    <cellStyle name="20% - Accent2 2" xfId="19" xr:uid="{00000000-0005-0000-0000-000001000000}"/>
    <cellStyle name="20% - Accent3 2" xfId="20" xr:uid="{00000000-0005-0000-0000-000002000000}"/>
    <cellStyle name="20% - Accent4 2" xfId="21" xr:uid="{00000000-0005-0000-0000-000003000000}"/>
    <cellStyle name="20% - Accent5 2" xfId="22" xr:uid="{00000000-0005-0000-0000-000004000000}"/>
    <cellStyle name="20% - Accent6 2" xfId="23" xr:uid="{00000000-0005-0000-0000-000005000000}"/>
    <cellStyle name="40% - Accent1 2" xfId="24" xr:uid="{00000000-0005-0000-0000-000006000000}"/>
    <cellStyle name="40% - Accent2 2" xfId="25" xr:uid="{00000000-0005-0000-0000-000007000000}"/>
    <cellStyle name="40% - Accent3 2" xfId="26" xr:uid="{00000000-0005-0000-0000-000008000000}"/>
    <cellStyle name="40% - Accent4 2" xfId="27" xr:uid="{00000000-0005-0000-0000-000009000000}"/>
    <cellStyle name="40% - Accent5 2" xfId="28" xr:uid="{00000000-0005-0000-0000-00000A000000}"/>
    <cellStyle name="40% - Accent6 2" xfId="29" xr:uid="{00000000-0005-0000-0000-00000B000000}"/>
    <cellStyle name="60% - Accent1 2" xfId="30" xr:uid="{00000000-0005-0000-0000-00000C000000}"/>
    <cellStyle name="60% - Accent2 2" xfId="31" xr:uid="{00000000-0005-0000-0000-00000D000000}"/>
    <cellStyle name="60% - Accent3 2" xfId="32" xr:uid="{00000000-0005-0000-0000-00000E000000}"/>
    <cellStyle name="60% - Accent4 2" xfId="33" xr:uid="{00000000-0005-0000-0000-00000F000000}"/>
    <cellStyle name="60% - Accent5 2" xfId="34" xr:uid="{00000000-0005-0000-0000-000010000000}"/>
    <cellStyle name="60% - Accent6 2" xfId="35" xr:uid="{00000000-0005-0000-0000-000011000000}"/>
    <cellStyle name="Accent1 2" xfId="36" xr:uid="{00000000-0005-0000-0000-000012000000}"/>
    <cellStyle name="Accent2 2" xfId="37" xr:uid="{00000000-0005-0000-0000-000013000000}"/>
    <cellStyle name="Accent3 2" xfId="38" xr:uid="{00000000-0005-0000-0000-000014000000}"/>
    <cellStyle name="Accent4 2" xfId="39" xr:uid="{00000000-0005-0000-0000-000015000000}"/>
    <cellStyle name="Accent5 2" xfId="40" xr:uid="{00000000-0005-0000-0000-000016000000}"/>
    <cellStyle name="Accent6 2" xfId="41" xr:uid="{00000000-0005-0000-0000-000017000000}"/>
    <cellStyle name="Bad 2" xfId="42" xr:uid="{00000000-0005-0000-0000-000018000000}"/>
    <cellStyle name="Calculation 2" xfId="43" xr:uid="{00000000-0005-0000-0000-000019000000}"/>
    <cellStyle name="Check Cell 2" xfId="44" xr:uid="{00000000-0005-0000-0000-00001A000000}"/>
    <cellStyle name="Comma" xfId="1" builtinId="3"/>
    <cellStyle name="Comma 2" xfId="11" xr:uid="{00000000-0005-0000-0000-00001C000000}"/>
    <cellStyle name="Comma 2 2" xfId="14" xr:uid="{00000000-0005-0000-0000-00001D000000}"/>
    <cellStyle name="Comma 2 3" xfId="63" xr:uid="{00000000-0005-0000-0000-00001E000000}"/>
    <cellStyle name="Comma 2 4" xfId="67" xr:uid="{9F6AC346-D376-4EC2-BAB0-7B6837266725}"/>
    <cellStyle name="Comma 3" xfId="45" xr:uid="{00000000-0005-0000-0000-00001F000000}"/>
    <cellStyle name="Explanatory Text 2" xfId="46" xr:uid="{00000000-0005-0000-0000-000020000000}"/>
    <cellStyle name="Good 2" xfId="47" xr:uid="{00000000-0005-0000-0000-000021000000}"/>
    <cellStyle name="Heading 1 2" xfId="48" xr:uid="{00000000-0005-0000-0000-000022000000}"/>
    <cellStyle name="Heading 2 2" xfId="49" xr:uid="{00000000-0005-0000-0000-000023000000}"/>
    <cellStyle name="Heading 3 2" xfId="50" xr:uid="{00000000-0005-0000-0000-000024000000}"/>
    <cellStyle name="Heading 4 2" xfId="51" xr:uid="{00000000-0005-0000-0000-000025000000}"/>
    <cellStyle name="Input 2" xfId="52" xr:uid="{00000000-0005-0000-0000-000026000000}"/>
    <cellStyle name="Linked Cell 2" xfId="53" xr:uid="{00000000-0005-0000-0000-000027000000}"/>
    <cellStyle name="Neutral 2" xfId="54" xr:uid="{00000000-0005-0000-0000-000028000000}"/>
    <cellStyle name="Normal" xfId="0" builtinId="0"/>
    <cellStyle name="Normal 2" xfId="5" xr:uid="{00000000-0005-0000-0000-00002A000000}"/>
    <cellStyle name="Normal 2 2" xfId="61" xr:uid="{00000000-0005-0000-0000-00002B000000}"/>
    <cellStyle name="Normal 2 2 2" xfId="66" xr:uid="{3A162E1D-E634-4D76-8C2F-276801B84D0E}"/>
    <cellStyle name="Normal 2 3" xfId="65" xr:uid="{23CC5BBD-1E18-4818-93A4-F32F22056482}"/>
    <cellStyle name="Normal 3" xfId="10" xr:uid="{00000000-0005-0000-0000-00002C000000}"/>
    <cellStyle name="Normal 3 2" xfId="13" xr:uid="{00000000-0005-0000-0000-00002D000000}"/>
    <cellStyle name="Normal 3 2 2" xfId="68" xr:uid="{2C455779-0B69-4E5F-A372-4E3F7DC05C62}"/>
    <cellStyle name="Normal 3 3" xfId="17" xr:uid="{00000000-0005-0000-0000-00002E000000}"/>
    <cellStyle name="Normal 3 4" xfId="64" xr:uid="{C02CC55D-B393-4A59-8A3B-3229D280D605}"/>
    <cellStyle name="Normal 5" xfId="16" xr:uid="{00000000-0005-0000-0000-00002F000000}"/>
    <cellStyle name="Normal_B1_JD 2" xfId="8" xr:uid="{00000000-0005-0000-0000-000030000000}"/>
    <cellStyle name="Normal_B2_JD 2" xfId="9" xr:uid="{00000000-0005-0000-0000-000031000000}"/>
    <cellStyle name="Normal_B3" xfId="6" xr:uid="{00000000-0005-0000-0000-000032000000}"/>
    <cellStyle name="Normal_B-7" xfId="2" xr:uid="{00000000-0005-0000-0000-000033000000}"/>
    <cellStyle name="Normal_Book2" xfId="3" xr:uid="{00000000-0005-0000-0000-000034000000}"/>
    <cellStyle name="Normal_DRAFT 08 App B" xfId="4" xr:uid="{00000000-0005-0000-0000-000035000000}"/>
    <cellStyle name="Normal_Table III-2" xfId="7" xr:uid="{00000000-0005-0000-0000-000036000000}"/>
    <cellStyle name="Note 2" xfId="55" xr:uid="{00000000-0005-0000-0000-000037000000}"/>
    <cellStyle name="Output 2" xfId="56" xr:uid="{00000000-0005-0000-0000-000038000000}"/>
    <cellStyle name="Percent 2" xfId="12" xr:uid="{00000000-0005-0000-0000-000039000000}"/>
    <cellStyle name="Percent 2 2" xfId="15" xr:uid="{00000000-0005-0000-0000-00003A000000}"/>
    <cellStyle name="Percent 2 3" xfId="62" xr:uid="{00000000-0005-0000-0000-00003B000000}"/>
    <cellStyle name="Percent 3" xfId="57" xr:uid="{00000000-0005-0000-0000-00003C000000}"/>
    <cellStyle name="Title 2" xfId="58" xr:uid="{00000000-0005-0000-0000-00003D000000}"/>
    <cellStyle name="Total 2" xfId="59" xr:uid="{00000000-0005-0000-0000-00003E000000}"/>
    <cellStyle name="Warning Text 2" xfId="60" xr:uid="{00000000-0005-0000-0000-00003F000000}"/>
  </cellStyles>
  <dxfs count="0"/>
  <tableStyles count="0" defaultTableStyle="TableStyleMedium9" defaultPivotStyle="PivotStyleLight16"/>
  <colors>
    <mruColors>
      <color rgb="FF00FF00"/>
      <color rgb="FFFFFFEB"/>
      <color rgb="FFFFCC00"/>
      <color rgb="FFFF3399"/>
      <color rgb="FFFFCC66"/>
      <color rgb="FFFF9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8" Type="http://schemas.microsoft.com/office/2006/relationships/vbaProject" Target="vbaProject.bin"/><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Bryan Van Orman" id="{D384A92C-2DE7-44C5-8D53-0A0C79B9AF6C}" userId="S::bvanorman@nwifc.org::bd4c5270-208b-4f9f-b54e-6fbf953c46b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08" dT="2024-01-20T20:05:39.73" personId="{D384A92C-2DE7-44C5-8D53-0A0C79B9AF6C}" id="{FA84D0C9-8D39-434E-9676-8F7BAF3C472F}">
    <text>Big change</text>
  </threadedComment>
  <threadedComment ref="F208" dT="2024-01-21T23:16:18.11" personId="{D384A92C-2DE7-44C5-8D53-0A0C79B9AF6C}" id="{E25E2F85-93A3-4757-BE2A-6B94012896F3}" parentId="{FA84D0C9-8D39-434E-9676-8F7BAF3C472F}">
    <text>TOCAS data correction occurred 2 weeks ago.</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3" Type="http://schemas.openxmlformats.org/officeDocument/2006/relationships/printerSettings" Target="../printerSettings/printerSettings74.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5" Type="http://schemas.openxmlformats.org/officeDocument/2006/relationships/printerSettings" Target="../printerSettings/printerSettings76.bin"/><Relationship Id="rId10" Type="http://schemas.openxmlformats.org/officeDocument/2006/relationships/printerSettings" Target="../printerSettings/printerSettings81.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3" Type="http://schemas.openxmlformats.org/officeDocument/2006/relationships/printerSettings" Target="../printerSettings/printerSettings88.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0" Type="http://schemas.openxmlformats.org/officeDocument/2006/relationships/printerSettings" Target="../printerSettings/printerSettings95.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4.bin"/><Relationship Id="rId10" Type="http://schemas.openxmlformats.org/officeDocument/2006/relationships/printerSettings" Target="../printerSettings/printerSettings109.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3" Type="http://schemas.openxmlformats.org/officeDocument/2006/relationships/printerSettings" Target="../printerSettings/printerSettings116.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0" Type="http://schemas.openxmlformats.org/officeDocument/2006/relationships/printerSettings" Target="../printerSettings/printerSettings123.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0" Type="http://schemas.openxmlformats.org/officeDocument/2006/relationships/printerSettings" Target="../printerSettings/printerSettings137.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3" Type="http://schemas.openxmlformats.org/officeDocument/2006/relationships/printerSettings" Target="../printerSettings/printerSettings144.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5" Type="http://schemas.openxmlformats.org/officeDocument/2006/relationships/printerSettings" Target="../printerSettings/printerSettings146.bin"/><Relationship Id="rId10" Type="http://schemas.openxmlformats.org/officeDocument/2006/relationships/printerSettings" Target="../printerSettings/printerSettings151.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0" Type="http://schemas.openxmlformats.org/officeDocument/2006/relationships/printerSettings" Target="../printerSettings/printerSettings165.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7.bin"/><Relationship Id="rId13" Type="http://schemas.openxmlformats.org/officeDocument/2006/relationships/printerSettings" Target="../printerSettings/printerSettings182.bin"/><Relationship Id="rId3" Type="http://schemas.openxmlformats.org/officeDocument/2006/relationships/printerSettings" Target="../printerSettings/printerSettings172.bin"/><Relationship Id="rId7" Type="http://schemas.openxmlformats.org/officeDocument/2006/relationships/printerSettings" Target="../printerSettings/printerSettings176.bin"/><Relationship Id="rId12" Type="http://schemas.openxmlformats.org/officeDocument/2006/relationships/printerSettings" Target="../printerSettings/printerSettings181.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11" Type="http://schemas.openxmlformats.org/officeDocument/2006/relationships/printerSettings" Target="../printerSettings/printerSettings180.bin"/><Relationship Id="rId5" Type="http://schemas.openxmlformats.org/officeDocument/2006/relationships/printerSettings" Target="../printerSettings/printerSettings174.bin"/><Relationship Id="rId10" Type="http://schemas.openxmlformats.org/officeDocument/2006/relationships/printerSettings" Target="../printerSettings/printerSettings179.bin"/><Relationship Id="rId4" Type="http://schemas.openxmlformats.org/officeDocument/2006/relationships/printerSettings" Target="../printerSettings/printerSettings173.bin"/><Relationship Id="rId9" Type="http://schemas.openxmlformats.org/officeDocument/2006/relationships/printerSettings" Target="../printerSettings/printerSettings178.bin"/><Relationship Id="rId14" Type="http://schemas.openxmlformats.org/officeDocument/2006/relationships/printerSettings" Target="../printerSettings/printerSettings18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1.bin"/><Relationship Id="rId13" Type="http://schemas.openxmlformats.org/officeDocument/2006/relationships/printerSettings" Target="../printerSettings/printerSettings196.bin"/><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5" Type="http://schemas.openxmlformats.org/officeDocument/2006/relationships/printerSettings" Target="../printerSettings/printerSettings188.bin"/><Relationship Id="rId10" Type="http://schemas.openxmlformats.org/officeDocument/2006/relationships/printerSettings" Target="../printerSettings/printerSettings193.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 Id="rId14" Type="http://schemas.openxmlformats.org/officeDocument/2006/relationships/printerSettings" Target="../printerSettings/printerSettings19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5" Type="http://schemas.openxmlformats.org/officeDocument/2006/relationships/printerSettings" Target="../printerSettings/printerSettings202.bin"/><Relationship Id="rId10" Type="http://schemas.openxmlformats.org/officeDocument/2006/relationships/printerSettings" Target="../printerSettings/printerSettings207.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19.bin"/><Relationship Id="rId13" Type="http://schemas.openxmlformats.org/officeDocument/2006/relationships/printerSettings" Target="../printerSettings/printerSettings224.bin"/><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12" Type="http://schemas.openxmlformats.org/officeDocument/2006/relationships/printerSettings" Target="../printerSettings/printerSettings223.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11" Type="http://schemas.openxmlformats.org/officeDocument/2006/relationships/printerSettings" Target="../printerSettings/printerSettings222.bin"/><Relationship Id="rId5" Type="http://schemas.openxmlformats.org/officeDocument/2006/relationships/printerSettings" Target="../printerSettings/printerSettings216.bin"/><Relationship Id="rId10" Type="http://schemas.openxmlformats.org/officeDocument/2006/relationships/printerSettings" Target="../printerSettings/printerSettings221.bin"/><Relationship Id="rId4" Type="http://schemas.openxmlformats.org/officeDocument/2006/relationships/printerSettings" Target="../printerSettings/printerSettings215.bin"/><Relationship Id="rId9" Type="http://schemas.openxmlformats.org/officeDocument/2006/relationships/printerSettings" Target="../printerSettings/printerSettings220.bin"/><Relationship Id="rId14" Type="http://schemas.openxmlformats.org/officeDocument/2006/relationships/printerSettings" Target="../printerSettings/printerSettings2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5" Type="http://schemas.openxmlformats.org/officeDocument/2006/relationships/printerSettings" Target="../printerSettings/printerSettings230.bin"/><Relationship Id="rId10" Type="http://schemas.openxmlformats.org/officeDocument/2006/relationships/printerSettings" Target="../printerSettings/printerSettings235.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0" Type="http://schemas.openxmlformats.org/officeDocument/2006/relationships/printerSettings" Target="../printerSettings/printerSettings249.bin"/><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0.bin"/><Relationship Id="rId13" Type="http://schemas.openxmlformats.org/officeDocument/2006/relationships/printerSettings" Target="../printerSettings/printerSettings265.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5" Type="http://schemas.openxmlformats.org/officeDocument/2006/relationships/printerSettings" Target="../printerSettings/printerSettings257.bin"/><Relationship Id="rId10" Type="http://schemas.openxmlformats.org/officeDocument/2006/relationships/printerSettings" Target="../printerSettings/printerSettings262.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2" Type="http://schemas.openxmlformats.org/officeDocument/2006/relationships/printerSettings" Target="../printerSettings/printerSettings282.bin"/><Relationship Id="rId16" Type="http://schemas.openxmlformats.org/officeDocument/2006/relationships/comments" Target="../comments1.xml"/><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5" Type="http://schemas.openxmlformats.org/officeDocument/2006/relationships/printerSettings" Target="../printerSettings/printerSettings285.bin"/><Relationship Id="rId15" Type="http://schemas.openxmlformats.org/officeDocument/2006/relationships/vmlDrawing" Target="../drawings/vmlDrawing1.vml"/><Relationship Id="rId10" Type="http://schemas.openxmlformats.org/officeDocument/2006/relationships/printerSettings" Target="../printerSettings/printerSettings290.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3" Type="http://schemas.openxmlformats.org/officeDocument/2006/relationships/printerSettings" Target="../printerSettings/printerSettings297.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5" Type="http://schemas.openxmlformats.org/officeDocument/2006/relationships/printerSettings" Target="../printerSettings/printerSettings299.bin"/><Relationship Id="rId10" Type="http://schemas.openxmlformats.org/officeDocument/2006/relationships/printerSettings" Target="../printerSettings/printerSettings304.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3" Type="http://schemas.openxmlformats.org/officeDocument/2006/relationships/printerSettings" Target="../printerSettings/printerSettings311.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5" Type="http://schemas.openxmlformats.org/officeDocument/2006/relationships/printerSettings" Target="../printerSettings/printerSettings313.bin"/><Relationship Id="rId10" Type="http://schemas.openxmlformats.org/officeDocument/2006/relationships/printerSettings" Target="../printerSettings/printerSettings318.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comments" Target="../comments2.xml"/><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12" Type="http://schemas.openxmlformats.org/officeDocument/2006/relationships/vmlDrawing" Target="../drawings/vmlDrawing2.vml"/><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0" Type="http://schemas.openxmlformats.org/officeDocument/2006/relationships/printerSettings" Target="../printerSettings/printerSettings332.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41.bin"/><Relationship Id="rId13" Type="http://schemas.openxmlformats.org/officeDocument/2006/relationships/printerSettings" Target="../printerSettings/printerSettings346.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12" Type="http://schemas.openxmlformats.org/officeDocument/2006/relationships/printerSettings" Target="../printerSettings/printerSettings345.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11" Type="http://schemas.openxmlformats.org/officeDocument/2006/relationships/printerSettings" Target="../printerSettings/printerSettings344.bin"/><Relationship Id="rId5" Type="http://schemas.openxmlformats.org/officeDocument/2006/relationships/printerSettings" Target="../printerSettings/printerSettings338.bin"/><Relationship Id="rId10" Type="http://schemas.openxmlformats.org/officeDocument/2006/relationships/printerSettings" Target="../printerSettings/printerSettings343.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 Id="rId14" Type="http://schemas.openxmlformats.org/officeDocument/2006/relationships/printerSettings" Target="../printerSettings/printerSettings34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5" Type="http://schemas.openxmlformats.org/officeDocument/2006/relationships/printerSettings" Target="../printerSettings/printerSettings352.bin"/><Relationship Id="rId10" Type="http://schemas.openxmlformats.org/officeDocument/2006/relationships/printerSettings" Target="../printerSettings/printerSettings357.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3" Type="http://schemas.openxmlformats.org/officeDocument/2006/relationships/printerSettings" Target="../printerSettings/printerSettings364.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2" Type="http://schemas.openxmlformats.org/officeDocument/2006/relationships/printerSettings" Target="../printerSettings/printerSettings363.bin"/><Relationship Id="rId16" Type="http://schemas.openxmlformats.org/officeDocument/2006/relationships/comments" Target="../comments3.xml"/><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5" Type="http://schemas.openxmlformats.org/officeDocument/2006/relationships/printerSettings" Target="../printerSettings/printerSettings366.bin"/><Relationship Id="rId15" Type="http://schemas.openxmlformats.org/officeDocument/2006/relationships/vmlDrawing" Target="../drawings/vmlDrawing3.vml"/><Relationship Id="rId10" Type="http://schemas.openxmlformats.org/officeDocument/2006/relationships/printerSettings" Target="../printerSettings/printerSettings371.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83.bin"/><Relationship Id="rId13" Type="http://schemas.openxmlformats.org/officeDocument/2006/relationships/printerSettings" Target="../printerSettings/printerSettings388.bin"/><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0" Type="http://schemas.openxmlformats.org/officeDocument/2006/relationships/printerSettings" Target="../printerSettings/printerSettings385.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 Id="rId14" Type="http://schemas.openxmlformats.org/officeDocument/2006/relationships/printerSettings" Target="../printerSettings/printerSettings389.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2" Type="http://schemas.openxmlformats.org/officeDocument/2006/relationships/printerSettings" Target="../printerSettings/printerSettings391.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0" Type="http://schemas.openxmlformats.org/officeDocument/2006/relationships/printerSettings" Target="../printerSettings/printerSettings399.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11.bin"/><Relationship Id="rId13" Type="http://schemas.openxmlformats.org/officeDocument/2006/relationships/printerSettings" Target="../printerSettings/printerSettings416.bin"/><Relationship Id="rId3" Type="http://schemas.openxmlformats.org/officeDocument/2006/relationships/printerSettings" Target="../printerSettings/printerSettings406.bin"/><Relationship Id="rId7" Type="http://schemas.openxmlformats.org/officeDocument/2006/relationships/printerSettings" Target="../printerSettings/printerSettings410.bin"/><Relationship Id="rId12" Type="http://schemas.openxmlformats.org/officeDocument/2006/relationships/printerSettings" Target="../printerSettings/printerSettings415.bin"/><Relationship Id="rId2" Type="http://schemas.openxmlformats.org/officeDocument/2006/relationships/printerSettings" Target="../printerSettings/printerSettings405.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 Id="rId11" Type="http://schemas.openxmlformats.org/officeDocument/2006/relationships/printerSettings" Target="../printerSettings/printerSettings414.bin"/><Relationship Id="rId5" Type="http://schemas.openxmlformats.org/officeDocument/2006/relationships/printerSettings" Target="../printerSettings/printerSettings408.bin"/><Relationship Id="rId10" Type="http://schemas.openxmlformats.org/officeDocument/2006/relationships/printerSettings" Target="../printerSettings/printerSettings413.bin"/><Relationship Id="rId4" Type="http://schemas.openxmlformats.org/officeDocument/2006/relationships/printerSettings" Target="../printerSettings/printerSettings407.bin"/><Relationship Id="rId9" Type="http://schemas.openxmlformats.org/officeDocument/2006/relationships/printerSettings" Target="../printerSettings/printerSettings412.bin"/><Relationship Id="rId14" Type="http://schemas.openxmlformats.org/officeDocument/2006/relationships/printerSettings" Target="../printerSettings/printerSettings417.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2" Type="http://schemas.openxmlformats.org/officeDocument/2006/relationships/printerSettings" Target="../printerSettings/printerSettings419.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3" Type="http://schemas.openxmlformats.org/officeDocument/2006/relationships/printerSettings" Target="../printerSettings/printerSettings434.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2" Type="http://schemas.openxmlformats.org/officeDocument/2006/relationships/printerSettings" Target="../printerSettings/printerSettings433.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0" Type="http://schemas.openxmlformats.org/officeDocument/2006/relationships/printerSettings" Target="../printerSettings/printerSettings441.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53.bin"/><Relationship Id="rId13" Type="http://schemas.openxmlformats.org/officeDocument/2006/relationships/printerSettings" Target="../printerSettings/printerSettings458.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12" Type="http://schemas.openxmlformats.org/officeDocument/2006/relationships/printerSettings" Target="../printerSettings/printerSettings457.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 Id="rId14" Type="http://schemas.openxmlformats.org/officeDocument/2006/relationships/printerSettings" Target="../printerSettings/printerSettings45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3" Type="http://schemas.openxmlformats.org/officeDocument/2006/relationships/printerSettings" Target="../printerSettings/printerSettings462.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2" Type="http://schemas.openxmlformats.org/officeDocument/2006/relationships/printerSettings" Target="../printerSettings/printerSettings461.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4.bin"/><Relationship Id="rId10" Type="http://schemas.openxmlformats.org/officeDocument/2006/relationships/printerSettings" Target="../printerSettings/printerSettings469.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81.bin"/><Relationship Id="rId3" Type="http://schemas.openxmlformats.org/officeDocument/2006/relationships/printerSettings" Target="../printerSettings/printerSettings476.bin"/><Relationship Id="rId7" Type="http://schemas.openxmlformats.org/officeDocument/2006/relationships/printerSettings" Target="../printerSettings/printerSettings480.bin"/><Relationship Id="rId2" Type="http://schemas.openxmlformats.org/officeDocument/2006/relationships/printerSettings" Target="../printerSettings/printerSettings475.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5" Type="http://schemas.openxmlformats.org/officeDocument/2006/relationships/printerSettings" Target="../printerSettings/printerSettings478.bin"/><Relationship Id="rId10" Type="http://schemas.openxmlformats.org/officeDocument/2006/relationships/printerSettings" Target="../printerSettings/printerSettings483.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printerSettings" Target="../printerSettings/printerSettings26.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 Id="rId14"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6.bin"/><Relationship Id="rId4" Type="http://schemas.microsoft.com/office/2017/10/relationships/threadedComment" Target="../threadedComments/threadedComment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3" Type="http://schemas.openxmlformats.org/officeDocument/2006/relationships/printerSettings" Target="../printerSettings/printerSettings489.bin"/><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2" Type="http://schemas.openxmlformats.org/officeDocument/2006/relationships/printerSettings" Target="../printerSettings/printerSettings488.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5" Type="http://schemas.openxmlformats.org/officeDocument/2006/relationships/printerSettings" Target="../printerSettings/printerSettings491.bin"/><Relationship Id="rId10" Type="http://schemas.openxmlformats.org/officeDocument/2006/relationships/printerSettings" Target="../printerSettings/printerSettings496.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08.bin"/><Relationship Id="rId13" Type="http://schemas.openxmlformats.org/officeDocument/2006/relationships/printerSettings" Target="../printerSettings/printerSettings513.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12" Type="http://schemas.openxmlformats.org/officeDocument/2006/relationships/printerSettings" Target="../printerSettings/printerSettings512.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1.bin"/><Relationship Id="rId5" Type="http://schemas.openxmlformats.org/officeDocument/2006/relationships/printerSettings" Target="../printerSettings/printerSettings505.bin"/><Relationship Id="rId10" Type="http://schemas.openxmlformats.org/officeDocument/2006/relationships/printerSettings" Target="../printerSettings/printerSettings510.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 Id="rId14" Type="http://schemas.openxmlformats.org/officeDocument/2006/relationships/printerSettings" Target="../printerSettings/printerSettings514.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22.bin"/><Relationship Id="rId13" Type="http://schemas.openxmlformats.org/officeDocument/2006/relationships/printerSettings" Target="../printerSettings/printerSettings527.bin"/><Relationship Id="rId3" Type="http://schemas.openxmlformats.org/officeDocument/2006/relationships/printerSettings" Target="../printerSettings/printerSettings517.bin"/><Relationship Id="rId7" Type="http://schemas.openxmlformats.org/officeDocument/2006/relationships/printerSettings" Target="../printerSettings/printerSettings521.bin"/><Relationship Id="rId12" Type="http://schemas.openxmlformats.org/officeDocument/2006/relationships/printerSettings" Target="../printerSettings/printerSettings526.bin"/><Relationship Id="rId2" Type="http://schemas.openxmlformats.org/officeDocument/2006/relationships/printerSettings" Target="../printerSettings/printerSettings516.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5" Type="http://schemas.openxmlformats.org/officeDocument/2006/relationships/printerSettings" Target="../printerSettings/printerSettings519.bin"/><Relationship Id="rId10" Type="http://schemas.openxmlformats.org/officeDocument/2006/relationships/printerSettings" Target="../printerSettings/printerSettings524.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0" Type="http://schemas.openxmlformats.org/officeDocument/2006/relationships/printerSettings" Target="../printerSettings/printerSettings538.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50.bin"/><Relationship Id="rId13" Type="http://schemas.openxmlformats.org/officeDocument/2006/relationships/printerSettings" Target="../printerSettings/printerSettings555.bin"/><Relationship Id="rId3" Type="http://schemas.openxmlformats.org/officeDocument/2006/relationships/printerSettings" Target="../printerSettings/printerSettings545.bin"/><Relationship Id="rId7" Type="http://schemas.openxmlformats.org/officeDocument/2006/relationships/printerSettings" Target="../printerSettings/printerSettings549.bin"/><Relationship Id="rId12" Type="http://schemas.openxmlformats.org/officeDocument/2006/relationships/printerSettings" Target="../printerSettings/printerSettings554.bin"/><Relationship Id="rId2" Type="http://schemas.openxmlformats.org/officeDocument/2006/relationships/printerSettings" Target="../printerSettings/printerSettings544.bin"/><Relationship Id="rId1" Type="http://schemas.openxmlformats.org/officeDocument/2006/relationships/printerSettings" Target="../printerSettings/printerSettings543.bin"/><Relationship Id="rId6" Type="http://schemas.openxmlformats.org/officeDocument/2006/relationships/printerSettings" Target="../printerSettings/printerSettings548.bin"/><Relationship Id="rId11" Type="http://schemas.openxmlformats.org/officeDocument/2006/relationships/printerSettings" Target="../printerSettings/printerSettings553.bin"/><Relationship Id="rId5" Type="http://schemas.openxmlformats.org/officeDocument/2006/relationships/printerSettings" Target="../printerSettings/printerSettings547.bin"/><Relationship Id="rId10" Type="http://schemas.openxmlformats.org/officeDocument/2006/relationships/printerSettings" Target="../printerSettings/printerSettings552.bin"/><Relationship Id="rId4" Type="http://schemas.openxmlformats.org/officeDocument/2006/relationships/printerSettings" Target="../printerSettings/printerSettings546.bin"/><Relationship Id="rId9" Type="http://schemas.openxmlformats.org/officeDocument/2006/relationships/printerSettings" Target="../printerSettings/printerSettings551.bin"/><Relationship Id="rId14" Type="http://schemas.openxmlformats.org/officeDocument/2006/relationships/printerSettings" Target="../printerSettings/printerSettings55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58.bin"/><Relationship Id="rId1" Type="http://schemas.openxmlformats.org/officeDocument/2006/relationships/printerSettings" Target="../printerSettings/printerSettings55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60.bin"/><Relationship Id="rId1" Type="http://schemas.openxmlformats.org/officeDocument/2006/relationships/printerSettings" Target="../printerSettings/printerSettings55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6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0" Type="http://schemas.openxmlformats.org/officeDocument/2006/relationships/printerSettings" Target="../printerSettings/printerSettings66.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showRowColHeaders="0" workbookViewId="0">
      <selection activeCell="Q27" sqref="Q27"/>
    </sheetView>
  </sheetViews>
  <sheetFormatPr defaultRowHeight="12.6" x14ac:dyDescent="0.25"/>
  <sheetData/>
  <customSheetViews>
    <customSheetView guid="{951E20F6-66AF-4739-924D-9C0B166AA065}" showGridLines="0" showRuler="0">
      <pageMargins left="0.75" right="0.75" top="1" bottom="1" header="0.5" footer="0.5"/>
      <pageSetup orientation="portrait" r:id="rId1"/>
      <headerFooter alignWithMargins="0"/>
    </customSheetView>
    <customSheetView guid="{56968ECB-F4FE-477A-8A39-9E820F23F3B6}" showGridLines="0" topLeftCell="ACP9166">
      <pageMargins left="0.75" right="0.75" top="1" bottom="1" header="0.5" footer="0.5"/>
      <pageSetup orientation="portrait" r:id="rId2"/>
      <headerFooter alignWithMargins="0"/>
    </customSheetView>
    <customSheetView guid="{8B1E0859-77EF-4DDB-A81F-104DBA348B31}" showGridLines="0" topLeftCell="ACP9166">
      <pageMargins left="0.75" right="0.75" top="1" bottom="1" header="0.5" footer="0.5"/>
      <pageSetup orientation="portrait" r:id="rId3"/>
      <headerFooter alignWithMargins="0"/>
    </customSheetView>
    <customSheetView guid="{5AF37BD3-DE11-4EB0-B468-40F0C613EAAC}" showGridLines="0" showRuler="0">
      <pageMargins left="0.75" right="0.75" top="1" bottom="1" header="0.5" footer="0.5"/>
      <headerFooter alignWithMargins="0"/>
    </customSheetView>
    <customSheetView guid="{4E64E44E-C413-40AC-A3E9-46A65E2E50C1}" showGridLines="0" showRuler="0">
      <pageMargins left="0.75" right="0.75" top="1" bottom="1" header="0.5" footer="0.5"/>
      <headerFooter alignWithMargins="0"/>
    </customSheetView>
    <customSheetView guid="{BBF7E6D9-D6DC-4A8E-B6D8-078D86A9ABA9}" showPageBreaks="1" showGridLines="0" showRuler="0">
      <pageMargins left="0.75" right="0.75" top="1" bottom="1" header="0.5" footer="0.5"/>
      <pageSetup orientation="portrait" r:id="rId4"/>
      <headerFooter alignWithMargins="0"/>
    </customSheetView>
    <customSheetView guid="{CD5E8C7E-750A-46DA-942B-F5133C1E4099}" showGridLines="0" showRuler="0">
      <pageMargins left="0.75" right="0.75" top="1" bottom="1" header="0.5" footer="0.5"/>
      <pageSetup orientation="portrait" r:id="rId5"/>
      <headerFooter alignWithMargins="0"/>
    </customSheetView>
    <customSheetView guid="{5AE94949-FC73-44C2-96F8-94154186EF22}" showPageBreaks="1" showGridLines="0" showRuler="0">
      <pageMargins left="0.75" right="0.75" top="1" bottom="1" header="0.5" footer="0.5"/>
      <pageSetup orientation="portrait" horizontalDpi="1200" verticalDpi="1200" r:id="rId6"/>
      <headerFooter alignWithMargins="0"/>
    </customSheetView>
    <customSheetView guid="{803B97A9-0AF5-4FA4-9F0C-810C2BEAFCD3}" showPageBreaks="1" showGridLines="0" showRuler="0">
      <pageMargins left="0.75" right="0.75" top="1" bottom="1" header="0.5" footer="0.5"/>
      <pageSetup orientation="portrait" r:id="rId7"/>
      <headerFooter alignWithMargins="0"/>
    </customSheetView>
    <customSheetView guid="{EF5D9E67-CDBC-4DA7-AF4B-457CDBE1825C}" showGridLines="0" topLeftCell="A41">
      <pageMargins left="0.75" right="0.75" top="1" bottom="1" header="0.5" footer="0.5"/>
      <pageSetup orientation="portrait" r:id="rId8"/>
      <headerFooter alignWithMargins="0"/>
    </customSheetView>
  </customSheetViews>
  <phoneticPr fontId="14" type="noConversion"/>
  <pageMargins left="0.75" right="0.75" top="1" bottom="1" header="0.5" footer="0.5"/>
  <pageSetup orientation="portrait"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L134"/>
  <sheetViews>
    <sheetView showGridLines="0" zoomScale="115" zoomScaleNormal="115" zoomScaleSheetLayoutView="100" workbookViewId="0">
      <pane ySplit="4" topLeftCell="A92" activePane="bottomLeft" state="frozen"/>
      <selection activeCell="R23" sqref="R23"/>
      <selection pane="bottomLeft" activeCell="P12" sqref="P12"/>
    </sheetView>
  </sheetViews>
  <sheetFormatPr defaultColWidth="9.109375" defaultRowHeight="12" customHeight="1" x14ac:dyDescent="0.2"/>
  <cols>
    <col min="1" max="1" width="11.109375" style="63" customWidth="1"/>
    <col min="2" max="2" width="5.6640625" style="63" customWidth="1"/>
    <col min="3" max="3" width="1.5546875" style="63" customWidth="1"/>
    <col min="4" max="4" width="5.6640625" style="63" customWidth="1"/>
    <col min="5" max="5" width="1.33203125" style="63" hidden="1" customWidth="1"/>
    <col min="6" max="6" width="1.6640625" style="63" customWidth="1"/>
    <col min="7" max="7" width="8.44140625" style="41" customWidth="1"/>
    <col min="8" max="8" width="9.33203125" style="41" customWidth="1"/>
    <col min="9" max="9" width="1.6640625" style="41" customWidth="1"/>
    <col min="10" max="11" width="8.44140625" style="41" customWidth="1"/>
    <col min="12" max="12" width="1.6640625" style="41" customWidth="1"/>
    <col min="13" max="14" width="8.44140625" style="41" customWidth="1"/>
    <col min="15" max="16384" width="9.109375" style="123"/>
  </cols>
  <sheetData>
    <row r="1" spans="1:38" ht="21" customHeight="1" x14ac:dyDescent="0.2">
      <c r="A1" s="1023" t="s">
        <v>351</v>
      </c>
      <c r="B1" s="1023"/>
      <c r="C1" s="1023"/>
      <c r="D1" s="1023"/>
      <c r="E1" s="1023"/>
      <c r="F1" s="1023"/>
      <c r="G1" s="1023"/>
      <c r="H1" s="1023"/>
      <c r="I1" s="1023"/>
      <c r="J1" s="1023"/>
      <c r="K1" s="1023"/>
      <c r="L1" s="1023"/>
      <c r="M1" s="1023"/>
      <c r="N1" s="1023"/>
    </row>
    <row r="2" spans="1:38" ht="12" customHeight="1" x14ac:dyDescent="0.25">
      <c r="A2" s="387"/>
      <c r="B2" s="1003" t="s">
        <v>338</v>
      </c>
      <c r="C2" s="1003"/>
      <c r="D2" s="1003"/>
      <c r="E2" s="1003"/>
      <c r="F2" s="137"/>
      <c r="G2" s="1003" t="s">
        <v>339</v>
      </c>
      <c r="H2" s="1003"/>
      <c r="I2" s="137"/>
      <c r="J2" s="1003" t="s">
        <v>340</v>
      </c>
      <c r="K2" s="1003"/>
      <c r="L2" s="137"/>
      <c r="M2" s="406"/>
      <c r="N2" s="406"/>
      <c r="AG2"/>
      <c r="AH2"/>
      <c r="AI2"/>
      <c r="AJ2"/>
      <c r="AK2"/>
      <c r="AL2"/>
    </row>
    <row r="3" spans="1:38" ht="23.25" customHeight="1" x14ac:dyDescent="0.25">
      <c r="A3" s="90"/>
      <c r="B3" s="1004"/>
      <c r="C3" s="1004"/>
      <c r="D3" s="1004"/>
      <c r="E3" s="1004"/>
      <c r="F3" s="1"/>
      <c r="G3" s="1004"/>
      <c r="H3" s="1004"/>
      <c r="I3" s="1"/>
      <c r="J3" s="1004"/>
      <c r="K3" s="1004"/>
      <c r="L3" s="1"/>
      <c r="M3" s="1005" t="s">
        <v>341</v>
      </c>
      <c r="N3" s="1005"/>
      <c r="AG3"/>
      <c r="AH3"/>
      <c r="AI3"/>
      <c r="AJ3"/>
      <c r="AK3"/>
      <c r="AL3"/>
    </row>
    <row r="4" spans="1:38" ht="12" customHeight="1" x14ac:dyDescent="0.2">
      <c r="A4" s="136" t="s">
        <v>210</v>
      </c>
      <c r="B4" s="1022" t="s">
        <v>175</v>
      </c>
      <c r="C4" s="1022"/>
      <c r="D4" s="1019" t="s">
        <v>176</v>
      </c>
      <c r="E4" s="1019"/>
      <c r="F4" s="2"/>
      <c r="G4" s="2" t="s">
        <v>175</v>
      </c>
      <c r="H4" s="2" t="s">
        <v>176</v>
      </c>
      <c r="I4" s="2"/>
      <c r="J4" s="2" t="s">
        <v>175</v>
      </c>
      <c r="K4" s="2" t="s">
        <v>176</v>
      </c>
      <c r="L4" s="2"/>
      <c r="M4" s="2" t="s">
        <v>175</v>
      </c>
      <c r="N4" s="2" t="s">
        <v>176</v>
      </c>
    </row>
    <row r="5" spans="1:38" ht="12" customHeight="1" x14ac:dyDescent="0.2">
      <c r="A5" s="90">
        <v>1960</v>
      </c>
      <c r="B5" s="165">
        <v>1</v>
      </c>
      <c r="C5" s="165"/>
      <c r="D5" s="165">
        <v>0</v>
      </c>
      <c r="E5" s="11"/>
      <c r="F5" s="11"/>
      <c r="G5" s="144" t="s">
        <v>185</v>
      </c>
      <c r="H5" s="144" t="s">
        <v>185</v>
      </c>
      <c r="I5" s="61"/>
      <c r="J5" s="144" t="s">
        <v>185</v>
      </c>
      <c r="K5" s="144" t="s">
        <v>185</v>
      </c>
      <c r="L5" s="61"/>
      <c r="M5" s="144" t="s">
        <v>185</v>
      </c>
      <c r="N5" s="144" t="s">
        <v>185</v>
      </c>
    </row>
    <row r="6" spans="1:38" ht="12" customHeight="1" x14ac:dyDescent="0.2">
      <c r="A6" s="90">
        <v>1961</v>
      </c>
      <c r="B6" s="165">
        <v>4</v>
      </c>
      <c r="C6" s="165"/>
      <c r="D6" s="165">
        <v>1</v>
      </c>
      <c r="E6" s="11"/>
      <c r="F6" s="11"/>
      <c r="G6" s="144" t="s">
        <v>185</v>
      </c>
      <c r="H6" s="144" t="s">
        <v>185</v>
      </c>
      <c r="I6" s="61"/>
      <c r="J6" s="144" t="s">
        <v>185</v>
      </c>
      <c r="K6" s="144" t="s">
        <v>185</v>
      </c>
      <c r="L6" s="61"/>
      <c r="M6" s="144" t="s">
        <v>185</v>
      </c>
      <c r="N6" s="144" t="s">
        <v>185</v>
      </c>
    </row>
    <row r="7" spans="1:38" ht="12" customHeight="1" x14ac:dyDescent="0.2">
      <c r="A7" s="90">
        <v>1962</v>
      </c>
      <c r="B7" s="165">
        <v>9</v>
      </c>
      <c r="C7" s="165"/>
      <c r="D7" s="165">
        <v>2</v>
      </c>
      <c r="E7" s="11"/>
      <c r="F7" s="11"/>
      <c r="G7" s="144" t="s">
        <v>185</v>
      </c>
      <c r="H7" s="144" t="s">
        <v>185</v>
      </c>
      <c r="I7" s="61"/>
      <c r="J7" s="144" t="s">
        <v>185</v>
      </c>
      <c r="K7" s="144" t="s">
        <v>185</v>
      </c>
      <c r="L7" s="61"/>
      <c r="M7" s="144" t="s">
        <v>185</v>
      </c>
      <c r="N7" s="144" t="s">
        <v>185</v>
      </c>
    </row>
    <row r="8" spans="1:38" ht="12" customHeight="1" x14ac:dyDescent="0.2">
      <c r="A8" s="90">
        <v>1963</v>
      </c>
      <c r="B8" s="165">
        <v>7</v>
      </c>
      <c r="C8" s="165"/>
      <c r="D8" s="165">
        <v>0</v>
      </c>
      <c r="E8" s="11"/>
      <c r="F8" s="11"/>
      <c r="G8" s="144" t="s">
        <v>185</v>
      </c>
      <c r="H8" s="144" t="s">
        <v>185</v>
      </c>
      <c r="I8" s="61"/>
      <c r="J8" s="144" t="s">
        <v>185</v>
      </c>
      <c r="K8" s="144" t="s">
        <v>185</v>
      </c>
      <c r="L8" s="61"/>
      <c r="M8" s="144" t="s">
        <v>185</v>
      </c>
      <c r="N8" s="144" t="s">
        <v>185</v>
      </c>
    </row>
    <row r="9" spans="1:38" ht="12" customHeight="1" x14ac:dyDescent="0.2">
      <c r="A9" s="90">
        <v>1964</v>
      </c>
      <c r="B9" s="165">
        <v>12</v>
      </c>
      <c r="C9" s="165"/>
      <c r="D9" s="165">
        <v>0</v>
      </c>
      <c r="E9" s="11"/>
      <c r="F9" s="11"/>
      <c r="G9" s="144" t="s">
        <v>185</v>
      </c>
      <c r="H9" s="144" t="s">
        <v>185</v>
      </c>
      <c r="I9" s="61"/>
      <c r="J9" s="144">
        <v>30</v>
      </c>
      <c r="K9" s="144">
        <v>2</v>
      </c>
      <c r="L9" s="61"/>
      <c r="M9" s="144" t="s">
        <v>185</v>
      </c>
      <c r="N9" s="144" t="s">
        <v>185</v>
      </c>
    </row>
    <row r="10" spans="1:38" ht="12" customHeight="1" x14ac:dyDescent="0.2">
      <c r="A10" s="90">
        <v>1965</v>
      </c>
      <c r="B10" s="165">
        <v>0</v>
      </c>
      <c r="C10" s="165"/>
      <c r="D10" s="165" t="s">
        <v>185</v>
      </c>
      <c r="E10" s="11"/>
      <c r="F10" s="11"/>
      <c r="G10" s="144" t="s">
        <v>185</v>
      </c>
      <c r="H10" s="144" t="s">
        <v>185</v>
      </c>
      <c r="I10" s="61"/>
      <c r="J10" s="144">
        <v>14</v>
      </c>
      <c r="K10" s="144">
        <v>0</v>
      </c>
      <c r="L10" s="61"/>
      <c r="M10" s="144" t="s">
        <v>185</v>
      </c>
      <c r="N10" s="144" t="s">
        <v>185</v>
      </c>
    </row>
    <row r="11" spans="1:38" ht="12" customHeight="1" x14ac:dyDescent="0.2">
      <c r="A11" s="90">
        <v>1966</v>
      </c>
      <c r="B11" s="165">
        <v>82</v>
      </c>
      <c r="C11" s="165"/>
      <c r="D11" s="165">
        <v>6</v>
      </c>
      <c r="E11" s="11"/>
      <c r="F11" s="11"/>
      <c r="G11" s="144" t="s">
        <v>185</v>
      </c>
      <c r="H11" s="144" t="s">
        <v>185</v>
      </c>
      <c r="I11" s="61"/>
      <c r="J11" s="144">
        <v>27</v>
      </c>
      <c r="K11" s="144">
        <v>3</v>
      </c>
      <c r="L11" s="61"/>
      <c r="M11" s="144" t="s">
        <v>185</v>
      </c>
      <c r="N11" s="144" t="s">
        <v>185</v>
      </c>
    </row>
    <row r="12" spans="1:38" ht="12" customHeight="1" x14ac:dyDescent="0.2">
      <c r="A12" s="90">
        <v>1967</v>
      </c>
      <c r="B12" s="165">
        <v>2</v>
      </c>
      <c r="C12" s="165"/>
      <c r="D12" s="165">
        <v>1</v>
      </c>
      <c r="E12" s="11"/>
      <c r="F12" s="11"/>
      <c r="G12" s="144" t="s">
        <v>185</v>
      </c>
      <c r="H12" s="144" t="s">
        <v>185</v>
      </c>
      <c r="I12" s="61"/>
      <c r="J12" s="144">
        <v>31</v>
      </c>
      <c r="K12" s="144">
        <v>0</v>
      </c>
      <c r="L12" s="61"/>
      <c r="M12" s="144" t="s">
        <v>185</v>
      </c>
      <c r="N12" s="144" t="s">
        <v>185</v>
      </c>
    </row>
    <row r="13" spans="1:38" ht="12" customHeight="1" x14ac:dyDescent="0.2">
      <c r="A13" s="90">
        <v>1968</v>
      </c>
      <c r="B13" s="165">
        <v>9</v>
      </c>
      <c r="C13" s="165"/>
      <c r="D13" s="165">
        <v>1</v>
      </c>
      <c r="E13" s="11"/>
      <c r="F13" s="11"/>
      <c r="G13" s="144" t="s">
        <v>185</v>
      </c>
      <c r="H13" s="144" t="s">
        <v>185</v>
      </c>
      <c r="I13" s="61"/>
      <c r="J13" s="144">
        <v>57</v>
      </c>
      <c r="K13" s="144">
        <v>2</v>
      </c>
      <c r="L13" s="61"/>
      <c r="M13" s="144" t="s">
        <v>185</v>
      </c>
      <c r="N13" s="144" t="s">
        <v>185</v>
      </c>
    </row>
    <row r="14" spans="1:38" ht="12" customHeight="1" x14ac:dyDescent="0.2">
      <c r="A14" s="90">
        <v>1969</v>
      </c>
      <c r="B14" s="165" t="s">
        <v>185</v>
      </c>
      <c r="C14" s="165"/>
      <c r="D14" s="165" t="s">
        <v>185</v>
      </c>
      <c r="E14" s="11"/>
      <c r="F14" s="11"/>
      <c r="G14" s="144" t="s">
        <v>185</v>
      </c>
      <c r="H14" s="144" t="s">
        <v>185</v>
      </c>
      <c r="I14" s="61"/>
      <c r="J14" s="144">
        <v>29</v>
      </c>
      <c r="K14" s="144">
        <v>2</v>
      </c>
      <c r="L14" s="61"/>
      <c r="M14" s="144" t="s">
        <v>185</v>
      </c>
      <c r="N14" s="144" t="s">
        <v>185</v>
      </c>
    </row>
    <row r="15" spans="1:38" ht="12" customHeight="1" x14ac:dyDescent="0.2">
      <c r="A15" s="90">
        <v>1970</v>
      </c>
      <c r="B15" s="165" t="s">
        <v>185</v>
      </c>
      <c r="C15" s="165"/>
      <c r="D15" s="165" t="s">
        <v>185</v>
      </c>
      <c r="E15" s="11"/>
      <c r="F15" s="11"/>
      <c r="G15" s="144" t="s">
        <v>185</v>
      </c>
      <c r="H15" s="144" t="s">
        <v>185</v>
      </c>
      <c r="I15" s="61"/>
      <c r="J15" s="144" t="s">
        <v>185</v>
      </c>
      <c r="K15" s="144" t="s">
        <v>185</v>
      </c>
      <c r="L15" s="61"/>
      <c r="M15" s="144" t="s">
        <v>185</v>
      </c>
      <c r="N15" s="144" t="s">
        <v>185</v>
      </c>
    </row>
    <row r="16" spans="1:38" ht="12" customHeight="1" x14ac:dyDescent="0.2">
      <c r="A16" s="90">
        <v>1971</v>
      </c>
      <c r="B16" s="165">
        <v>7</v>
      </c>
      <c r="C16" s="165"/>
      <c r="D16" s="165">
        <v>0</v>
      </c>
      <c r="E16" s="11"/>
      <c r="F16" s="11"/>
      <c r="G16" s="144">
        <v>303</v>
      </c>
      <c r="H16" s="144">
        <v>28</v>
      </c>
      <c r="I16" s="61"/>
      <c r="J16" s="144">
        <v>15</v>
      </c>
      <c r="K16" s="144">
        <v>0</v>
      </c>
      <c r="L16" s="61"/>
      <c r="M16" s="144">
        <v>148</v>
      </c>
      <c r="N16" s="144">
        <v>13</v>
      </c>
    </row>
    <row r="17" spans="1:14" ht="12" customHeight="1" x14ac:dyDescent="0.2">
      <c r="A17" s="90">
        <v>1972</v>
      </c>
      <c r="B17" s="165">
        <v>7</v>
      </c>
      <c r="C17" s="165"/>
      <c r="D17" s="165">
        <v>0</v>
      </c>
      <c r="E17" s="11"/>
      <c r="F17" s="11"/>
      <c r="G17" s="144">
        <v>344</v>
      </c>
      <c r="H17" s="144">
        <v>11</v>
      </c>
      <c r="I17" s="61"/>
      <c r="J17" s="144" t="s">
        <v>185</v>
      </c>
      <c r="K17" s="144" t="s">
        <v>185</v>
      </c>
      <c r="L17" s="61"/>
      <c r="M17" s="144">
        <v>251</v>
      </c>
      <c r="N17" s="144">
        <v>8</v>
      </c>
    </row>
    <row r="18" spans="1:14" ht="12" customHeight="1" x14ac:dyDescent="0.2">
      <c r="A18" s="90">
        <v>1973</v>
      </c>
      <c r="B18" s="165">
        <v>6</v>
      </c>
      <c r="C18" s="165"/>
      <c r="D18" s="165">
        <v>2</v>
      </c>
      <c r="E18" s="11"/>
      <c r="F18" s="11"/>
      <c r="G18" s="144">
        <v>98</v>
      </c>
      <c r="H18" s="144">
        <v>8</v>
      </c>
      <c r="I18" s="61"/>
      <c r="J18" s="144">
        <v>46</v>
      </c>
      <c r="K18" s="144">
        <v>6</v>
      </c>
      <c r="L18" s="61"/>
      <c r="M18" s="144">
        <v>68</v>
      </c>
      <c r="N18" s="144">
        <v>7</v>
      </c>
    </row>
    <row r="19" spans="1:14" ht="12" customHeight="1" x14ac:dyDescent="0.2">
      <c r="A19" s="90">
        <v>1974</v>
      </c>
      <c r="B19" s="165">
        <v>2</v>
      </c>
      <c r="C19" s="165"/>
      <c r="D19" s="165">
        <v>0</v>
      </c>
      <c r="E19" s="11"/>
      <c r="F19" s="11"/>
      <c r="G19" s="144">
        <v>100</v>
      </c>
      <c r="H19" s="144">
        <v>0</v>
      </c>
      <c r="I19" s="61"/>
      <c r="J19" s="144">
        <v>13</v>
      </c>
      <c r="K19" s="144">
        <v>0</v>
      </c>
      <c r="L19" s="61"/>
      <c r="M19" s="144">
        <v>52</v>
      </c>
      <c r="N19" s="144">
        <v>0</v>
      </c>
    </row>
    <row r="20" spans="1:14" ht="12" customHeight="1" x14ac:dyDescent="0.2">
      <c r="A20" s="90">
        <v>1975</v>
      </c>
      <c r="B20" s="165">
        <v>2</v>
      </c>
      <c r="C20" s="165"/>
      <c r="D20" s="165">
        <v>0</v>
      </c>
      <c r="E20" s="11"/>
      <c r="F20" s="11"/>
      <c r="G20" s="144" t="s">
        <v>185</v>
      </c>
      <c r="H20" s="144" t="s">
        <v>185</v>
      </c>
      <c r="I20" s="61"/>
      <c r="J20" s="144" t="s">
        <v>185</v>
      </c>
      <c r="K20" s="144" t="s">
        <v>185</v>
      </c>
      <c r="L20" s="61"/>
      <c r="M20" s="144" t="s">
        <v>185</v>
      </c>
      <c r="N20" s="144" t="s">
        <v>185</v>
      </c>
    </row>
    <row r="21" spans="1:14" ht="12" customHeight="1" x14ac:dyDescent="0.2">
      <c r="A21" s="90">
        <v>1976</v>
      </c>
      <c r="B21" s="165" t="s">
        <v>185</v>
      </c>
      <c r="C21" s="165"/>
      <c r="D21" s="165" t="s">
        <v>185</v>
      </c>
      <c r="E21" s="11"/>
      <c r="F21" s="11"/>
      <c r="G21" s="144">
        <v>41</v>
      </c>
      <c r="H21" s="144">
        <v>22</v>
      </c>
      <c r="I21" s="61"/>
      <c r="J21" s="144">
        <v>0</v>
      </c>
      <c r="K21" s="144">
        <v>2</v>
      </c>
      <c r="L21" s="61"/>
      <c r="M21" s="144">
        <v>23</v>
      </c>
      <c r="N21" s="144">
        <v>13</v>
      </c>
    </row>
    <row r="22" spans="1:14" ht="12" customHeight="1" x14ac:dyDescent="0.2">
      <c r="A22" s="90">
        <v>1977</v>
      </c>
      <c r="B22" s="165">
        <v>3</v>
      </c>
      <c r="C22" s="165"/>
      <c r="D22" s="165">
        <v>2</v>
      </c>
      <c r="E22" s="11"/>
      <c r="F22" s="11"/>
      <c r="G22" s="144" t="s">
        <v>185</v>
      </c>
      <c r="H22" s="144" t="s">
        <v>185</v>
      </c>
      <c r="I22" s="61"/>
      <c r="J22" s="144">
        <v>29</v>
      </c>
      <c r="K22" s="144">
        <v>1</v>
      </c>
      <c r="L22" s="61"/>
      <c r="M22" s="144">
        <v>27</v>
      </c>
      <c r="N22" s="144">
        <v>3</v>
      </c>
    </row>
    <row r="23" spans="1:14" ht="12" customHeight="1" x14ac:dyDescent="0.2">
      <c r="A23" s="90">
        <v>1978</v>
      </c>
      <c r="B23" s="165" t="s">
        <v>185</v>
      </c>
      <c r="C23" s="165"/>
      <c r="D23" s="165" t="s">
        <v>185</v>
      </c>
      <c r="E23" s="11"/>
      <c r="F23" s="11"/>
      <c r="G23" s="144">
        <v>245</v>
      </c>
      <c r="H23" s="144">
        <v>36</v>
      </c>
      <c r="I23" s="61"/>
      <c r="J23" s="144">
        <v>33</v>
      </c>
      <c r="K23" s="144">
        <v>0</v>
      </c>
      <c r="L23" s="61"/>
      <c r="M23" s="144">
        <v>154</v>
      </c>
      <c r="N23" s="144">
        <v>20</v>
      </c>
    </row>
    <row r="24" spans="1:14" ht="12" customHeight="1" x14ac:dyDescent="0.2">
      <c r="A24" s="90">
        <v>1979</v>
      </c>
      <c r="B24" s="165" t="s">
        <v>185</v>
      </c>
      <c r="C24" s="165"/>
      <c r="D24" s="165" t="s">
        <v>185</v>
      </c>
      <c r="E24" s="11"/>
      <c r="F24" s="11"/>
      <c r="G24" s="144">
        <v>104</v>
      </c>
      <c r="H24" s="144">
        <v>30</v>
      </c>
      <c r="I24" s="61"/>
      <c r="J24" s="144">
        <v>17</v>
      </c>
      <c r="K24" s="144">
        <v>3</v>
      </c>
      <c r="L24" s="61"/>
      <c r="M24" s="144">
        <v>67</v>
      </c>
      <c r="N24" s="144">
        <v>18</v>
      </c>
    </row>
    <row r="25" spans="1:14" ht="12" customHeight="1" x14ac:dyDescent="0.2">
      <c r="A25" s="90">
        <v>1980</v>
      </c>
      <c r="B25" s="165">
        <v>0</v>
      </c>
      <c r="C25" s="165"/>
      <c r="D25" s="165">
        <v>0</v>
      </c>
      <c r="E25" s="11"/>
      <c r="F25" s="11"/>
      <c r="G25" s="144">
        <v>107</v>
      </c>
      <c r="H25" s="144">
        <v>39</v>
      </c>
      <c r="I25" s="61"/>
      <c r="J25" s="144">
        <v>13</v>
      </c>
      <c r="K25" s="144">
        <v>0</v>
      </c>
      <c r="L25" s="61"/>
      <c r="M25" s="144">
        <v>55</v>
      </c>
      <c r="N25" s="144">
        <v>18</v>
      </c>
    </row>
    <row r="26" spans="1:14" ht="12" customHeight="1" x14ac:dyDescent="0.2">
      <c r="A26" s="90">
        <v>1981</v>
      </c>
      <c r="B26" s="165">
        <v>14</v>
      </c>
      <c r="C26" s="165"/>
      <c r="D26" s="165">
        <v>1</v>
      </c>
      <c r="E26" s="11"/>
      <c r="F26" s="11"/>
      <c r="G26" s="144">
        <v>75</v>
      </c>
      <c r="H26" s="144">
        <v>21</v>
      </c>
      <c r="I26" s="61"/>
      <c r="J26" s="144">
        <v>10</v>
      </c>
      <c r="K26" s="144">
        <v>0</v>
      </c>
      <c r="L26" s="61"/>
      <c r="M26" s="144">
        <v>45</v>
      </c>
      <c r="N26" s="144">
        <v>10</v>
      </c>
    </row>
    <row r="27" spans="1:14" ht="12" customHeight="1" x14ac:dyDescent="0.2">
      <c r="A27" s="90">
        <v>1982</v>
      </c>
      <c r="B27" s="165">
        <v>25</v>
      </c>
      <c r="C27" s="165"/>
      <c r="D27" s="165">
        <v>1</v>
      </c>
      <c r="E27" s="11"/>
      <c r="F27" s="11"/>
      <c r="G27" s="144">
        <v>84</v>
      </c>
      <c r="H27" s="144">
        <v>12</v>
      </c>
      <c r="I27" s="61"/>
      <c r="J27" s="144">
        <v>13</v>
      </c>
      <c r="K27" s="144">
        <v>1</v>
      </c>
      <c r="L27" s="61"/>
      <c r="M27" s="144">
        <v>55</v>
      </c>
      <c r="N27" s="144">
        <v>6</v>
      </c>
    </row>
    <row r="28" spans="1:14" ht="12" customHeight="1" x14ac:dyDescent="0.2">
      <c r="A28" s="90">
        <v>1983</v>
      </c>
      <c r="B28" s="165">
        <v>31</v>
      </c>
      <c r="C28" s="165"/>
      <c r="D28" s="165">
        <v>3</v>
      </c>
      <c r="E28" s="11"/>
      <c r="F28" s="11"/>
      <c r="G28" s="144">
        <v>38</v>
      </c>
      <c r="H28" s="144">
        <v>4</v>
      </c>
      <c r="I28" s="61"/>
      <c r="J28" s="144">
        <v>12</v>
      </c>
      <c r="K28" s="144">
        <v>1</v>
      </c>
      <c r="L28" s="61"/>
      <c r="M28" s="144">
        <v>37</v>
      </c>
      <c r="N28" s="144">
        <v>4</v>
      </c>
    </row>
    <row r="29" spans="1:14" ht="12" customHeight="1" x14ac:dyDescent="0.2">
      <c r="A29" s="90">
        <v>1984</v>
      </c>
      <c r="B29" s="165">
        <v>11</v>
      </c>
      <c r="C29" s="165"/>
      <c r="D29" s="165">
        <v>2</v>
      </c>
      <c r="E29" s="11"/>
      <c r="F29" s="11"/>
      <c r="G29" s="144">
        <v>23</v>
      </c>
      <c r="H29" s="144">
        <v>4</v>
      </c>
      <c r="I29" s="61"/>
      <c r="J29" s="144">
        <v>15</v>
      </c>
      <c r="K29" s="144">
        <v>1</v>
      </c>
      <c r="L29" s="61"/>
      <c r="M29" s="144">
        <v>22</v>
      </c>
      <c r="N29" s="144">
        <v>3</v>
      </c>
    </row>
    <row r="30" spans="1:14" ht="12" customHeight="1" x14ac:dyDescent="0.2">
      <c r="A30" s="90">
        <v>1985</v>
      </c>
      <c r="B30" s="165">
        <v>37</v>
      </c>
      <c r="C30" s="165"/>
      <c r="D30" s="165">
        <v>2</v>
      </c>
      <c r="E30" s="11"/>
      <c r="F30" s="11"/>
      <c r="G30" s="144">
        <v>91</v>
      </c>
      <c r="H30" s="144">
        <v>8</v>
      </c>
      <c r="I30" s="61"/>
      <c r="J30" s="144">
        <v>13</v>
      </c>
      <c r="K30" s="144">
        <v>4</v>
      </c>
      <c r="L30" s="61"/>
      <c r="M30" s="144">
        <v>64</v>
      </c>
      <c r="N30" s="144">
        <v>6</v>
      </c>
    </row>
    <row r="31" spans="1:14" ht="12" customHeight="1" x14ac:dyDescent="0.2">
      <c r="A31" s="90">
        <v>1986</v>
      </c>
      <c r="B31" s="165" t="s">
        <v>426</v>
      </c>
      <c r="C31" s="166"/>
      <c r="D31" s="165" t="s">
        <v>426</v>
      </c>
      <c r="E31" s="166"/>
      <c r="F31" s="166"/>
      <c r="G31" s="144">
        <v>73</v>
      </c>
      <c r="H31" s="144">
        <v>20</v>
      </c>
      <c r="I31" s="61"/>
      <c r="J31" s="144">
        <v>12</v>
      </c>
      <c r="K31" s="144">
        <v>3</v>
      </c>
      <c r="L31" s="61"/>
      <c r="M31" s="144">
        <v>39</v>
      </c>
      <c r="N31" s="144">
        <v>10</v>
      </c>
    </row>
    <row r="32" spans="1:14" ht="12" customHeight="1" x14ac:dyDescent="0.2">
      <c r="A32" s="90">
        <v>1987</v>
      </c>
      <c r="B32" s="165">
        <v>11</v>
      </c>
      <c r="C32" s="165"/>
      <c r="D32" s="165">
        <v>2</v>
      </c>
      <c r="E32" s="11"/>
      <c r="F32" s="11"/>
      <c r="G32" s="144">
        <v>23</v>
      </c>
      <c r="H32" s="144">
        <v>6</v>
      </c>
      <c r="I32" s="61"/>
      <c r="J32" s="144">
        <v>18</v>
      </c>
      <c r="K32" s="144">
        <v>2</v>
      </c>
      <c r="L32" s="61"/>
      <c r="M32" s="144">
        <v>24</v>
      </c>
      <c r="N32" s="144">
        <v>5</v>
      </c>
    </row>
    <row r="33" spans="1:14" ht="12" customHeight="1" x14ac:dyDescent="0.2">
      <c r="A33" s="90">
        <v>1988</v>
      </c>
      <c r="B33" s="165">
        <v>27</v>
      </c>
      <c r="C33" s="165"/>
      <c r="D33" s="165">
        <v>3</v>
      </c>
      <c r="E33" s="11"/>
      <c r="F33" s="11"/>
      <c r="G33" s="144">
        <v>112</v>
      </c>
      <c r="H33" s="144">
        <v>25</v>
      </c>
      <c r="I33" s="61"/>
      <c r="J33" s="144">
        <v>15</v>
      </c>
      <c r="K33" s="144">
        <v>1</v>
      </c>
      <c r="L33" s="61"/>
      <c r="M33" s="144">
        <v>70</v>
      </c>
      <c r="N33" s="144">
        <v>13</v>
      </c>
    </row>
    <row r="34" spans="1:14" ht="12" customHeight="1" x14ac:dyDescent="0.2">
      <c r="A34" s="90">
        <v>1989</v>
      </c>
      <c r="B34" s="165">
        <v>6</v>
      </c>
      <c r="C34" s="165"/>
      <c r="D34" s="165">
        <v>2</v>
      </c>
      <c r="E34" s="11"/>
      <c r="F34" s="11"/>
      <c r="G34" s="144">
        <v>54</v>
      </c>
      <c r="H34" s="144">
        <v>7</v>
      </c>
      <c r="I34" s="61"/>
      <c r="J34" s="144">
        <v>4</v>
      </c>
      <c r="K34" s="144">
        <v>1</v>
      </c>
      <c r="L34" s="61"/>
      <c r="M34" s="144">
        <v>29</v>
      </c>
      <c r="N34" s="144">
        <v>5</v>
      </c>
    </row>
    <row r="35" spans="1:14" ht="12" customHeight="1" x14ac:dyDescent="0.2">
      <c r="A35" s="90">
        <v>1990</v>
      </c>
      <c r="B35" s="165">
        <v>1</v>
      </c>
      <c r="C35" s="165"/>
      <c r="D35" s="165">
        <v>0</v>
      </c>
      <c r="E35" s="11"/>
      <c r="F35" s="11"/>
      <c r="G35" s="144">
        <v>26</v>
      </c>
      <c r="H35" s="144">
        <v>2</v>
      </c>
      <c r="I35" s="61"/>
      <c r="J35" s="144">
        <v>2</v>
      </c>
      <c r="K35" s="144">
        <v>1</v>
      </c>
      <c r="L35" s="61"/>
      <c r="M35" s="144">
        <v>13</v>
      </c>
      <c r="N35" s="144">
        <v>1</v>
      </c>
    </row>
    <row r="36" spans="1:14" ht="12" customHeight="1" x14ac:dyDescent="0.2">
      <c r="A36" s="90">
        <v>1991</v>
      </c>
      <c r="B36" s="165">
        <v>3</v>
      </c>
      <c r="C36" s="165"/>
      <c r="D36" s="165">
        <v>2</v>
      </c>
      <c r="E36" s="11"/>
      <c r="F36" s="11"/>
      <c r="G36" s="144">
        <v>75</v>
      </c>
      <c r="H36" s="144">
        <v>5</v>
      </c>
      <c r="I36" s="61"/>
      <c r="J36" s="144">
        <v>10</v>
      </c>
      <c r="K36" s="144">
        <v>1</v>
      </c>
      <c r="L36" s="61"/>
      <c r="M36" s="144">
        <v>40</v>
      </c>
      <c r="N36" s="144">
        <v>4</v>
      </c>
    </row>
    <row r="37" spans="1:14" ht="12" customHeight="1" x14ac:dyDescent="0.2">
      <c r="A37" s="90">
        <v>1992</v>
      </c>
      <c r="B37" s="165">
        <v>9</v>
      </c>
      <c r="C37" s="165"/>
      <c r="D37" s="165">
        <v>0</v>
      </c>
      <c r="E37" s="11"/>
      <c r="F37" s="11"/>
      <c r="G37" s="144">
        <v>44</v>
      </c>
      <c r="H37" s="144">
        <v>13</v>
      </c>
      <c r="I37" s="61"/>
      <c r="J37" s="144">
        <v>16</v>
      </c>
      <c r="K37" s="144">
        <v>1</v>
      </c>
      <c r="L37" s="61"/>
      <c r="M37" s="144">
        <v>31</v>
      </c>
      <c r="N37" s="144">
        <v>6</v>
      </c>
    </row>
    <row r="38" spans="1:14" ht="12" customHeight="1" x14ac:dyDescent="0.2">
      <c r="A38" s="90">
        <v>1993</v>
      </c>
      <c r="B38" s="165">
        <v>10</v>
      </c>
      <c r="C38" s="165"/>
      <c r="D38" s="165">
        <v>7</v>
      </c>
      <c r="E38" s="11"/>
      <c r="F38" s="11"/>
      <c r="G38" s="144">
        <v>69</v>
      </c>
      <c r="H38" s="144">
        <v>19</v>
      </c>
      <c r="I38" s="61"/>
      <c r="J38" s="144">
        <v>7</v>
      </c>
      <c r="K38" s="144">
        <v>2</v>
      </c>
      <c r="L38" s="61"/>
      <c r="M38" s="144">
        <v>39</v>
      </c>
      <c r="N38" s="144">
        <v>13</v>
      </c>
    </row>
    <row r="39" spans="1:14" ht="12" customHeight="1" x14ac:dyDescent="0.2">
      <c r="A39" s="90">
        <v>1994</v>
      </c>
      <c r="B39" s="165">
        <v>29</v>
      </c>
      <c r="C39" s="165"/>
      <c r="D39" s="165">
        <v>31</v>
      </c>
      <c r="E39" s="11"/>
      <c r="F39" s="11"/>
      <c r="G39" s="144">
        <v>71</v>
      </c>
      <c r="H39" s="144">
        <v>8</v>
      </c>
      <c r="I39" s="61"/>
      <c r="J39" s="144">
        <v>30</v>
      </c>
      <c r="K39" s="144">
        <v>4</v>
      </c>
      <c r="L39" s="61"/>
      <c r="M39" s="144">
        <v>59</v>
      </c>
      <c r="N39" s="144">
        <v>20</v>
      </c>
    </row>
    <row r="40" spans="1:14" ht="12" customHeight="1" x14ac:dyDescent="0.2">
      <c r="A40" s="90">
        <v>1995</v>
      </c>
      <c r="B40" s="165">
        <v>8</v>
      </c>
      <c r="C40" s="165"/>
      <c r="D40" s="165">
        <v>4</v>
      </c>
      <c r="E40" s="11"/>
      <c r="F40" s="11"/>
      <c r="G40" s="144">
        <v>111</v>
      </c>
      <c r="H40" s="144">
        <v>7</v>
      </c>
      <c r="I40" s="61"/>
      <c r="J40" s="144">
        <v>18</v>
      </c>
      <c r="K40" s="144">
        <v>1</v>
      </c>
      <c r="L40" s="61"/>
      <c r="M40" s="144">
        <v>62</v>
      </c>
      <c r="N40" s="144">
        <v>5</v>
      </c>
    </row>
    <row r="41" spans="1:14" ht="12" customHeight="1" x14ac:dyDescent="0.2">
      <c r="A41" s="90">
        <v>1996</v>
      </c>
      <c r="B41" s="165">
        <v>81</v>
      </c>
      <c r="C41" s="165"/>
      <c r="D41" s="165">
        <v>9</v>
      </c>
      <c r="E41" s="165"/>
      <c r="F41" s="165"/>
      <c r="G41" s="144">
        <v>79</v>
      </c>
      <c r="H41" s="144">
        <v>7</v>
      </c>
      <c r="I41" s="144"/>
      <c r="J41" s="144">
        <v>27</v>
      </c>
      <c r="K41" s="144">
        <v>5</v>
      </c>
      <c r="L41" s="144"/>
      <c r="M41" s="144">
        <v>85</v>
      </c>
      <c r="N41" s="144">
        <v>10</v>
      </c>
    </row>
    <row r="42" spans="1:14" ht="12" customHeight="1" x14ac:dyDescent="0.2">
      <c r="A42" s="90">
        <v>1997</v>
      </c>
      <c r="B42" s="165">
        <v>17</v>
      </c>
      <c r="C42" s="165"/>
      <c r="D42" s="165">
        <v>1</v>
      </c>
      <c r="E42" s="165"/>
      <c r="F42" s="165"/>
      <c r="G42" s="144">
        <v>60</v>
      </c>
      <c r="H42" s="144">
        <v>5</v>
      </c>
      <c r="I42" s="144"/>
      <c r="J42" s="144">
        <v>14</v>
      </c>
      <c r="K42" s="144">
        <v>1</v>
      </c>
      <c r="L42" s="144"/>
      <c r="M42" s="144">
        <v>41</v>
      </c>
      <c r="N42" s="144">
        <v>3</v>
      </c>
    </row>
    <row r="43" spans="1:14" ht="12" customHeight="1" x14ac:dyDescent="0.2">
      <c r="A43" s="90">
        <v>1998</v>
      </c>
      <c r="B43" s="165">
        <v>46</v>
      </c>
      <c r="C43" s="165"/>
      <c r="D43" s="165">
        <v>11</v>
      </c>
      <c r="E43" s="165"/>
      <c r="F43" s="165"/>
      <c r="G43" s="144">
        <v>52</v>
      </c>
      <c r="H43" s="144">
        <v>3</v>
      </c>
      <c r="I43" s="144"/>
      <c r="J43" s="144">
        <v>19</v>
      </c>
      <c r="K43" s="144">
        <v>2</v>
      </c>
      <c r="L43" s="144"/>
      <c r="M43" s="144">
        <v>53</v>
      </c>
      <c r="N43" s="144">
        <v>7</v>
      </c>
    </row>
    <row r="44" spans="1:14" ht="12" customHeight="1" x14ac:dyDescent="0.2">
      <c r="A44" s="90">
        <v>1999</v>
      </c>
      <c r="B44" s="165">
        <v>58</v>
      </c>
      <c r="C44" s="165"/>
      <c r="D44" s="165">
        <v>3</v>
      </c>
      <c r="E44" s="165"/>
      <c r="F44" s="165"/>
      <c r="G44" s="144">
        <v>12</v>
      </c>
      <c r="H44" s="144">
        <v>1</v>
      </c>
      <c r="I44" s="144"/>
      <c r="J44" s="144">
        <v>10</v>
      </c>
      <c r="K44" s="144">
        <v>0</v>
      </c>
      <c r="L44" s="144"/>
      <c r="M44" s="144">
        <v>36</v>
      </c>
      <c r="N44" s="144">
        <v>2</v>
      </c>
    </row>
    <row r="45" spans="1:14" ht="12" customHeight="1" x14ac:dyDescent="0.2">
      <c r="A45" s="90">
        <v>2000</v>
      </c>
      <c r="B45" s="165">
        <v>26</v>
      </c>
      <c r="C45" s="165"/>
      <c r="D45" s="165">
        <v>3</v>
      </c>
      <c r="E45" s="165"/>
      <c r="F45" s="165"/>
      <c r="G45" s="144">
        <v>63</v>
      </c>
      <c r="H45" s="144">
        <v>6</v>
      </c>
      <c r="I45" s="144"/>
      <c r="J45" s="144">
        <v>11</v>
      </c>
      <c r="K45" s="144">
        <v>1</v>
      </c>
      <c r="L45" s="144"/>
      <c r="M45" s="144">
        <v>45</v>
      </c>
      <c r="N45" s="144">
        <v>5</v>
      </c>
    </row>
    <row r="46" spans="1:14" ht="12" customHeight="1" x14ac:dyDescent="0.2">
      <c r="A46" s="90">
        <v>2001</v>
      </c>
      <c r="B46" s="165">
        <v>25</v>
      </c>
      <c r="C46" s="165"/>
      <c r="D46" s="165">
        <v>2</v>
      </c>
      <c r="E46" s="165"/>
      <c r="F46" s="165"/>
      <c r="G46" s="144">
        <v>49</v>
      </c>
      <c r="H46" s="144">
        <v>2</v>
      </c>
      <c r="I46" s="144"/>
      <c r="J46" s="144">
        <v>9</v>
      </c>
      <c r="K46" s="144">
        <v>3</v>
      </c>
      <c r="L46" s="144"/>
      <c r="M46" s="144">
        <v>38</v>
      </c>
      <c r="N46" s="144">
        <v>3</v>
      </c>
    </row>
    <row r="47" spans="1:14" ht="12" customHeight="1" x14ac:dyDescent="0.2">
      <c r="A47" s="90">
        <v>2002</v>
      </c>
      <c r="B47" s="165">
        <v>62</v>
      </c>
      <c r="C47" s="165"/>
      <c r="D47" s="165">
        <v>7</v>
      </c>
      <c r="E47" s="165"/>
      <c r="F47" s="165"/>
      <c r="G47" s="144">
        <v>70</v>
      </c>
      <c r="H47" s="144">
        <v>3</v>
      </c>
      <c r="I47" s="144"/>
      <c r="J47" s="144">
        <v>15</v>
      </c>
      <c r="K47" s="144">
        <v>9</v>
      </c>
      <c r="L47" s="144"/>
      <c r="M47" s="144">
        <v>67</v>
      </c>
      <c r="N47" s="144">
        <v>9</v>
      </c>
    </row>
    <row r="48" spans="1:14" ht="12" customHeight="1" x14ac:dyDescent="0.2">
      <c r="A48" s="90">
        <v>2003</v>
      </c>
      <c r="B48" s="165">
        <v>20</v>
      </c>
      <c r="C48" s="165"/>
      <c r="D48" s="165">
        <v>7</v>
      </c>
      <c r="E48" s="165"/>
      <c r="F48" s="165"/>
      <c r="G48" s="144">
        <v>28</v>
      </c>
      <c r="H48" s="144">
        <v>5</v>
      </c>
      <c r="I48" s="144"/>
      <c r="J48" s="144">
        <v>12</v>
      </c>
      <c r="K48" s="144">
        <v>1</v>
      </c>
      <c r="L48" s="144"/>
      <c r="M48" s="144">
        <v>27</v>
      </c>
      <c r="N48" s="144">
        <v>6</v>
      </c>
    </row>
    <row r="49" spans="1:14" ht="12" customHeight="1" x14ac:dyDescent="0.2">
      <c r="A49" s="90">
        <v>2004</v>
      </c>
      <c r="B49" s="165">
        <v>97</v>
      </c>
      <c r="C49" s="165"/>
      <c r="D49" s="165">
        <v>19</v>
      </c>
      <c r="E49" s="165"/>
      <c r="F49" s="165"/>
      <c r="G49" s="144">
        <v>29</v>
      </c>
      <c r="H49" s="144">
        <v>4</v>
      </c>
      <c r="I49" s="144"/>
      <c r="J49" s="144">
        <v>11</v>
      </c>
      <c r="K49" s="144">
        <v>1</v>
      </c>
      <c r="L49" s="144"/>
      <c r="M49" s="144">
        <v>62</v>
      </c>
      <c r="N49" s="144">
        <v>11</v>
      </c>
    </row>
    <row r="50" spans="1:14" ht="12" customHeight="1" x14ac:dyDescent="0.2">
      <c r="A50" s="90">
        <v>2005</v>
      </c>
      <c r="B50" s="165">
        <v>15</v>
      </c>
      <c r="C50" s="165"/>
      <c r="D50" s="165">
        <v>2</v>
      </c>
      <c r="E50" s="165"/>
      <c r="F50" s="165"/>
      <c r="G50" s="144">
        <v>16</v>
      </c>
      <c r="H50" s="144">
        <v>3</v>
      </c>
      <c r="I50" s="144"/>
      <c r="J50" s="144">
        <v>1</v>
      </c>
      <c r="K50" s="144">
        <v>0</v>
      </c>
      <c r="L50" s="144"/>
      <c r="M50" s="144">
        <v>15</v>
      </c>
      <c r="N50" s="144">
        <v>2</v>
      </c>
    </row>
    <row r="51" spans="1:14" ht="12" customHeight="1" x14ac:dyDescent="0.2">
      <c r="A51" s="90">
        <v>2006</v>
      </c>
      <c r="B51" s="165">
        <v>22</v>
      </c>
      <c r="C51" s="165"/>
      <c r="D51" s="165">
        <v>3</v>
      </c>
      <c r="E51" s="165"/>
      <c r="F51" s="165"/>
      <c r="G51" s="144">
        <v>24</v>
      </c>
      <c r="H51" s="144">
        <v>2</v>
      </c>
      <c r="I51" s="144"/>
      <c r="J51" s="144">
        <v>5</v>
      </c>
      <c r="K51" s="144">
        <v>1</v>
      </c>
      <c r="L51" s="144"/>
      <c r="M51" s="144">
        <v>23</v>
      </c>
      <c r="N51" s="144">
        <v>3</v>
      </c>
    </row>
    <row r="52" spans="1:14" ht="12" customHeight="1" x14ac:dyDescent="0.2">
      <c r="A52" s="90">
        <v>2007</v>
      </c>
      <c r="B52" s="165">
        <v>44</v>
      </c>
      <c r="C52" s="165"/>
      <c r="D52" s="165">
        <v>0</v>
      </c>
      <c r="E52" s="165"/>
      <c r="F52" s="165"/>
      <c r="G52" s="144">
        <v>14</v>
      </c>
      <c r="H52" s="144">
        <v>4</v>
      </c>
      <c r="I52" s="144"/>
      <c r="J52" s="144">
        <v>6</v>
      </c>
      <c r="K52" s="144">
        <v>1</v>
      </c>
      <c r="L52" s="144"/>
      <c r="M52" s="144">
        <v>29</v>
      </c>
      <c r="N52" s="144">
        <v>2</v>
      </c>
    </row>
    <row r="53" spans="1:14" ht="12" customHeight="1" x14ac:dyDescent="0.2">
      <c r="A53" s="90">
        <v>2008</v>
      </c>
      <c r="B53" s="165">
        <v>10</v>
      </c>
      <c r="C53" s="165"/>
      <c r="D53" s="165">
        <v>1</v>
      </c>
      <c r="E53" s="165"/>
      <c r="F53" s="165"/>
      <c r="G53" s="144">
        <v>15</v>
      </c>
      <c r="H53" s="144">
        <v>29</v>
      </c>
      <c r="I53" s="144"/>
      <c r="J53" s="144">
        <v>3</v>
      </c>
      <c r="K53" s="144">
        <v>5</v>
      </c>
      <c r="L53" s="144"/>
      <c r="M53" s="144">
        <v>13</v>
      </c>
      <c r="N53" s="144">
        <v>16</v>
      </c>
    </row>
    <row r="54" spans="1:14" ht="12" customHeight="1" x14ac:dyDescent="0.2">
      <c r="A54" s="90">
        <v>2009</v>
      </c>
      <c r="B54" s="165">
        <v>20</v>
      </c>
      <c r="C54" s="165"/>
      <c r="D54" s="165">
        <v>1</v>
      </c>
      <c r="E54" s="165"/>
      <c r="F54" s="165"/>
      <c r="G54" s="144">
        <v>91</v>
      </c>
      <c r="H54" s="144">
        <v>11</v>
      </c>
      <c r="I54" s="144"/>
      <c r="J54" s="144">
        <v>35</v>
      </c>
      <c r="K54" s="144">
        <v>9</v>
      </c>
      <c r="L54" s="144"/>
      <c r="M54" s="144">
        <v>66</v>
      </c>
      <c r="N54" s="144">
        <v>10</v>
      </c>
    </row>
    <row r="55" spans="1:14" ht="12" customHeight="1" x14ac:dyDescent="0.2">
      <c r="A55" s="90">
        <v>2010</v>
      </c>
      <c r="B55" s="165">
        <v>14</v>
      </c>
      <c r="C55" s="165"/>
      <c r="D55" s="165">
        <v>2</v>
      </c>
      <c r="E55" s="165"/>
      <c r="F55" s="165"/>
      <c r="G55" s="144">
        <v>75</v>
      </c>
      <c r="H55" s="144">
        <v>5</v>
      </c>
      <c r="I55" s="144"/>
      <c r="J55" s="144">
        <v>26</v>
      </c>
      <c r="K55" s="144">
        <v>2</v>
      </c>
      <c r="L55" s="144"/>
      <c r="M55" s="144">
        <v>52</v>
      </c>
      <c r="N55" s="144">
        <v>4</v>
      </c>
    </row>
    <row r="56" spans="1:14" ht="12" customHeight="1" x14ac:dyDescent="0.2">
      <c r="A56" s="90">
        <v>2011</v>
      </c>
      <c r="B56" s="165">
        <v>12</v>
      </c>
      <c r="C56" s="165"/>
      <c r="D56" s="165">
        <v>2</v>
      </c>
      <c r="E56" s="165"/>
      <c r="F56" s="165"/>
      <c r="G56" s="144">
        <v>49</v>
      </c>
      <c r="H56" s="144">
        <v>6</v>
      </c>
      <c r="I56" s="144"/>
      <c r="J56" s="144">
        <v>17</v>
      </c>
      <c r="K56" s="144">
        <v>3</v>
      </c>
      <c r="L56" s="144"/>
      <c r="M56" s="144">
        <v>35</v>
      </c>
      <c r="N56" s="144">
        <v>5</v>
      </c>
    </row>
    <row r="57" spans="1:14" ht="12" customHeight="1" x14ac:dyDescent="0.2">
      <c r="A57" s="90">
        <v>2012</v>
      </c>
      <c r="B57" s="165">
        <v>8</v>
      </c>
      <c r="C57" s="165"/>
      <c r="D57" s="165">
        <v>2</v>
      </c>
      <c r="E57" s="165"/>
      <c r="F57" s="165"/>
      <c r="G57" s="144">
        <v>72</v>
      </c>
      <c r="H57" s="144">
        <v>11</v>
      </c>
      <c r="I57" s="144"/>
      <c r="J57" s="144">
        <v>5</v>
      </c>
      <c r="K57" s="144">
        <v>2</v>
      </c>
      <c r="L57" s="144"/>
      <c r="M57" s="144">
        <v>39</v>
      </c>
      <c r="N57" s="144">
        <v>7</v>
      </c>
    </row>
    <row r="58" spans="1:14" ht="12" customHeight="1" x14ac:dyDescent="0.2">
      <c r="A58" s="90">
        <v>2013</v>
      </c>
      <c r="B58" s="165">
        <v>10</v>
      </c>
      <c r="C58" s="165"/>
      <c r="D58" s="165">
        <v>5</v>
      </c>
      <c r="E58" s="165"/>
      <c r="F58" s="165"/>
      <c r="G58" s="144">
        <v>38</v>
      </c>
      <c r="H58" s="144">
        <v>11</v>
      </c>
      <c r="I58" s="144"/>
      <c r="J58" s="144">
        <v>3</v>
      </c>
      <c r="K58" s="144">
        <v>1</v>
      </c>
      <c r="L58" s="144"/>
      <c r="M58" s="144">
        <v>23</v>
      </c>
      <c r="N58" s="144">
        <v>8</v>
      </c>
    </row>
    <row r="59" spans="1:14" ht="12" customHeight="1" x14ac:dyDescent="0.2">
      <c r="A59" s="90">
        <v>2014</v>
      </c>
      <c r="B59" s="165">
        <v>11</v>
      </c>
      <c r="C59" s="165"/>
      <c r="D59" s="165">
        <v>2</v>
      </c>
      <c r="E59" s="165"/>
      <c r="F59" s="165"/>
      <c r="G59" s="144">
        <v>52</v>
      </c>
      <c r="H59" s="144">
        <v>9</v>
      </c>
      <c r="I59" s="144"/>
      <c r="J59" s="144">
        <v>12</v>
      </c>
      <c r="K59" s="144">
        <v>3</v>
      </c>
      <c r="L59" s="144"/>
      <c r="M59" s="144">
        <v>34</v>
      </c>
      <c r="N59" s="144">
        <v>6</v>
      </c>
    </row>
    <row r="60" spans="1:14" ht="12" customHeight="1" x14ac:dyDescent="0.2">
      <c r="A60" s="90">
        <v>2015</v>
      </c>
      <c r="B60" s="165">
        <v>34</v>
      </c>
      <c r="C60" s="165"/>
      <c r="D60" s="165">
        <v>1</v>
      </c>
      <c r="E60" s="165"/>
      <c r="F60" s="165"/>
      <c r="G60" s="144">
        <v>77</v>
      </c>
      <c r="H60" s="144">
        <v>7</v>
      </c>
      <c r="I60" s="144"/>
      <c r="J60" s="144">
        <v>22</v>
      </c>
      <c r="K60" s="144">
        <v>2</v>
      </c>
      <c r="L60" s="144"/>
      <c r="M60" s="144">
        <v>60</v>
      </c>
      <c r="N60" s="144">
        <v>5</v>
      </c>
    </row>
    <row r="61" spans="1:14" ht="12" customHeight="1" x14ac:dyDescent="0.2">
      <c r="A61" s="90">
        <v>2016</v>
      </c>
      <c r="B61" s="165">
        <v>5</v>
      </c>
      <c r="C61" s="165"/>
      <c r="D61" s="165">
        <v>1</v>
      </c>
      <c r="E61" s="165"/>
      <c r="F61" s="165"/>
      <c r="G61" s="144">
        <v>42</v>
      </c>
      <c r="H61" s="144">
        <v>5</v>
      </c>
      <c r="I61" s="144"/>
      <c r="J61" s="144">
        <v>27</v>
      </c>
      <c r="K61" s="144">
        <v>2</v>
      </c>
      <c r="L61" s="144"/>
      <c r="M61" s="144">
        <v>34</v>
      </c>
      <c r="N61" s="144">
        <v>4</v>
      </c>
    </row>
    <row r="62" spans="1:14" ht="12" customHeight="1" x14ac:dyDescent="0.2">
      <c r="A62" s="90">
        <v>2017</v>
      </c>
      <c r="B62" s="165">
        <v>9</v>
      </c>
      <c r="C62" s="165"/>
      <c r="D62" s="165">
        <v>3</v>
      </c>
      <c r="E62" s="165"/>
      <c r="F62" s="165"/>
      <c r="G62" s="144">
        <v>34</v>
      </c>
      <c r="H62" s="144">
        <v>7</v>
      </c>
      <c r="I62" s="144"/>
      <c r="J62" s="144">
        <v>15</v>
      </c>
      <c r="K62" s="144">
        <v>2</v>
      </c>
      <c r="L62" s="144"/>
      <c r="M62" s="144">
        <v>26</v>
      </c>
      <c r="N62" s="144">
        <v>5</v>
      </c>
    </row>
    <row r="63" spans="1:14" ht="12" customHeight="1" x14ac:dyDescent="0.2">
      <c r="A63" s="90">
        <v>2018</v>
      </c>
      <c r="B63" s="165">
        <v>4</v>
      </c>
      <c r="C63" s="165"/>
      <c r="D63" s="165">
        <v>3</v>
      </c>
      <c r="E63" s="165"/>
      <c r="F63" s="165"/>
      <c r="G63" s="144">
        <v>16</v>
      </c>
      <c r="H63" s="144">
        <v>10</v>
      </c>
      <c r="I63" s="144"/>
      <c r="J63" s="144">
        <v>11</v>
      </c>
      <c r="K63" s="144">
        <v>7</v>
      </c>
      <c r="L63" s="144"/>
      <c r="M63" s="144">
        <v>14</v>
      </c>
      <c r="N63" s="144">
        <v>9</v>
      </c>
    </row>
    <row r="64" spans="1:14" ht="12" customHeight="1" x14ac:dyDescent="0.2">
      <c r="A64" s="90">
        <v>2019</v>
      </c>
      <c r="B64" s="165">
        <v>7</v>
      </c>
      <c r="C64" s="165"/>
      <c r="D64" s="165">
        <v>3</v>
      </c>
      <c r="E64" s="165"/>
      <c r="F64" s="165"/>
      <c r="G64" s="144">
        <v>15</v>
      </c>
      <c r="H64" s="144">
        <v>2</v>
      </c>
      <c r="I64" s="144"/>
      <c r="J64" s="144">
        <v>1</v>
      </c>
      <c r="K64" s="144">
        <v>0</v>
      </c>
      <c r="L64" s="144"/>
      <c r="M64" s="144">
        <v>10</v>
      </c>
      <c r="N64" s="144">
        <v>2</v>
      </c>
    </row>
    <row r="65" spans="1:14" ht="12" customHeight="1" x14ac:dyDescent="0.2">
      <c r="A65" s="90">
        <v>2020</v>
      </c>
      <c r="B65" s="165">
        <v>28</v>
      </c>
      <c r="C65" s="165"/>
      <c r="D65" s="165">
        <v>8</v>
      </c>
      <c r="E65" s="165"/>
      <c r="F65" s="165"/>
      <c r="G65" s="144">
        <v>20</v>
      </c>
      <c r="H65" s="144">
        <v>11</v>
      </c>
      <c r="I65" s="144"/>
      <c r="J65" s="144">
        <v>1</v>
      </c>
      <c r="K65" s="144">
        <v>5</v>
      </c>
      <c r="L65" s="144"/>
      <c r="M65" s="144">
        <v>22</v>
      </c>
      <c r="N65" s="144">
        <v>11</v>
      </c>
    </row>
    <row r="66" spans="1:14" ht="12" customHeight="1" x14ac:dyDescent="0.2">
      <c r="A66" s="90">
        <v>2021</v>
      </c>
      <c r="B66" s="165">
        <v>18</v>
      </c>
      <c r="C66" s="165"/>
      <c r="D66" s="165">
        <v>2</v>
      </c>
      <c r="E66" s="165"/>
      <c r="F66" s="165"/>
      <c r="G66" s="144">
        <v>20</v>
      </c>
      <c r="H66" s="144">
        <v>5</v>
      </c>
      <c r="I66" s="144"/>
      <c r="J66" s="144">
        <v>6</v>
      </c>
      <c r="K66" s="144">
        <v>1</v>
      </c>
      <c r="L66" s="144"/>
      <c r="M66" s="144">
        <v>20</v>
      </c>
      <c r="N66" s="144">
        <v>4</v>
      </c>
    </row>
    <row r="67" spans="1:14" ht="12" customHeight="1" x14ac:dyDescent="0.2">
      <c r="A67" s="90">
        <v>2022</v>
      </c>
      <c r="B67" s="165">
        <v>24</v>
      </c>
      <c r="C67" s="165"/>
      <c r="D67" s="165">
        <v>16</v>
      </c>
      <c r="E67" s="165"/>
      <c r="F67" s="165"/>
      <c r="G67" s="144">
        <v>65</v>
      </c>
      <c r="H67" s="144">
        <v>7</v>
      </c>
      <c r="I67" s="144"/>
      <c r="J67" s="144">
        <v>5</v>
      </c>
      <c r="K67" s="144">
        <v>1</v>
      </c>
      <c r="L67" s="144"/>
      <c r="M67" s="144">
        <v>43</v>
      </c>
      <c r="N67" s="144">
        <v>11</v>
      </c>
    </row>
    <row r="68" spans="1:14" ht="12" customHeight="1" x14ac:dyDescent="0.2">
      <c r="A68" s="90">
        <v>2023</v>
      </c>
      <c r="B68" s="165">
        <v>13</v>
      </c>
      <c r="C68" s="165"/>
      <c r="D68" s="165">
        <v>1</v>
      </c>
      <c r="E68" s="165"/>
      <c r="F68" s="165"/>
      <c r="G68" s="144">
        <v>43</v>
      </c>
      <c r="H68" s="144">
        <v>3</v>
      </c>
      <c r="I68" s="144"/>
      <c r="J68" s="144">
        <v>3</v>
      </c>
      <c r="K68" s="144">
        <v>1</v>
      </c>
      <c r="L68" s="144"/>
      <c r="M68" s="144">
        <v>27</v>
      </c>
      <c r="N68" s="144">
        <v>2</v>
      </c>
    </row>
    <row r="69" spans="1:14" ht="12" customHeight="1" x14ac:dyDescent="0.2">
      <c r="A69" s="136" t="s">
        <v>1197</v>
      </c>
      <c r="B69" s="838">
        <v>12</v>
      </c>
      <c r="C69" s="838"/>
      <c r="D69" s="838">
        <v>1</v>
      </c>
      <c r="E69" s="838"/>
      <c r="F69" s="838"/>
      <c r="G69" s="36">
        <v>43</v>
      </c>
      <c r="H69" s="36">
        <v>8</v>
      </c>
      <c r="I69" s="36"/>
      <c r="J69" s="36">
        <v>3</v>
      </c>
      <c r="K69" s="36">
        <v>0</v>
      </c>
      <c r="L69" s="36"/>
      <c r="M69" s="36">
        <v>26</v>
      </c>
      <c r="N69" s="36">
        <v>4</v>
      </c>
    </row>
    <row r="70" spans="1:14" ht="12" customHeight="1" x14ac:dyDescent="0.2">
      <c r="A70" s="1016" t="s">
        <v>240</v>
      </c>
      <c r="B70" s="1016"/>
      <c r="C70" s="1016"/>
      <c r="D70" s="1016"/>
      <c r="E70" s="1016"/>
      <c r="F70" s="1016"/>
      <c r="G70" s="1016"/>
      <c r="H70" s="1016"/>
      <c r="I70" s="1016"/>
      <c r="J70" s="1016"/>
      <c r="K70" s="1016"/>
      <c r="L70" s="1016"/>
      <c r="M70" s="1016"/>
      <c r="N70" s="1016"/>
    </row>
    <row r="71" spans="1:14" ht="12" customHeight="1" x14ac:dyDescent="0.2">
      <c r="A71" s="996"/>
      <c r="B71" s="996"/>
      <c r="C71" s="996"/>
      <c r="D71" s="996"/>
      <c r="E71" s="996"/>
      <c r="F71" s="996"/>
      <c r="G71" s="996"/>
      <c r="H71" s="996"/>
      <c r="I71" s="996"/>
      <c r="J71" s="996"/>
      <c r="K71" s="996"/>
      <c r="L71" s="996"/>
      <c r="M71" s="996"/>
      <c r="N71" s="996"/>
    </row>
    <row r="72" spans="1:14" ht="10.199999999999999" x14ac:dyDescent="0.2">
      <c r="A72" s="996"/>
      <c r="B72" s="996"/>
      <c r="C72" s="996"/>
      <c r="D72" s="996"/>
      <c r="E72" s="996"/>
      <c r="F72" s="996"/>
      <c r="G72" s="996"/>
      <c r="H72" s="996"/>
      <c r="I72" s="996"/>
      <c r="J72" s="996"/>
      <c r="K72" s="996"/>
      <c r="L72" s="996"/>
      <c r="M72" s="996"/>
      <c r="N72" s="996"/>
    </row>
    <row r="73" spans="1:14" ht="12" customHeight="1" x14ac:dyDescent="0.2">
      <c r="A73" s="1000" t="s">
        <v>219</v>
      </c>
      <c r="B73" s="1000"/>
      <c r="C73" s="1000"/>
      <c r="D73" s="1000"/>
      <c r="E73" s="1000"/>
      <c r="F73" s="1000"/>
      <c r="G73" s="1000"/>
      <c r="H73" s="1000"/>
      <c r="I73" s="1000"/>
      <c r="J73" s="1000"/>
      <c r="K73" s="1000"/>
      <c r="L73" s="1000"/>
      <c r="M73" s="1000"/>
      <c r="N73" s="1000"/>
    </row>
    <row r="87" spans="1:14" s="315" customFormat="1" ht="12" customHeight="1" x14ac:dyDescent="0.2">
      <c r="A87" s="274"/>
      <c r="B87" s="274"/>
      <c r="C87" s="274"/>
      <c r="D87" s="274"/>
      <c r="E87" s="274"/>
      <c r="F87" s="274"/>
      <c r="G87" s="281"/>
      <c r="H87" s="281"/>
      <c r="I87" s="281"/>
      <c r="J87" s="281"/>
      <c r="K87" s="281"/>
      <c r="L87" s="281"/>
      <c r="M87" s="281"/>
      <c r="N87" s="281"/>
    </row>
    <row r="94" spans="1:14" ht="23.25" customHeight="1" x14ac:dyDescent="0.2">
      <c r="A94" s="1013" t="s">
        <v>351</v>
      </c>
      <c r="B94" s="1013"/>
      <c r="C94" s="1013"/>
      <c r="D94" s="1013"/>
      <c r="E94" s="1013"/>
      <c r="F94" s="1013"/>
      <c r="G94" s="1013"/>
      <c r="H94" s="1013"/>
      <c r="I94" s="1013"/>
      <c r="J94" s="1013"/>
      <c r="K94" s="1013"/>
      <c r="L94" s="1013"/>
      <c r="M94" s="1013"/>
      <c r="N94" s="1013"/>
    </row>
    <row r="95" spans="1:14" ht="12" customHeight="1" x14ac:dyDescent="0.2">
      <c r="A95" s="387"/>
      <c r="B95" s="1003" t="s">
        <v>770</v>
      </c>
      <c r="C95" s="1003"/>
      <c r="D95" s="1003"/>
      <c r="E95" s="332"/>
      <c r="F95" s="137"/>
      <c r="G95" s="1003" t="s">
        <v>773</v>
      </c>
      <c r="H95" s="1003"/>
      <c r="I95" s="137"/>
      <c r="J95" s="1003" t="s">
        <v>775</v>
      </c>
      <c r="K95" s="1003"/>
      <c r="L95" s="137"/>
      <c r="M95" s="406"/>
      <c r="N95" s="406"/>
    </row>
    <row r="96" spans="1:14" ht="12" customHeight="1" x14ac:dyDescent="0.2">
      <c r="B96" s="1020" t="s">
        <v>769</v>
      </c>
      <c r="C96" s="1020"/>
      <c r="D96" s="1020"/>
      <c r="G96" s="1021" t="s">
        <v>772</v>
      </c>
      <c r="H96" s="1021"/>
      <c r="J96" s="1021" t="s">
        <v>777</v>
      </c>
      <c r="K96" s="1021"/>
    </row>
    <row r="97" spans="1:14" ht="10.199999999999999" x14ac:dyDescent="0.2">
      <c r="A97" s="141"/>
      <c r="B97" s="1004" t="s">
        <v>771</v>
      </c>
      <c r="C97" s="1004"/>
      <c r="D97" s="1004"/>
      <c r="E97" s="167"/>
      <c r="F97" s="1"/>
      <c r="G97" s="1004" t="s">
        <v>774</v>
      </c>
      <c r="H97" s="1004"/>
      <c r="I97" s="1"/>
      <c r="J97" s="1004" t="s">
        <v>776</v>
      </c>
      <c r="K97" s="1004"/>
      <c r="L97" s="1"/>
      <c r="M97" s="1005" t="s">
        <v>341</v>
      </c>
      <c r="N97" s="1005"/>
    </row>
    <row r="98" spans="1:14" ht="12" customHeight="1" x14ac:dyDescent="0.2">
      <c r="A98" s="33" t="s">
        <v>186</v>
      </c>
      <c r="B98" s="1019" t="s">
        <v>175</v>
      </c>
      <c r="C98" s="1019"/>
      <c r="D98" s="1019" t="s">
        <v>176</v>
      </c>
      <c r="E98" s="1019"/>
      <c r="F98" s="2"/>
      <c r="G98" s="2" t="s">
        <v>175</v>
      </c>
      <c r="H98" s="2" t="s">
        <v>342</v>
      </c>
      <c r="I98" s="2"/>
      <c r="J98" s="2" t="s">
        <v>175</v>
      </c>
      <c r="K98" s="2" t="s">
        <v>176</v>
      </c>
      <c r="L98" s="2"/>
      <c r="M98" s="2" t="s">
        <v>175</v>
      </c>
      <c r="N98" s="2" t="s">
        <v>176</v>
      </c>
    </row>
    <row r="99" spans="1:14" ht="12" customHeight="1" x14ac:dyDescent="0.2">
      <c r="A99" s="90" t="s">
        <v>50</v>
      </c>
      <c r="B99" s="37">
        <f>AVERAGE(B6:B10)</f>
        <v>6.4</v>
      </c>
      <c r="C99" s="165"/>
      <c r="D99" s="37">
        <f>AVERAGE(D6:D10)</f>
        <v>0.75</v>
      </c>
      <c r="E99" s="11"/>
      <c r="F99" s="11"/>
      <c r="G99" s="48" t="s">
        <v>185</v>
      </c>
      <c r="H99" s="144" t="s">
        <v>185</v>
      </c>
      <c r="I99" s="61"/>
      <c r="J99" s="144">
        <f>AVERAGE(J6:J10)</f>
        <v>22</v>
      </c>
      <c r="K99" s="144">
        <f>AVERAGE(K6:K10)</f>
        <v>1</v>
      </c>
      <c r="L99" s="61"/>
      <c r="M99" s="144" t="s">
        <v>185</v>
      </c>
      <c r="N99" s="144" t="s">
        <v>185</v>
      </c>
    </row>
    <row r="100" spans="1:14" ht="12" customHeight="1" x14ac:dyDescent="0.2">
      <c r="A100" s="90" t="s">
        <v>51</v>
      </c>
      <c r="B100" s="37">
        <f>AVERAGE(B11:B15)</f>
        <v>31</v>
      </c>
      <c r="C100" s="165"/>
      <c r="D100" s="37">
        <f>AVERAGE(D11:D15)</f>
        <v>2.6666666666666665</v>
      </c>
      <c r="E100" s="11"/>
      <c r="F100" s="11"/>
      <c r="G100" s="48" t="s">
        <v>185</v>
      </c>
      <c r="H100" s="144" t="s">
        <v>185</v>
      </c>
      <c r="I100" s="61"/>
      <c r="J100" s="144">
        <f>AVERAGE(J11:J15)</f>
        <v>36</v>
      </c>
      <c r="K100" s="144">
        <f>AVERAGE(K11:K15)</f>
        <v>1.75</v>
      </c>
      <c r="L100" s="61"/>
      <c r="M100" s="144" t="s">
        <v>185</v>
      </c>
      <c r="N100" s="144" t="s">
        <v>185</v>
      </c>
    </row>
    <row r="101" spans="1:14" ht="12" customHeight="1" x14ac:dyDescent="0.2">
      <c r="A101" s="90" t="s">
        <v>197</v>
      </c>
      <c r="B101" s="37">
        <f>AVERAGE(B16:B20)</f>
        <v>4.8</v>
      </c>
      <c r="C101" s="165"/>
      <c r="D101" s="37">
        <f>AVERAGE(D16:D20)</f>
        <v>0.4</v>
      </c>
      <c r="E101" s="11"/>
      <c r="F101" s="11"/>
      <c r="G101" s="48">
        <f>AVERAGE(G16:G20)</f>
        <v>211.25</v>
      </c>
      <c r="H101" s="144">
        <f>AVERAGE(H16:H20)</f>
        <v>11.75</v>
      </c>
      <c r="I101" s="61"/>
      <c r="J101" s="144">
        <f>AVERAGE(J16:J20)</f>
        <v>24.666666666666668</v>
      </c>
      <c r="K101" s="144">
        <f>AVERAGE(K16:K20)</f>
        <v>2</v>
      </c>
      <c r="L101" s="61"/>
      <c r="M101" s="144">
        <f>AVERAGE(M16:M20)</f>
        <v>129.75</v>
      </c>
      <c r="N101" s="144">
        <f>AVERAGE(N16:N20)</f>
        <v>7</v>
      </c>
    </row>
    <row r="102" spans="1:14" ht="12" customHeight="1" x14ac:dyDescent="0.2">
      <c r="A102" s="90" t="s">
        <v>177</v>
      </c>
      <c r="B102" s="37">
        <f>AVERAGE(B21:B25)</f>
        <v>1.5</v>
      </c>
      <c r="C102" s="165"/>
      <c r="D102" s="37">
        <f>AVERAGE(D21:D25)</f>
        <v>1</v>
      </c>
      <c r="E102" s="11"/>
      <c r="F102" s="11"/>
      <c r="G102" s="48">
        <f>AVERAGE(G21:G25)</f>
        <v>124.25</v>
      </c>
      <c r="H102" s="144">
        <f>AVERAGE(H21:H25)</f>
        <v>31.75</v>
      </c>
      <c r="I102" s="61"/>
      <c r="J102" s="144">
        <f>AVERAGE(J21:J25)</f>
        <v>18.399999999999999</v>
      </c>
      <c r="K102" s="144">
        <f>AVERAGE(K21:K25)</f>
        <v>1.2</v>
      </c>
      <c r="L102" s="61"/>
      <c r="M102" s="144">
        <f>AVERAGE(M21:M25)</f>
        <v>65.2</v>
      </c>
      <c r="N102" s="144">
        <f>AVERAGE(N21:N25)</f>
        <v>14.4</v>
      </c>
    </row>
    <row r="103" spans="1:14" ht="12" customHeight="1" x14ac:dyDescent="0.2">
      <c r="A103" s="90" t="s">
        <v>178</v>
      </c>
      <c r="B103" s="37">
        <f>AVERAGE(B26:B30)</f>
        <v>23.6</v>
      </c>
      <c r="C103" s="165"/>
      <c r="D103" s="37">
        <f>AVERAGE(D26:D30)</f>
        <v>1.8</v>
      </c>
      <c r="E103" s="11"/>
      <c r="F103" s="11"/>
      <c r="G103" s="48">
        <f>AVERAGE(G26:G30)</f>
        <v>62.2</v>
      </c>
      <c r="H103" s="144">
        <f>AVERAGE(H26:H30)</f>
        <v>9.8000000000000007</v>
      </c>
      <c r="I103" s="61"/>
      <c r="J103" s="144">
        <f>AVERAGE(J26:J30)</f>
        <v>12.6</v>
      </c>
      <c r="K103" s="144">
        <f>AVERAGE(K26:K30)</f>
        <v>1.4</v>
      </c>
      <c r="L103" s="61"/>
      <c r="M103" s="144">
        <f>AVERAGE(M26:M30)</f>
        <v>44.6</v>
      </c>
      <c r="N103" s="144">
        <f>AVERAGE(N26:N30)</f>
        <v>5.8</v>
      </c>
    </row>
    <row r="104" spans="1:14" ht="12" customHeight="1" x14ac:dyDescent="0.2">
      <c r="A104" s="90" t="s">
        <v>179</v>
      </c>
      <c r="B104" s="37">
        <f>AVERAGE(B31:B35)</f>
        <v>11.25</v>
      </c>
      <c r="C104" s="166" t="s">
        <v>218</v>
      </c>
      <c r="D104" s="37">
        <f>AVERAGE(D31:D35)</f>
        <v>1.75</v>
      </c>
      <c r="E104" s="166" t="s">
        <v>218</v>
      </c>
      <c r="F104" s="166"/>
      <c r="G104" s="48">
        <f>AVERAGE(G31:G35)</f>
        <v>57.6</v>
      </c>
      <c r="H104" s="144">
        <f>AVERAGE(H31:H35)</f>
        <v>12</v>
      </c>
      <c r="I104" s="61"/>
      <c r="J104" s="144">
        <f>AVERAGE(J31:J35)</f>
        <v>10.199999999999999</v>
      </c>
      <c r="K104" s="144">
        <f>AVERAGE(K31:K35)</f>
        <v>1.6</v>
      </c>
      <c r="L104" s="61"/>
      <c r="M104" s="144">
        <f>AVERAGE(M31:M35)</f>
        <v>35</v>
      </c>
      <c r="N104" s="144">
        <f>AVERAGE(N31:N35)</f>
        <v>6.8</v>
      </c>
    </row>
    <row r="105" spans="1:14" ht="12" customHeight="1" x14ac:dyDescent="0.2">
      <c r="A105" s="90" t="s">
        <v>237</v>
      </c>
      <c r="B105" s="37">
        <f>AVERAGE(B36:B40)</f>
        <v>11.8</v>
      </c>
      <c r="C105" s="166"/>
      <c r="D105" s="37">
        <f>AVERAGE(D36:D40)</f>
        <v>8.8000000000000007</v>
      </c>
      <c r="E105" s="166"/>
      <c r="F105" s="166"/>
      <c r="G105" s="48">
        <f>AVERAGE(G36:G40)</f>
        <v>74</v>
      </c>
      <c r="H105" s="144">
        <f>AVERAGE(H36:H40)</f>
        <v>10.4</v>
      </c>
      <c r="I105" s="61"/>
      <c r="J105" s="144">
        <f>AVERAGE(J36:J40)</f>
        <v>16.2</v>
      </c>
      <c r="K105" s="144">
        <f>AVERAGE(K36:K40)</f>
        <v>1.8</v>
      </c>
      <c r="L105" s="61"/>
      <c r="M105" s="144">
        <f>AVERAGE(M36:M40)</f>
        <v>46.2</v>
      </c>
      <c r="N105" s="144">
        <f>AVERAGE(N36:N40)</f>
        <v>9.6</v>
      </c>
    </row>
    <row r="106" spans="1:14" ht="12" customHeight="1" x14ac:dyDescent="0.2">
      <c r="A106" s="90" t="s">
        <v>375</v>
      </c>
      <c r="B106" s="37">
        <f>AVERAGE(B41:B44)</f>
        <v>50.5</v>
      </c>
      <c r="C106" s="166"/>
      <c r="D106" s="37">
        <f t="shared" ref="D106:N106" si="0">AVERAGE(D41:D44)</f>
        <v>6</v>
      </c>
      <c r="E106" s="166" t="e">
        <f t="shared" si="0"/>
        <v>#DIV/0!</v>
      </c>
      <c r="F106" s="166"/>
      <c r="G106" s="48">
        <f t="shared" si="0"/>
        <v>50.75</v>
      </c>
      <c r="H106" s="144">
        <f t="shared" si="0"/>
        <v>4</v>
      </c>
      <c r="I106" s="61"/>
      <c r="J106" s="144">
        <f t="shared" si="0"/>
        <v>17.5</v>
      </c>
      <c r="K106" s="144">
        <f t="shared" si="0"/>
        <v>2</v>
      </c>
      <c r="L106" s="61"/>
      <c r="M106" s="144">
        <f t="shared" si="0"/>
        <v>53.75</v>
      </c>
      <c r="N106" s="144">
        <f t="shared" si="0"/>
        <v>5.5</v>
      </c>
    </row>
    <row r="107" spans="1:14" ht="12" customHeight="1" x14ac:dyDescent="0.2">
      <c r="A107" s="90">
        <v>2001</v>
      </c>
      <c r="B107" s="37">
        <f t="shared" ref="B107:B128" si="1">B46</f>
        <v>25</v>
      </c>
      <c r="C107" s="165"/>
      <c r="D107" s="37">
        <f t="shared" ref="D107:D128" si="2">D46</f>
        <v>2</v>
      </c>
      <c r="E107" s="165"/>
      <c r="F107" s="165"/>
      <c r="G107" s="48">
        <f t="shared" ref="G107:H128" si="3">G46</f>
        <v>49</v>
      </c>
      <c r="H107" s="144">
        <f t="shared" si="3"/>
        <v>2</v>
      </c>
      <c r="I107" s="144"/>
      <c r="J107" s="144">
        <f t="shared" ref="J107:K128" si="4">J46</f>
        <v>9</v>
      </c>
      <c r="K107" s="144">
        <f t="shared" si="4"/>
        <v>3</v>
      </c>
      <c r="L107" s="144"/>
      <c r="M107" s="144">
        <f t="shared" ref="M107:N128" si="5">M46</f>
        <v>38</v>
      </c>
      <c r="N107" s="144">
        <f t="shared" si="5"/>
        <v>3</v>
      </c>
    </row>
    <row r="108" spans="1:14" ht="12" customHeight="1" x14ac:dyDescent="0.2">
      <c r="A108" s="90">
        <v>2002</v>
      </c>
      <c r="B108" s="37">
        <f t="shared" si="1"/>
        <v>62</v>
      </c>
      <c r="C108" s="165"/>
      <c r="D108" s="37">
        <f t="shared" si="2"/>
        <v>7</v>
      </c>
      <c r="E108" s="165"/>
      <c r="F108" s="165"/>
      <c r="G108" s="48">
        <f t="shared" si="3"/>
        <v>70</v>
      </c>
      <c r="H108" s="144">
        <f t="shared" si="3"/>
        <v>3</v>
      </c>
      <c r="I108" s="144"/>
      <c r="J108" s="144">
        <f t="shared" si="4"/>
        <v>15</v>
      </c>
      <c r="K108" s="144">
        <f t="shared" si="4"/>
        <v>9</v>
      </c>
      <c r="L108" s="144"/>
      <c r="M108" s="144">
        <f t="shared" si="5"/>
        <v>67</v>
      </c>
      <c r="N108" s="144">
        <f t="shared" si="5"/>
        <v>9</v>
      </c>
    </row>
    <row r="109" spans="1:14" ht="12" customHeight="1" x14ac:dyDescent="0.2">
      <c r="A109" s="90">
        <v>2003</v>
      </c>
      <c r="B109" s="37">
        <f t="shared" si="1"/>
        <v>20</v>
      </c>
      <c r="C109" s="165"/>
      <c r="D109" s="37">
        <f t="shared" si="2"/>
        <v>7</v>
      </c>
      <c r="E109" s="165"/>
      <c r="F109" s="165"/>
      <c r="G109" s="48">
        <f t="shared" si="3"/>
        <v>28</v>
      </c>
      <c r="H109" s="144">
        <f t="shared" si="3"/>
        <v>5</v>
      </c>
      <c r="I109" s="144"/>
      <c r="J109" s="144">
        <f t="shared" si="4"/>
        <v>12</v>
      </c>
      <c r="K109" s="144">
        <f t="shared" si="4"/>
        <v>1</v>
      </c>
      <c r="L109" s="144"/>
      <c r="M109" s="144">
        <f t="shared" si="5"/>
        <v>27</v>
      </c>
      <c r="N109" s="144">
        <f t="shared" si="5"/>
        <v>6</v>
      </c>
    </row>
    <row r="110" spans="1:14" ht="12" customHeight="1" x14ac:dyDescent="0.2">
      <c r="A110" s="90">
        <v>2004</v>
      </c>
      <c r="B110" s="37">
        <f t="shared" si="1"/>
        <v>97</v>
      </c>
      <c r="C110" s="165"/>
      <c r="D110" s="37">
        <f t="shared" si="2"/>
        <v>19</v>
      </c>
      <c r="E110" s="165"/>
      <c r="F110" s="165"/>
      <c r="G110" s="48">
        <f t="shared" si="3"/>
        <v>29</v>
      </c>
      <c r="H110" s="144">
        <f t="shared" si="3"/>
        <v>4</v>
      </c>
      <c r="I110" s="144"/>
      <c r="J110" s="144">
        <f t="shared" si="4"/>
        <v>11</v>
      </c>
      <c r="K110" s="144">
        <f t="shared" si="4"/>
        <v>1</v>
      </c>
      <c r="L110" s="144"/>
      <c r="M110" s="144">
        <f t="shared" si="5"/>
        <v>62</v>
      </c>
      <c r="N110" s="144">
        <f t="shared" si="5"/>
        <v>11</v>
      </c>
    </row>
    <row r="111" spans="1:14" ht="12" customHeight="1" x14ac:dyDescent="0.2">
      <c r="A111" s="90">
        <v>2005</v>
      </c>
      <c r="B111" s="37">
        <f t="shared" si="1"/>
        <v>15</v>
      </c>
      <c r="C111" s="165"/>
      <c r="D111" s="37">
        <f t="shared" si="2"/>
        <v>2</v>
      </c>
      <c r="E111" s="165"/>
      <c r="F111" s="165"/>
      <c r="G111" s="48">
        <f t="shared" si="3"/>
        <v>16</v>
      </c>
      <c r="H111" s="144">
        <f t="shared" si="3"/>
        <v>3</v>
      </c>
      <c r="I111" s="144"/>
      <c r="J111" s="144">
        <f t="shared" si="4"/>
        <v>1</v>
      </c>
      <c r="K111" s="144">
        <f t="shared" si="4"/>
        <v>0</v>
      </c>
      <c r="L111" s="144"/>
      <c r="M111" s="144">
        <f t="shared" si="5"/>
        <v>15</v>
      </c>
      <c r="N111" s="144">
        <f t="shared" si="5"/>
        <v>2</v>
      </c>
    </row>
    <row r="112" spans="1:14" ht="12" customHeight="1" x14ac:dyDescent="0.2">
      <c r="A112" s="90">
        <v>2006</v>
      </c>
      <c r="B112" s="37">
        <f t="shared" si="1"/>
        <v>22</v>
      </c>
      <c r="C112" s="165"/>
      <c r="D112" s="37">
        <f t="shared" si="2"/>
        <v>3</v>
      </c>
      <c r="E112" s="165"/>
      <c r="F112" s="165"/>
      <c r="G112" s="48">
        <f t="shared" si="3"/>
        <v>24</v>
      </c>
      <c r="H112" s="144">
        <f t="shared" si="3"/>
        <v>2</v>
      </c>
      <c r="I112" s="144"/>
      <c r="J112" s="144">
        <f t="shared" si="4"/>
        <v>5</v>
      </c>
      <c r="K112" s="144">
        <f t="shared" si="4"/>
        <v>1</v>
      </c>
      <c r="L112" s="144"/>
      <c r="M112" s="144">
        <f t="shared" si="5"/>
        <v>23</v>
      </c>
      <c r="N112" s="144">
        <f t="shared" si="5"/>
        <v>3</v>
      </c>
    </row>
    <row r="113" spans="1:14" ht="12" customHeight="1" x14ac:dyDescent="0.2">
      <c r="A113" s="90">
        <v>2007</v>
      </c>
      <c r="B113" s="37">
        <f t="shared" si="1"/>
        <v>44</v>
      </c>
      <c r="C113" s="165"/>
      <c r="D113" s="37">
        <f t="shared" si="2"/>
        <v>0</v>
      </c>
      <c r="E113" s="165"/>
      <c r="F113" s="165"/>
      <c r="G113" s="48">
        <f t="shared" si="3"/>
        <v>14</v>
      </c>
      <c r="H113" s="144">
        <f t="shared" si="3"/>
        <v>4</v>
      </c>
      <c r="I113" s="144"/>
      <c r="J113" s="144">
        <f t="shared" si="4"/>
        <v>6</v>
      </c>
      <c r="K113" s="144">
        <f t="shared" si="4"/>
        <v>1</v>
      </c>
      <c r="L113" s="144"/>
      <c r="M113" s="144">
        <f t="shared" si="5"/>
        <v>29</v>
      </c>
      <c r="N113" s="144">
        <f t="shared" si="5"/>
        <v>2</v>
      </c>
    </row>
    <row r="114" spans="1:14" ht="12" customHeight="1" x14ac:dyDescent="0.2">
      <c r="A114" s="90">
        <v>2008</v>
      </c>
      <c r="B114" s="37">
        <f t="shared" si="1"/>
        <v>10</v>
      </c>
      <c r="C114" s="165"/>
      <c r="D114" s="37">
        <f t="shared" si="2"/>
        <v>1</v>
      </c>
      <c r="E114" s="165"/>
      <c r="F114" s="165"/>
      <c r="G114" s="48">
        <f t="shared" si="3"/>
        <v>15</v>
      </c>
      <c r="H114" s="144">
        <f t="shared" si="3"/>
        <v>29</v>
      </c>
      <c r="I114" s="144"/>
      <c r="J114" s="144">
        <f t="shared" si="4"/>
        <v>3</v>
      </c>
      <c r="K114" s="144">
        <f t="shared" si="4"/>
        <v>5</v>
      </c>
      <c r="L114" s="144"/>
      <c r="M114" s="144">
        <f t="shared" si="5"/>
        <v>13</v>
      </c>
      <c r="N114" s="144">
        <f t="shared" si="5"/>
        <v>16</v>
      </c>
    </row>
    <row r="115" spans="1:14" ht="12" customHeight="1" x14ac:dyDescent="0.2">
      <c r="A115" s="90">
        <v>2009</v>
      </c>
      <c r="B115" s="37">
        <f t="shared" si="1"/>
        <v>20</v>
      </c>
      <c r="C115" s="165"/>
      <c r="D115" s="37">
        <f t="shared" si="2"/>
        <v>1</v>
      </c>
      <c r="E115" s="165"/>
      <c r="F115" s="165"/>
      <c r="G115" s="48">
        <f t="shared" si="3"/>
        <v>91</v>
      </c>
      <c r="H115" s="144">
        <f t="shared" si="3"/>
        <v>11</v>
      </c>
      <c r="I115" s="144"/>
      <c r="J115" s="144">
        <f t="shared" si="4"/>
        <v>35</v>
      </c>
      <c r="K115" s="144">
        <f t="shared" si="4"/>
        <v>9</v>
      </c>
      <c r="L115" s="144"/>
      <c r="M115" s="144">
        <f t="shared" si="5"/>
        <v>66</v>
      </c>
      <c r="N115" s="144">
        <f t="shared" si="5"/>
        <v>10</v>
      </c>
    </row>
    <row r="116" spans="1:14" ht="12" customHeight="1" x14ac:dyDescent="0.2">
      <c r="A116" s="90">
        <v>2010</v>
      </c>
      <c r="B116" s="37">
        <f t="shared" si="1"/>
        <v>14</v>
      </c>
      <c r="C116" s="165"/>
      <c r="D116" s="37">
        <f t="shared" si="2"/>
        <v>2</v>
      </c>
      <c r="E116" s="165"/>
      <c r="F116" s="165"/>
      <c r="G116" s="48">
        <f t="shared" si="3"/>
        <v>75</v>
      </c>
      <c r="H116" s="144">
        <f t="shared" si="3"/>
        <v>5</v>
      </c>
      <c r="I116" s="144"/>
      <c r="J116" s="144">
        <f t="shared" si="4"/>
        <v>26</v>
      </c>
      <c r="K116" s="144">
        <f t="shared" si="4"/>
        <v>2</v>
      </c>
      <c r="L116" s="144"/>
      <c r="M116" s="144">
        <f t="shared" si="5"/>
        <v>52</v>
      </c>
      <c r="N116" s="144">
        <f t="shared" si="5"/>
        <v>4</v>
      </c>
    </row>
    <row r="117" spans="1:14" ht="12" customHeight="1" x14ac:dyDescent="0.2">
      <c r="A117" s="90">
        <v>2011</v>
      </c>
      <c r="B117" s="37">
        <f t="shared" si="1"/>
        <v>12</v>
      </c>
      <c r="C117" s="165"/>
      <c r="D117" s="37">
        <f t="shared" si="2"/>
        <v>2</v>
      </c>
      <c r="E117" s="165"/>
      <c r="F117" s="165"/>
      <c r="G117" s="48">
        <f t="shared" si="3"/>
        <v>49</v>
      </c>
      <c r="H117" s="144">
        <f t="shared" si="3"/>
        <v>6</v>
      </c>
      <c r="I117" s="144"/>
      <c r="J117" s="144">
        <f t="shared" si="4"/>
        <v>17</v>
      </c>
      <c r="K117" s="144">
        <f t="shared" si="4"/>
        <v>3</v>
      </c>
      <c r="L117" s="144"/>
      <c r="M117" s="144">
        <f t="shared" si="5"/>
        <v>35</v>
      </c>
      <c r="N117" s="144">
        <f t="shared" si="5"/>
        <v>5</v>
      </c>
    </row>
    <row r="118" spans="1:14" ht="12" customHeight="1" x14ac:dyDescent="0.2">
      <c r="A118" s="90">
        <v>2012</v>
      </c>
      <c r="B118" s="37">
        <f t="shared" si="1"/>
        <v>8</v>
      </c>
      <c r="C118" s="165"/>
      <c r="D118" s="37">
        <f t="shared" si="2"/>
        <v>2</v>
      </c>
      <c r="E118" s="165"/>
      <c r="F118" s="165"/>
      <c r="G118" s="48">
        <f t="shared" si="3"/>
        <v>72</v>
      </c>
      <c r="H118" s="144">
        <f t="shared" si="3"/>
        <v>11</v>
      </c>
      <c r="I118" s="144"/>
      <c r="J118" s="144">
        <f t="shared" si="4"/>
        <v>5</v>
      </c>
      <c r="K118" s="144">
        <f t="shared" si="4"/>
        <v>2</v>
      </c>
      <c r="L118" s="144"/>
      <c r="M118" s="144">
        <f t="shared" si="5"/>
        <v>39</v>
      </c>
      <c r="N118" s="144">
        <f t="shared" si="5"/>
        <v>7</v>
      </c>
    </row>
    <row r="119" spans="1:14" ht="12" customHeight="1" x14ac:dyDescent="0.2">
      <c r="A119" s="90">
        <v>2013</v>
      </c>
      <c r="B119" s="37">
        <f t="shared" si="1"/>
        <v>10</v>
      </c>
      <c r="C119" s="165"/>
      <c r="D119" s="37">
        <f t="shared" si="2"/>
        <v>5</v>
      </c>
      <c r="E119" s="165"/>
      <c r="F119" s="165"/>
      <c r="G119" s="48">
        <f t="shared" si="3"/>
        <v>38</v>
      </c>
      <c r="H119" s="144">
        <f t="shared" si="3"/>
        <v>11</v>
      </c>
      <c r="I119" s="144"/>
      <c r="J119" s="144">
        <f t="shared" si="4"/>
        <v>3</v>
      </c>
      <c r="K119" s="144">
        <f t="shared" si="4"/>
        <v>1</v>
      </c>
      <c r="L119" s="144"/>
      <c r="M119" s="144">
        <f t="shared" si="5"/>
        <v>23</v>
      </c>
      <c r="N119" s="144">
        <f t="shared" si="5"/>
        <v>8</v>
      </c>
    </row>
    <row r="120" spans="1:14" ht="12" customHeight="1" x14ac:dyDescent="0.2">
      <c r="A120" s="90">
        <v>2014</v>
      </c>
      <c r="B120" s="37">
        <f t="shared" si="1"/>
        <v>11</v>
      </c>
      <c r="C120" s="165"/>
      <c r="D120" s="37">
        <f t="shared" si="2"/>
        <v>2</v>
      </c>
      <c r="E120" s="165"/>
      <c r="F120" s="165"/>
      <c r="G120" s="48">
        <f t="shared" si="3"/>
        <v>52</v>
      </c>
      <c r="H120" s="144">
        <f t="shared" si="3"/>
        <v>9</v>
      </c>
      <c r="I120" s="144"/>
      <c r="J120" s="144">
        <f t="shared" si="4"/>
        <v>12</v>
      </c>
      <c r="K120" s="144">
        <f t="shared" si="4"/>
        <v>3</v>
      </c>
      <c r="L120" s="144"/>
      <c r="M120" s="144">
        <f t="shared" si="5"/>
        <v>34</v>
      </c>
      <c r="N120" s="144">
        <f t="shared" si="5"/>
        <v>6</v>
      </c>
    </row>
    <row r="121" spans="1:14" ht="12" customHeight="1" x14ac:dyDescent="0.2">
      <c r="A121" s="90">
        <v>2015</v>
      </c>
      <c r="B121" s="37">
        <f t="shared" si="1"/>
        <v>34</v>
      </c>
      <c r="C121" s="165"/>
      <c r="D121" s="37">
        <f t="shared" si="2"/>
        <v>1</v>
      </c>
      <c r="E121" s="165"/>
      <c r="F121" s="165"/>
      <c r="G121" s="48">
        <f t="shared" si="3"/>
        <v>77</v>
      </c>
      <c r="H121" s="144">
        <f t="shared" si="3"/>
        <v>7</v>
      </c>
      <c r="I121" s="144"/>
      <c r="J121" s="144">
        <f t="shared" si="4"/>
        <v>22</v>
      </c>
      <c r="K121" s="144">
        <f t="shared" si="4"/>
        <v>2</v>
      </c>
      <c r="L121" s="144"/>
      <c r="M121" s="144">
        <f t="shared" si="5"/>
        <v>60</v>
      </c>
      <c r="N121" s="144">
        <f t="shared" si="5"/>
        <v>5</v>
      </c>
    </row>
    <row r="122" spans="1:14" ht="12" customHeight="1" x14ac:dyDescent="0.2">
      <c r="A122" s="90">
        <v>2016</v>
      </c>
      <c r="B122" s="37">
        <f t="shared" si="1"/>
        <v>5</v>
      </c>
      <c r="C122" s="165"/>
      <c r="D122" s="37">
        <f t="shared" si="2"/>
        <v>1</v>
      </c>
      <c r="E122" s="165"/>
      <c r="F122" s="165"/>
      <c r="G122" s="48">
        <f t="shared" si="3"/>
        <v>42</v>
      </c>
      <c r="H122" s="144">
        <f t="shared" si="3"/>
        <v>5</v>
      </c>
      <c r="I122" s="144"/>
      <c r="J122" s="144">
        <f t="shared" si="4"/>
        <v>27</v>
      </c>
      <c r="K122" s="144">
        <f t="shared" si="4"/>
        <v>2</v>
      </c>
      <c r="L122" s="144"/>
      <c r="M122" s="144">
        <f t="shared" si="5"/>
        <v>34</v>
      </c>
      <c r="N122" s="144">
        <f t="shared" si="5"/>
        <v>4</v>
      </c>
    </row>
    <row r="123" spans="1:14" ht="12" customHeight="1" x14ac:dyDescent="0.2">
      <c r="A123" s="90">
        <v>2017</v>
      </c>
      <c r="B123" s="37">
        <f t="shared" si="1"/>
        <v>9</v>
      </c>
      <c r="C123" s="165"/>
      <c r="D123" s="37">
        <f t="shared" si="2"/>
        <v>3</v>
      </c>
      <c r="E123" s="165"/>
      <c r="F123" s="165"/>
      <c r="G123" s="48">
        <f t="shared" si="3"/>
        <v>34</v>
      </c>
      <c r="H123" s="144">
        <f t="shared" si="3"/>
        <v>7</v>
      </c>
      <c r="I123" s="144"/>
      <c r="J123" s="144">
        <f t="shared" si="4"/>
        <v>15</v>
      </c>
      <c r="K123" s="144">
        <f t="shared" si="4"/>
        <v>2</v>
      </c>
      <c r="L123" s="144"/>
      <c r="M123" s="144">
        <f t="shared" si="5"/>
        <v>26</v>
      </c>
      <c r="N123" s="144">
        <f t="shared" si="5"/>
        <v>5</v>
      </c>
    </row>
    <row r="124" spans="1:14" ht="12" customHeight="1" x14ac:dyDescent="0.2">
      <c r="A124" s="90">
        <v>2018</v>
      </c>
      <c r="B124" s="37">
        <f t="shared" si="1"/>
        <v>4</v>
      </c>
      <c r="C124" s="165"/>
      <c r="D124" s="37">
        <f t="shared" si="2"/>
        <v>3</v>
      </c>
      <c r="E124" s="165"/>
      <c r="F124" s="165"/>
      <c r="G124" s="48">
        <f t="shared" si="3"/>
        <v>16</v>
      </c>
      <c r="H124" s="144">
        <f t="shared" si="3"/>
        <v>10</v>
      </c>
      <c r="I124" s="144"/>
      <c r="J124" s="144">
        <f t="shared" si="4"/>
        <v>11</v>
      </c>
      <c r="K124" s="144">
        <f t="shared" si="4"/>
        <v>7</v>
      </c>
      <c r="L124" s="144"/>
      <c r="M124" s="144">
        <f t="shared" si="5"/>
        <v>14</v>
      </c>
      <c r="N124" s="144">
        <f t="shared" si="5"/>
        <v>9</v>
      </c>
    </row>
    <row r="125" spans="1:14" ht="12" customHeight="1" x14ac:dyDescent="0.2">
      <c r="A125" s="90">
        <v>2019</v>
      </c>
      <c r="B125" s="37">
        <f t="shared" si="1"/>
        <v>7</v>
      </c>
      <c r="C125" s="165"/>
      <c r="D125" s="37">
        <f t="shared" si="2"/>
        <v>3</v>
      </c>
      <c r="E125" s="165"/>
      <c r="F125" s="165"/>
      <c r="G125" s="48">
        <f t="shared" si="3"/>
        <v>15</v>
      </c>
      <c r="H125" s="144">
        <f t="shared" si="3"/>
        <v>2</v>
      </c>
      <c r="I125" s="144"/>
      <c r="J125" s="144">
        <f t="shared" si="4"/>
        <v>1</v>
      </c>
      <c r="K125" s="144">
        <f t="shared" si="4"/>
        <v>0</v>
      </c>
      <c r="L125" s="144"/>
      <c r="M125" s="144">
        <f t="shared" si="5"/>
        <v>10</v>
      </c>
      <c r="N125" s="144">
        <f t="shared" si="5"/>
        <v>2</v>
      </c>
    </row>
    <row r="126" spans="1:14" ht="12" customHeight="1" x14ac:dyDescent="0.2">
      <c r="A126" s="90">
        <v>2020</v>
      </c>
      <c r="B126" s="37">
        <f t="shared" si="1"/>
        <v>28</v>
      </c>
      <c r="C126" s="165"/>
      <c r="D126" s="37">
        <f t="shared" si="2"/>
        <v>8</v>
      </c>
      <c r="E126" s="165"/>
      <c r="F126" s="165"/>
      <c r="G126" s="48">
        <f t="shared" si="3"/>
        <v>20</v>
      </c>
      <c r="H126" s="144">
        <f t="shared" si="3"/>
        <v>11</v>
      </c>
      <c r="I126" s="144"/>
      <c r="J126" s="144">
        <f t="shared" si="4"/>
        <v>1</v>
      </c>
      <c r="K126" s="144">
        <f t="shared" si="4"/>
        <v>5</v>
      </c>
      <c r="L126" s="144"/>
      <c r="M126" s="144">
        <f t="shared" si="5"/>
        <v>22</v>
      </c>
      <c r="N126" s="144">
        <f t="shared" si="5"/>
        <v>11</v>
      </c>
    </row>
    <row r="127" spans="1:14" ht="12" customHeight="1" x14ac:dyDescent="0.2">
      <c r="A127" s="90">
        <v>2021</v>
      </c>
      <c r="B127" s="37">
        <f t="shared" si="1"/>
        <v>18</v>
      </c>
      <c r="C127" s="165"/>
      <c r="D127" s="37">
        <f t="shared" si="2"/>
        <v>2</v>
      </c>
      <c r="E127" s="165"/>
      <c r="F127" s="165"/>
      <c r="G127" s="48">
        <f t="shared" si="3"/>
        <v>20</v>
      </c>
      <c r="H127" s="144">
        <f t="shared" si="3"/>
        <v>5</v>
      </c>
      <c r="I127" s="144"/>
      <c r="J127" s="144">
        <f t="shared" si="4"/>
        <v>6</v>
      </c>
      <c r="K127" s="144">
        <f t="shared" si="4"/>
        <v>1</v>
      </c>
      <c r="L127" s="144"/>
      <c r="M127" s="144">
        <f t="shared" si="5"/>
        <v>20</v>
      </c>
      <c r="N127" s="144">
        <f t="shared" si="5"/>
        <v>4</v>
      </c>
    </row>
    <row r="128" spans="1:14" ht="12" customHeight="1" x14ac:dyDescent="0.2">
      <c r="A128" s="90">
        <v>2022</v>
      </c>
      <c r="B128" s="37">
        <f t="shared" si="1"/>
        <v>24</v>
      </c>
      <c r="C128" s="165"/>
      <c r="D128" s="37">
        <f t="shared" si="2"/>
        <v>16</v>
      </c>
      <c r="E128" s="165"/>
      <c r="F128" s="165"/>
      <c r="G128" s="48">
        <f t="shared" si="3"/>
        <v>65</v>
      </c>
      <c r="H128" s="144">
        <f t="shared" si="3"/>
        <v>7</v>
      </c>
      <c r="I128" s="144"/>
      <c r="J128" s="144">
        <f t="shared" si="4"/>
        <v>5</v>
      </c>
      <c r="K128" s="144">
        <f t="shared" si="4"/>
        <v>1</v>
      </c>
      <c r="L128" s="144"/>
      <c r="M128" s="144">
        <f t="shared" si="5"/>
        <v>43</v>
      </c>
      <c r="N128" s="144">
        <f t="shared" si="5"/>
        <v>11</v>
      </c>
    </row>
    <row r="129" spans="1:14" ht="12" customHeight="1" x14ac:dyDescent="0.2">
      <c r="A129" s="90">
        <v>2023</v>
      </c>
      <c r="B129" s="37">
        <f t="shared" ref="B129:B130" si="6">B68</f>
        <v>13</v>
      </c>
      <c r="C129" s="165"/>
      <c r="D129" s="37">
        <f t="shared" ref="D129:D130" si="7">D68</f>
        <v>1</v>
      </c>
      <c r="E129" s="165"/>
      <c r="F129" s="165"/>
      <c r="G129" s="48">
        <f t="shared" ref="G129:H130" si="8">G68</f>
        <v>43</v>
      </c>
      <c r="H129" s="144">
        <f t="shared" si="8"/>
        <v>3</v>
      </c>
      <c r="I129" s="144"/>
      <c r="J129" s="144">
        <f t="shared" ref="J129:K130" si="9">J68</f>
        <v>3</v>
      </c>
      <c r="K129" s="144">
        <f t="shared" si="9"/>
        <v>1</v>
      </c>
      <c r="L129" s="144"/>
      <c r="M129" s="144">
        <f t="shared" ref="M129:N130" si="10">M68</f>
        <v>27</v>
      </c>
      <c r="N129" s="144">
        <f t="shared" si="10"/>
        <v>2</v>
      </c>
    </row>
    <row r="130" spans="1:14" ht="12" customHeight="1" x14ac:dyDescent="0.2">
      <c r="A130" s="136" t="s">
        <v>1197</v>
      </c>
      <c r="B130" s="37">
        <f t="shared" si="6"/>
        <v>12</v>
      </c>
      <c r="C130" s="165"/>
      <c r="D130" s="37">
        <f t="shared" si="7"/>
        <v>1</v>
      </c>
      <c r="E130" s="165"/>
      <c r="F130" s="165"/>
      <c r="G130" s="48">
        <f t="shared" si="8"/>
        <v>43</v>
      </c>
      <c r="H130" s="144">
        <f t="shared" si="8"/>
        <v>8</v>
      </c>
      <c r="I130" s="144"/>
      <c r="J130" s="144">
        <f t="shared" si="9"/>
        <v>3</v>
      </c>
      <c r="K130" s="144">
        <f t="shared" si="9"/>
        <v>0</v>
      </c>
      <c r="L130" s="144"/>
      <c r="M130" s="144">
        <f t="shared" si="10"/>
        <v>26</v>
      </c>
      <c r="N130" s="144">
        <f t="shared" si="10"/>
        <v>4</v>
      </c>
    </row>
    <row r="131" spans="1:14" ht="12" customHeight="1" x14ac:dyDescent="0.2">
      <c r="A131" s="1017" t="str">
        <f>A70</f>
        <v>a/  Pistol River was subject to several “slope failures” in 1986 resulting in severe short-term alterations in gravel bars and spawning index areas.  Considerable debris and siltation severely limited Chinook surveys resulting in “0" counts in Deep Creek index areas through December.</v>
      </c>
      <c r="B131" s="1017"/>
      <c r="C131" s="1017"/>
      <c r="D131" s="1017"/>
      <c r="E131" s="1017"/>
      <c r="F131" s="1017"/>
      <c r="G131" s="1017"/>
      <c r="H131" s="1017"/>
      <c r="I131" s="1017"/>
      <c r="J131" s="1017"/>
      <c r="K131" s="1017"/>
      <c r="L131" s="1017"/>
      <c r="M131" s="1017"/>
      <c r="N131" s="1017"/>
    </row>
    <row r="132" spans="1:14" ht="12" customHeight="1" x14ac:dyDescent="0.2">
      <c r="A132" s="1018"/>
      <c r="B132" s="1018"/>
      <c r="C132" s="1018"/>
      <c r="D132" s="1018"/>
      <c r="E132" s="1018"/>
      <c r="F132" s="1018"/>
      <c r="G132" s="1018"/>
      <c r="H132" s="1018"/>
      <c r="I132" s="1018"/>
      <c r="J132" s="1018"/>
      <c r="K132" s="1018"/>
      <c r="L132" s="1018"/>
      <c r="M132" s="1018"/>
      <c r="N132" s="1018"/>
    </row>
    <row r="133" spans="1:14" ht="12" customHeight="1" x14ac:dyDescent="0.2">
      <c r="A133" s="1018"/>
      <c r="B133" s="1018"/>
      <c r="C133" s="1018"/>
      <c r="D133" s="1018"/>
      <c r="E133" s="1018"/>
      <c r="F133" s="1018"/>
      <c r="G133" s="1018"/>
      <c r="H133" s="1018"/>
      <c r="I133" s="1018"/>
      <c r="J133" s="1018"/>
      <c r="K133" s="1018"/>
      <c r="L133" s="1018"/>
      <c r="M133" s="1018"/>
      <c r="N133" s="1018"/>
    </row>
    <row r="134" spans="1:14" ht="12" customHeight="1" x14ac:dyDescent="0.2">
      <c r="A134" s="1015" t="str">
        <f>A73</f>
        <v>b/  Preliminary.</v>
      </c>
      <c r="B134" s="1015"/>
      <c r="C134" s="1015"/>
      <c r="D134" s="1015"/>
      <c r="E134" s="1015"/>
      <c r="F134" s="1015"/>
      <c r="G134" s="1015"/>
      <c r="H134" s="1015"/>
      <c r="I134" s="1015"/>
      <c r="J134" s="1015"/>
      <c r="K134" s="1015"/>
      <c r="L134" s="1015"/>
      <c r="M134" s="1015"/>
      <c r="N134" s="1015"/>
    </row>
  </sheetData>
  <customSheetViews>
    <customSheetView guid="{951E20F6-66AF-4739-924D-9C0B166AA065}" showPageBreaks="1" showGridLines="0" showRuler="0">
      <pane ySplit="4" topLeftCell="A107" activePane="bottomLeft" state="frozen"/>
      <selection pane="bottomLeft" activeCell="H124" sqref="H124"/>
      <pageMargins left="1" right="1" top="1" bottom="0.5" header="0.5" footer="0.5"/>
      <pageSetup orientation="portrait" r:id="rId1"/>
      <headerFooter alignWithMargins="0"/>
    </customSheetView>
    <customSheetView guid="{56968ECB-F4FE-477A-8A39-9E820F23F3B6}" showGridLines="0">
      <pane ySplit="4" topLeftCell="A105" activePane="bottomLeft" state="frozen"/>
      <selection pane="bottomLeft" activeCell="A128" sqref="A128"/>
      <pageMargins left="1" right="1" top="1" bottom="0.5" header="0.5" footer="0.5"/>
      <pageSetup orientation="portrait" r:id="rId2"/>
      <headerFooter alignWithMargins="0"/>
    </customSheetView>
    <customSheetView guid="{8B1E0859-77EF-4DDB-A81F-104DBA348B31}" showPageBreaks="1" showGridLines="0" printArea="1">
      <pane ySplit="4" topLeftCell="A104" activePane="bottomLeft" state="frozen"/>
      <selection pane="bottomLeft" activeCell="A126" sqref="A126"/>
      <pageMargins left="1" right="1" top="1" bottom="0.5"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sqref="A1:IV65536"/>
      <pageMargins left="1" right="1" top="1" bottom="0.5" header="0.5" footer="0.5"/>
      <pageSetup orientation="portrait" r:id="rId4"/>
      <headerFooter alignWithMargins="0"/>
    </customSheetView>
    <customSheetView guid="{4E64E44E-C413-40AC-A3E9-46A65E2E50C1}" showPageBreaks="1" showGridLines="0" printArea="1" showRuler="0">
      <pane ySplit="4" topLeftCell="A5" activePane="bottomLeft" state="frozen"/>
      <selection pane="bottomLeft" sqref="A1:IV65536"/>
      <pageMargins left="1" right="1" top="1" bottom="0.5" header="0.5" footer="0.5"/>
      <pageSetup orientation="portrait" r:id="rId5"/>
      <headerFooter alignWithMargins="0"/>
    </customSheetView>
    <customSheetView guid="{CBDD6A68-2B40-41C7-BE8F-235A878832D4}" showGridLines="0" printArea="1" showRuler="0">
      <pane ySplit="4" topLeftCell="A97" activePane="bottomLeft" state="frozen"/>
      <selection pane="bottomLeft" activeCell="A100" sqref="A100:M127"/>
      <pageMargins left="1" right="1" top="1" bottom="0.5" header="0.5" footer="0.5"/>
      <pageSetup orientation="portrait" r:id="rId6"/>
      <headerFooter alignWithMargins="0"/>
    </customSheetView>
    <customSheetView guid="{1BB9C890-5E21-46C2-BAFE-D361E72979A8}" showPageBreaks="1" showGridLines="0" printArea="1" showRuler="0">
      <pane ySplit="4" topLeftCell="A97" activePane="bottomLeft" state="frozen"/>
      <selection pane="bottomLeft" activeCell="A100" sqref="A100:M127"/>
      <pageMargins left="1" right="1" top="1" bottom="0.5" header="0.5" footer="0.5"/>
      <pageSetup orientation="portrait" r:id="rId7"/>
      <headerFooter alignWithMargins="0"/>
    </customSheetView>
    <customSheetView guid="{622B48C2-7B56-4B1F-A7B4-4660CCA8C989}" showPageBreaks="1" showGridLines="0" printArea="1" showRuler="0">
      <pane ySplit="4" topLeftCell="A45" activePane="bottomLeft" state="frozen"/>
      <selection pane="bottomLeft" activeCell="A123" sqref="A123:IV123"/>
      <pageMargins left="1" right="1" top="1" bottom="0.5" header="0.5" footer="0.5"/>
      <pageSetup orientation="portrait" r:id="rId8"/>
      <headerFooter alignWithMargins="0"/>
    </customSheetView>
    <customSheetView guid="{BBF7E6D9-D6DC-4A8E-B6D8-078D86A9ABA9}" showPageBreaks="1" showGridLines="0" showRuler="0">
      <pane ySplit="4" topLeftCell="A35" activePane="bottomLeft" state="frozen"/>
      <selection pane="bottomLeft" activeCell="I45" sqref="I45"/>
      <pageMargins left="1" right="1" top="1" bottom="0.5" header="0.5" footer="0.5"/>
      <pageSetup orientation="portrait" r:id="rId9"/>
      <headerFooter alignWithMargins="0"/>
    </customSheetView>
    <customSheetView guid="{CD5E8C7E-750A-46DA-942B-F5133C1E4099}" showPageBreaks="1" showGridLines="0" showRuler="0">
      <pane ySplit="4" topLeftCell="A35" activePane="bottomLeft" state="frozen"/>
      <selection pane="bottomLeft" activeCell="I45" sqref="I45"/>
      <pageMargins left="1" right="1" top="1" bottom="0.5" header="0.5" footer="0.5"/>
      <pageSetup orientation="portrait" r:id="rId10"/>
      <headerFooter alignWithMargins="0"/>
    </customSheetView>
    <customSheetView guid="{5AE94949-FC73-44C2-96F8-94154186EF22}" showPageBreaks="1" showGridLines="0" showRuler="0">
      <pane ySplit="4" topLeftCell="A5" activePane="bottomLeft" state="frozen"/>
      <selection pane="bottomLeft" sqref="A1:IV65536"/>
      <pageMargins left="1" right="1" top="1" bottom="0.5" header="0.5" footer="0.5"/>
      <pageSetup orientation="portrait" r:id="rId11"/>
      <headerFooter alignWithMargins="0"/>
    </customSheetView>
    <customSheetView guid="{803B97A9-0AF5-4FA4-9F0C-810C2BEAFCD3}" showPageBreaks="1" showGridLines="0" showRuler="0">
      <pane ySplit="4" topLeftCell="A107" activePane="bottomLeft" state="frozen"/>
      <selection pane="bottomLeft" activeCell="H124" sqref="H124"/>
      <pageMargins left="1" right="1" top="1" bottom="0.5" header="0.5" footer="0.5"/>
      <pageSetup orientation="portrait" r:id="rId12"/>
      <headerFooter alignWithMargins="0"/>
    </customSheetView>
    <customSheetView guid="{EF5D9E67-CDBC-4DA7-AF4B-457CDBE1825C}" showGridLines="0">
      <pane ySplit="4" topLeftCell="A5" activePane="bottomLeft" state="frozen"/>
      <selection pane="bottomLeft" activeCell="A5" sqref="A5"/>
      <pageMargins left="1" right="1" top="1" bottom="0.5" header="0.5" footer="0.5"/>
      <pageSetup orientation="portrait" r:id="rId13"/>
      <headerFooter alignWithMargins="0"/>
    </customSheetView>
  </customSheetViews>
  <mergeCells count="24">
    <mergeCell ref="J97:K97"/>
    <mergeCell ref="D4:E4"/>
    <mergeCell ref="B2:E3"/>
    <mergeCell ref="B4:C4"/>
    <mergeCell ref="A1:N1"/>
    <mergeCell ref="G2:H3"/>
    <mergeCell ref="J2:K3"/>
    <mergeCell ref="M3:N3"/>
    <mergeCell ref="A134:N134"/>
    <mergeCell ref="A73:N73"/>
    <mergeCell ref="A70:N72"/>
    <mergeCell ref="A131:N133"/>
    <mergeCell ref="M97:N97"/>
    <mergeCell ref="B98:C98"/>
    <mergeCell ref="D98:E98"/>
    <mergeCell ref="A94:N94"/>
    <mergeCell ref="B95:D95"/>
    <mergeCell ref="B96:D96"/>
    <mergeCell ref="B97:D97"/>
    <mergeCell ref="G95:H95"/>
    <mergeCell ref="G96:H96"/>
    <mergeCell ref="G97:H97"/>
    <mergeCell ref="J95:K95"/>
    <mergeCell ref="J96:K96"/>
  </mergeCells>
  <phoneticPr fontId="0" type="noConversion"/>
  <pageMargins left="1" right="1" top="1" bottom="0.5" header="0.5" footer="0.5"/>
  <pageSetup orientation="portrait" r:id="rId1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L149"/>
  <sheetViews>
    <sheetView showGridLines="0" zoomScale="115" zoomScaleNormal="115" zoomScaleSheetLayoutView="100" workbookViewId="0">
      <pane ySplit="4" topLeftCell="A101" activePane="bottomLeft" state="frozen"/>
      <selection activeCell="R23" sqref="R23"/>
      <selection pane="bottomLeft" activeCell="M18" sqref="M18"/>
    </sheetView>
  </sheetViews>
  <sheetFormatPr defaultColWidth="9.109375" defaultRowHeight="12" customHeight="1" x14ac:dyDescent="0.2"/>
  <cols>
    <col min="1" max="1" width="8.6640625" style="63" customWidth="1"/>
    <col min="2" max="3" width="9" style="41" customWidth="1"/>
    <col min="4" max="4" width="9" style="38" customWidth="1"/>
    <col min="5" max="5" width="9" style="41" customWidth="1"/>
    <col min="6" max="6" width="1.6640625" style="41" customWidth="1"/>
    <col min="7" max="8" width="9" style="41" customWidth="1"/>
    <col min="9" max="9" width="9" style="38" customWidth="1"/>
    <col min="10" max="10" width="9" style="41" customWidth="1"/>
    <col min="11" max="16384" width="9.109375" style="123"/>
  </cols>
  <sheetData>
    <row r="1" spans="1:38" ht="12" customHeight="1" x14ac:dyDescent="0.25">
      <c r="A1" s="1024" t="s">
        <v>352</v>
      </c>
      <c r="B1" s="1024"/>
      <c r="C1" s="1024"/>
      <c r="D1" s="1024"/>
      <c r="E1" s="1024"/>
      <c r="F1" s="1024"/>
      <c r="G1" s="1024"/>
      <c r="H1" s="1024"/>
      <c r="I1" s="1024"/>
      <c r="J1" s="1024"/>
      <c r="M1"/>
      <c r="N1"/>
      <c r="O1"/>
    </row>
    <row r="2" spans="1:38" ht="12" customHeight="1" x14ac:dyDescent="0.25">
      <c r="A2" s="1025"/>
      <c r="B2" s="1025"/>
      <c r="C2" s="1025"/>
      <c r="D2" s="1025"/>
      <c r="E2" s="1025"/>
      <c r="F2" s="1025"/>
      <c r="G2" s="1025"/>
      <c r="H2" s="1025"/>
      <c r="I2" s="1025"/>
      <c r="J2" s="1025"/>
      <c r="AG2"/>
      <c r="AH2"/>
      <c r="AI2"/>
      <c r="AJ2"/>
      <c r="AK2"/>
      <c r="AL2"/>
    </row>
    <row r="3" spans="1:38" ht="12" customHeight="1" x14ac:dyDescent="0.25">
      <c r="A3" s="1016" t="s">
        <v>186</v>
      </c>
      <c r="B3" s="1005" t="s">
        <v>344</v>
      </c>
      <c r="C3" s="1005"/>
      <c r="D3" s="1005"/>
      <c r="E3" s="1005"/>
      <c r="F3" s="1"/>
      <c r="G3" s="1005" t="s">
        <v>346</v>
      </c>
      <c r="H3" s="1005"/>
      <c r="I3" s="1005"/>
      <c r="J3" s="1005"/>
      <c r="AG3"/>
      <c r="AH3"/>
      <c r="AI3"/>
      <c r="AJ3"/>
      <c r="AK3"/>
      <c r="AL3"/>
    </row>
    <row r="4" spans="1:38" ht="12" customHeight="1" x14ac:dyDescent="0.2">
      <c r="A4" s="1013"/>
      <c r="B4" s="2" t="s">
        <v>100</v>
      </c>
      <c r="C4" s="388" t="s">
        <v>214</v>
      </c>
      <c r="D4" s="3" t="s">
        <v>343</v>
      </c>
      <c r="E4" s="2" t="s">
        <v>431</v>
      </c>
      <c r="F4" s="389"/>
      <c r="G4" s="388" t="s">
        <v>215</v>
      </c>
      <c r="H4" s="388" t="s">
        <v>214</v>
      </c>
      <c r="I4" s="3" t="s">
        <v>209</v>
      </c>
      <c r="J4" s="2" t="s">
        <v>431</v>
      </c>
    </row>
    <row r="5" spans="1:38" ht="12" customHeight="1" x14ac:dyDescent="0.2">
      <c r="A5" s="90">
        <v>1942</v>
      </c>
      <c r="B5" s="47">
        <v>41.8</v>
      </c>
      <c r="C5" s="47" t="s">
        <v>185</v>
      </c>
      <c r="D5" s="50">
        <f>SUM(B5:C5)</f>
        <v>41.8</v>
      </c>
      <c r="E5" s="47">
        <v>6.2</v>
      </c>
      <c r="F5" s="102"/>
      <c r="G5" s="47" t="s">
        <v>185</v>
      </c>
      <c r="H5" s="47" t="s">
        <v>185</v>
      </c>
      <c r="I5" s="50" t="s">
        <v>185</v>
      </c>
      <c r="J5" s="47" t="s">
        <v>185</v>
      </c>
    </row>
    <row r="6" spans="1:38" ht="12" customHeight="1" x14ac:dyDescent="0.2">
      <c r="A6" s="90">
        <v>1943</v>
      </c>
      <c r="B6" s="47">
        <v>36.1</v>
      </c>
      <c r="C6" s="47" t="s">
        <v>185</v>
      </c>
      <c r="D6" s="50">
        <f t="shared" ref="D6:D68" si="0">SUM(B6:C6)</f>
        <v>36.1</v>
      </c>
      <c r="E6" s="47">
        <v>4.5</v>
      </c>
      <c r="F6" s="102"/>
      <c r="G6" s="47" t="s">
        <v>185</v>
      </c>
      <c r="H6" s="47" t="s">
        <v>185</v>
      </c>
      <c r="I6" s="50" t="s">
        <v>185</v>
      </c>
      <c r="J6" s="47" t="s">
        <v>185</v>
      </c>
    </row>
    <row r="7" spans="1:38" ht="12" customHeight="1" x14ac:dyDescent="0.2">
      <c r="A7" s="90">
        <v>1944</v>
      </c>
      <c r="B7" s="47">
        <v>30.6</v>
      </c>
      <c r="C7" s="47" t="s">
        <v>185</v>
      </c>
      <c r="D7" s="50">
        <f t="shared" si="0"/>
        <v>30.6</v>
      </c>
      <c r="E7" s="47">
        <v>3.7</v>
      </c>
      <c r="F7" s="102"/>
      <c r="G7" s="47" t="s">
        <v>185</v>
      </c>
      <c r="H7" s="47" t="s">
        <v>185</v>
      </c>
      <c r="I7" s="50" t="s">
        <v>185</v>
      </c>
      <c r="J7" s="47" t="s">
        <v>185</v>
      </c>
    </row>
    <row r="8" spans="1:38" ht="12" customHeight="1" x14ac:dyDescent="0.2">
      <c r="A8" s="90">
        <v>1945</v>
      </c>
      <c r="B8" s="47">
        <v>32</v>
      </c>
      <c r="C8" s="47" t="s">
        <v>185</v>
      </c>
      <c r="D8" s="50">
        <f t="shared" si="0"/>
        <v>32</v>
      </c>
      <c r="E8" s="47">
        <v>5.3</v>
      </c>
      <c r="F8" s="102"/>
      <c r="G8" s="47" t="s">
        <v>185</v>
      </c>
      <c r="H8" s="47" t="s">
        <v>185</v>
      </c>
      <c r="I8" s="50" t="s">
        <v>185</v>
      </c>
      <c r="J8" s="47" t="s">
        <v>185</v>
      </c>
    </row>
    <row r="9" spans="1:38" ht="12" customHeight="1" x14ac:dyDescent="0.2">
      <c r="A9" s="90">
        <v>1946</v>
      </c>
      <c r="B9" s="47">
        <v>28.4</v>
      </c>
      <c r="C9" s="47" t="s">
        <v>185</v>
      </c>
      <c r="D9" s="50">
        <f t="shared" si="0"/>
        <v>28.4</v>
      </c>
      <c r="E9" s="47">
        <v>4.5999999999999996</v>
      </c>
      <c r="F9" s="102"/>
      <c r="G9" s="47">
        <v>2.5</v>
      </c>
      <c r="H9" s="47" t="s">
        <v>185</v>
      </c>
      <c r="I9" s="50">
        <f t="shared" ref="I9:I68" si="1">SUM(G9:H9)</f>
        <v>2.5</v>
      </c>
      <c r="J9" s="47">
        <v>0.5</v>
      </c>
    </row>
    <row r="10" spans="1:38" ht="12" customHeight="1" x14ac:dyDescent="0.2">
      <c r="A10" s="90">
        <v>1947</v>
      </c>
      <c r="B10" s="47">
        <v>33.6</v>
      </c>
      <c r="C10" s="47" t="s">
        <v>185</v>
      </c>
      <c r="D10" s="50">
        <f t="shared" si="0"/>
        <v>33.6</v>
      </c>
      <c r="E10" s="47">
        <v>3.1</v>
      </c>
      <c r="F10" s="102"/>
      <c r="G10" s="47">
        <v>3.8</v>
      </c>
      <c r="H10" s="47" t="s">
        <v>185</v>
      </c>
      <c r="I10" s="50">
        <f t="shared" si="1"/>
        <v>3.8</v>
      </c>
      <c r="J10" s="47">
        <v>0.8</v>
      </c>
    </row>
    <row r="11" spans="1:38" ht="12" customHeight="1" x14ac:dyDescent="0.2">
      <c r="A11" s="90">
        <v>1948</v>
      </c>
      <c r="B11" s="47">
        <v>27</v>
      </c>
      <c r="C11" s="47" t="s">
        <v>185</v>
      </c>
      <c r="D11" s="50">
        <f t="shared" si="0"/>
        <v>27</v>
      </c>
      <c r="E11" s="47">
        <v>2.9</v>
      </c>
      <c r="F11" s="102"/>
      <c r="G11" s="47">
        <v>2.5</v>
      </c>
      <c r="H11" s="47" t="s">
        <v>185</v>
      </c>
      <c r="I11" s="50">
        <f t="shared" si="1"/>
        <v>2.5</v>
      </c>
      <c r="J11" s="47">
        <v>0.2</v>
      </c>
    </row>
    <row r="12" spans="1:38" ht="12" customHeight="1" x14ac:dyDescent="0.2">
      <c r="A12" s="90">
        <v>1949</v>
      </c>
      <c r="B12" s="47">
        <v>18.8</v>
      </c>
      <c r="C12" s="47" t="s">
        <v>185</v>
      </c>
      <c r="D12" s="50">
        <f t="shared" si="0"/>
        <v>18.8</v>
      </c>
      <c r="E12" s="47">
        <v>1.8</v>
      </c>
      <c r="F12" s="102"/>
      <c r="G12" s="47">
        <v>2.6</v>
      </c>
      <c r="H12" s="47" t="s">
        <v>185</v>
      </c>
      <c r="I12" s="50">
        <f t="shared" si="1"/>
        <v>2.6</v>
      </c>
      <c r="J12" s="47">
        <v>0.5</v>
      </c>
    </row>
    <row r="13" spans="1:38" ht="12" customHeight="1" x14ac:dyDescent="0.2">
      <c r="A13" s="90">
        <v>1950</v>
      </c>
      <c r="B13" s="47">
        <v>15.5</v>
      </c>
      <c r="C13" s="47" t="s">
        <v>185</v>
      </c>
      <c r="D13" s="50">
        <f t="shared" si="0"/>
        <v>15.5</v>
      </c>
      <c r="E13" s="47">
        <v>2.7</v>
      </c>
      <c r="F13" s="102"/>
      <c r="G13" s="47">
        <v>2.2999999999999998</v>
      </c>
      <c r="H13" s="47" t="s">
        <v>185</v>
      </c>
      <c r="I13" s="50">
        <f t="shared" si="1"/>
        <v>2.2999999999999998</v>
      </c>
      <c r="J13" s="47">
        <v>0.3</v>
      </c>
    </row>
    <row r="14" spans="1:38" ht="12" customHeight="1" x14ac:dyDescent="0.2">
      <c r="A14" s="90">
        <v>1951</v>
      </c>
      <c r="B14" s="47">
        <v>19.399999999999999</v>
      </c>
      <c r="C14" s="47" t="s">
        <v>185</v>
      </c>
      <c r="D14" s="50">
        <f t="shared" si="0"/>
        <v>19.399999999999999</v>
      </c>
      <c r="E14" s="47">
        <v>4.9000000000000004</v>
      </c>
      <c r="F14" s="102"/>
      <c r="G14" s="47">
        <v>3.6</v>
      </c>
      <c r="H14" s="47" t="s">
        <v>185</v>
      </c>
      <c r="I14" s="50">
        <f t="shared" si="1"/>
        <v>3.6</v>
      </c>
      <c r="J14" s="47">
        <v>0.7</v>
      </c>
    </row>
    <row r="15" spans="1:38" ht="12" customHeight="1" x14ac:dyDescent="0.2">
      <c r="A15" s="90">
        <v>1952</v>
      </c>
      <c r="B15" s="47">
        <v>15.9</v>
      </c>
      <c r="C15" s="47" t="s">
        <v>185</v>
      </c>
      <c r="D15" s="50">
        <f t="shared" si="0"/>
        <v>15.9</v>
      </c>
      <c r="E15" s="47">
        <v>3.8</v>
      </c>
      <c r="F15" s="102"/>
      <c r="G15" s="47">
        <v>5.2</v>
      </c>
      <c r="H15" s="47">
        <v>0.1</v>
      </c>
      <c r="I15" s="50">
        <f t="shared" si="1"/>
        <v>5.3</v>
      </c>
      <c r="J15" s="47">
        <v>0.6</v>
      </c>
    </row>
    <row r="16" spans="1:38" ht="12" customHeight="1" x14ac:dyDescent="0.2">
      <c r="A16" s="90">
        <v>1953</v>
      </c>
      <c r="B16" s="47">
        <v>31.5</v>
      </c>
      <c r="C16" s="47" t="s">
        <v>185</v>
      </c>
      <c r="D16" s="50">
        <f t="shared" si="0"/>
        <v>31.5</v>
      </c>
      <c r="E16" s="47">
        <v>4.2</v>
      </c>
      <c r="F16" s="102"/>
      <c r="G16" s="47">
        <v>3.9</v>
      </c>
      <c r="H16" s="47">
        <v>0.9</v>
      </c>
      <c r="I16" s="50">
        <f t="shared" si="1"/>
        <v>4.8</v>
      </c>
      <c r="J16" s="47">
        <v>0.5</v>
      </c>
    </row>
    <row r="17" spans="1:10" ht="12" customHeight="1" x14ac:dyDescent="0.2">
      <c r="A17" s="90">
        <v>1954</v>
      </c>
      <c r="B17" s="47">
        <v>24.7</v>
      </c>
      <c r="C17" s="47" t="s">
        <v>185</v>
      </c>
      <c r="D17" s="50">
        <f t="shared" si="0"/>
        <v>24.7</v>
      </c>
      <c r="E17" s="47">
        <v>5.2</v>
      </c>
      <c r="F17" s="102"/>
      <c r="G17" s="47">
        <v>1.5</v>
      </c>
      <c r="H17" s="47">
        <v>1.7</v>
      </c>
      <c r="I17" s="50">
        <f t="shared" si="1"/>
        <v>3.2</v>
      </c>
      <c r="J17" s="47">
        <v>1.6</v>
      </c>
    </row>
    <row r="18" spans="1:10" ht="12" customHeight="1" x14ac:dyDescent="0.2">
      <c r="A18" s="90">
        <v>1955</v>
      </c>
      <c r="B18" s="47">
        <v>15.7</v>
      </c>
      <c r="C18" s="47" t="s">
        <v>185</v>
      </c>
      <c r="D18" s="50">
        <f t="shared" si="0"/>
        <v>15.7</v>
      </c>
      <c r="E18" s="47">
        <v>2.8</v>
      </c>
      <c r="F18" s="102"/>
      <c r="G18" s="47">
        <v>6.6</v>
      </c>
      <c r="H18" s="47">
        <v>1</v>
      </c>
      <c r="I18" s="50">
        <f t="shared" si="1"/>
        <v>7.6</v>
      </c>
      <c r="J18" s="47">
        <v>1.4</v>
      </c>
    </row>
    <row r="19" spans="1:10" ht="12" customHeight="1" x14ac:dyDescent="0.2">
      <c r="A19" s="90">
        <v>1956</v>
      </c>
      <c r="B19" s="47">
        <v>28.1</v>
      </c>
      <c r="C19" s="47" t="s">
        <v>185</v>
      </c>
      <c r="D19" s="50">
        <f t="shared" si="0"/>
        <v>28.1</v>
      </c>
      <c r="E19" s="47">
        <v>3.9</v>
      </c>
      <c r="F19" s="102"/>
      <c r="G19" s="47">
        <v>8</v>
      </c>
      <c r="H19" s="47">
        <v>1.3</v>
      </c>
      <c r="I19" s="50">
        <f t="shared" si="1"/>
        <v>9.3000000000000007</v>
      </c>
      <c r="J19" s="47">
        <v>1.4</v>
      </c>
    </row>
    <row r="20" spans="1:10" ht="12" customHeight="1" x14ac:dyDescent="0.2">
      <c r="A20" s="90">
        <v>1957</v>
      </c>
      <c r="B20" s="47">
        <v>17.7</v>
      </c>
      <c r="C20" s="47" t="s">
        <v>185</v>
      </c>
      <c r="D20" s="50">
        <f t="shared" si="0"/>
        <v>17.7</v>
      </c>
      <c r="E20" s="47">
        <v>3</v>
      </c>
      <c r="F20" s="102"/>
      <c r="G20" s="47">
        <v>4</v>
      </c>
      <c r="H20" s="47">
        <v>1.2</v>
      </c>
      <c r="I20" s="50">
        <f t="shared" si="1"/>
        <v>5.2</v>
      </c>
      <c r="J20" s="47">
        <v>0.9</v>
      </c>
    </row>
    <row r="21" spans="1:10" ht="12" customHeight="1" x14ac:dyDescent="0.2">
      <c r="A21" s="90">
        <v>1958</v>
      </c>
      <c r="B21" s="47">
        <v>15</v>
      </c>
      <c r="C21" s="47" t="s">
        <v>185</v>
      </c>
      <c r="D21" s="50">
        <f t="shared" si="0"/>
        <v>15</v>
      </c>
      <c r="E21" s="47">
        <v>1.9</v>
      </c>
      <c r="F21" s="102"/>
      <c r="G21" s="47">
        <v>3.6</v>
      </c>
      <c r="H21" s="47">
        <v>0.8</v>
      </c>
      <c r="I21" s="50">
        <f t="shared" si="1"/>
        <v>4.4000000000000004</v>
      </c>
      <c r="J21" s="47">
        <v>0.5</v>
      </c>
    </row>
    <row r="22" spans="1:10" ht="12" customHeight="1" x14ac:dyDescent="0.2">
      <c r="A22" s="90">
        <v>1959</v>
      </c>
      <c r="B22" s="47">
        <v>14</v>
      </c>
      <c r="C22" s="47" t="s">
        <v>185</v>
      </c>
      <c r="D22" s="50">
        <f t="shared" si="0"/>
        <v>14</v>
      </c>
      <c r="E22" s="47">
        <v>2.6</v>
      </c>
      <c r="F22" s="102"/>
      <c r="G22" s="47">
        <v>3.1</v>
      </c>
      <c r="H22" s="47">
        <v>0.7</v>
      </c>
      <c r="I22" s="50">
        <f t="shared" si="1"/>
        <v>3.8</v>
      </c>
      <c r="J22" s="47">
        <v>0.3</v>
      </c>
    </row>
    <row r="23" spans="1:10" ht="12" customHeight="1" x14ac:dyDescent="0.2">
      <c r="A23" s="90">
        <v>1960</v>
      </c>
      <c r="B23" s="47">
        <v>24.4</v>
      </c>
      <c r="C23" s="47" t="s">
        <v>185</v>
      </c>
      <c r="D23" s="50">
        <f t="shared" si="0"/>
        <v>24.4</v>
      </c>
      <c r="E23" s="47">
        <v>5.5</v>
      </c>
      <c r="F23" s="102"/>
      <c r="G23" s="47">
        <v>3.4</v>
      </c>
      <c r="H23" s="47">
        <v>0.7</v>
      </c>
      <c r="I23" s="50">
        <f t="shared" si="1"/>
        <v>4.0999999999999996</v>
      </c>
      <c r="J23" s="47">
        <v>0.5</v>
      </c>
    </row>
    <row r="24" spans="1:10" ht="12" customHeight="1" x14ac:dyDescent="0.2">
      <c r="A24" s="90">
        <v>1961</v>
      </c>
      <c r="B24" s="47">
        <v>31.8</v>
      </c>
      <c r="C24" s="47" t="s">
        <v>185</v>
      </c>
      <c r="D24" s="50">
        <f t="shared" si="0"/>
        <v>31.8</v>
      </c>
      <c r="E24" s="47">
        <v>5.4</v>
      </c>
      <c r="F24" s="102"/>
      <c r="G24" s="47">
        <v>4.4000000000000004</v>
      </c>
      <c r="H24" s="47">
        <v>0.9</v>
      </c>
      <c r="I24" s="50">
        <f t="shared" si="1"/>
        <v>5.3000000000000007</v>
      </c>
      <c r="J24" s="47">
        <v>0.5</v>
      </c>
    </row>
    <row r="25" spans="1:10" ht="12" customHeight="1" x14ac:dyDescent="0.2">
      <c r="A25" s="90">
        <v>1962</v>
      </c>
      <c r="B25" s="47">
        <v>31.4</v>
      </c>
      <c r="C25" s="47" t="s">
        <v>185</v>
      </c>
      <c r="D25" s="50">
        <f t="shared" si="0"/>
        <v>31.4</v>
      </c>
      <c r="E25" s="47">
        <v>5.3</v>
      </c>
      <c r="F25" s="102"/>
      <c r="G25" s="47">
        <v>3.3</v>
      </c>
      <c r="H25" s="47">
        <v>0.9</v>
      </c>
      <c r="I25" s="50">
        <f t="shared" si="1"/>
        <v>4.2</v>
      </c>
      <c r="J25" s="47">
        <v>0.6</v>
      </c>
    </row>
    <row r="26" spans="1:10" ht="12" customHeight="1" x14ac:dyDescent="0.2">
      <c r="A26" s="90">
        <v>1963</v>
      </c>
      <c r="B26" s="47">
        <v>40.6</v>
      </c>
      <c r="C26" s="47" t="s">
        <v>185</v>
      </c>
      <c r="D26" s="50">
        <f t="shared" si="0"/>
        <v>40.6</v>
      </c>
      <c r="E26" s="47">
        <v>6.9</v>
      </c>
      <c r="F26" s="102"/>
      <c r="G26" s="47">
        <v>8.6999999999999993</v>
      </c>
      <c r="H26" s="47">
        <v>2.2999999999999998</v>
      </c>
      <c r="I26" s="50">
        <f t="shared" si="1"/>
        <v>11</v>
      </c>
      <c r="J26" s="47">
        <v>1.8</v>
      </c>
    </row>
    <row r="27" spans="1:10" ht="12" customHeight="1" x14ac:dyDescent="0.2">
      <c r="A27" s="90">
        <v>1964</v>
      </c>
      <c r="B27" s="47">
        <v>37.299999999999997</v>
      </c>
      <c r="C27" s="47" t="s">
        <v>185</v>
      </c>
      <c r="D27" s="50">
        <f t="shared" si="0"/>
        <v>37.299999999999997</v>
      </c>
      <c r="E27" s="47">
        <v>6.2</v>
      </c>
      <c r="F27" s="102"/>
      <c r="G27" s="47">
        <v>6.6</v>
      </c>
      <c r="H27" s="47">
        <v>2.2000000000000002</v>
      </c>
      <c r="I27" s="50">
        <f t="shared" si="1"/>
        <v>8.8000000000000007</v>
      </c>
      <c r="J27" s="47">
        <v>3</v>
      </c>
    </row>
    <row r="28" spans="1:10" ht="12" customHeight="1" x14ac:dyDescent="0.2">
      <c r="A28" s="90">
        <v>1965</v>
      </c>
      <c r="B28" s="47">
        <v>47.6</v>
      </c>
      <c r="C28" s="47" t="s">
        <v>185</v>
      </c>
      <c r="D28" s="50">
        <f t="shared" si="0"/>
        <v>47.6</v>
      </c>
      <c r="E28" s="47">
        <v>8.1</v>
      </c>
      <c r="F28" s="102"/>
      <c r="G28" s="47">
        <v>9</v>
      </c>
      <c r="H28" s="47">
        <v>2.7</v>
      </c>
      <c r="I28" s="50">
        <f t="shared" si="1"/>
        <v>11.7</v>
      </c>
      <c r="J28" s="47">
        <v>3.1</v>
      </c>
    </row>
    <row r="29" spans="1:10" ht="12" customHeight="1" x14ac:dyDescent="0.2">
      <c r="A29" s="90">
        <v>1966</v>
      </c>
      <c r="B29" s="47">
        <v>31.4</v>
      </c>
      <c r="C29" s="47" t="s">
        <v>185</v>
      </c>
      <c r="D29" s="50">
        <f t="shared" si="0"/>
        <v>31.4</v>
      </c>
      <c r="E29" s="47">
        <v>3.5</v>
      </c>
      <c r="F29" s="102"/>
      <c r="G29" s="47">
        <v>6.7</v>
      </c>
      <c r="H29" s="47">
        <v>0.6</v>
      </c>
      <c r="I29" s="50">
        <f t="shared" si="1"/>
        <v>7.3</v>
      </c>
      <c r="J29" s="47">
        <v>1.3</v>
      </c>
    </row>
    <row r="30" spans="1:10" ht="12" customHeight="1" x14ac:dyDescent="0.2">
      <c r="A30" s="90">
        <v>1967</v>
      </c>
      <c r="B30" s="47">
        <v>14.7</v>
      </c>
      <c r="C30" s="47" t="s">
        <v>185</v>
      </c>
      <c r="D30" s="50">
        <f t="shared" si="0"/>
        <v>14.7</v>
      </c>
      <c r="E30" s="47">
        <v>2.4</v>
      </c>
      <c r="F30" s="102"/>
      <c r="G30" s="47">
        <v>6.5</v>
      </c>
      <c r="H30" s="47">
        <v>2.6</v>
      </c>
      <c r="I30" s="50">
        <f t="shared" si="1"/>
        <v>9.1</v>
      </c>
      <c r="J30" s="47">
        <v>4.9000000000000004</v>
      </c>
    </row>
    <row r="31" spans="1:10" ht="12" customHeight="1" x14ac:dyDescent="0.2">
      <c r="A31" s="90">
        <v>1968</v>
      </c>
      <c r="B31" s="47">
        <v>19.5</v>
      </c>
      <c r="C31" s="47" t="s">
        <v>185</v>
      </c>
      <c r="D31" s="50">
        <f t="shared" si="0"/>
        <v>19.5</v>
      </c>
      <c r="E31" s="47">
        <v>7.5</v>
      </c>
      <c r="F31" s="102"/>
      <c r="G31" s="47">
        <v>6.2</v>
      </c>
      <c r="H31" s="47">
        <v>3.1</v>
      </c>
      <c r="I31" s="50">
        <f t="shared" si="1"/>
        <v>9.3000000000000007</v>
      </c>
      <c r="J31" s="47">
        <v>4.3</v>
      </c>
    </row>
    <row r="32" spans="1:10" ht="12" customHeight="1" x14ac:dyDescent="0.2">
      <c r="A32" s="90">
        <v>1969</v>
      </c>
      <c r="B32" s="47">
        <v>59</v>
      </c>
      <c r="C32" s="47" t="s">
        <v>185</v>
      </c>
      <c r="D32" s="50">
        <f t="shared" si="0"/>
        <v>59</v>
      </c>
      <c r="E32" s="47">
        <v>6.7</v>
      </c>
      <c r="F32" s="102"/>
      <c r="G32" s="47">
        <v>10.7</v>
      </c>
      <c r="H32" s="47">
        <v>9.4</v>
      </c>
      <c r="I32" s="50">
        <f t="shared" si="1"/>
        <v>20.100000000000001</v>
      </c>
      <c r="J32" s="47">
        <v>3</v>
      </c>
    </row>
    <row r="33" spans="1:10" ht="12" customHeight="1" x14ac:dyDescent="0.2">
      <c r="A33" s="90">
        <v>1970</v>
      </c>
      <c r="B33" s="47">
        <v>45.1</v>
      </c>
      <c r="C33" s="47" t="s">
        <v>185</v>
      </c>
      <c r="D33" s="50">
        <f t="shared" si="0"/>
        <v>45.1</v>
      </c>
      <c r="E33" s="47">
        <v>7.4</v>
      </c>
      <c r="F33" s="102"/>
      <c r="G33" s="47">
        <v>6.1</v>
      </c>
      <c r="H33" s="47">
        <v>6.9</v>
      </c>
      <c r="I33" s="50">
        <f t="shared" si="1"/>
        <v>13</v>
      </c>
      <c r="J33" s="47">
        <v>2.4</v>
      </c>
    </row>
    <row r="34" spans="1:10" ht="12" customHeight="1" x14ac:dyDescent="0.2">
      <c r="A34" s="90">
        <v>1971</v>
      </c>
      <c r="B34" s="47">
        <v>28.3</v>
      </c>
      <c r="C34" s="47">
        <v>1.1000000000000001</v>
      </c>
      <c r="D34" s="50">
        <f t="shared" si="0"/>
        <v>29.400000000000002</v>
      </c>
      <c r="E34" s="47">
        <v>6.1</v>
      </c>
      <c r="F34" s="102"/>
      <c r="G34" s="47">
        <v>6</v>
      </c>
      <c r="H34" s="47">
        <v>3.9</v>
      </c>
      <c r="I34" s="50">
        <f t="shared" si="1"/>
        <v>9.9</v>
      </c>
      <c r="J34" s="47">
        <v>2.6</v>
      </c>
    </row>
    <row r="35" spans="1:10" ht="12" customHeight="1" x14ac:dyDescent="0.2">
      <c r="A35" s="90">
        <v>1972</v>
      </c>
      <c r="B35" s="47">
        <v>30</v>
      </c>
      <c r="C35" s="47">
        <v>0.8</v>
      </c>
      <c r="D35" s="50">
        <f t="shared" si="0"/>
        <v>30.8</v>
      </c>
      <c r="E35" s="47">
        <v>5.7</v>
      </c>
      <c r="F35" s="102"/>
      <c r="G35" s="47">
        <v>7.9</v>
      </c>
      <c r="H35" s="47">
        <v>8.5</v>
      </c>
      <c r="I35" s="50">
        <f t="shared" si="1"/>
        <v>16.399999999999999</v>
      </c>
      <c r="J35" s="47">
        <v>7.4</v>
      </c>
    </row>
    <row r="36" spans="1:10" ht="12" customHeight="1" x14ac:dyDescent="0.2">
      <c r="A36" s="90">
        <v>1973</v>
      </c>
      <c r="B36" s="47">
        <v>34.700000000000003</v>
      </c>
      <c r="C36" s="47">
        <v>0.6</v>
      </c>
      <c r="D36" s="50">
        <f t="shared" si="0"/>
        <v>35.300000000000004</v>
      </c>
      <c r="E36" s="47">
        <v>5</v>
      </c>
      <c r="F36" s="102"/>
      <c r="G36" s="47">
        <v>11.4</v>
      </c>
      <c r="H36" s="47">
        <v>8.1999999999999993</v>
      </c>
      <c r="I36" s="50">
        <f t="shared" si="1"/>
        <v>19.600000000000001</v>
      </c>
      <c r="J36" s="47">
        <v>3.2</v>
      </c>
    </row>
    <row r="37" spans="1:10" ht="12" customHeight="1" x14ac:dyDescent="0.2">
      <c r="A37" s="90">
        <v>1974</v>
      </c>
      <c r="B37" s="47">
        <v>16.5</v>
      </c>
      <c r="C37" s="47">
        <v>0.5</v>
      </c>
      <c r="D37" s="50">
        <f t="shared" si="0"/>
        <v>17</v>
      </c>
      <c r="E37" s="47">
        <v>3.5</v>
      </c>
      <c r="F37" s="102"/>
      <c r="G37" s="47">
        <v>5.8</v>
      </c>
      <c r="H37" s="47">
        <v>5.0999999999999996</v>
      </c>
      <c r="I37" s="50">
        <f t="shared" si="1"/>
        <v>10.899999999999999</v>
      </c>
      <c r="J37" s="47">
        <v>2.2000000000000002</v>
      </c>
    </row>
    <row r="38" spans="1:10" ht="12" customHeight="1" x14ac:dyDescent="0.2">
      <c r="A38" s="90">
        <v>1975</v>
      </c>
      <c r="B38" s="47">
        <v>20.399999999999999</v>
      </c>
      <c r="C38" s="47">
        <v>1</v>
      </c>
      <c r="D38" s="50">
        <f t="shared" si="0"/>
        <v>21.4</v>
      </c>
      <c r="E38" s="47">
        <v>4.5999999999999996</v>
      </c>
      <c r="F38" s="102"/>
      <c r="G38" s="47">
        <v>5.4</v>
      </c>
      <c r="H38" s="47">
        <v>5.2</v>
      </c>
      <c r="I38" s="50">
        <f t="shared" si="1"/>
        <v>10.600000000000001</v>
      </c>
      <c r="J38" s="47">
        <v>3.6</v>
      </c>
    </row>
    <row r="39" spans="1:10" ht="12" customHeight="1" x14ac:dyDescent="0.2">
      <c r="A39" s="90">
        <v>1976</v>
      </c>
      <c r="B39" s="47">
        <v>20.399999999999999</v>
      </c>
      <c r="C39" s="47">
        <v>1.2</v>
      </c>
      <c r="D39" s="50">
        <f t="shared" si="0"/>
        <v>21.599999999999998</v>
      </c>
      <c r="E39" s="47">
        <v>6.9</v>
      </c>
      <c r="F39" s="102"/>
      <c r="G39" s="47">
        <v>5.5</v>
      </c>
      <c r="H39" s="47">
        <v>5.2</v>
      </c>
      <c r="I39" s="50">
        <f t="shared" si="1"/>
        <v>10.7</v>
      </c>
      <c r="J39" s="47">
        <v>4.3</v>
      </c>
    </row>
    <row r="40" spans="1:10" ht="12" customHeight="1" x14ac:dyDescent="0.2">
      <c r="A40" s="90">
        <v>1977</v>
      </c>
      <c r="B40" s="47">
        <v>14.9</v>
      </c>
      <c r="C40" s="47">
        <v>1.5</v>
      </c>
      <c r="D40" s="50">
        <f t="shared" si="0"/>
        <v>16.399999999999999</v>
      </c>
      <c r="E40" s="47">
        <v>3</v>
      </c>
      <c r="F40" s="102"/>
      <c r="G40" s="47">
        <v>6.8</v>
      </c>
      <c r="H40" s="47">
        <v>5.5</v>
      </c>
      <c r="I40" s="50">
        <f t="shared" si="1"/>
        <v>12.3</v>
      </c>
      <c r="J40" s="47">
        <v>3.5</v>
      </c>
    </row>
    <row r="41" spans="1:10" ht="12" customHeight="1" x14ac:dyDescent="0.2">
      <c r="A41" s="90">
        <v>1978</v>
      </c>
      <c r="B41" s="47">
        <v>40.200000000000003</v>
      </c>
      <c r="C41" s="47">
        <v>7</v>
      </c>
      <c r="D41" s="50">
        <f t="shared" si="0"/>
        <v>47.2</v>
      </c>
      <c r="E41" s="47">
        <v>11.3</v>
      </c>
      <c r="F41" s="102"/>
      <c r="G41" s="47">
        <v>5.4</v>
      </c>
      <c r="H41" s="47">
        <v>2.8</v>
      </c>
      <c r="I41" s="50">
        <f t="shared" si="1"/>
        <v>8.1999999999999993</v>
      </c>
      <c r="J41" s="47">
        <v>2.8</v>
      </c>
    </row>
    <row r="42" spans="1:10" ht="12" customHeight="1" x14ac:dyDescent="0.2">
      <c r="A42" s="90">
        <v>1979</v>
      </c>
      <c r="B42" s="47">
        <v>29.3</v>
      </c>
      <c r="C42" s="47">
        <v>8.9</v>
      </c>
      <c r="D42" s="50">
        <f t="shared" si="0"/>
        <v>38.200000000000003</v>
      </c>
      <c r="E42" s="47">
        <v>5.8</v>
      </c>
      <c r="F42" s="102"/>
      <c r="G42" s="47">
        <v>5.5</v>
      </c>
      <c r="H42" s="47">
        <v>4</v>
      </c>
      <c r="I42" s="50">
        <f t="shared" si="1"/>
        <v>9.5</v>
      </c>
      <c r="J42" s="47">
        <v>3.2</v>
      </c>
    </row>
    <row r="43" spans="1:10" ht="12" customHeight="1" x14ac:dyDescent="0.2">
      <c r="A43" s="90">
        <v>1980</v>
      </c>
      <c r="B43" s="47">
        <v>24.2</v>
      </c>
      <c r="C43" s="47">
        <v>12.7</v>
      </c>
      <c r="D43" s="50">
        <f t="shared" si="0"/>
        <v>36.9</v>
      </c>
      <c r="E43" s="47">
        <v>8</v>
      </c>
      <c r="F43" s="102"/>
      <c r="G43" s="47">
        <v>5.7</v>
      </c>
      <c r="H43" s="47">
        <v>1.9</v>
      </c>
      <c r="I43" s="50">
        <f t="shared" si="1"/>
        <v>7.6</v>
      </c>
      <c r="J43" s="47">
        <v>2.1</v>
      </c>
    </row>
    <row r="44" spans="1:10" ht="12" customHeight="1" x14ac:dyDescent="0.2">
      <c r="A44" s="90">
        <v>1981</v>
      </c>
      <c r="B44" s="47">
        <v>12.8</v>
      </c>
      <c r="C44" s="47">
        <v>4.4000000000000004</v>
      </c>
      <c r="D44" s="50">
        <f t="shared" si="0"/>
        <v>17.200000000000003</v>
      </c>
      <c r="E44" s="47">
        <v>3</v>
      </c>
      <c r="F44" s="102"/>
      <c r="G44" s="47">
        <v>4.5999999999999996</v>
      </c>
      <c r="H44" s="47">
        <v>4.0999999999999996</v>
      </c>
      <c r="I44" s="50">
        <f t="shared" si="1"/>
        <v>8.6999999999999993</v>
      </c>
      <c r="J44" s="47">
        <v>2</v>
      </c>
    </row>
    <row r="45" spans="1:10" ht="12" customHeight="1" x14ac:dyDescent="0.2">
      <c r="A45" s="90">
        <v>1982</v>
      </c>
      <c r="B45" s="47">
        <v>23.2</v>
      </c>
      <c r="C45" s="47">
        <v>6.7</v>
      </c>
      <c r="D45" s="50">
        <f t="shared" si="0"/>
        <v>29.9</v>
      </c>
      <c r="E45" s="47">
        <v>10.1</v>
      </c>
      <c r="F45" s="102"/>
      <c r="G45" s="47">
        <v>6.5</v>
      </c>
      <c r="H45" s="47">
        <v>2</v>
      </c>
      <c r="I45" s="50">
        <f t="shared" si="1"/>
        <v>8.5</v>
      </c>
      <c r="J45" s="47">
        <v>3.3</v>
      </c>
    </row>
    <row r="46" spans="1:10" ht="12" customHeight="1" x14ac:dyDescent="0.2">
      <c r="A46" s="90">
        <v>1983</v>
      </c>
      <c r="B46" s="47">
        <v>9.8000000000000007</v>
      </c>
      <c r="C46" s="47">
        <v>2.7</v>
      </c>
      <c r="D46" s="50">
        <f t="shared" si="0"/>
        <v>12.5</v>
      </c>
      <c r="E46" s="47">
        <v>4.7</v>
      </c>
      <c r="F46" s="102"/>
      <c r="G46" s="47">
        <v>3</v>
      </c>
      <c r="H46" s="47">
        <v>2.9</v>
      </c>
      <c r="I46" s="50">
        <f t="shared" si="1"/>
        <v>5.9</v>
      </c>
      <c r="J46" s="47">
        <v>1.8</v>
      </c>
    </row>
    <row r="47" spans="1:10" ht="12" customHeight="1" x14ac:dyDescent="0.2">
      <c r="A47" s="90">
        <v>1984</v>
      </c>
      <c r="B47" s="47">
        <v>8.4</v>
      </c>
      <c r="C47" s="47">
        <v>4.3</v>
      </c>
      <c r="D47" s="50">
        <f t="shared" si="0"/>
        <v>12.7</v>
      </c>
      <c r="E47" s="47">
        <v>3.8</v>
      </c>
      <c r="F47" s="102"/>
      <c r="G47" s="47">
        <v>4.5</v>
      </c>
      <c r="H47" s="47">
        <v>2.4</v>
      </c>
      <c r="I47" s="50">
        <f t="shared" si="1"/>
        <v>6.9</v>
      </c>
      <c r="J47" s="47">
        <v>1.9</v>
      </c>
    </row>
    <row r="48" spans="1:10" ht="12" customHeight="1" x14ac:dyDescent="0.2">
      <c r="A48" s="90">
        <v>1985</v>
      </c>
      <c r="B48" s="47">
        <v>27.8</v>
      </c>
      <c r="C48" s="47">
        <v>12.7</v>
      </c>
      <c r="D48" s="50">
        <f t="shared" si="0"/>
        <v>40.5</v>
      </c>
      <c r="E48" s="47">
        <v>15</v>
      </c>
      <c r="F48" s="102"/>
      <c r="G48" s="47">
        <v>7.5</v>
      </c>
      <c r="H48" s="47">
        <v>6.1</v>
      </c>
      <c r="I48" s="50">
        <f t="shared" si="1"/>
        <v>13.6</v>
      </c>
      <c r="J48" s="47">
        <v>3.6</v>
      </c>
    </row>
    <row r="49" spans="1:10" ht="12" customHeight="1" x14ac:dyDescent="0.2">
      <c r="A49" s="90">
        <v>1986</v>
      </c>
      <c r="B49" s="47">
        <v>40.4</v>
      </c>
      <c r="C49" s="47">
        <v>49.1</v>
      </c>
      <c r="D49" s="50">
        <f t="shared" si="0"/>
        <v>89.5</v>
      </c>
      <c r="E49" s="47">
        <v>30.1</v>
      </c>
      <c r="F49" s="102"/>
      <c r="G49" s="47">
        <v>8.3000000000000007</v>
      </c>
      <c r="H49" s="47">
        <v>5.3</v>
      </c>
      <c r="I49" s="50">
        <f t="shared" si="1"/>
        <v>13.600000000000001</v>
      </c>
      <c r="J49" s="47">
        <v>4.4000000000000004</v>
      </c>
    </row>
    <row r="50" spans="1:10" ht="12" customHeight="1" x14ac:dyDescent="0.2">
      <c r="A50" s="90">
        <v>1987</v>
      </c>
      <c r="B50" s="47">
        <v>37.4</v>
      </c>
      <c r="C50" s="47">
        <v>44.1</v>
      </c>
      <c r="D50" s="50">
        <f t="shared" si="0"/>
        <v>81.5</v>
      </c>
      <c r="E50" s="47">
        <v>16.2</v>
      </c>
      <c r="F50" s="102"/>
      <c r="G50" s="47">
        <v>8.3000000000000007</v>
      </c>
      <c r="H50" s="47">
        <v>7.2</v>
      </c>
      <c r="I50" s="50">
        <f t="shared" si="1"/>
        <v>15.5</v>
      </c>
      <c r="J50" s="47">
        <v>3.4</v>
      </c>
    </row>
    <row r="51" spans="1:10" ht="12" customHeight="1" x14ac:dyDescent="0.2">
      <c r="A51" s="90">
        <v>1988</v>
      </c>
      <c r="B51" s="47">
        <v>38.799999999999997</v>
      </c>
      <c r="C51" s="47">
        <v>43.8</v>
      </c>
      <c r="D51" s="50">
        <f t="shared" si="0"/>
        <v>82.6</v>
      </c>
      <c r="E51" s="47">
        <v>18.399999999999999</v>
      </c>
      <c r="F51" s="102"/>
      <c r="G51" s="47">
        <v>7.8</v>
      </c>
      <c r="H51" s="47">
        <v>3.8</v>
      </c>
      <c r="I51" s="50">
        <f t="shared" si="1"/>
        <v>11.6</v>
      </c>
      <c r="J51" s="47">
        <v>1.6</v>
      </c>
    </row>
    <row r="52" spans="1:10" ht="12" customHeight="1" x14ac:dyDescent="0.2">
      <c r="A52" s="90">
        <v>1989</v>
      </c>
      <c r="B52" s="47">
        <v>7.9</v>
      </c>
      <c r="C52" s="47">
        <v>52.4</v>
      </c>
      <c r="D52" s="50">
        <f t="shared" si="0"/>
        <v>60.3</v>
      </c>
      <c r="E52" s="47">
        <v>6.6</v>
      </c>
      <c r="F52" s="102"/>
      <c r="G52" s="47">
        <v>7.6</v>
      </c>
      <c r="H52" s="47">
        <v>2.2000000000000002</v>
      </c>
      <c r="I52" s="50">
        <f t="shared" si="1"/>
        <v>9.8000000000000007</v>
      </c>
      <c r="J52" s="47">
        <v>1.7</v>
      </c>
    </row>
    <row r="53" spans="1:10" ht="12" customHeight="1" x14ac:dyDescent="0.2">
      <c r="A53" s="90">
        <v>1990</v>
      </c>
      <c r="B53" s="47">
        <v>18</v>
      </c>
      <c r="C53" s="47">
        <v>6.5</v>
      </c>
      <c r="D53" s="50">
        <f t="shared" si="0"/>
        <v>24.5</v>
      </c>
      <c r="E53" s="47">
        <v>3.1</v>
      </c>
      <c r="F53" s="102"/>
      <c r="G53" s="47">
        <v>5.5</v>
      </c>
      <c r="H53" s="47">
        <v>2</v>
      </c>
      <c r="I53" s="50">
        <f t="shared" si="1"/>
        <v>7.5</v>
      </c>
      <c r="J53" s="47">
        <v>1.3</v>
      </c>
    </row>
    <row r="54" spans="1:10" ht="12" customHeight="1" x14ac:dyDescent="0.2">
      <c r="A54" s="90">
        <v>1991</v>
      </c>
      <c r="B54" s="47">
        <v>9.3000000000000007</v>
      </c>
      <c r="C54" s="47">
        <v>3</v>
      </c>
      <c r="D54" s="50">
        <f t="shared" si="0"/>
        <v>12.3</v>
      </c>
      <c r="E54" s="47">
        <v>2.4</v>
      </c>
      <c r="F54" s="102"/>
      <c r="G54" s="47">
        <v>2.4</v>
      </c>
      <c r="H54" s="47">
        <v>1.8</v>
      </c>
      <c r="I54" s="50">
        <f t="shared" si="1"/>
        <v>4.2</v>
      </c>
      <c r="J54" s="47">
        <v>0.6</v>
      </c>
    </row>
    <row r="55" spans="1:10" ht="12" customHeight="1" x14ac:dyDescent="0.2">
      <c r="A55" s="90">
        <v>1992</v>
      </c>
      <c r="B55" s="47">
        <v>2.2000000000000002</v>
      </c>
      <c r="C55" s="47">
        <v>3.6</v>
      </c>
      <c r="D55" s="50">
        <f t="shared" si="0"/>
        <v>5.8000000000000007</v>
      </c>
      <c r="E55" s="47">
        <v>1.3</v>
      </c>
      <c r="F55" s="102"/>
      <c r="G55" s="47">
        <v>2.5</v>
      </c>
      <c r="H55" s="47">
        <v>2.5</v>
      </c>
      <c r="I55" s="50">
        <f t="shared" si="1"/>
        <v>5</v>
      </c>
      <c r="J55" s="47">
        <v>0.9</v>
      </c>
    </row>
    <row r="56" spans="1:10" ht="12" customHeight="1" x14ac:dyDescent="0.2">
      <c r="A56" s="90">
        <v>1993</v>
      </c>
      <c r="B56" s="47">
        <v>12.6</v>
      </c>
      <c r="C56" s="47">
        <v>13.5</v>
      </c>
      <c r="D56" s="50">
        <f t="shared" si="0"/>
        <v>26.1</v>
      </c>
      <c r="E56" s="47">
        <v>6.8</v>
      </c>
      <c r="F56" s="102"/>
      <c r="G56" s="47">
        <v>3.8</v>
      </c>
      <c r="H56" s="47">
        <v>2.1</v>
      </c>
      <c r="I56" s="50">
        <f t="shared" si="1"/>
        <v>5.9</v>
      </c>
      <c r="J56" s="47">
        <v>1.2</v>
      </c>
    </row>
    <row r="57" spans="1:10" ht="12" customHeight="1" x14ac:dyDescent="0.2">
      <c r="A57" s="90">
        <v>1994</v>
      </c>
      <c r="B57" s="47">
        <v>3.6</v>
      </c>
      <c r="C57" s="47">
        <v>10.5</v>
      </c>
      <c r="D57" s="50">
        <f t="shared" si="0"/>
        <v>14.1</v>
      </c>
      <c r="E57" s="47">
        <v>2.6</v>
      </c>
      <c r="F57" s="102"/>
      <c r="G57" s="47">
        <v>2.8</v>
      </c>
      <c r="H57" s="47">
        <v>2.5</v>
      </c>
      <c r="I57" s="50">
        <f t="shared" si="1"/>
        <v>5.3</v>
      </c>
      <c r="J57" s="47">
        <v>1.1000000000000001</v>
      </c>
    </row>
    <row r="58" spans="1:10" ht="12" customHeight="1" x14ac:dyDescent="0.2">
      <c r="A58" s="90">
        <v>1995</v>
      </c>
      <c r="B58" s="47">
        <v>20.7</v>
      </c>
      <c r="C58" s="47">
        <v>61.2</v>
      </c>
      <c r="D58" s="50">
        <f t="shared" si="0"/>
        <v>81.900000000000006</v>
      </c>
      <c r="E58" s="47">
        <v>6.2</v>
      </c>
      <c r="F58" s="102"/>
      <c r="G58" s="47">
        <v>6.2</v>
      </c>
      <c r="H58" s="47">
        <v>3.6</v>
      </c>
      <c r="I58" s="50">
        <f t="shared" si="1"/>
        <v>9.8000000000000007</v>
      </c>
      <c r="J58" s="47">
        <v>1.9</v>
      </c>
    </row>
    <row r="59" spans="1:10" ht="12" customHeight="1" x14ac:dyDescent="0.2">
      <c r="A59" s="90">
        <v>1996</v>
      </c>
      <c r="B59" s="47">
        <v>10.3</v>
      </c>
      <c r="C59" s="47">
        <v>26.3</v>
      </c>
      <c r="D59" s="50">
        <f t="shared" si="0"/>
        <v>36.6</v>
      </c>
      <c r="E59" s="47">
        <v>3.4</v>
      </c>
      <c r="F59" s="47"/>
      <c r="G59" s="47">
        <v>4.3</v>
      </c>
      <c r="H59" s="47">
        <v>2.2000000000000002</v>
      </c>
      <c r="I59" s="50">
        <f t="shared" si="1"/>
        <v>6.5</v>
      </c>
      <c r="J59" s="47">
        <v>1</v>
      </c>
    </row>
    <row r="60" spans="1:10" ht="12" customHeight="1" x14ac:dyDescent="0.2">
      <c r="A60" s="90">
        <v>1997</v>
      </c>
      <c r="B60" s="47">
        <v>9.6</v>
      </c>
      <c r="C60" s="47">
        <v>32.200000000000003</v>
      </c>
      <c r="D60" s="50">
        <f t="shared" si="0"/>
        <v>41.800000000000004</v>
      </c>
      <c r="E60" s="47">
        <v>2.8</v>
      </c>
      <c r="F60" s="47"/>
      <c r="G60" s="47">
        <v>3.3</v>
      </c>
      <c r="H60" s="47">
        <v>2.5</v>
      </c>
      <c r="I60" s="50">
        <f t="shared" si="1"/>
        <v>5.8</v>
      </c>
      <c r="J60" s="47">
        <v>16</v>
      </c>
    </row>
    <row r="61" spans="1:10" ht="12" customHeight="1" x14ac:dyDescent="0.2">
      <c r="A61" s="90">
        <v>1998</v>
      </c>
      <c r="B61" s="47">
        <v>3.7</v>
      </c>
      <c r="C61" s="47">
        <v>12.3</v>
      </c>
      <c r="D61" s="50">
        <f t="shared" si="0"/>
        <v>16</v>
      </c>
      <c r="E61" s="47">
        <v>2.8</v>
      </c>
      <c r="F61" s="47"/>
      <c r="G61" s="47">
        <v>4</v>
      </c>
      <c r="H61" s="47">
        <v>2.9</v>
      </c>
      <c r="I61" s="50">
        <f t="shared" si="1"/>
        <v>6.9</v>
      </c>
      <c r="J61" s="47">
        <v>1.5</v>
      </c>
    </row>
    <row r="62" spans="1:10" ht="12" customHeight="1" x14ac:dyDescent="0.2">
      <c r="A62" s="90">
        <v>1999</v>
      </c>
      <c r="B62" s="47">
        <v>6</v>
      </c>
      <c r="C62" s="47">
        <v>15</v>
      </c>
      <c r="D62" s="50">
        <f t="shared" si="0"/>
        <v>21</v>
      </c>
      <c r="E62" s="47">
        <v>1.9</v>
      </c>
      <c r="F62" s="47"/>
      <c r="G62" s="47">
        <v>2.8</v>
      </c>
      <c r="H62" s="47">
        <v>4.5999999999999996</v>
      </c>
      <c r="I62" s="50">
        <f t="shared" si="1"/>
        <v>7.3999999999999995</v>
      </c>
      <c r="J62" s="47">
        <v>3.1</v>
      </c>
    </row>
    <row r="63" spans="1:10" ht="12" customHeight="1" x14ac:dyDescent="0.2">
      <c r="A63" s="90">
        <v>2000</v>
      </c>
      <c r="B63" s="47">
        <v>3.4</v>
      </c>
      <c r="C63" s="47">
        <v>26.8</v>
      </c>
      <c r="D63" s="50">
        <f t="shared" si="0"/>
        <v>30.2</v>
      </c>
      <c r="E63" s="47">
        <v>3.1</v>
      </c>
      <c r="F63" s="47"/>
      <c r="G63" s="47">
        <v>3.4</v>
      </c>
      <c r="H63" s="47">
        <v>9.1999999999999993</v>
      </c>
      <c r="I63" s="50">
        <f t="shared" si="1"/>
        <v>12.6</v>
      </c>
      <c r="J63" s="47">
        <v>4.5999999999999996</v>
      </c>
    </row>
    <row r="64" spans="1:10" ht="12" customHeight="1" x14ac:dyDescent="0.2">
      <c r="A64" s="90">
        <v>2001</v>
      </c>
      <c r="B64" s="47">
        <v>9.3000000000000007</v>
      </c>
      <c r="C64" s="47">
        <v>23.9</v>
      </c>
      <c r="D64" s="50">
        <f t="shared" si="0"/>
        <v>33.200000000000003</v>
      </c>
      <c r="E64" s="47">
        <v>2.2999999999999998</v>
      </c>
      <c r="F64" s="47"/>
      <c r="G64" s="47">
        <v>6.1</v>
      </c>
      <c r="H64" s="47">
        <v>14.6</v>
      </c>
      <c r="I64" s="50">
        <f t="shared" si="1"/>
        <v>20.7</v>
      </c>
      <c r="J64" s="47">
        <v>4.7</v>
      </c>
    </row>
    <row r="65" spans="1:12" ht="12" customHeight="1" x14ac:dyDescent="0.2">
      <c r="A65" s="90">
        <v>2002</v>
      </c>
      <c r="B65" s="47">
        <v>7</v>
      </c>
      <c r="C65" s="47">
        <v>40.799999999999997</v>
      </c>
      <c r="D65" s="50">
        <f t="shared" si="0"/>
        <v>47.8</v>
      </c>
      <c r="E65" s="47">
        <v>3.2</v>
      </c>
      <c r="F65" s="47"/>
      <c r="G65" s="47">
        <v>6.7670000000000003</v>
      </c>
      <c r="H65" s="47">
        <v>17.434999999999999</v>
      </c>
      <c r="I65" s="50">
        <f t="shared" si="1"/>
        <v>24.201999999999998</v>
      </c>
      <c r="J65" s="47">
        <v>3.1</v>
      </c>
    </row>
    <row r="66" spans="1:12" ht="12" customHeight="1" x14ac:dyDescent="0.2">
      <c r="A66" s="90">
        <v>2003</v>
      </c>
      <c r="B66" s="47">
        <v>19.3</v>
      </c>
      <c r="C66" s="47">
        <v>22.6</v>
      </c>
      <c r="D66" s="50">
        <f t="shared" si="0"/>
        <v>41.900000000000006</v>
      </c>
      <c r="E66" s="47">
        <v>3</v>
      </c>
      <c r="F66" s="47"/>
      <c r="G66" s="47">
        <v>7.8929999999999998</v>
      </c>
      <c r="H66" s="47">
        <v>12.263</v>
      </c>
      <c r="I66" s="50">
        <f t="shared" si="1"/>
        <v>20.155999999999999</v>
      </c>
      <c r="J66" s="47">
        <v>4.0999999999999996</v>
      </c>
    </row>
    <row r="67" spans="1:12" ht="12" customHeight="1" x14ac:dyDescent="0.2">
      <c r="A67" s="90">
        <v>2004</v>
      </c>
      <c r="B67" s="47">
        <v>13.3</v>
      </c>
      <c r="C67" s="47">
        <v>26</v>
      </c>
      <c r="D67" s="50">
        <f t="shared" si="0"/>
        <v>39.299999999999997</v>
      </c>
      <c r="E67" s="47">
        <v>3.8</v>
      </c>
      <c r="F67" s="47"/>
      <c r="G67" s="47">
        <v>5.3620000000000001</v>
      </c>
      <c r="H67" s="47">
        <v>10.071</v>
      </c>
      <c r="I67" s="50">
        <f t="shared" si="1"/>
        <v>15.433</v>
      </c>
      <c r="J67" s="47">
        <v>2.5</v>
      </c>
    </row>
    <row r="68" spans="1:12" ht="12" customHeight="1" x14ac:dyDescent="0.2">
      <c r="A68" s="90">
        <v>2005</v>
      </c>
      <c r="B68" s="47">
        <v>5.8040000000000003</v>
      </c>
      <c r="C68" s="47">
        <v>12.286</v>
      </c>
      <c r="D68" s="50">
        <f t="shared" si="0"/>
        <v>18.09</v>
      </c>
      <c r="E68" s="47">
        <v>1.2789999999999999</v>
      </c>
      <c r="F68" s="47"/>
      <c r="G68" s="47">
        <v>3.5539999999999998</v>
      </c>
      <c r="H68" s="47">
        <v>5.4589999999999996</v>
      </c>
      <c r="I68" s="50">
        <f t="shared" si="1"/>
        <v>9.0129999999999999</v>
      </c>
      <c r="J68" s="47">
        <v>1.3169999999999999</v>
      </c>
    </row>
    <row r="69" spans="1:12" ht="12" customHeight="1" x14ac:dyDescent="0.2">
      <c r="A69" s="162">
        <v>2006</v>
      </c>
      <c r="B69" s="163">
        <v>4.7549999999999999</v>
      </c>
      <c r="C69" s="163">
        <v>6.9630000000000001</v>
      </c>
      <c r="D69" s="164">
        <v>11.718</v>
      </c>
      <c r="E69" s="163">
        <v>2.238</v>
      </c>
      <c r="F69" s="163"/>
      <c r="G69" s="163">
        <v>2.5750000000000002</v>
      </c>
      <c r="H69" s="163">
        <v>3.5059999999999998</v>
      </c>
      <c r="I69" s="164">
        <v>6.0809999999999995</v>
      </c>
      <c r="J69" s="163">
        <v>1.6819999999999999</v>
      </c>
    </row>
    <row r="70" spans="1:12" ht="12" customHeight="1" x14ac:dyDescent="0.2">
      <c r="A70" s="162">
        <v>2007</v>
      </c>
      <c r="B70" s="163">
        <v>3.4649999999999999</v>
      </c>
      <c r="C70" s="163">
        <v>7.7060000000000004</v>
      </c>
      <c r="D70" s="164">
        <v>11.170999999999999</v>
      </c>
      <c r="E70" s="163">
        <v>1.5669999999999999</v>
      </c>
      <c r="F70" s="163"/>
      <c r="G70" s="163">
        <v>2.4300000000000002</v>
      </c>
      <c r="H70" s="163">
        <v>4.2039999999999997</v>
      </c>
      <c r="I70" s="164">
        <v>6.6340000000000003</v>
      </c>
      <c r="J70" s="163">
        <v>1.6819999999999999</v>
      </c>
    </row>
    <row r="71" spans="1:12" ht="12" customHeight="1" x14ac:dyDescent="0.2">
      <c r="A71" s="162">
        <v>2008</v>
      </c>
      <c r="B71" s="163">
        <v>3.97</v>
      </c>
      <c r="C71" s="163">
        <v>8.5779999999999994</v>
      </c>
      <c r="D71" s="164">
        <v>12.548</v>
      </c>
      <c r="E71" s="163">
        <v>3.7519999999999998</v>
      </c>
      <c r="F71" s="163"/>
      <c r="G71" s="163">
        <v>2.6259999999999999</v>
      </c>
      <c r="H71" s="163">
        <v>5.0510000000000002</v>
      </c>
      <c r="I71" s="164">
        <v>7.6769999999999996</v>
      </c>
      <c r="J71" s="163">
        <v>2.6509999999999998</v>
      </c>
    </row>
    <row r="72" spans="1:12" ht="12" customHeight="1" x14ac:dyDescent="0.2">
      <c r="A72" s="162">
        <v>2009</v>
      </c>
      <c r="B72" s="163">
        <v>5.234</v>
      </c>
      <c r="C72" s="163">
        <v>8.3290000000000006</v>
      </c>
      <c r="D72" s="164">
        <v>13.563000000000001</v>
      </c>
      <c r="E72" s="163">
        <v>2.2879999999999998</v>
      </c>
      <c r="F72" s="163"/>
      <c r="G72" s="163">
        <v>5.31</v>
      </c>
      <c r="H72" s="163">
        <v>8.9510000000000005</v>
      </c>
      <c r="I72" s="164">
        <v>14.260999999999999</v>
      </c>
      <c r="J72" s="163">
        <v>4.8230000000000004</v>
      </c>
    </row>
    <row r="73" spans="1:12" ht="12" customHeight="1" x14ac:dyDescent="0.2">
      <c r="A73" s="162">
        <v>2010</v>
      </c>
      <c r="B73" s="163">
        <v>9.6349999999999998</v>
      </c>
      <c r="C73" s="163">
        <v>11.481</v>
      </c>
      <c r="D73" s="164">
        <v>21.114999999999998</v>
      </c>
      <c r="E73" s="163">
        <v>1.915</v>
      </c>
      <c r="F73" s="163"/>
      <c r="G73" s="163">
        <v>6.0730000000000004</v>
      </c>
      <c r="H73" s="163">
        <v>7.8140000000000001</v>
      </c>
      <c r="I73" s="164">
        <v>13.887</v>
      </c>
      <c r="J73" s="163">
        <v>3.8159999999999998</v>
      </c>
    </row>
    <row r="74" spans="1:12" ht="12" customHeight="1" x14ac:dyDescent="0.2">
      <c r="A74" s="162">
        <v>2011</v>
      </c>
      <c r="B74" s="163">
        <v>9.94</v>
      </c>
      <c r="C74" s="163" t="s">
        <v>304</v>
      </c>
      <c r="D74" s="164" t="s">
        <v>304</v>
      </c>
      <c r="E74" s="163" t="s">
        <v>304</v>
      </c>
      <c r="F74" s="163"/>
      <c r="G74" s="163">
        <v>8.9269999999999996</v>
      </c>
      <c r="H74" s="163">
        <v>7.6760000000000002</v>
      </c>
      <c r="I74" s="164">
        <v>16.603000000000002</v>
      </c>
      <c r="J74" s="163">
        <v>5.3639999999999999</v>
      </c>
    </row>
    <row r="75" spans="1:12" ht="12" customHeight="1" x14ac:dyDescent="0.2">
      <c r="A75" s="162">
        <v>2012</v>
      </c>
      <c r="B75" s="163">
        <v>14.400399999999999</v>
      </c>
      <c r="C75" s="163" t="s">
        <v>304</v>
      </c>
      <c r="D75" s="164" t="s">
        <v>304</v>
      </c>
      <c r="E75" s="163" t="s">
        <v>304</v>
      </c>
      <c r="F75" s="163"/>
      <c r="G75" s="163">
        <v>8.2319999999999993</v>
      </c>
      <c r="H75" s="163">
        <v>8.4209999999999994</v>
      </c>
      <c r="I75" s="164">
        <v>16.652999999999999</v>
      </c>
      <c r="J75" s="163">
        <v>3.552</v>
      </c>
      <c r="L75" s="186"/>
    </row>
    <row r="76" spans="1:12" ht="12" customHeight="1" x14ac:dyDescent="0.2">
      <c r="A76" s="162">
        <v>2013</v>
      </c>
      <c r="B76" s="163">
        <v>12.148999999999999</v>
      </c>
      <c r="C76" s="163" t="s">
        <v>304</v>
      </c>
      <c r="D76" s="164" t="s">
        <v>304</v>
      </c>
      <c r="E76" s="163" t="s">
        <v>304</v>
      </c>
      <c r="F76" s="163"/>
      <c r="G76" s="163">
        <v>7.2169999999999996</v>
      </c>
      <c r="H76" s="163">
        <v>7.94</v>
      </c>
      <c r="I76" s="164">
        <v>15.157</v>
      </c>
      <c r="J76" s="163">
        <v>2.5590000000000002</v>
      </c>
      <c r="L76" s="186"/>
    </row>
    <row r="77" spans="1:12" ht="12" customHeight="1" x14ac:dyDescent="0.2">
      <c r="A77" s="162">
        <v>2014</v>
      </c>
      <c r="B77" s="163">
        <v>5.593</v>
      </c>
      <c r="C77" s="163" t="s">
        <v>304</v>
      </c>
      <c r="D77" s="164" t="s">
        <v>304</v>
      </c>
      <c r="E77" s="163" t="s">
        <v>304</v>
      </c>
      <c r="F77" s="163"/>
      <c r="G77" s="163">
        <v>6.415</v>
      </c>
      <c r="H77" s="163">
        <v>8.1959999999999997</v>
      </c>
      <c r="I77" s="164">
        <v>14.611000000000001</v>
      </c>
      <c r="J77" s="163">
        <v>4.5380000000000003</v>
      </c>
      <c r="L77" s="186"/>
    </row>
    <row r="78" spans="1:12" ht="12" customHeight="1" x14ac:dyDescent="0.2">
      <c r="A78" s="90">
        <v>2015</v>
      </c>
      <c r="B78" s="163">
        <v>15.32</v>
      </c>
      <c r="C78" s="163" t="s">
        <v>304</v>
      </c>
      <c r="D78" s="164" t="s">
        <v>304</v>
      </c>
      <c r="E78" s="163" t="s">
        <v>304</v>
      </c>
      <c r="F78" s="163"/>
      <c r="G78" s="163">
        <v>4.76</v>
      </c>
      <c r="H78" s="163">
        <v>4.8369999999999997</v>
      </c>
      <c r="I78" s="164">
        <v>9.5969999999999995</v>
      </c>
      <c r="J78" s="163">
        <v>1.87</v>
      </c>
      <c r="L78" s="186"/>
    </row>
    <row r="79" spans="1:12" ht="12" customHeight="1" x14ac:dyDescent="0.2">
      <c r="A79" s="90">
        <v>2016</v>
      </c>
      <c r="B79" s="163">
        <v>9.5730000000000004</v>
      </c>
      <c r="C79" s="163" t="s">
        <v>304</v>
      </c>
      <c r="D79" s="164" t="s">
        <v>304</v>
      </c>
      <c r="E79" s="163" t="s">
        <v>304</v>
      </c>
      <c r="F79" s="163"/>
      <c r="G79" s="163">
        <v>4.32</v>
      </c>
      <c r="H79" s="163">
        <v>4.38</v>
      </c>
      <c r="I79" s="164">
        <v>8.6999999999999993</v>
      </c>
      <c r="J79" s="163">
        <v>2.633</v>
      </c>
      <c r="L79" s="186"/>
    </row>
    <row r="80" spans="1:12" ht="12" customHeight="1" x14ac:dyDescent="0.2">
      <c r="A80" s="90">
        <v>2017</v>
      </c>
      <c r="B80" s="163">
        <v>10.24</v>
      </c>
      <c r="C80" s="163" t="s">
        <v>304</v>
      </c>
      <c r="D80" s="164" t="s">
        <v>304</v>
      </c>
      <c r="E80" s="163" t="s">
        <v>304</v>
      </c>
      <c r="F80" s="163"/>
      <c r="G80" s="163">
        <v>4.0129999999999999</v>
      </c>
      <c r="H80" s="163">
        <v>2.7429999999999999</v>
      </c>
      <c r="I80" s="164">
        <v>6.7549999999999999</v>
      </c>
      <c r="J80" s="163">
        <v>1.107</v>
      </c>
      <c r="L80" s="186"/>
    </row>
    <row r="81" spans="1:12" ht="12" customHeight="1" x14ac:dyDescent="0.2">
      <c r="A81" s="90">
        <v>2018</v>
      </c>
      <c r="B81" s="163">
        <v>10.35</v>
      </c>
      <c r="C81" s="163" t="s">
        <v>304</v>
      </c>
      <c r="D81" s="164" t="s">
        <v>304</v>
      </c>
      <c r="E81" s="163" t="s">
        <v>304</v>
      </c>
      <c r="F81" s="163"/>
      <c r="G81" s="163">
        <v>3.3079999999999998</v>
      </c>
      <c r="H81" s="163">
        <v>1.964</v>
      </c>
      <c r="I81" s="164">
        <v>5.2720000000000002</v>
      </c>
      <c r="J81" s="163">
        <v>2.6659999999999999</v>
      </c>
      <c r="L81" s="186"/>
    </row>
    <row r="82" spans="1:12" ht="12" customHeight="1" x14ac:dyDescent="0.2">
      <c r="A82" s="90">
        <v>2019</v>
      </c>
      <c r="B82" s="163">
        <v>5.4</v>
      </c>
      <c r="C82" s="163" t="s">
        <v>304</v>
      </c>
      <c r="D82" s="164" t="s">
        <v>304</v>
      </c>
      <c r="E82" s="163" t="s">
        <v>304</v>
      </c>
      <c r="F82" s="163"/>
      <c r="G82" s="163">
        <v>3.6749999999999998</v>
      </c>
      <c r="H82" s="163">
        <v>2.1539999999999999</v>
      </c>
      <c r="I82" s="164">
        <v>5.8289999999999997</v>
      </c>
      <c r="J82" s="163">
        <v>1.907</v>
      </c>
      <c r="L82" s="186"/>
    </row>
    <row r="83" spans="1:12" ht="12" customHeight="1" x14ac:dyDescent="0.2">
      <c r="A83" s="90">
        <v>2020</v>
      </c>
      <c r="B83" s="163">
        <v>3.6469999999999998</v>
      </c>
      <c r="C83" s="163" t="s">
        <v>304</v>
      </c>
      <c r="D83" s="164" t="s">
        <v>304</v>
      </c>
      <c r="E83" s="163" t="s">
        <v>304</v>
      </c>
      <c r="F83" s="163"/>
      <c r="G83" s="163">
        <v>4.8920000000000003</v>
      </c>
      <c r="H83" s="163">
        <v>2.569</v>
      </c>
      <c r="I83" s="164">
        <v>7.4610000000000003</v>
      </c>
      <c r="J83" s="163">
        <v>1.4870000000000001</v>
      </c>
      <c r="L83" s="186"/>
    </row>
    <row r="84" spans="1:12" ht="12" customHeight="1" x14ac:dyDescent="0.2">
      <c r="A84" s="90">
        <v>2021</v>
      </c>
      <c r="B84" s="163">
        <v>4.5999999999999996</v>
      </c>
      <c r="C84" s="163" t="s">
        <v>304</v>
      </c>
      <c r="D84" s="164" t="s">
        <v>304</v>
      </c>
      <c r="E84" s="163" t="s">
        <v>304</v>
      </c>
      <c r="F84" s="163"/>
      <c r="G84" s="163">
        <v>2.8220000000000001</v>
      </c>
      <c r="H84" s="163">
        <v>2.6160000000000001</v>
      </c>
      <c r="I84" s="164">
        <v>5.4379999999999997</v>
      </c>
      <c r="J84" s="163">
        <v>1.0980000000000001</v>
      </c>
      <c r="L84" s="186"/>
    </row>
    <row r="85" spans="1:12" ht="12" customHeight="1" x14ac:dyDescent="0.2">
      <c r="A85" s="90">
        <v>2022</v>
      </c>
      <c r="B85" s="163">
        <v>8.6999999999999993</v>
      </c>
      <c r="C85" s="163" t="s">
        <v>304</v>
      </c>
      <c r="D85" s="164" t="s">
        <v>304</v>
      </c>
      <c r="E85" s="163" t="s">
        <v>304</v>
      </c>
      <c r="F85" s="163"/>
      <c r="G85" s="163">
        <v>3.3620000000000001</v>
      </c>
      <c r="H85" s="163">
        <v>2.6</v>
      </c>
      <c r="I85" s="164">
        <v>5.9619999999999997</v>
      </c>
      <c r="J85" s="163">
        <v>1.3879999999999999</v>
      </c>
      <c r="L85" s="186"/>
    </row>
    <row r="86" spans="1:12" ht="12" customHeight="1" x14ac:dyDescent="0.2">
      <c r="A86" s="90">
        <v>2023</v>
      </c>
      <c r="B86" s="163">
        <v>8.9</v>
      </c>
      <c r="C86" s="163" t="s">
        <v>304</v>
      </c>
      <c r="D86" s="164" t="s">
        <v>304</v>
      </c>
      <c r="E86" s="163" t="s">
        <v>304</v>
      </c>
      <c r="F86" s="163"/>
      <c r="G86" s="163">
        <v>2.7890000000000001</v>
      </c>
      <c r="H86" s="163">
        <v>2.3929999999999998</v>
      </c>
      <c r="I86" s="164">
        <v>5.1820000000000004</v>
      </c>
      <c r="J86" s="163">
        <v>2.5739999999999998</v>
      </c>
      <c r="L86" s="186"/>
    </row>
    <row r="87" spans="1:12" ht="12" customHeight="1" x14ac:dyDescent="0.2">
      <c r="A87" s="136" t="s">
        <v>1198</v>
      </c>
      <c r="B87" s="233">
        <v>8.0069999999999997</v>
      </c>
      <c r="C87" s="233" t="s">
        <v>304</v>
      </c>
      <c r="D87" s="839" t="s">
        <v>304</v>
      </c>
      <c r="E87" s="233" t="s">
        <v>304</v>
      </c>
      <c r="F87" s="233"/>
      <c r="G87" s="233">
        <v>3.125</v>
      </c>
      <c r="H87" s="233">
        <v>5.7619999999999996</v>
      </c>
      <c r="I87" s="839">
        <v>8.8870000000000005</v>
      </c>
      <c r="J87" s="233">
        <v>1.548</v>
      </c>
      <c r="L87" s="186"/>
    </row>
    <row r="88" spans="1:12" ht="12" customHeight="1" x14ac:dyDescent="0.2">
      <c r="A88" s="1000" t="s">
        <v>345</v>
      </c>
      <c r="B88" s="1000"/>
      <c r="C88" s="1000"/>
      <c r="D88" s="1000"/>
      <c r="E88" s="1000"/>
      <c r="F88" s="1000"/>
      <c r="G88" s="1000"/>
      <c r="H88" s="1000"/>
      <c r="I88" s="1000"/>
      <c r="J88" s="1000"/>
    </row>
    <row r="89" spans="1:12" ht="12" customHeight="1" x14ac:dyDescent="0.2">
      <c r="A89" s="996" t="s">
        <v>443</v>
      </c>
      <c r="B89" s="996"/>
      <c r="C89" s="996"/>
      <c r="D89" s="996"/>
      <c r="E89" s="996"/>
      <c r="F89" s="996"/>
      <c r="G89" s="996"/>
      <c r="H89" s="996"/>
      <c r="I89" s="996"/>
      <c r="J89" s="996"/>
    </row>
    <row r="90" spans="1:12" ht="12" customHeight="1" x14ac:dyDescent="0.2">
      <c r="A90" s="996"/>
      <c r="B90" s="996"/>
      <c r="C90" s="996"/>
      <c r="D90" s="996"/>
      <c r="E90" s="996"/>
      <c r="F90" s="996"/>
      <c r="G90" s="996"/>
      <c r="H90" s="996"/>
      <c r="I90" s="996"/>
      <c r="J90" s="996"/>
    </row>
    <row r="91" spans="1:12" ht="12" customHeight="1" x14ac:dyDescent="0.2">
      <c r="A91" s="1000" t="s">
        <v>444</v>
      </c>
      <c r="B91" s="1000"/>
      <c r="C91" s="1000"/>
      <c r="D91" s="1000"/>
      <c r="E91" s="1000"/>
      <c r="F91" s="1000"/>
      <c r="G91" s="1000"/>
      <c r="H91" s="1000"/>
      <c r="I91" s="1000"/>
      <c r="J91" s="1000"/>
    </row>
    <row r="92" spans="1:12" ht="12" customHeight="1" x14ac:dyDescent="0.2">
      <c r="A92" s="1000" t="s">
        <v>192</v>
      </c>
      <c r="B92" s="1000"/>
      <c r="C92" s="1000"/>
      <c r="D92" s="1000"/>
      <c r="E92" s="1000"/>
      <c r="F92" s="1000"/>
      <c r="G92" s="1000"/>
      <c r="H92" s="1000"/>
      <c r="I92" s="1000"/>
      <c r="J92" s="1000"/>
    </row>
    <row r="97" spans="1:10" s="315" customFormat="1" ht="12" customHeight="1" x14ac:dyDescent="0.2">
      <c r="A97" s="274"/>
      <c r="B97" s="281"/>
      <c r="C97" s="281"/>
      <c r="D97" s="276"/>
      <c r="E97" s="281"/>
      <c r="F97" s="281"/>
      <c r="G97" s="281"/>
      <c r="H97" s="281"/>
      <c r="I97" s="276"/>
      <c r="J97" s="281"/>
    </row>
    <row r="102" spans="1:10" ht="12" customHeight="1" x14ac:dyDescent="0.2">
      <c r="A102" s="1024" t="s">
        <v>77</v>
      </c>
      <c r="B102" s="1024"/>
      <c r="C102" s="1024"/>
      <c r="D102" s="1024"/>
      <c r="E102" s="1024"/>
      <c r="F102" s="1024"/>
      <c r="G102" s="1024"/>
      <c r="H102" s="1024"/>
      <c r="I102" s="1024"/>
      <c r="J102" s="1024"/>
    </row>
    <row r="103" spans="1:10" ht="12" customHeight="1" x14ac:dyDescent="0.2">
      <c r="A103" s="1025"/>
      <c r="B103" s="1025"/>
      <c r="C103" s="1025"/>
      <c r="D103" s="1025"/>
      <c r="E103" s="1025"/>
      <c r="F103" s="1025"/>
      <c r="G103" s="1025"/>
      <c r="H103" s="1025"/>
      <c r="I103" s="1025"/>
      <c r="J103" s="1025"/>
    </row>
    <row r="104" spans="1:10" ht="12" customHeight="1" x14ac:dyDescent="0.2">
      <c r="A104" s="1028" t="s">
        <v>186</v>
      </c>
      <c r="B104" s="1027" t="s">
        <v>344</v>
      </c>
      <c r="C104" s="1027"/>
      <c r="D104" s="1027"/>
      <c r="E104" s="1027"/>
      <c r="F104" s="137"/>
      <c r="G104" s="1027" t="s">
        <v>346</v>
      </c>
      <c r="H104" s="1027"/>
      <c r="I104" s="1027"/>
      <c r="J104" s="1027"/>
    </row>
    <row r="105" spans="1:10" ht="12" customHeight="1" x14ac:dyDescent="0.2">
      <c r="A105" s="1029"/>
      <c r="B105" s="2" t="s">
        <v>100</v>
      </c>
      <c r="C105" s="2" t="s">
        <v>214</v>
      </c>
      <c r="D105" s="407" t="s">
        <v>343</v>
      </c>
      <c r="E105" s="2" t="s">
        <v>431</v>
      </c>
      <c r="F105" s="385"/>
      <c r="G105" s="2" t="s">
        <v>215</v>
      </c>
      <c r="H105" s="2" t="s">
        <v>214</v>
      </c>
      <c r="I105" s="407" t="s">
        <v>209</v>
      </c>
      <c r="J105" s="407" t="s">
        <v>431</v>
      </c>
    </row>
    <row r="106" spans="1:10" ht="12" customHeight="1" x14ac:dyDescent="0.2">
      <c r="A106" s="90" t="s">
        <v>54</v>
      </c>
      <c r="B106" s="47">
        <f>AVERAGE(B5:B8)</f>
        <v>35.125</v>
      </c>
      <c r="C106" s="47" t="s">
        <v>185</v>
      </c>
      <c r="D106" s="50">
        <f>AVERAGE(D5:D8)</f>
        <v>35.125</v>
      </c>
      <c r="E106" s="47">
        <f>AVERAGE(E5:E8)</f>
        <v>4.9249999999999998</v>
      </c>
      <c r="F106" s="102"/>
      <c r="G106" s="47" t="s">
        <v>185</v>
      </c>
      <c r="H106" s="47" t="s">
        <v>185</v>
      </c>
      <c r="I106" s="50" t="s">
        <v>185</v>
      </c>
      <c r="J106" s="47" t="s">
        <v>185</v>
      </c>
    </row>
    <row r="107" spans="1:10" ht="12" customHeight="1" x14ac:dyDescent="0.2">
      <c r="A107" s="90" t="s">
        <v>46</v>
      </c>
      <c r="B107" s="47">
        <f>AVERAGE(B9:B13)</f>
        <v>24.66</v>
      </c>
      <c r="C107" s="47" t="s">
        <v>185</v>
      </c>
      <c r="D107" s="50">
        <f>AVERAGE(D9:D13)</f>
        <v>24.66</v>
      </c>
      <c r="E107" s="47">
        <f>AVERAGE(E9:E13)</f>
        <v>3.0200000000000005</v>
      </c>
      <c r="F107" s="102"/>
      <c r="G107" s="47">
        <f>AVERAGE(G9:G13)</f>
        <v>2.7399999999999998</v>
      </c>
      <c r="H107" s="47" t="s">
        <v>185</v>
      </c>
      <c r="I107" s="50">
        <f>AVERAGE(I9:I13)</f>
        <v>2.7399999999999998</v>
      </c>
      <c r="J107" s="47">
        <f>AVERAGE(J9:J13)</f>
        <v>0.45999999999999996</v>
      </c>
    </row>
    <row r="108" spans="1:10" ht="12" customHeight="1" x14ac:dyDescent="0.2">
      <c r="A108" s="90" t="s">
        <v>47</v>
      </c>
      <c r="B108" s="47">
        <f>AVERAGE(B14:B18)</f>
        <v>21.44</v>
      </c>
      <c r="C108" s="47" t="s">
        <v>185</v>
      </c>
      <c r="D108" s="50">
        <f>AVERAGE(D14:D18)</f>
        <v>21.44</v>
      </c>
      <c r="E108" s="47">
        <f>AVERAGE(E14:E18)</f>
        <v>4.18</v>
      </c>
      <c r="F108" s="102"/>
      <c r="G108" s="47">
        <f>AVERAGE(G14:G18)</f>
        <v>4.16</v>
      </c>
      <c r="H108" s="47">
        <f>AVERAGE(H14:H18)</f>
        <v>0.92500000000000004</v>
      </c>
      <c r="I108" s="50">
        <f>AVERAGE(I14:I18)</f>
        <v>4.9000000000000004</v>
      </c>
      <c r="J108" s="47">
        <f>AVERAGE(J14:J18)</f>
        <v>0.96</v>
      </c>
    </row>
    <row r="109" spans="1:10" ht="12" customHeight="1" x14ac:dyDescent="0.2">
      <c r="A109" s="90" t="s">
        <v>48</v>
      </c>
      <c r="B109" s="47">
        <f>AVERAGE(B19:B23)</f>
        <v>19.839999999999996</v>
      </c>
      <c r="C109" s="47" t="s">
        <v>185</v>
      </c>
      <c r="D109" s="50">
        <f>AVERAGE(D19:D23)</f>
        <v>19.839999999999996</v>
      </c>
      <c r="E109" s="47">
        <f>AVERAGE(E19:E23)</f>
        <v>3.38</v>
      </c>
      <c r="F109" s="102"/>
      <c r="G109" s="47">
        <f>AVERAGE(G19:G23)</f>
        <v>4.42</v>
      </c>
      <c r="H109" s="47">
        <f>AVERAGE(H19:H23)</f>
        <v>0.94000000000000006</v>
      </c>
      <c r="I109" s="50">
        <f>AVERAGE(I19:I23)</f>
        <v>5.3599999999999994</v>
      </c>
      <c r="J109" s="47">
        <f>AVERAGE(J19:J23)</f>
        <v>0.72</v>
      </c>
    </row>
    <row r="110" spans="1:10" ht="12" customHeight="1" x14ac:dyDescent="0.2">
      <c r="A110" s="90" t="s">
        <v>50</v>
      </c>
      <c r="B110" s="47">
        <f>AVERAGE(B24:B28)</f>
        <v>37.74</v>
      </c>
      <c r="C110" s="47" t="s">
        <v>185</v>
      </c>
      <c r="D110" s="50">
        <f>AVERAGE(D24:D28)</f>
        <v>37.74</v>
      </c>
      <c r="E110" s="47">
        <f>AVERAGE(E24:E28)</f>
        <v>6.38</v>
      </c>
      <c r="F110" s="102"/>
      <c r="G110" s="47">
        <f>AVERAGE(G24:G28)</f>
        <v>6.4</v>
      </c>
      <c r="H110" s="47">
        <f>AVERAGE(H24:H28)</f>
        <v>1.8</v>
      </c>
      <c r="I110" s="50">
        <f>AVERAGE(I24:I28)</f>
        <v>8.1999999999999993</v>
      </c>
      <c r="J110" s="47">
        <f>AVERAGE(J24:J28)</f>
        <v>1.8</v>
      </c>
    </row>
    <row r="111" spans="1:10" ht="12" customHeight="1" x14ac:dyDescent="0.2">
      <c r="A111" s="90" t="s">
        <v>51</v>
      </c>
      <c r="B111" s="47">
        <f>AVERAGE(B29:B33)</f>
        <v>33.94</v>
      </c>
      <c r="C111" s="47" t="s">
        <v>185</v>
      </c>
      <c r="D111" s="50">
        <f>AVERAGE(D29:D33)</f>
        <v>33.94</v>
      </c>
      <c r="E111" s="47">
        <f>AVERAGE(E29:E33)</f>
        <v>5.5</v>
      </c>
      <c r="F111" s="102"/>
      <c r="G111" s="47">
        <f>AVERAGE(G29:G33)</f>
        <v>7.2399999999999993</v>
      </c>
      <c r="H111" s="47">
        <f>AVERAGE(H29:H33)</f>
        <v>4.5200000000000005</v>
      </c>
      <c r="I111" s="50">
        <f>AVERAGE(I29:I33)</f>
        <v>11.76</v>
      </c>
      <c r="J111" s="47">
        <f>AVERAGE(J29:J33)</f>
        <v>3.18</v>
      </c>
    </row>
    <row r="112" spans="1:10" ht="12" customHeight="1" x14ac:dyDescent="0.2">
      <c r="A112" s="90" t="s">
        <v>197</v>
      </c>
      <c r="B112" s="47">
        <f>AVERAGE(B34:B38)</f>
        <v>25.98</v>
      </c>
      <c r="C112" s="47">
        <f>AVERAGE(C34:C38)</f>
        <v>0.8</v>
      </c>
      <c r="D112" s="50">
        <f>AVERAGE(D34:D38)</f>
        <v>26.78</v>
      </c>
      <c r="E112" s="47">
        <f>AVERAGE(E34:E38)</f>
        <v>4.9799999999999995</v>
      </c>
      <c r="F112" s="102"/>
      <c r="G112" s="47">
        <f>AVERAGE(G34:G38)</f>
        <v>7.3</v>
      </c>
      <c r="H112" s="47">
        <f>AVERAGE(H34:H38)</f>
        <v>6.1800000000000006</v>
      </c>
      <c r="I112" s="50">
        <f>AVERAGE(I34:I38)</f>
        <v>13.48</v>
      </c>
      <c r="J112" s="47">
        <f>AVERAGE(J34:J38)</f>
        <v>3.8</v>
      </c>
    </row>
    <row r="113" spans="1:10" ht="12" customHeight="1" x14ac:dyDescent="0.2">
      <c r="A113" s="90" t="s">
        <v>177</v>
      </c>
      <c r="B113" s="47">
        <f>AVERAGE(B39:B43)</f>
        <v>25.8</v>
      </c>
      <c r="C113" s="47">
        <f>AVERAGE(C39:C43)</f>
        <v>6.26</v>
      </c>
      <c r="D113" s="50">
        <f>AVERAGE(D39:D43)</f>
        <v>32.06</v>
      </c>
      <c r="E113" s="47">
        <f>AVERAGE(E39:E43)</f>
        <v>7</v>
      </c>
      <c r="F113" s="102"/>
      <c r="G113" s="47">
        <f>AVERAGE(G39:G43)</f>
        <v>5.78</v>
      </c>
      <c r="H113" s="47">
        <f>AVERAGE(H39:H43)</f>
        <v>3.88</v>
      </c>
      <c r="I113" s="50">
        <f>AVERAGE(I39:I43)</f>
        <v>9.66</v>
      </c>
      <c r="J113" s="47">
        <f>AVERAGE(J39:J43)</f>
        <v>3.18</v>
      </c>
    </row>
    <row r="114" spans="1:10" ht="12" customHeight="1" x14ac:dyDescent="0.2">
      <c r="A114" s="90" t="s">
        <v>178</v>
      </c>
      <c r="B114" s="47">
        <f>AVERAGE(B44:B48)</f>
        <v>16.399999999999999</v>
      </c>
      <c r="C114" s="47">
        <f>AVERAGE(C44:C48)</f>
        <v>6.16</v>
      </c>
      <c r="D114" s="50">
        <f>AVERAGE(D44:D48)</f>
        <v>22.56</v>
      </c>
      <c r="E114" s="47">
        <f>AVERAGE(E44:E48)</f>
        <v>7.32</v>
      </c>
      <c r="F114" s="102"/>
      <c r="G114" s="47">
        <f>AVERAGE(G44:G48)</f>
        <v>5.2200000000000006</v>
      </c>
      <c r="H114" s="47">
        <f>AVERAGE(H44:H48)</f>
        <v>3.5</v>
      </c>
      <c r="I114" s="50">
        <f>AVERAGE(I44:I48)</f>
        <v>8.7200000000000006</v>
      </c>
      <c r="J114" s="47">
        <f>AVERAGE(J44:J48)</f>
        <v>2.52</v>
      </c>
    </row>
    <row r="115" spans="1:10" ht="12" customHeight="1" x14ac:dyDescent="0.2">
      <c r="A115" s="90" t="s">
        <v>179</v>
      </c>
      <c r="B115" s="47">
        <f>AVERAGE(B49:B53)</f>
        <v>28.5</v>
      </c>
      <c r="C115" s="47">
        <f>AVERAGE(C49:C53)</f>
        <v>39.18</v>
      </c>
      <c r="D115" s="50">
        <f>AVERAGE(D49:D53)</f>
        <v>67.679999999999993</v>
      </c>
      <c r="E115" s="47">
        <f>AVERAGE(E49:E53)</f>
        <v>14.879999999999995</v>
      </c>
      <c r="F115" s="102"/>
      <c r="G115" s="47">
        <f>AVERAGE(G49:G53)</f>
        <v>7.5</v>
      </c>
      <c r="H115" s="47">
        <f>AVERAGE(H49:H53)</f>
        <v>4.0999999999999996</v>
      </c>
      <c r="I115" s="50">
        <f>AVERAGE(I49:I53)</f>
        <v>11.6</v>
      </c>
      <c r="J115" s="47">
        <f>AVERAGE(J49:J53)</f>
        <v>2.48</v>
      </c>
    </row>
    <row r="116" spans="1:10" ht="12" customHeight="1" x14ac:dyDescent="0.2">
      <c r="A116" s="90" t="s">
        <v>237</v>
      </c>
      <c r="B116" s="47">
        <f>AVERAGE(B54:B58)</f>
        <v>9.6800000000000015</v>
      </c>
      <c r="C116" s="47">
        <f>AVERAGE(C54:C58)</f>
        <v>18.360000000000003</v>
      </c>
      <c r="D116" s="50">
        <f>AVERAGE(D54:D58)</f>
        <v>28.040000000000003</v>
      </c>
      <c r="E116" s="47">
        <f>AVERAGE(E54:E58)</f>
        <v>3.8600000000000003</v>
      </c>
      <c r="F116" s="102"/>
      <c r="G116" s="47">
        <f>AVERAGE(G54:G58)</f>
        <v>3.54</v>
      </c>
      <c r="H116" s="47">
        <f>AVERAGE(H54:H58)</f>
        <v>2.5</v>
      </c>
      <c r="I116" s="50">
        <f>AVERAGE(I54:I58)</f>
        <v>6.04</v>
      </c>
      <c r="J116" s="47">
        <f>AVERAGE(J54:J58)</f>
        <v>1.1400000000000001</v>
      </c>
    </row>
    <row r="117" spans="1:10" ht="12" customHeight="1" x14ac:dyDescent="0.2">
      <c r="A117" s="90" t="s">
        <v>375</v>
      </c>
      <c r="B117" s="47">
        <f>AVERAGE(B59:B63)</f>
        <v>6.6</v>
      </c>
      <c r="C117" s="47">
        <f t="shared" ref="C117:J117" si="2">AVERAGE(C59:C63)</f>
        <v>22.52</v>
      </c>
      <c r="D117" s="47">
        <f t="shared" si="2"/>
        <v>29.119999999999997</v>
      </c>
      <c r="E117" s="47">
        <f t="shared" si="2"/>
        <v>2.8</v>
      </c>
      <c r="F117" s="102"/>
      <c r="G117" s="47">
        <f t="shared" si="2"/>
        <v>3.5599999999999996</v>
      </c>
      <c r="H117" s="47">
        <f t="shared" si="2"/>
        <v>4.2799999999999994</v>
      </c>
      <c r="I117" s="47">
        <f t="shared" si="2"/>
        <v>7.8400000000000007</v>
      </c>
      <c r="J117" s="47">
        <f t="shared" si="2"/>
        <v>5.24</v>
      </c>
    </row>
    <row r="118" spans="1:10" ht="12" customHeight="1" x14ac:dyDescent="0.2">
      <c r="A118" s="90">
        <v>2001</v>
      </c>
      <c r="B118" s="47">
        <f t="shared" ref="B118:E139" si="3">+B64</f>
        <v>9.3000000000000007</v>
      </c>
      <c r="C118" s="47">
        <f t="shared" si="3"/>
        <v>23.9</v>
      </c>
      <c r="D118" s="50">
        <f t="shared" si="3"/>
        <v>33.200000000000003</v>
      </c>
      <c r="E118" s="47">
        <f t="shared" si="3"/>
        <v>2.2999999999999998</v>
      </c>
      <c r="F118" s="47"/>
      <c r="G118" s="47">
        <f t="shared" ref="G118:J133" si="4">+G64</f>
        <v>6.1</v>
      </c>
      <c r="H118" s="47">
        <f t="shared" si="4"/>
        <v>14.6</v>
      </c>
      <c r="I118" s="50">
        <f t="shared" si="4"/>
        <v>20.7</v>
      </c>
      <c r="J118" s="47">
        <f t="shared" si="4"/>
        <v>4.7</v>
      </c>
    </row>
    <row r="119" spans="1:10" ht="12" customHeight="1" x14ac:dyDescent="0.2">
      <c r="A119" s="90">
        <v>2002</v>
      </c>
      <c r="B119" s="47">
        <f t="shared" si="3"/>
        <v>7</v>
      </c>
      <c r="C119" s="47">
        <f t="shared" si="3"/>
        <v>40.799999999999997</v>
      </c>
      <c r="D119" s="50">
        <f t="shared" si="3"/>
        <v>47.8</v>
      </c>
      <c r="E119" s="47">
        <f t="shared" si="3"/>
        <v>3.2</v>
      </c>
      <c r="F119" s="47"/>
      <c r="G119" s="47">
        <f t="shared" si="4"/>
        <v>6.7670000000000003</v>
      </c>
      <c r="H119" s="47">
        <f t="shared" si="4"/>
        <v>17.434999999999999</v>
      </c>
      <c r="I119" s="50">
        <f t="shared" si="4"/>
        <v>24.201999999999998</v>
      </c>
      <c r="J119" s="47">
        <f t="shared" si="4"/>
        <v>3.1</v>
      </c>
    </row>
    <row r="120" spans="1:10" ht="12" customHeight="1" x14ac:dyDescent="0.2">
      <c r="A120" s="90">
        <v>2003</v>
      </c>
      <c r="B120" s="47">
        <f t="shared" si="3"/>
        <v>19.3</v>
      </c>
      <c r="C120" s="47">
        <f t="shared" si="3"/>
        <v>22.6</v>
      </c>
      <c r="D120" s="50">
        <f t="shared" si="3"/>
        <v>41.900000000000006</v>
      </c>
      <c r="E120" s="47">
        <f t="shared" si="3"/>
        <v>3</v>
      </c>
      <c r="F120" s="47"/>
      <c r="G120" s="47">
        <f t="shared" si="4"/>
        <v>7.8929999999999998</v>
      </c>
      <c r="H120" s="47">
        <f t="shared" si="4"/>
        <v>12.263</v>
      </c>
      <c r="I120" s="50">
        <f t="shared" si="4"/>
        <v>20.155999999999999</v>
      </c>
      <c r="J120" s="47">
        <f t="shared" si="4"/>
        <v>4.0999999999999996</v>
      </c>
    </row>
    <row r="121" spans="1:10" ht="12" customHeight="1" x14ac:dyDescent="0.2">
      <c r="A121" s="90">
        <v>2004</v>
      </c>
      <c r="B121" s="47">
        <f t="shared" si="3"/>
        <v>13.3</v>
      </c>
      <c r="C121" s="47">
        <f t="shared" si="3"/>
        <v>26</v>
      </c>
      <c r="D121" s="50">
        <f t="shared" si="3"/>
        <v>39.299999999999997</v>
      </c>
      <c r="E121" s="47">
        <f t="shared" si="3"/>
        <v>3.8</v>
      </c>
      <c r="F121" s="47"/>
      <c r="G121" s="47">
        <f t="shared" si="4"/>
        <v>5.3620000000000001</v>
      </c>
      <c r="H121" s="47">
        <f t="shared" si="4"/>
        <v>10.071</v>
      </c>
      <c r="I121" s="50">
        <f t="shared" si="4"/>
        <v>15.433</v>
      </c>
      <c r="J121" s="47">
        <f t="shared" si="4"/>
        <v>2.5</v>
      </c>
    </row>
    <row r="122" spans="1:10" ht="12" customHeight="1" x14ac:dyDescent="0.2">
      <c r="A122" s="90">
        <v>2005</v>
      </c>
      <c r="B122" s="47">
        <f t="shared" si="3"/>
        <v>5.8040000000000003</v>
      </c>
      <c r="C122" s="47">
        <f t="shared" si="3"/>
        <v>12.286</v>
      </c>
      <c r="D122" s="50">
        <f t="shared" si="3"/>
        <v>18.09</v>
      </c>
      <c r="E122" s="47">
        <f t="shared" si="3"/>
        <v>1.2789999999999999</v>
      </c>
      <c r="F122" s="47"/>
      <c r="G122" s="47">
        <f t="shared" si="4"/>
        <v>3.5539999999999998</v>
      </c>
      <c r="H122" s="47">
        <f t="shared" si="4"/>
        <v>5.4589999999999996</v>
      </c>
      <c r="I122" s="50">
        <f t="shared" si="4"/>
        <v>9.0129999999999999</v>
      </c>
      <c r="J122" s="47">
        <f t="shared" si="4"/>
        <v>1.3169999999999999</v>
      </c>
    </row>
    <row r="123" spans="1:10" ht="12" customHeight="1" x14ac:dyDescent="0.2">
      <c r="A123" s="90">
        <v>2006</v>
      </c>
      <c r="B123" s="47">
        <f t="shared" si="3"/>
        <v>4.7549999999999999</v>
      </c>
      <c r="C123" s="47">
        <f t="shared" si="3"/>
        <v>6.9630000000000001</v>
      </c>
      <c r="D123" s="50">
        <f t="shared" si="3"/>
        <v>11.718</v>
      </c>
      <c r="E123" s="47">
        <f t="shared" si="3"/>
        <v>2.238</v>
      </c>
      <c r="F123" s="47"/>
      <c r="G123" s="47">
        <f t="shared" si="4"/>
        <v>2.5750000000000002</v>
      </c>
      <c r="H123" s="47">
        <f t="shared" si="4"/>
        <v>3.5059999999999998</v>
      </c>
      <c r="I123" s="50">
        <f t="shared" si="4"/>
        <v>6.0809999999999995</v>
      </c>
      <c r="J123" s="47">
        <f t="shared" si="4"/>
        <v>1.6819999999999999</v>
      </c>
    </row>
    <row r="124" spans="1:10" ht="12" customHeight="1" x14ac:dyDescent="0.2">
      <c r="A124" s="90">
        <v>2007</v>
      </c>
      <c r="B124" s="47">
        <f t="shared" si="3"/>
        <v>3.4649999999999999</v>
      </c>
      <c r="C124" s="47">
        <f t="shared" si="3"/>
        <v>7.7060000000000004</v>
      </c>
      <c r="D124" s="50">
        <f t="shared" si="3"/>
        <v>11.170999999999999</v>
      </c>
      <c r="E124" s="47">
        <f t="shared" si="3"/>
        <v>1.5669999999999999</v>
      </c>
      <c r="F124" s="47"/>
      <c r="G124" s="47">
        <f t="shared" si="4"/>
        <v>2.4300000000000002</v>
      </c>
      <c r="H124" s="47">
        <f t="shared" si="4"/>
        <v>4.2039999999999997</v>
      </c>
      <c r="I124" s="50">
        <f t="shared" si="4"/>
        <v>6.6340000000000003</v>
      </c>
      <c r="J124" s="47">
        <f t="shared" si="4"/>
        <v>1.6819999999999999</v>
      </c>
    </row>
    <row r="125" spans="1:10" ht="12" customHeight="1" x14ac:dyDescent="0.2">
      <c r="A125" s="90">
        <v>2008</v>
      </c>
      <c r="B125" s="47">
        <f t="shared" si="3"/>
        <v>3.97</v>
      </c>
      <c r="C125" s="47">
        <f t="shared" si="3"/>
        <v>8.5779999999999994</v>
      </c>
      <c r="D125" s="50">
        <f t="shared" si="3"/>
        <v>12.548</v>
      </c>
      <c r="E125" s="47">
        <f t="shared" si="3"/>
        <v>3.7519999999999998</v>
      </c>
      <c r="F125" s="47"/>
      <c r="G125" s="47">
        <f t="shared" si="4"/>
        <v>2.6259999999999999</v>
      </c>
      <c r="H125" s="47">
        <f t="shared" si="4"/>
        <v>5.0510000000000002</v>
      </c>
      <c r="I125" s="50">
        <f t="shared" si="4"/>
        <v>7.6769999999999996</v>
      </c>
      <c r="J125" s="47">
        <f t="shared" si="4"/>
        <v>2.6509999999999998</v>
      </c>
    </row>
    <row r="126" spans="1:10" ht="12" customHeight="1" x14ac:dyDescent="0.2">
      <c r="A126" s="90">
        <v>2009</v>
      </c>
      <c r="B126" s="47">
        <f t="shared" si="3"/>
        <v>5.234</v>
      </c>
      <c r="C126" s="47">
        <f t="shared" si="3"/>
        <v>8.3290000000000006</v>
      </c>
      <c r="D126" s="50">
        <f t="shared" si="3"/>
        <v>13.563000000000001</v>
      </c>
      <c r="E126" s="47">
        <f t="shared" si="3"/>
        <v>2.2879999999999998</v>
      </c>
      <c r="F126" s="47"/>
      <c r="G126" s="47">
        <f t="shared" si="4"/>
        <v>5.31</v>
      </c>
      <c r="H126" s="47">
        <f t="shared" si="4"/>
        <v>8.9510000000000005</v>
      </c>
      <c r="I126" s="50">
        <f t="shared" si="4"/>
        <v>14.260999999999999</v>
      </c>
      <c r="J126" s="47">
        <f t="shared" si="4"/>
        <v>4.8230000000000004</v>
      </c>
    </row>
    <row r="127" spans="1:10" ht="12" customHeight="1" x14ac:dyDescent="0.2">
      <c r="A127" s="90">
        <v>2010</v>
      </c>
      <c r="B127" s="47">
        <f t="shared" si="3"/>
        <v>9.6349999999999998</v>
      </c>
      <c r="C127" s="47">
        <f t="shared" si="3"/>
        <v>11.481</v>
      </c>
      <c r="D127" s="50">
        <f t="shared" si="3"/>
        <v>21.114999999999998</v>
      </c>
      <c r="E127" s="47">
        <f t="shared" si="3"/>
        <v>1.915</v>
      </c>
      <c r="F127" s="47"/>
      <c r="G127" s="47">
        <f t="shared" si="4"/>
        <v>6.0730000000000004</v>
      </c>
      <c r="H127" s="47">
        <f t="shared" si="4"/>
        <v>7.8140000000000001</v>
      </c>
      <c r="I127" s="50">
        <f t="shared" si="4"/>
        <v>13.887</v>
      </c>
      <c r="J127" s="47">
        <f t="shared" si="4"/>
        <v>3.8159999999999998</v>
      </c>
    </row>
    <row r="128" spans="1:10" ht="12" customHeight="1" x14ac:dyDescent="0.2">
      <c r="A128" s="90">
        <v>2011</v>
      </c>
      <c r="B128" s="47">
        <f t="shared" si="3"/>
        <v>9.94</v>
      </c>
      <c r="C128" s="47" t="str">
        <f t="shared" si="3"/>
        <v>NA</v>
      </c>
      <c r="D128" s="50" t="str">
        <f t="shared" si="3"/>
        <v>NA</v>
      </c>
      <c r="E128" s="47" t="str">
        <f t="shared" si="3"/>
        <v>NA</v>
      </c>
      <c r="F128" s="47"/>
      <c r="G128" s="47">
        <f t="shared" si="4"/>
        <v>8.9269999999999996</v>
      </c>
      <c r="H128" s="47">
        <f t="shared" si="4"/>
        <v>7.6760000000000002</v>
      </c>
      <c r="I128" s="50">
        <f t="shared" si="4"/>
        <v>16.603000000000002</v>
      </c>
      <c r="J128" s="47">
        <f t="shared" si="4"/>
        <v>5.3639999999999999</v>
      </c>
    </row>
    <row r="129" spans="1:10" ht="12" customHeight="1" x14ac:dyDescent="0.2">
      <c r="A129" s="90">
        <v>2012</v>
      </c>
      <c r="B129" s="47">
        <f t="shared" si="3"/>
        <v>14.400399999999999</v>
      </c>
      <c r="C129" s="47" t="str">
        <f t="shared" si="3"/>
        <v>NA</v>
      </c>
      <c r="D129" s="50" t="str">
        <f t="shared" si="3"/>
        <v>NA</v>
      </c>
      <c r="E129" s="47" t="str">
        <f t="shared" si="3"/>
        <v>NA</v>
      </c>
      <c r="F129" s="47"/>
      <c r="G129" s="47">
        <f t="shared" si="4"/>
        <v>8.2319999999999993</v>
      </c>
      <c r="H129" s="47">
        <f t="shared" si="4"/>
        <v>8.4209999999999994</v>
      </c>
      <c r="I129" s="50">
        <f t="shared" si="4"/>
        <v>16.652999999999999</v>
      </c>
      <c r="J129" s="47">
        <f t="shared" si="4"/>
        <v>3.552</v>
      </c>
    </row>
    <row r="130" spans="1:10" ht="12" customHeight="1" x14ac:dyDescent="0.2">
      <c r="A130" s="90">
        <v>2013</v>
      </c>
      <c r="B130" s="47">
        <f t="shared" si="3"/>
        <v>12.148999999999999</v>
      </c>
      <c r="C130" s="47" t="str">
        <f t="shared" si="3"/>
        <v>NA</v>
      </c>
      <c r="D130" s="50" t="str">
        <f t="shared" si="3"/>
        <v>NA</v>
      </c>
      <c r="E130" s="47" t="str">
        <f t="shared" si="3"/>
        <v>NA</v>
      </c>
      <c r="F130" s="47"/>
      <c r="G130" s="47">
        <f t="shared" si="4"/>
        <v>7.2169999999999996</v>
      </c>
      <c r="H130" s="47">
        <f t="shared" si="4"/>
        <v>7.94</v>
      </c>
      <c r="I130" s="50">
        <f t="shared" si="4"/>
        <v>15.157</v>
      </c>
      <c r="J130" s="47">
        <f t="shared" si="4"/>
        <v>2.5590000000000002</v>
      </c>
    </row>
    <row r="131" spans="1:10" ht="12" customHeight="1" x14ac:dyDescent="0.2">
      <c r="A131" s="90">
        <v>2014</v>
      </c>
      <c r="B131" s="47">
        <f t="shared" si="3"/>
        <v>5.593</v>
      </c>
      <c r="C131" s="47" t="str">
        <f t="shared" si="3"/>
        <v>NA</v>
      </c>
      <c r="D131" s="50" t="str">
        <f t="shared" si="3"/>
        <v>NA</v>
      </c>
      <c r="E131" s="47" t="str">
        <f t="shared" si="3"/>
        <v>NA</v>
      </c>
      <c r="F131" s="47"/>
      <c r="G131" s="47">
        <f t="shared" si="4"/>
        <v>6.415</v>
      </c>
      <c r="H131" s="47">
        <f t="shared" si="4"/>
        <v>8.1959999999999997</v>
      </c>
      <c r="I131" s="50">
        <f t="shared" si="4"/>
        <v>14.611000000000001</v>
      </c>
      <c r="J131" s="47">
        <f t="shared" si="4"/>
        <v>4.5380000000000003</v>
      </c>
    </row>
    <row r="132" spans="1:10" ht="12" customHeight="1" x14ac:dyDescent="0.2">
      <c r="A132" s="90">
        <v>2015</v>
      </c>
      <c r="B132" s="47">
        <f t="shared" si="3"/>
        <v>15.32</v>
      </c>
      <c r="C132" s="47" t="str">
        <f t="shared" si="3"/>
        <v>NA</v>
      </c>
      <c r="D132" s="50" t="str">
        <f t="shared" si="3"/>
        <v>NA</v>
      </c>
      <c r="E132" s="47" t="str">
        <f t="shared" si="3"/>
        <v>NA</v>
      </c>
      <c r="F132" s="47"/>
      <c r="G132" s="47">
        <f t="shared" si="4"/>
        <v>4.76</v>
      </c>
      <c r="H132" s="47">
        <f t="shared" si="4"/>
        <v>4.8369999999999997</v>
      </c>
      <c r="I132" s="50">
        <f t="shared" si="4"/>
        <v>9.5969999999999995</v>
      </c>
      <c r="J132" s="47">
        <f t="shared" si="4"/>
        <v>1.87</v>
      </c>
    </row>
    <row r="133" spans="1:10" ht="12" customHeight="1" x14ac:dyDescent="0.2">
      <c r="A133" s="90">
        <v>2016</v>
      </c>
      <c r="B133" s="47">
        <f t="shared" si="3"/>
        <v>9.5730000000000004</v>
      </c>
      <c r="C133" s="47" t="str">
        <f t="shared" si="3"/>
        <v>NA</v>
      </c>
      <c r="D133" s="50" t="str">
        <f t="shared" si="3"/>
        <v>NA</v>
      </c>
      <c r="E133" s="47" t="str">
        <f t="shared" si="3"/>
        <v>NA</v>
      </c>
      <c r="F133" s="47"/>
      <c r="G133" s="47">
        <f t="shared" si="4"/>
        <v>4.32</v>
      </c>
      <c r="H133" s="47">
        <f t="shared" si="4"/>
        <v>4.38</v>
      </c>
      <c r="I133" s="50">
        <f t="shared" si="4"/>
        <v>8.6999999999999993</v>
      </c>
      <c r="J133" s="47">
        <f t="shared" si="4"/>
        <v>2.633</v>
      </c>
    </row>
    <row r="134" spans="1:10" ht="12" customHeight="1" x14ac:dyDescent="0.2">
      <c r="A134" s="90">
        <v>2017</v>
      </c>
      <c r="B134" s="47">
        <f t="shared" si="3"/>
        <v>10.24</v>
      </c>
      <c r="C134" s="47" t="str">
        <f t="shared" si="3"/>
        <v>NA</v>
      </c>
      <c r="D134" s="50" t="str">
        <f t="shared" si="3"/>
        <v>NA</v>
      </c>
      <c r="E134" s="47" t="str">
        <f t="shared" si="3"/>
        <v>NA</v>
      </c>
      <c r="F134" s="47"/>
      <c r="G134" s="47">
        <f t="shared" ref="G134:H139" si="5">+G80</f>
        <v>4.0129999999999999</v>
      </c>
      <c r="H134" s="47">
        <f t="shared" si="5"/>
        <v>2.7429999999999999</v>
      </c>
      <c r="I134" s="50">
        <f t="shared" ref="I134" si="6">+I80</f>
        <v>6.7549999999999999</v>
      </c>
      <c r="J134" s="47">
        <f t="shared" ref="J134:J139" si="7">+J80</f>
        <v>1.107</v>
      </c>
    </row>
    <row r="135" spans="1:10" ht="12" customHeight="1" x14ac:dyDescent="0.2">
      <c r="A135" s="90">
        <v>2018</v>
      </c>
      <c r="B135" s="47">
        <f t="shared" si="3"/>
        <v>10.35</v>
      </c>
      <c r="C135" s="47" t="str">
        <f t="shared" si="3"/>
        <v>NA</v>
      </c>
      <c r="D135" s="50" t="str">
        <f t="shared" si="3"/>
        <v>NA</v>
      </c>
      <c r="E135" s="47" t="str">
        <f t="shared" si="3"/>
        <v>NA</v>
      </c>
      <c r="F135" s="47"/>
      <c r="G135" s="47">
        <f t="shared" si="5"/>
        <v>3.3079999999999998</v>
      </c>
      <c r="H135" s="47">
        <f t="shared" si="5"/>
        <v>1.964</v>
      </c>
      <c r="I135" s="50">
        <f t="shared" ref="I135" si="8">+I81</f>
        <v>5.2720000000000002</v>
      </c>
      <c r="J135" s="47">
        <f t="shared" si="7"/>
        <v>2.6659999999999999</v>
      </c>
    </row>
    <row r="136" spans="1:10" ht="12" customHeight="1" x14ac:dyDescent="0.2">
      <c r="A136" s="90">
        <v>2019</v>
      </c>
      <c r="B136" s="47">
        <f t="shared" si="3"/>
        <v>5.4</v>
      </c>
      <c r="C136" s="47" t="str">
        <f t="shared" si="3"/>
        <v>NA</v>
      </c>
      <c r="D136" s="50" t="str">
        <f t="shared" si="3"/>
        <v>NA</v>
      </c>
      <c r="E136" s="47" t="str">
        <f t="shared" si="3"/>
        <v>NA</v>
      </c>
      <c r="F136" s="47"/>
      <c r="G136" s="47">
        <f t="shared" si="5"/>
        <v>3.6749999999999998</v>
      </c>
      <c r="H136" s="47">
        <f t="shared" si="5"/>
        <v>2.1539999999999999</v>
      </c>
      <c r="I136" s="50">
        <f t="shared" ref="I136" si="9">+I82</f>
        <v>5.8289999999999997</v>
      </c>
      <c r="J136" s="47">
        <f t="shared" si="7"/>
        <v>1.907</v>
      </c>
    </row>
    <row r="137" spans="1:10" ht="12" customHeight="1" x14ac:dyDescent="0.2">
      <c r="A137" s="90">
        <v>2020</v>
      </c>
      <c r="B137" s="47">
        <f t="shared" si="3"/>
        <v>3.6469999999999998</v>
      </c>
      <c r="C137" s="47" t="str">
        <f t="shared" si="3"/>
        <v>NA</v>
      </c>
      <c r="D137" s="50" t="str">
        <f t="shared" si="3"/>
        <v>NA</v>
      </c>
      <c r="E137" s="47" t="str">
        <f t="shared" si="3"/>
        <v>NA</v>
      </c>
      <c r="F137" s="47"/>
      <c r="G137" s="47">
        <f t="shared" si="5"/>
        <v>4.8920000000000003</v>
      </c>
      <c r="H137" s="47">
        <f t="shared" si="5"/>
        <v>2.569</v>
      </c>
      <c r="I137" s="50">
        <f>+I83</f>
        <v>7.4610000000000003</v>
      </c>
      <c r="J137" s="47">
        <f t="shared" si="7"/>
        <v>1.4870000000000001</v>
      </c>
    </row>
    <row r="138" spans="1:10" ht="12" customHeight="1" x14ac:dyDescent="0.2">
      <c r="A138" s="90">
        <v>2021</v>
      </c>
      <c r="B138" s="47">
        <f t="shared" si="3"/>
        <v>4.5999999999999996</v>
      </c>
      <c r="C138" s="47" t="str">
        <f t="shared" si="3"/>
        <v>NA</v>
      </c>
      <c r="D138" s="50" t="str">
        <f t="shared" si="3"/>
        <v>NA</v>
      </c>
      <c r="E138" s="47" t="str">
        <f t="shared" si="3"/>
        <v>NA</v>
      </c>
      <c r="F138" s="47"/>
      <c r="G138" s="47">
        <f t="shared" si="5"/>
        <v>2.8220000000000001</v>
      </c>
      <c r="H138" s="47">
        <f t="shared" si="5"/>
        <v>2.6160000000000001</v>
      </c>
      <c r="I138" s="50">
        <f>+I84</f>
        <v>5.4379999999999997</v>
      </c>
      <c r="J138" s="47">
        <f t="shared" si="7"/>
        <v>1.0980000000000001</v>
      </c>
    </row>
    <row r="139" spans="1:10" ht="12" customHeight="1" x14ac:dyDescent="0.2">
      <c r="A139" s="90">
        <v>2022</v>
      </c>
      <c r="B139" s="47">
        <f t="shared" si="3"/>
        <v>8.6999999999999993</v>
      </c>
      <c r="C139" s="47" t="str">
        <f t="shared" si="3"/>
        <v>NA</v>
      </c>
      <c r="D139" s="50" t="str">
        <f t="shared" si="3"/>
        <v>NA</v>
      </c>
      <c r="E139" s="47" t="str">
        <f t="shared" si="3"/>
        <v>NA</v>
      </c>
      <c r="F139" s="47"/>
      <c r="G139" s="47">
        <f t="shared" si="5"/>
        <v>3.3620000000000001</v>
      </c>
      <c r="H139" s="47">
        <f t="shared" si="5"/>
        <v>2.6</v>
      </c>
      <c r="I139" s="50">
        <f>+I85</f>
        <v>5.9619999999999997</v>
      </c>
      <c r="J139" s="47">
        <f t="shared" si="7"/>
        <v>1.3879999999999999</v>
      </c>
    </row>
    <row r="140" spans="1:10" ht="12" customHeight="1" x14ac:dyDescent="0.2">
      <c r="A140" s="90">
        <v>2023</v>
      </c>
      <c r="B140" s="47">
        <f t="shared" ref="B140:E141" si="10">+B86</f>
        <v>8.9</v>
      </c>
      <c r="C140" s="47" t="str">
        <f t="shared" si="10"/>
        <v>NA</v>
      </c>
      <c r="D140" s="50" t="str">
        <f t="shared" si="10"/>
        <v>NA</v>
      </c>
      <c r="E140" s="47" t="str">
        <f t="shared" si="10"/>
        <v>NA</v>
      </c>
      <c r="F140" s="47"/>
      <c r="G140" s="47">
        <f t="shared" ref="G140:J141" si="11">+G86</f>
        <v>2.7890000000000001</v>
      </c>
      <c r="H140" s="47">
        <f t="shared" si="11"/>
        <v>2.3929999999999998</v>
      </c>
      <c r="I140" s="50">
        <f t="shared" si="11"/>
        <v>5.1820000000000004</v>
      </c>
      <c r="J140" s="47">
        <f t="shared" si="11"/>
        <v>2.5739999999999998</v>
      </c>
    </row>
    <row r="141" spans="1:10" ht="12" customHeight="1" x14ac:dyDescent="0.2">
      <c r="A141" s="136" t="s">
        <v>1198</v>
      </c>
      <c r="B141" s="42">
        <f t="shared" si="10"/>
        <v>8.0069999999999997</v>
      </c>
      <c r="C141" s="42" t="str">
        <f t="shared" si="10"/>
        <v>NA</v>
      </c>
      <c r="D141" s="40" t="str">
        <f t="shared" si="10"/>
        <v>NA</v>
      </c>
      <c r="E141" s="42" t="str">
        <f t="shared" si="10"/>
        <v>NA</v>
      </c>
      <c r="F141" s="42"/>
      <c r="G141" s="42">
        <f t="shared" si="11"/>
        <v>3.125</v>
      </c>
      <c r="H141" s="42">
        <f t="shared" si="11"/>
        <v>5.7619999999999996</v>
      </c>
      <c r="I141" s="40">
        <f t="shared" si="11"/>
        <v>8.8870000000000005</v>
      </c>
      <c r="J141" s="42">
        <f t="shared" si="11"/>
        <v>1.548</v>
      </c>
    </row>
    <row r="142" spans="1:10" ht="12" customHeight="1" x14ac:dyDescent="0.2">
      <c r="A142" s="1000" t="str">
        <f>A88</f>
        <v>a/  Jacks included in natural, hatchery, and total counts.</v>
      </c>
      <c r="B142" s="1000"/>
      <c r="C142" s="1000"/>
      <c r="D142" s="1000"/>
      <c r="E142" s="1000"/>
      <c r="F142" s="1000"/>
      <c r="G142" s="1000"/>
      <c r="H142" s="1000"/>
      <c r="I142" s="1000"/>
      <c r="J142" s="1000"/>
    </row>
    <row r="143" spans="1:10" ht="12" customHeight="1" x14ac:dyDescent="0.2">
      <c r="A143" s="996" t="str">
        <f>A89</f>
        <v>b/  Gold Ray Dam removed October, 2010.  Natural estimate derived using relationship of 2004-2010 spawning ground surveys to Gold Ray Dam passage.  Estimate includes an unknown number of jacks.</v>
      </c>
      <c r="B143" s="996"/>
      <c r="C143" s="996"/>
      <c r="D143" s="996"/>
      <c r="E143" s="996"/>
      <c r="F143" s="996"/>
      <c r="G143" s="996"/>
      <c r="H143" s="996"/>
      <c r="I143" s="996"/>
      <c r="J143" s="996"/>
    </row>
    <row r="144" spans="1:10" ht="12" customHeight="1" x14ac:dyDescent="0.2">
      <c r="A144" s="996"/>
      <c r="B144" s="996"/>
      <c r="C144" s="996"/>
      <c r="D144" s="996"/>
      <c r="E144" s="996"/>
      <c r="F144" s="996"/>
      <c r="G144" s="996"/>
      <c r="H144" s="996"/>
      <c r="I144" s="996"/>
      <c r="J144" s="996"/>
    </row>
    <row r="145" spans="1:11" ht="12" customHeight="1" x14ac:dyDescent="0.2">
      <c r="A145" s="1000" t="str">
        <f>A91</f>
        <v>c/  Jacks include all Chinook less than 20 inches prior to 1978 and all Chinook less than 24 inches beginning in 1978.</v>
      </c>
      <c r="B145" s="1000"/>
      <c r="C145" s="1000"/>
      <c r="D145" s="1000"/>
      <c r="E145" s="1000"/>
      <c r="F145" s="1000"/>
      <c r="G145" s="1000"/>
      <c r="H145" s="1000"/>
      <c r="I145" s="1000"/>
      <c r="J145" s="1000"/>
    </row>
    <row r="146" spans="1:11" ht="12" customHeight="1" x14ac:dyDescent="0.2">
      <c r="A146" s="1000" t="str">
        <f>A92</f>
        <v>d/  Preliminary.</v>
      </c>
      <c r="B146" s="1000"/>
      <c r="C146" s="1000"/>
      <c r="D146" s="1000"/>
      <c r="E146" s="1000"/>
      <c r="F146" s="1000"/>
      <c r="G146" s="1000"/>
      <c r="H146" s="1000"/>
      <c r="I146" s="1000"/>
      <c r="J146" s="1000"/>
    </row>
    <row r="148" spans="1:11" ht="12" customHeight="1" x14ac:dyDescent="0.2">
      <c r="B148" s="1024"/>
      <c r="C148" s="1026"/>
      <c r="D148" s="1026"/>
      <c r="E148" s="1026"/>
      <c r="F148" s="1026"/>
      <c r="G148" s="1026"/>
      <c r="H148" s="1026"/>
      <c r="I148" s="1026"/>
      <c r="J148" s="1026"/>
      <c r="K148" s="1026"/>
    </row>
    <row r="149" spans="1:11" ht="12" customHeight="1" x14ac:dyDescent="0.2">
      <c r="B149" s="1026"/>
      <c r="C149" s="1026"/>
      <c r="D149" s="1026"/>
      <c r="E149" s="1026"/>
      <c r="F149" s="1026"/>
      <c r="G149" s="1026"/>
      <c r="H149" s="1026"/>
      <c r="I149" s="1026"/>
      <c r="J149" s="1026"/>
      <c r="K149" s="1026"/>
    </row>
  </sheetData>
  <customSheetViews>
    <customSheetView guid="{951E20F6-66AF-4739-924D-9C0B166AA065}"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
      <headerFooter alignWithMargins="0"/>
    </customSheetView>
    <customSheetView guid="{56968ECB-F4FE-477A-8A39-9E820F23F3B6}" showGridLines="0">
      <pane ySplit="4" topLeftCell="A5" activePane="bottomLeft" state="frozen"/>
      <selection pane="bottomLeft" activeCell="A5" sqref="A5"/>
      <rowBreaks count="1" manualBreakCount="1">
        <brk id="57" max="65535" man="1"/>
      </rowBreaks>
      <pageMargins left="1" right="1" top="1" bottom="0.5" header="0.5" footer="0.5"/>
      <pageSetup orientation="portrait" r:id="rId2"/>
      <headerFooter alignWithMargins="0"/>
    </customSheetView>
    <customSheetView guid="{8B1E0859-77EF-4DDB-A81F-104DBA348B31}" showPageBreaks="1" showGridLines="0" printArea="1">
      <pane ySplit="4" topLeftCell="A48" activePane="bottomLeft" state="frozen"/>
      <selection pane="bottomLeft" activeCell="A5" sqref="A5"/>
      <rowBreaks count="1" manualBreakCount="1">
        <brk id="57" max="65535" man="1"/>
      </rowBreaks>
      <pageMargins left="1" right="1" top="1" bottom="0.5"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4"/>
      <headerFooter alignWithMargins="0"/>
    </customSheetView>
    <customSheetView guid="{4E64E44E-C413-40AC-A3E9-46A65E2E50C1}" showPageBreaks="1" showGridLines="0" printArea="1" showRuler="0">
      <pane ySplit="4" topLeftCell="A5" activePane="bottomLeft" state="frozen"/>
      <selection pane="bottomLeft" activeCell="A5" sqref="A5"/>
      <rowBreaks count="1" manualBreakCount="1">
        <brk id="57" max="65535" man="1"/>
      </rowBreaks>
      <pageMargins left="1" right="1" top="1" bottom="0.5" header="0.5" footer="0.5"/>
      <pageSetup orientation="portrait" r:id="rId5"/>
      <headerFooter alignWithMargins="0"/>
    </customSheetView>
    <customSheetView guid="{CBDD6A68-2B40-41C7-BE8F-235A878832D4}" showGridLines="0" showRuler="0">
      <pane ySplit="4" topLeftCell="A100" activePane="bottomLeft" state="frozen"/>
      <selection pane="bottomLeft" activeCell="D101" sqref="D101"/>
      <rowBreaks count="1" manualBreakCount="1">
        <brk id="57" max="65535" man="1"/>
      </rowBreaks>
      <pageMargins left="1" right="1" top="1" bottom="0.5" header="0.5" footer="0.5"/>
      <pageSetup orientation="portrait" r:id="rId6"/>
      <headerFooter alignWithMargins="0"/>
    </customSheetView>
    <customSheetView guid="{1BB9C890-5E21-46C2-BAFE-D361E72979A8}" showPageBreaks="1" showGridLines="0" printArea="1" showRuler="0">
      <pane ySplit="4" topLeftCell="A100" activePane="bottomLeft" state="frozen"/>
      <selection pane="bottomLeft" activeCell="D101" sqref="D101"/>
      <rowBreaks count="1" manualBreakCount="1">
        <brk id="57" max="65535" man="1"/>
      </rowBreaks>
      <pageMargins left="1" right="1" top="1" bottom="0.5" header="0.5" footer="0.5"/>
      <pageSetup orientation="portrait" r:id="rId7"/>
      <headerFooter alignWithMargins="0"/>
    </customSheetView>
    <customSheetView guid="{622B48C2-7B56-4B1F-A7B4-4660CCA8C989}" showPageBreaks="1" showGridLines="0" printArea="1" showRuler="0">
      <pane ySplit="4" topLeftCell="A97" activePane="bottomLeft" state="frozen"/>
      <selection pane="bottomLeft" activeCell="L100" sqref="L100"/>
      <rowBreaks count="1" manualBreakCount="1">
        <brk id="57" max="65535" man="1"/>
      </rowBreaks>
      <pageMargins left="1" right="1" top="1" bottom="0.5" header="0.5" footer="0.5"/>
      <pageSetup orientation="portrait" r:id="rId8"/>
      <headerFooter alignWithMargins="0"/>
    </customSheetView>
    <customSheetView guid="{BBF7E6D9-D6DC-4A8E-B6D8-078D86A9ABA9}" showPageBreaks="1" showGridLines="0" printArea="1" showRuler="0">
      <pane ySplit="4" topLeftCell="A98" activePane="bottomLeft" state="frozen"/>
      <selection pane="bottomLeft" activeCell="A101" sqref="A101:J131"/>
      <rowBreaks count="1" manualBreakCount="1">
        <brk id="57" max="65535" man="1"/>
      </rowBreaks>
      <pageMargins left="1" right="1" top="1" bottom="0.5" header="0.5" footer="0.5"/>
      <pageSetup orientation="portrait" r:id="rId9"/>
      <headerFooter alignWithMargins="0"/>
    </customSheetView>
    <customSheetView guid="{CD5E8C7E-750A-46DA-942B-F5133C1E4099}"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0"/>
      <headerFooter alignWithMargins="0"/>
    </customSheetView>
    <customSheetView guid="{5AE94949-FC73-44C2-96F8-94154186EF22}" showPageBreaks="1" showGridLines="0" showRuler="0">
      <pane ySplit="4" topLeftCell="A50" activePane="bottomLeft" state="frozen"/>
      <selection pane="bottomLeft" activeCell="B68" sqref="B68:J69"/>
      <rowBreaks count="2" manualBreakCount="2">
        <brk id="57" max="65535" man="1"/>
        <brk id="115" max="16383" man="1"/>
      </rowBreaks>
      <pageMargins left="1" right="1" top="1" bottom="0.5" header="0.5" footer="0.5"/>
      <pageSetup orientation="portrait" r:id="rId11"/>
      <headerFooter alignWithMargins="0"/>
    </customSheetView>
    <customSheetView guid="{803B97A9-0AF5-4FA4-9F0C-810C2BEAFCD3}"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2"/>
      <headerFooter alignWithMargins="0"/>
    </customSheetView>
    <customSheetView guid="{EF5D9E67-CDBC-4DA7-AF4B-457CDBE1825C}" scale="140" showGridLines="0">
      <pane ySplit="4" topLeftCell="A5" activePane="bottomLeft" state="frozen"/>
      <selection pane="bottomLeft" activeCell="L23" sqref="L23"/>
      <rowBreaks count="1" manualBreakCount="1">
        <brk id="57" max="65535" man="1"/>
      </rowBreaks>
      <pageMargins left="1" right="1" top="1" bottom="0.5" header="0.5" footer="0.5"/>
      <pageSetup orientation="portrait" r:id="rId13"/>
      <headerFooter alignWithMargins="0"/>
    </customSheetView>
  </customSheetViews>
  <mergeCells count="17">
    <mergeCell ref="B148:K149"/>
    <mergeCell ref="A145:J145"/>
    <mergeCell ref="A146:J146"/>
    <mergeCell ref="A143:J144"/>
    <mergeCell ref="A102:J103"/>
    <mergeCell ref="B104:E104"/>
    <mergeCell ref="G104:J104"/>
    <mergeCell ref="A142:J142"/>
    <mergeCell ref="A104:A105"/>
    <mergeCell ref="A1:J2"/>
    <mergeCell ref="A88:J88"/>
    <mergeCell ref="A91:J91"/>
    <mergeCell ref="A92:J92"/>
    <mergeCell ref="G3:J3"/>
    <mergeCell ref="B3:E3"/>
    <mergeCell ref="A3:A4"/>
    <mergeCell ref="A89:J90"/>
  </mergeCells>
  <phoneticPr fontId="0" type="noConversion"/>
  <pageMargins left="1" right="1" top="1" bottom="0.5" header="0.5" footer="0.5"/>
  <pageSetup orientation="portrait" r:id="rId14"/>
  <headerFooter alignWithMargins="0"/>
  <rowBreaks count="1" manualBreakCount="1">
    <brk id="57" max="655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L103"/>
  <sheetViews>
    <sheetView showGridLines="0" zoomScale="115" zoomScaleNormal="115" zoomScaleSheetLayoutView="100" workbookViewId="0">
      <pane ySplit="3" topLeftCell="A67" activePane="bottomLeft" state="frozen"/>
      <selection activeCell="R23" sqref="R23"/>
      <selection pane="bottomLeft" activeCell="L13" sqref="L13"/>
    </sheetView>
  </sheetViews>
  <sheetFormatPr defaultColWidth="9.109375" defaultRowHeight="12" customHeight="1" x14ac:dyDescent="0.2"/>
  <cols>
    <col min="1" max="1" width="9.44140625" style="63" customWidth="1"/>
    <col min="2" max="2" width="0.6640625" style="63" customWidth="1"/>
    <col min="3" max="3" width="10.6640625" style="5" customWidth="1"/>
    <col min="4" max="4" width="1.88671875" style="5" customWidth="1"/>
    <col min="5" max="6" width="10.6640625" style="51" customWidth="1"/>
    <col min="7" max="9" width="10.6640625" style="123" customWidth="1"/>
    <col min="10" max="16384" width="9.109375" style="123"/>
  </cols>
  <sheetData>
    <row r="1" spans="1:38" ht="12" customHeight="1" x14ac:dyDescent="0.25">
      <c r="A1" s="196" t="s">
        <v>613</v>
      </c>
      <c r="B1" s="196"/>
      <c r="C1" s="196"/>
      <c r="D1" s="196"/>
      <c r="E1" s="196"/>
      <c r="F1" s="196"/>
      <c r="G1" s="64"/>
      <c r="H1" s="64"/>
      <c r="I1" s="64"/>
      <c r="K1"/>
      <c r="L1"/>
      <c r="M1"/>
    </row>
    <row r="2" spans="1:38" ht="12" customHeight="1" x14ac:dyDescent="0.25">
      <c r="B2" s="8"/>
      <c r="C2" s="1005" t="s">
        <v>465</v>
      </c>
      <c r="D2" s="1005"/>
      <c r="E2" s="1005"/>
      <c r="F2" s="1005"/>
      <c r="G2" s="8"/>
      <c r="H2" s="8" t="s">
        <v>462</v>
      </c>
      <c r="I2" s="8"/>
      <c r="AG2"/>
      <c r="AH2"/>
      <c r="AI2"/>
      <c r="AJ2"/>
      <c r="AK2"/>
      <c r="AL2"/>
    </row>
    <row r="3" spans="1:38" ht="12" customHeight="1" x14ac:dyDescent="0.25">
      <c r="A3" s="64" t="s">
        <v>186</v>
      </c>
      <c r="B3" s="385"/>
      <c r="C3" s="15" t="s">
        <v>175</v>
      </c>
      <c r="D3" s="15"/>
      <c r="E3" s="72" t="s">
        <v>176</v>
      </c>
      <c r="F3" s="72" t="s">
        <v>209</v>
      </c>
      <c r="G3" s="15" t="s">
        <v>175</v>
      </c>
      <c r="H3" s="15" t="s">
        <v>176</v>
      </c>
      <c r="I3" s="72" t="s">
        <v>209</v>
      </c>
      <c r="AG3"/>
      <c r="AH3"/>
      <c r="AI3"/>
      <c r="AJ3"/>
      <c r="AK3"/>
      <c r="AL3"/>
    </row>
    <row r="4" spans="1:38" ht="12" customHeight="1" x14ac:dyDescent="0.2">
      <c r="A4" s="63">
        <v>1977</v>
      </c>
      <c r="C4" s="13">
        <v>1356</v>
      </c>
      <c r="D4" s="13"/>
      <c r="E4" s="35">
        <v>2389</v>
      </c>
      <c r="F4" s="35">
        <f t="shared" ref="F4:F31" si="0">SUM(C4:E4)</f>
        <v>3745</v>
      </c>
      <c r="G4" s="197">
        <v>25779.69991614074</v>
      </c>
      <c r="H4" s="197">
        <v>53835.687197153748</v>
      </c>
      <c r="I4" s="197">
        <v>79615.387113294491</v>
      </c>
    </row>
    <row r="5" spans="1:38" ht="12" customHeight="1" x14ac:dyDescent="0.2">
      <c r="A5" s="63">
        <f>A4+1</f>
        <v>1978</v>
      </c>
      <c r="C5" s="13">
        <v>9174</v>
      </c>
      <c r="D5" s="13"/>
      <c r="E5" s="35">
        <v>1019</v>
      </c>
      <c r="F5" s="35">
        <f t="shared" si="0"/>
        <v>10193</v>
      </c>
      <c r="G5" s="197">
        <v>155242.30127831388</v>
      </c>
      <c r="H5" s="197">
        <v>30078.80159870518</v>
      </c>
      <c r="I5" s="197">
        <v>185321.10287701906</v>
      </c>
    </row>
    <row r="6" spans="1:38" ht="12" customHeight="1" x14ac:dyDescent="0.2">
      <c r="A6" s="63">
        <f t="shared" ref="A6:A17" si="1">A5+1</f>
        <v>1979</v>
      </c>
      <c r="C6" s="13">
        <v>8272</v>
      </c>
      <c r="D6" s="13"/>
      <c r="E6" s="35">
        <v>195</v>
      </c>
      <c r="F6" s="35">
        <f t="shared" si="0"/>
        <v>8467</v>
      </c>
      <c r="G6" s="197">
        <v>163992.09146577597</v>
      </c>
      <c r="H6" s="197">
        <v>9289.0416701883642</v>
      </c>
      <c r="I6" s="197">
        <v>173281.13313596434</v>
      </c>
    </row>
    <row r="7" spans="1:38" ht="12" customHeight="1" x14ac:dyDescent="0.2">
      <c r="A7" s="63">
        <f t="shared" si="1"/>
        <v>1980</v>
      </c>
      <c r="C7" s="13">
        <v>2221</v>
      </c>
      <c r="D7" s="13"/>
      <c r="E7" s="35">
        <v>411</v>
      </c>
      <c r="F7" s="35">
        <f t="shared" si="0"/>
        <v>2632</v>
      </c>
      <c r="G7" s="197">
        <v>54511.615322967351</v>
      </c>
      <c r="H7" s="197">
        <v>28498.322598641025</v>
      </c>
      <c r="I7" s="197">
        <v>83009.937921608376</v>
      </c>
    </row>
    <row r="8" spans="1:38" ht="12" customHeight="1" x14ac:dyDescent="0.2">
      <c r="A8" s="63">
        <f t="shared" si="1"/>
        <v>1981</v>
      </c>
      <c r="C8" s="13">
        <v>5228</v>
      </c>
      <c r="D8" s="13"/>
      <c r="E8" s="35">
        <v>1171</v>
      </c>
      <c r="F8" s="35">
        <f t="shared" si="0"/>
        <v>6399</v>
      </c>
      <c r="G8" s="197">
        <v>75293.920161861213</v>
      </c>
      <c r="H8" s="197">
        <v>26135.059188167743</v>
      </c>
      <c r="I8" s="197">
        <v>101428.97935002897</v>
      </c>
      <c r="J8" s="198"/>
      <c r="K8" s="198"/>
      <c r="L8" s="198"/>
      <c r="M8" s="198"/>
    </row>
    <row r="9" spans="1:38" ht="12" customHeight="1" x14ac:dyDescent="0.2">
      <c r="A9" s="63">
        <f t="shared" si="1"/>
        <v>1982</v>
      </c>
      <c r="C9" s="13">
        <v>2812</v>
      </c>
      <c r="D9" s="13"/>
      <c r="E9" s="35">
        <v>708</v>
      </c>
      <c r="F9" s="35">
        <f t="shared" si="0"/>
        <v>3520</v>
      </c>
      <c r="G9" s="197">
        <v>97820.715972524005</v>
      </c>
      <c r="H9" s="197">
        <v>36862.933155584324</v>
      </c>
      <c r="I9" s="197">
        <v>134683.64912810834</v>
      </c>
      <c r="J9" s="198"/>
      <c r="K9" s="198"/>
      <c r="L9" s="198"/>
      <c r="M9" s="198"/>
    </row>
    <row r="10" spans="1:38" ht="12" customHeight="1" x14ac:dyDescent="0.2">
      <c r="A10" s="63">
        <f t="shared" si="1"/>
        <v>1983</v>
      </c>
      <c r="C10" s="13">
        <v>2737</v>
      </c>
      <c r="D10" s="13"/>
      <c r="E10" s="35">
        <v>271</v>
      </c>
      <c r="F10" s="35">
        <f t="shared" si="0"/>
        <v>3008</v>
      </c>
      <c r="G10" s="197">
        <v>38711.795382074466</v>
      </c>
      <c r="H10" s="197">
        <v>6729.4608996442184</v>
      </c>
      <c r="I10" s="197">
        <v>45441.256281718684</v>
      </c>
      <c r="J10" s="198"/>
      <c r="K10" s="198"/>
      <c r="L10" s="198"/>
      <c r="M10" s="198"/>
    </row>
    <row r="11" spans="1:38" ht="12" customHeight="1" x14ac:dyDescent="0.2">
      <c r="A11" s="63">
        <f t="shared" si="1"/>
        <v>1984</v>
      </c>
      <c r="C11" s="13">
        <v>3267</v>
      </c>
      <c r="D11" s="13"/>
      <c r="E11" s="35">
        <v>396</v>
      </c>
      <c r="F11" s="35">
        <f t="shared" si="0"/>
        <v>3663</v>
      </c>
      <c r="G11" s="197">
        <v>32474.370397544553</v>
      </c>
      <c r="H11" s="197">
        <v>9781.0775853026753</v>
      </c>
      <c r="I11" s="197">
        <v>42255.447982847225</v>
      </c>
      <c r="J11" s="198"/>
      <c r="K11" s="198"/>
      <c r="L11" s="198"/>
      <c r="M11" s="198"/>
    </row>
    <row r="12" spans="1:38" ht="12" customHeight="1" x14ac:dyDescent="0.2">
      <c r="A12" s="63">
        <f t="shared" si="1"/>
        <v>1985</v>
      </c>
      <c r="C12" s="13">
        <v>5486</v>
      </c>
      <c r="D12" s="13"/>
      <c r="E12" s="35">
        <v>2500</v>
      </c>
      <c r="F12" s="35">
        <f t="shared" si="0"/>
        <v>7986</v>
      </c>
      <c r="G12" s="197">
        <v>35232.753558033874</v>
      </c>
      <c r="H12" s="197">
        <v>48907.872956387691</v>
      </c>
      <c r="I12" s="197">
        <v>84140.626514421558</v>
      </c>
      <c r="J12" s="198"/>
      <c r="K12" s="198"/>
      <c r="L12" s="198"/>
      <c r="M12" s="198"/>
    </row>
    <row r="13" spans="1:38" ht="12" customHeight="1" x14ac:dyDescent="0.2">
      <c r="A13" s="63">
        <f t="shared" si="1"/>
        <v>1986</v>
      </c>
      <c r="C13" s="13">
        <v>17177</v>
      </c>
      <c r="D13" s="13"/>
      <c r="E13" s="35">
        <v>3223</v>
      </c>
      <c r="F13" s="35">
        <f t="shared" si="0"/>
        <v>20400</v>
      </c>
      <c r="G13" s="197">
        <v>144089.48720238952</v>
      </c>
      <c r="H13" s="197">
        <v>85768.321082097696</v>
      </c>
      <c r="I13" s="197">
        <v>229857.80828448723</v>
      </c>
    </row>
    <row r="14" spans="1:38" ht="12" customHeight="1" x14ac:dyDescent="0.2">
      <c r="A14" s="63">
        <f t="shared" si="1"/>
        <v>1987</v>
      </c>
      <c r="C14" s="13">
        <v>25918</v>
      </c>
      <c r="D14" s="13"/>
      <c r="E14" s="35">
        <v>2532</v>
      </c>
      <c r="F14" s="35">
        <f t="shared" si="0"/>
        <v>28450</v>
      </c>
      <c r="G14" s="197">
        <v>116875.50045089961</v>
      </c>
      <c r="H14" s="197">
        <v>31068.171005935343</v>
      </c>
      <c r="I14" s="197">
        <v>147943.67145683497</v>
      </c>
    </row>
    <row r="15" spans="1:38" ht="12" customHeight="1" x14ac:dyDescent="0.2">
      <c r="A15" s="63">
        <f t="shared" si="1"/>
        <v>1988</v>
      </c>
      <c r="C15" s="13">
        <v>31613</v>
      </c>
      <c r="D15" s="13"/>
      <c r="E15" s="35">
        <v>1352</v>
      </c>
      <c r="F15" s="35">
        <f t="shared" si="0"/>
        <v>32965</v>
      </c>
      <c r="G15" s="197">
        <v>67722.992912302143</v>
      </c>
      <c r="H15" s="197">
        <v>11355.302572547189</v>
      </c>
      <c r="I15" s="197">
        <v>79078.295484849339</v>
      </c>
    </row>
    <row r="16" spans="1:38" ht="12" customHeight="1" x14ac:dyDescent="0.2">
      <c r="A16" s="63">
        <f t="shared" si="1"/>
        <v>1989</v>
      </c>
      <c r="C16" s="13">
        <v>7408</v>
      </c>
      <c r="D16" s="13"/>
      <c r="E16" s="35">
        <v>481</v>
      </c>
      <c r="F16" s="35">
        <f t="shared" si="0"/>
        <v>7889</v>
      </c>
      <c r="G16" s="197">
        <v>73958.058369193372</v>
      </c>
      <c r="H16" s="197">
        <v>15186.123014589493</v>
      </c>
      <c r="I16" s="197">
        <v>89144.181383782867</v>
      </c>
    </row>
    <row r="17" spans="1:9" ht="12" customHeight="1" x14ac:dyDescent="0.2">
      <c r="A17" s="63">
        <f t="shared" si="1"/>
        <v>1990</v>
      </c>
      <c r="C17" s="13">
        <v>1868</v>
      </c>
      <c r="D17" s="13"/>
      <c r="E17" s="35">
        <v>46</v>
      </c>
      <c r="F17" s="35">
        <f t="shared" si="0"/>
        <v>1914</v>
      </c>
      <c r="G17" s="197">
        <v>19530.810819106926</v>
      </c>
      <c r="H17" s="197">
        <v>4384.6543926894201</v>
      </c>
      <c r="I17" s="197">
        <v>23915.465211796349</v>
      </c>
    </row>
    <row r="18" spans="1:9" ht="12" customHeight="1" x14ac:dyDescent="0.2">
      <c r="A18" s="63">
        <v>1991</v>
      </c>
      <c r="C18" s="13">
        <v>2799</v>
      </c>
      <c r="D18" s="13"/>
      <c r="E18" s="35">
        <v>157</v>
      </c>
      <c r="F18" s="35">
        <f t="shared" si="0"/>
        <v>2956</v>
      </c>
      <c r="G18" s="197">
        <v>14991.189446115188</v>
      </c>
      <c r="H18" s="197">
        <v>3372.4879504879591</v>
      </c>
      <c r="I18" s="197">
        <v>18363.677396603147</v>
      </c>
    </row>
    <row r="19" spans="1:9" ht="12" customHeight="1" x14ac:dyDescent="0.2">
      <c r="A19" s="63">
        <v>1992</v>
      </c>
      <c r="C19" s="13">
        <v>2366</v>
      </c>
      <c r="D19" s="13"/>
      <c r="E19" s="35">
        <v>464</v>
      </c>
      <c r="F19" s="35">
        <f t="shared" si="0"/>
        <v>2830</v>
      </c>
      <c r="G19" s="197">
        <v>44737.859647825673</v>
      </c>
      <c r="H19" s="197">
        <v>31717.973556064797</v>
      </c>
      <c r="I19" s="197">
        <v>76455.833203890477</v>
      </c>
    </row>
    <row r="20" spans="1:9" ht="12" customHeight="1" x14ac:dyDescent="0.2">
      <c r="A20" s="63">
        <v>1993</v>
      </c>
      <c r="C20" s="13">
        <v>5447</v>
      </c>
      <c r="D20" s="13"/>
      <c r="E20" s="35">
        <v>257</v>
      </c>
      <c r="F20" s="35">
        <f t="shared" si="0"/>
        <v>5704</v>
      </c>
      <c r="G20" s="197">
        <v>36025.537075919368</v>
      </c>
      <c r="H20" s="197">
        <v>10642.212909169761</v>
      </c>
      <c r="I20" s="197">
        <v>46667.749985089125</v>
      </c>
    </row>
    <row r="21" spans="1:9" ht="12" customHeight="1" x14ac:dyDescent="0.2">
      <c r="A21" s="63">
        <v>1994</v>
      </c>
      <c r="C21" s="13">
        <v>7366</v>
      </c>
      <c r="D21" s="13"/>
      <c r="E21" s="35">
        <v>529</v>
      </c>
      <c r="F21" s="35">
        <f t="shared" si="0"/>
        <v>7895</v>
      </c>
      <c r="G21" s="197">
        <v>67479.586882481279</v>
      </c>
      <c r="H21" s="197">
        <v>13226.952855854899</v>
      </c>
      <c r="I21" s="197">
        <v>80706.539738336171</v>
      </c>
    </row>
    <row r="22" spans="1:9" ht="12" customHeight="1" x14ac:dyDescent="0.2">
      <c r="A22" s="63">
        <v>1995</v>
      </c>
      <c r="C22" s="13">
        <v>3958</v>
      </c>
      <c r="D22" s="13"/>
      <c r="E22" s="35">
        <v>173</v>
      </c>
      <c r="F22" s="35">
        <f t="shared" si="0"/>
        <v>4131</v>
      </c>
      <c r="G22" s="197">
        <v>64209.698832172115</v>
      </c>
      <c r="H22" s="197">
        <v>18535.621174067346</v>
      </c>
      <c r="I22" s="197">
        <v>82745.320006239461</v>
      </c>
    </row>
    <row r="23" spans="1:9" ht="12" customHeight="1" x14ac:dyDescent="0.2">
      <c r="A23" s="63">
        <v>1996</v>
      </c>
      <c r="B23" s="5"/>
      <c r="C23" s="13">
        <v>2448</v>
      </c>
      <c r="D23" s="13"/>
      <c r="E23" s="35">
        <v>121</v>
      </c>
      <c r="F23" s="35">
        <f t="shared" si="0"/>
        <v>2569</v>
      </c>
      <c r="G23" s="197">
        <v>48763.172250941381</v>
      </c>
      <c r="H23" s="197">
        <v>15681.725603352779</v>
      </c>
      <c r="I23" s="197">
        <v>64444.897854294155</v>
      </c>
    </row>
    <row r="24" spans="1:9" ht="12" customHeight="1" x14ac:dyDescent="0.2">
      <c r="A24" s="63">
        <v>1997</v>
      </c>
      <c r="B24" s="5"/>
      <c r="C24" s="13">
        <v>1643</v>
      </c>
      <c r="D24" s="13"/>
      <c r="E24" s="35">
        <v>68</v>
      </c>
      <c r="F24" s="35">
        <f t="shared" si="0"/>
        <v>1711</v>
      </c>
      <c r="G24" s="197">
        <v>41072.0037212998</v>
      </c>
      <c r="H24" s="197">
        <v>17788.155387051233</v>
      </c>
      <c r="I24" s="197">
        <v>58860.159108351028</v>
      </c>
    </row>
    <row r="25" spans="1:9" ht="12" customHeight="1" x14ac:dyDescent="0.2">
      <c r="A25" s="63">
        <v>1998</v>
      </c>
      <c r="B25" s="5"/>
      <c r="C25" s="13">
        <v>3601</v>
      </c>
      <c r="D25" s="13"/>
      <c r="E25" s="35">
        <v>40</v>
      </c>
      <c r="F25" s="35">
        <f t="shared" si="0"/>
        <v>3641</v>
      </c>
      <c r="G25" s="197">
        <v>40938.812033240371</v>
      </c>
      <c r="H25" s="197">
        <v>6793.1650294571546</v>
      </c>
      <c r="I25" s="197">
        <v>47731.97706269753</v>
      </c>
    </row>
    <row r="26" spans="1:9" ht="12" customHeight="1" x14ac:dyDescent="0.2">
      <c r="A26" s="63">
        <v>1999</v>
      </c>
      <c r="B26" s="5"/>
      <c r="C26" s="13">
        <v>2493</v>
      </c>
      <c r="D26" s="13"/>
      <c r="E26" s="35">
        <v>157</v>
      </c>
      <c r="F26" s="35">
        <f t="shared" si="0"/>
        <v>2650</v>
      </c>
      <c r="G26" s="197">
        <v>37586.569491070761</v>
      </c>
      <c r="H26" s="197">
        <v>18763.445485017117</v>
      </c>
      <c r="I26" s="197">
        <v>56350.014976087885</v>
      </c>
    </row>
    <row r="27" spans="1:9" ht="12" customHeight="1" x14ac:dyDescent="0.2">
      <c r="A27" s="63">
        <v>2000</v>
      </c>
      <c r="B27" s="5"/>
      <c r="C27" s="13">
        <v>3366</v>
      </c>
      <c r="D27" s="13"/>
      <c r="E27" s="35">
        <v>226</v>
      </c>
      <c r="F27" s="35">
        <f t="shared" si="0"/>
        <v>3592</v>
      </c>
      <c r="G27" s="197">
        <v>87782.752533700637</v>
      </c>
      <c r="H27" s="197">
        <v>12918.442333112502</v>
      </c>
      <c r="I27" s="197">
        <v>100701.19486681314</v>
      </c>
    </row>
    <row r="28" spans="1:9" ht="12" customHeight="1" x14ac:dyDescent="0.2">
      <c r="A28" s="63">
        <v>2001</v>
      </c>
      <c r="B28" s="5"/>
      <c r="C28" s="13">
        <v>6380</v>
      </c>
      <c r="D28" s="13"/>
      <c r="E28" s="35">
        <v>772</v>
      </c>
      <c r="F28" s="35">
        <f t="shared" si="0"/>
        <v>7152</v>
      </c>
      <c r="G28" s="197">
        <v>76376.007727162054</v>
      </c>
      <c r="H28" s="197">
        <v>26650.21791955526</v>
      </c>
      <c r="I28" s="197">
        <v>103026.22564671731</v>
      </c>
    </row>
    <row r="29" spans="1:9" ht="12" customHeight="1" x14ac:dyDescent="0.2">
      <c r="A29" s="63">
        <v>2002</v>
      </c>
      <c r="B29" s="5"/>
      <c r="C29" s="13">
        <v>11836</v>
      </c>
      <c r="D29" s="13"/>
      <c r="E29" s="35">
        <v>905</v>
      </c>
      <c r="F29" s="35">
        <f t="shared" si="0"/>
        <v>12741</v>
      </c>
      <c r="G29" s="197">
        <v>154142.62345953216</v>
      </c>
      <c r="H29" s="197">
        <v>42805.537263496983</v>
      </c>
      <c r="I29" s="197">
        <v>196948.16072302911</v>
      </c>
    </row>
    <row r="30" spans="1:9" ht="12" customHeight="1" x14ac:dyDescent="0.2">
      <c r="A30" s="63">
        <v>2003</v>
      </c>
      <c r="B30" s="5"/>
      <c r="C30" s="13">
        <v>14620</v>
      </c>
      <c r="D30" s="13"/>
      <c r="E30" s="35">
        <v>983</v>
      </c>
      <c r="F30" s="35">
        <f t="shared" si="0"/>
        <v>15603</v>
      </c>
      <c r="G30" s="197">
        <v>204792.73551627307</v>
      </c>
      <c r="H30" s="197">
        <v>19346.695916734065</v>
      </c>
      <c r="I30" s="197">
        <v>224139.43143300715</v>
      </c>
    </row>
    <row r="31" spans="1:9" ht="12" customHeight="1" x14ac:dyDescent="0.2">
      <c r="A31" s="63">
        <v>2004</v>
      </c>
      <c r="B31" s="5"/>
      <c r="C31" s="13">
        <v>5326</v>
      </c>
      <c r="D31" s="199" t="s">
        <v>193</v>
      </c>
      <c r="E31" s="35">
        <v>250</v>
      </c>
      <c r="F31" s="35">
        <f t="shared" si="0"/>
        <v>5576</v>
      </c>
      <c r="G31" s="197">
        <v>132296.09082191592</v>
      </c>
      <c r="H31" s="197">
        <v>19785.216104160492</v>
      </c>
      <c r="I31" s="197">
        <v>152081.30692607642</v>
      </c>
    </row>
    <row r="32" spans="1:9" ht="12" customHeight="1" x14ac:dyDescent="0.2">
      <c r="A32" s="63">
        <v>2005</v>
      </c>
      <c r="B32" s="5"/>
      <c r="C32" s="95" t="s">
        <v>185</v>
      </c>
      <c r="D32" s="251"/>
      <c r="E32" s="62" t="s">
        <v>185</v>
      </c>
      <c r="F32" s="62" t="s">
        <v>185</v>
      </c>
      <c r="G32" s="197">
        <v>56474.372729902156</v>
      </c>
      <c r="H32" s="197">
        <v>4849.0001350390412</v>
      </c>
      <c r="I32" s="197">
        <v>61323.372864941193</v>
      </c>
    </row>
    <row r="33" spans="1:9" ht="12" customHeight="1" x14ac:dyDescent="0.2">
      <c r="A33" s="63">
        <v>2006</v>
      </c>
      <c r="B33" s="5"/>
      <c r="C33" s="95" t="s">
        <v>185</v>
      </c>
      <c r="D33" s="251"/>
      <c r="E33" s="62" t="s">
        <v>185</v>
      </c>
      <c r="F33" s="62" t="s">
        <v>185</v>
      </c>
      <c r="G33" s="197">
        <v>35074.84156299875</v>
      </c>
      <c r="H33" s="197">
        <v>6770.2649820393353</v>
      </c>
      <c r="I33" s="197">
        <v>41845.106545038077</v>
      </c>
    </row>
    <row r="34" spans="1:9" ht="12" customHeight="1" x14ac:dyDescent="0.2">
      <c r="A34" s="63">
        <v>2007</v>
      </c>
      <c r="B34" s="5"/>
      <c r="C34" s="95" t="s">
        <v>185</v>
      </c>
      <c r="D34" s="251"/>
      <c r="E34" s="62" t="s">
        <v>185</v>
      </c>
      <c r="F34" s="62" t="s">
        <v>185</v>
      </c>
      <c r="G34" s="197">
        <v>43493.37060763382</v>
      </c>
      <c r="H34" s="197">
        <v>3284.3414048986497</v>
      </c>
      <c r="I34" s="197">
        <v>46777.712012532465</v>
      </c>
    </row>
    <row r="35" spans="1:9" ht="12" customHeight="1" x14ac:dyDescent="0.2">
      <c r="A35" s="63">
        <v>2008</v>
      </c>
      <c r="B35" s="5"/>
      <c r="C35" s="95" t="s">
        <v>185</v>
      </c>
      <c r="D35" s="251"/>
      <c r="E35" s="62" t="s">
        <v>185</v>
      </c>
      <c r="F35" s="62" t="s">
        <v>185</v>
      </c>
      <c r="G35" s="197">
        <v>24309.279345748128</v>
      </c>
      <c r="H35" s="197">
        <v>15185.541962057794</v>
      </c>
      <c r="I35" s="197">
        <v>39494.82130780592</v>
      </c>
    </row>
    <row r="36" spans="1:9" ht="12" customHeight="1" x14ac:dyDescent="0.2">
      <c r="A36" s="63">
        <v>2009</v>
      </c>
      <c r="B36" s="5"/>
      <c r="C36" s="95" t="s">
        <v>185</v>
      </c>
      <c r="D36" s="251"/>
      <c r="E36" s="62" t="s">
        <v>185</v>
      </c>
      <c r="F36" s="62" t="s">
        <v>185</v>
      </c>
      <c r="G36" s="197">
        <v>60222.866897746389</v>
      </c>
      <c r="H36" s="197">
        <v>13660.139437129028</v>
      </c>
      <c r="I36" s="197">
        <v>73883.006334875419</v>
      </c>
    </row>
    <row r="37" spans="1:9" ht="12" customHeight="1" x14ac:dyDescent="0.2">
      <c r="A37" s="63">
        <v>2010</v>
      </c>
      <c r="B37" s="5"/>
      <c r="C37" s="95" t="s">
        <v>185</v>
      </c>
      <c r="D37" s="251"/>
      <c r="E37" s="62" t="s">
        <v>185</v>
      </c>
      <c r="F37" s="62" t="s">
        <v>185</v>
      </c>
      <c r="G37" s="197">
        <v>49390.208416833666</v>
      </c>
      <c r="H37" s="197">
        <v>14458.791583166332</v>
      </c>
      <c r="I37" s="197">
        <v>63848.999999999993</v>
      </c>
    </row>
    <row r="38" spans="1:9" ht="12" customHeight="1" x14ac:dyDescent="0.2">
      <c r="A38" s="63">
        <v>2011</v>
      </c>
      <c r="B38" s="5"/>
      <c r="C38" s="95" t="s">
        <v>185</v>
      </c>
      <c r="D38" s="251"/>
      <c r="E38" s="62" t="s">
        <v>185</v>
      </c>
      <c r="F38" s="62" t="s">
        <v>185</v>
      </c>
      <c r="G38" s="197">
        <v>67749.6707716401</v>
      </c>
      <c r="H38" s="197">
        <v>30125.329228359908</v>
      </c>
      <c r="I38" s="197">
        <v>97875</v>
      </c>
    </row>
    <row r="39" spans="1:9" ht="12" customHeight="1" x14ac:dyDescent="0.2">
      <c r="A39" s="63">
        <v>2012</v>
      </c>
      <c r="B39" s="5"/>
      <c r="C39" s="95" t="s">
        <v>185</v>
      </c>
      <c r="D39" s="251"/>
      <c r="E39" s="62" t="s">
        <v>185</v>
      </c>
      <c r="F39" s="62" t="s">
        <v>185</v>
      </c>
      <c r="G39" s="197">
        <v>69060.476287133963</v>
      </c>
      <c r="H39" s="197">
        <v>10399.820313121507</v>
      </c>
      <c r="I39" s="197">
        <v>79460.296600255475</v>
      </c>
    </row>
    <row r="40" spans="1:9" ht="12" customHeight="1" x14ac:dyDescent="0.2">
      <c r="A40" s="63">
        <v>2013</v>
      </c>
      <c r="B40" s="5"/>
      <c r="C40" s="95" t="s">
        <v>185</v>
      </c>
      <c r="D40" s="251"/>
      <c r="E40" s="62" t="s">
        <v>185</v>
      </c>
      <c r="F40" s="62" t="s">
        <v>185</v>
      </c>
      <c r="G40" s="197">
        <v>81654.646773801709</v>
      </c>
      <c r="H40" s="197">
        <v>23027.485850877027</v>
      </c>
      <c r="I40" s="197">
        <v>104682.13262467872</v>
      </c>
    </row>
    <row r="41" spans="1:9" ht="12" customHeight="1" x14ac:dyDescent="0.2">
      <c r="A41" s="63">
        <v>2014</v>
      </c>
      <c r="B41" s="5"/>
      <c r="C41" s="95" t="s">
        <v>185</v>
      </c>
      <c r="D41" s="251"/>
      <c r="E41" s="62" t="s">
        <v>185</v>
      </c>
      <c r="F41" s="62" t="s">
        <v>185</v>
      </c>
      <c r="G41" s="197">
        <v>53546</v>
      </c>
      <c r="H41" s="197">
        <v>11901</v>
      </c>
      <c r="I41" s="197">
        <v>65447</v>
      </c>
    </row>
    <row r="42" spans="1:9" ht="12" customHeight="1" x14ac:dyDescent="0.2">
      <c r="A42" s="63">
        <v>2015</v>
      </c>
      <c r="B42" s="5"/>
      <c r="C42" s="95" t="s">
        <v>185</v>
      </c>
      <c r="D42" s="251"/>
      <c r="E42" s="62" t="s">
        <v>185</v>
      </c>
      <c r="F42" s="62" t="s">
        <v>185</v>
      </c>
      <c r="G42" s="197">
        <v>30462</v>
      </c>
      <c r="H42" s="197">
        <v>7841</v>
      </c>
      <c r="I42" s="197">
        <v>38303</v>
      </c>
    </row>
    <row r="43" spans="1:9" ht="12" customHeight="1" x14ac:dyDescent="0.2">
      <c r="A43" s="63">
        <v>2016</v>
      </c>
      <c r="B43" s="5"/>
      <c r="C43" s="95" t="s">
        <v>185</v>
      </c>
      <c r="D43" s="251"/>
      <c r="E43" s="62" t="s">
        <v>185</v>
      </c>
      <c r="F43" s="62" t="s">
        <v>185</v>
      </c>
      <c r="G43" s="197">
        <v>27278</v>
      </c>
      <c r="H43" s="197">
        <v>16762</v>
      </c>
      <c r="I43" s="197">
        <v>44040</v>
      </c>
    </row>
    <row r="44" spans="1:9" ht="12" customHeight="1" x14ac:dyDescent="0.2">
      <c r="A44" s="63">
        <v>2017</v>
      </c>
      <c r="B44" s="5"/>
      <c r="C44" s="95" t="s">
        <v>185</v>
      </c>
      <c r="D44" s="251"/>
      <c r="E44" s="62" t="s">
        <v>185</v>
      </c>
      <c r="F44" s="62" t="s">
        <v>185</v>
      </c>
      <c r="G44" s="197">
        <v>91977</v>
      </c>
      <c r="H44" s="197">
        <v>24068</v>
      </c>
      <c r="I44" s="197">
        <v>116045</v>
      </c>
    </row>
    <row r="45" spans="1:9" ht="12" customHeight="1" x14ac:dyDescent="0.2">
      <c r="A45" s="63">
        <v>2018</v>
      </c>
      <c r="B45" s="5"/>
      <c r="C45" s="95" t="s">
        <v>185</v>
      </c>
      <c r="D45" s="251"/>
      <c r="E45" s="62" t="s">
        <v>185</v>
      </c>
      <c r="F45" s="62" t="s">
        <v>185</v>
      </c>
      <c r="G45" s="197">
        <v>39507</v>
      </c>
      <c r="H45" s="197">
        <v>23927</v>
      </c>
      <c r="I45" s="197">
        <v>63434</v>
      </c>
    </row>
    <row r="46" spans="1:9" ht="12" customHeight="1" x14ac:dyDescent="0.2">
      <c r="A46" s="63">
        <v>2019</v>
      </c>
      <c r="B46" s="5"/>
      <c r="C46" s="95" t="s">
        <v>185</v>
      </c>
      <c r="D46" s="251"/>
      <c r="E46" s="62" t="s">
        <v>185</v>
      </c>
      <c r="F46" s="62" t="s">
        <v>185</v>
      </c>
      <c r="G46" s="197">
        <v>18436</v>
      </c>
      <c r="H46" s="197">
        <v>15622</v>
      </c>
      <c r="I46" s="197">
        <v>34058</v>
      </c>
    </row>
    <row r="47" spans="1:9" ht="12" customHeight="1" x14ac:dyDescent="0.2">
      <c r="A47" s="63">
        <v>2020</v>
      </c>
      <c r="B47" s="5"/>
      <c r="C47" s="95" t="s">
        <v>185</v>
      </c>
      <c r="D47" s="251"/>
      <c r="E47" s="62" t="s">
        <v>185</v>
      </c>
      <c r="F47" s="62" t="s">
        <v>185</v>
      </c>
      <c r="G47" s="197">
        <v>29387</v>
      </c>
      <c r="H47" s="197">
        <v>16020</v>
      </c>
      <c r="I47" s="197">
        <v>45407</v>
      </c>
    </row>
    <row r="48" spans="1:9" ht="12" customHeight="1" x14ac:dyDescent="0.2">
      <c r="A48" s="63">
        <v>2021</v>
      </c>
      <c r="B48" s="5"/>
      <c r="C48" s="95" t="s">
        <v>185</v>
      </c>
      <c r="D48" s="251"/>
      <c r="E48" s="62" t="s">
        <v>185</v>
      </c>
      <c r="F48" s="62" t="s">
        <v>185</v>
      </c>
      <c r="G48" s="197">
        <v>48979</v>
      </c>
      <c r="H48" s="197">
        <v>13679</v>
      </c>
      <c r="I48" s="197">
        <v>62658</v>
      </c>
    </row>
    <row r="49" spans="1:11" ht="12" customHeight="1" x14ac:dyDescent="0.2">
      <c r="A49" s="63">
        <v>2022</v>
      </c>
      <c r="B49" s="5"/>
      <c r="C49" s="95" t="s">
        <v>185</v>
      </c>
      <c r="D49" s="251"/>
      <c r="E49" s="62" t="s">
        <v>185</v>
      </c>
      <c r="F49" s="62" t="s">
        <v>185</v>
      </c>
      <c r="G49" s="197">
        <v>17609</v>
      </c>
      <c r="H49" s="197">
        <v>13786</v>
      </c>
      <c r="I49" s="197">
        <v>31395</v>
      </c>
      <c r="K49" s="818" t="s">
        <v>1150</v>
      </c>
    </row>
    <row r="50" spans="1:11" ht="12" customHeight="1" x14ac:dyDescent="0.2">
      <c r="A50" s="63">
        <v>2023</v>
      </c>
      <c r="B50" s="5"/>
      <c r="C50" s="95" t="s">
        <v>185</v>
      </c>
      <c r="D50" s="251"/>
      <c r="E50" s="62" t="s">
        <v>185</v>
      </c>
      <c r="F50" s="62" t="s">
        <v>185</v>
      </c>
      <c r="G50" s="197">
        <v>29555</v>
      </c>
      <c r="H50" s="197">
        <v>11626</v>
      </c>
      <c r="I50" s="197">
        <v>41181</v>
      </c>
      <c r="K50" s="818"/>
    </row>
    <row r="51" spans="1:11" ht="12" customHeight="1" x14ac:dyDescent="0.2">
      <c r="A51" s="64" t="s">
        <v>1199</v>
      </c>
      <c r="B51" s="12"/>
      <c r="C51" s="96" t="s">
        <v>185</v>
      </c>
      <c r="D51" s="194"/>
      <c r="E51" s="195" t="s">
        <v>185</v>
      </c>
      <c r="F51" s="195" t="s">
        <v>185</v>
      </c>
      <c r="G51" s="840">
        <v>53342</v>
      </c>
      <c r="H51" s="840">
        <v>11627</v>
      </c>
      <c r="I51" s="840">
        <v>64969</v>
      </c>
      <c r="K51" s="818"/>
    </row>
    <row r="52" spans="1:11" ht="12" customHeight="1" x14ac:dyDescent="0.25">
      <c r="A52" s="996" t="s">
        <v>463</v>
      </c>
      <c r="B52" s="996"/>
      <c r="C52" s="996"/>
      <c r="D52" s="996"/>
      <c r="E52" s="996"/>
      <c r="F52" s="996"/>
      <c r="G52" s="200"/>
      <c r="H52" s="200"/>
      <c r="I52" s="200"/>
    </row>
    <row r="53" spans="1:11" ht="12" customHeight="1" x14ac:dyDescent="0.2">
      <c r="A53" s="996" t="s">
        <v>464</v>
      </c>
      <c r="B53" s="996"/>
      <c r="C53" s="996"/>
      <c r="D53" s="996"/>
      <c r="E53" s="996"/>
      <c r="F53" s="996"/>
      <c r="G53" s="996"/>
      <c r="H53" s="996"/>
      <c r="I53" s="996"/>
    </row>
    <row r="54" spans="1:11" ht="12" customHeight="1" x14ac:dyDescent="0.2">
      <c r="A54" s="996"/>
      <c r="B54" s="996"/>
      <c r="C54" s="996"/>
      <c r="D54" s="996"/>
      <c r="E54" s="996"/>
      <c r="F54" s="996"/>
      <c r="G54" s="996"/>
      <c r="H54" s="996"/>
      <c r="I54" s="996"/>
    </row>
    <row r="55" spans="1:11" ht="12" customHeight="1" x14ac:dyDescent="0.2">
      <c r="A55" s="996" t="s">
        <v>348</v>
      </c>
      <c r="B55" s="996"/>
      <c r="C55" s="996"/>
      <c r="D55" s="996"/>
      <c r="E55" s="996"/>
      <c r="F55" s="996"/>
      <c r="G55" s="90"/>
      <c r="H55" s="90"/>
      <c r="I55" s="90"/>
    </row>
    <row r="62" spans="1:11" s="315" customFormat="1" ht="12" customHeight="1" x14ac:dyDescent="0.2">
      <c r="A62" s="274"/>
      <c r="B62" s="274"/>
      <c r="C62" s="275"/>
      <c r="D62" s="275"/>
      <c r="E62" s="285"/>
      <c r="F62" s="285"/>
    </row>
    <row r="68" spans="1:9" ht="12" customHeight="1" x14ac:dyDescent="0.2">
      <c r="A68" s="196" t="s">
        <v>461</v>
      </c>
      <c r="B68" s="196"/>
      <c r="C68" s="196"/>
      <c r="D68" s="196"/>
      <c r="E68" s="196"/>
      <c r="F68" s="196"/>
      <c r="G68" s="110"/>
      <c r="H68" s="110"/>
      <c r="I68" s="110"/>
    </row>
    <row r="69" spans="1:9" ht="12" customHeight="1" x14ac:dyDescent="0.2">
      <c r="B69" s="8"/>
      <c r="C69" s="1005" t="s">
        <v>465</v>
      </c>
      <c r="D69" s="1005"/>
      <c r="E69" s="1005"/>
      <c r="F69" s="1005"/>
      <c r="G69" s="8"/>
      <c r="H69" s="8" t="s">
        <v>462</v>
      </c>
      <c r="I69" s="8"/>
    </row>
    <row r="70" spans="1:9" ht="12" customHeight="1" x14ac:dyDescent="0.2">
      <c r="A70" s="64" t="s">
        <v>186</v>
      </c>
      <c r="B70" s="385"/>
      <c r="C70" s="15" t="s">
        <v>175</v>
      </c>
      <c r="D70" s="386"/>
      <c r="E70" s="386" t="s">
        <v>176</v>
      </c>
      <c r="F70" s="386" t="s">
        <v>209</v>
      </c>
      <c r="G70" s="386" t="s">
        <v>175</v>
      </c>
      <c r="H70" s="386" t="s">
        <v>176</v>
      </c>
      <c r="I70" s="386" t="s">
        <v>209</v>
      </c>
    </row>
    <row r="71" spans="1:9" ht="12" customHeight="1" x14ac:dyDescent="0.2">
      <c r="A71" s="65" t="s">
        <v>349</v>
      </c>
      <c r="B71" s="65"/>
      <c r="C71" s="81">
        <f>AVERAGE(C4:C7)</f>
        <v>5255.75</v>
      </c>
      <c r="D71" s="86"/>
      <c r="E71" s="86">
        <f>AVERAGE(E4:E7)</f>
        <v>1003.5</v>
      </c>
      <c r="F71" s="86">
        <f>AVERAGE(F4:F7)</f>
        <v>6259.25</v>
      </c>
      <c r="G71" s="86">
        <f>AVERAGE(G4:G7)</f>
        <v>99881.426995799484</v>
      </c>
      <c r="H71" s="86">
        <f>AVERAGE(H4:H7)</f>
        <v>30425.463266172079</v>
      </c>
      <c r="I71" s="86">
        <f>AVERAGE(I4:I7)</f>
        <v>130306.89026197157</v>
      </c>
    </row>
    <row r="72" spans="1:9" ht="12" customHeight="1" x14ac:dyDescent="0.2">
      <c r="A72" s="65" t="s">
        <v>178</v>
      </c>
      <c r="B72" s="65"/>
      <c r="C72" s="81">
        <f>AVERAGE(C8:C12)</f>
        <v>3906</v>
      </c>
      <c r="D72" s="86"/>
      <c r="E72" s="86">
        <f>AVERAGE(E8:E12)</f>
        <v>1009.2</v>
      </c>
      <c r="F72" s="86">
        <f>AVERAGE(F8:F12)</f>
        <v>4915.2</v>
      </c>
      <c r="G72" s="86">
        <f>AVERAGE(G8:G12)</f>
        <v>55906.711094407619</v>
      </c>
      <c r="H72" s="86">
        <f>AVERAGE(H8:H12)</f>
        <v>25683.280757017328</v>
      </c>
      <c r="I72" s="86">
        <f>AVERAGE(I8:I12)</f>
        <v>81589.991851424944</v>
      </c>
    </row>
    <row r="73" spans="1:9" ht="12" customHeight="1" x14ac:dyDescent="0.2">
      <c r="A73" s="65" t="s">
        <v>179</v>
      </c>
      <c r="B73" s="65"/>
      <c r="C73" s="81">
        <f>AVERAGE(C13:C17)</f>
        <v>16796.8</v>
      </c>
      <c r="D73" s="86"/>
      <c r="E73" s="86">
        <f>AVERAGE(E13:E17)</f>
        <v>1526.8</v>
      </c>
      <c r="F73" s="86">
        <f>AVERAGE(F13:F17)</f>
        <v>18323.599999999999</v>
      </c>
      <c r="G73" s="86">
        <f>AVERAGE(G13:G17)</f>
        <v>84435.369950778302</v>
      </c>
      <c r="H73" s="86">
        <f>AVERAGE(H13:H17)</f>
        <v>29552.514413571822</v>
      </c>
      <c r="I73" s="86">
        <f>AVERAGE(I13:I17)</f>
        <v>113987.88436435016</v>
      </c>
    </row>
    <row r="74" spans="1:9" ht="12" customHeight="1" x14ac:dyDescent="0.2">
      <c r="A74" s="65" t="s">
        <v>260</v>
      </c>
      <c r="B74" s="65"/>
      <c r="C74" s="81">
        <f>AVERAGE(C18:C22)</f>
        <v>4387.2</v>
      </c>
      <c r="D74" s="86"/>
      <c r="E74" s="86">
        <f>AVERAGE(E18:E22)</f>
        <v>316</v>
      </c>
      <c r="F74" s="86">
        <f>AVERAGE(F18:F22)</f>
        <v>4703.2</v>
      </c>
      <c r="G74" s="86">
        <f>AVERAGE(G18:G22)</f>
        <v>45488.774376902722</v>
      </c>
      <c r="H74" s="86">
        <f>AVERAGE(H18:H22)</f>
        <v>15499.049689128955</v>
      </c>
      <c r="I74" s="86">
        <f>AVERAGE(I18:I22)</f>
        <v>60987.824066031681</v>
      </c>
    </row>
    <row r="75" spans="1:9" ht="12" customHeight="1" x14ac:dyDescent="0.2">
      <c r="A75" s="65" t="s">
        <v>375</v>
      </c>
      <c r="B75" s="65"/>
      <c r="C75" s="81">
        <f>AVERAGE(C23:C27)</f>
        <v>2710.2</v>
      </c>
      <c r="D75" s="86"/>
      <c r="E75" s="86">
        <f t="shared" ref="E75:I75" si="2">AVERAGE(E23:E27)</f>
        <v>122.4</v>
      </c>
      <c r="F75" s="86">
        <f t="shared" si="2"/>
        <v>2832.6</v>
      </c>
      <c r="G75" s="86">
        <f t="shared" si="2"/>
        <v>51228.662006050588</v>
      </c>
      <c r="H75" s="86">
        <f t="shared" si="2"/>
        <v>14388.986767598157</v>
      </c>
      <c r="I75" s="86">
        <f t="shared" si="2"/>
        <v>65617.648773648747</v>
      </c>
    </row>
    <row r="76" spans="1:9" ht="12" customHeight="1" x14ac:dyDescent="0.2">
      <c r="A76" s="65">
        <v>2001</v>
      </c>
      <c r="B76" s="83"/>
      <c r="C76" s="81">
        <f t="shared" ref="C76:C88" si="3">C28</f>
        <v>6380</v>
      </c>
      <c r="D76" s="86"/>
      <c r="E76" s="86">
        <f t="shared" ref="E76:I88" si="4">E28</f>
        <v>772</v>
      </c>
      <c r="F76" s="86">
        <f t="shared" si="4"/>
        <v>7152</v>
      </c>
      <c r="G76" s="86">
        <f t="shared" si="4"/>
        <v>76376.007727162054</v>
      </c>
      <c r="H76" s="86">
        <f t="shared" si="4"/>
        <v>26650.21791955526</v>
      </c>
      <c r="I76" s="86">
        <f t="shared" si="4"/>
        <v>103026.22564671731</v>
      </c>
    </row>
    <row r="77" spans="1:9" ht="12" customHeight="1" x14ac:dyDescent="0.2">
      <c r="A77" s="65">
        <v>2002</v>
      </c>
      <c r="B77" s="83"/>
      <c r="C77" s="81">
        <f t="shared" si="3"/>
        <v>11836</v>
      </c>
      <c r="D77" s="86"/>
      <c r="E77" s="86">
        <f t="shared" si="4"/>
        <v>905</v>
      </c>
      <c r="F77" s="86">
        <f t="shared" si="4"/>
        <v>12741</v>
      </c>
      <c r="G77" s="86">
        <f t="shared" si="4"/>
        <v>154142.62345953216</v>
      </c>
      <c r="H77" s="86">
        <f t="shared" si="4"/>
        <v>42805.537263496983</v>
      </c>
      <c r="I77" s="86">
        <f t="shared" si="4"/>
        <v>196948.16072302911</v>
      </c>
    </row>
    <row r="78" spans="1:9" ht="12" customHeight="1" x14ac:dyDescent="0.2">
      <c r="A78" s="65">
        <v>2003</v>
      </c>
      <c r="B78" s="83"/>
      <c r="C78" s="81">
        <f t="shared" si="3"/>
        <v>14620</v>
      </c>
      <c r="D78" s="86"/>
      <c r="E78" s="86">
        <f t="shared" si="4"/>
        <v>983</v>
      </c>
      <c r="F78" s="86">
        <f t="shared" si="4"/>
        <v>15603</v>
      </c>
      <c r="G78" s="86">
        <f t="shared" si="4"/>
        <v>204792.73551627307</v>
      </c>
      <c r="H78" s="86">
        <f t="shared" si="4"/>
        <v>19346.695916734065</v>
      </c>
      <c r="I78" s="86">
        <f t="shared" si="4"/>
        <v>224139.43143300715</v>
      </c>
    </row>
    <row r="79" spans="1:9" ht="12" customHeight="1" x14ac:dyDescent="0.2">
      <c r="A79" s="65">
        <v>2004</v>
      </c>
      <c r="B79" s="83"/>
      <c r="C79" s="81">
        <f t="shared" si="3"/>
        <v>5326</v>
      </c>
      <c r="D79" s="408" t="str">
        <f>D31</f>
        <v>b/</v>
      </c>
      <c r="E79" s="86">
        <f t="shared" si="4"/>
        <v>250</v>
      </c>
      <c r="F79" s="86">
        <f t="shared" si="4"/>
        <v>5576</v>
      </c>
      <c r="G79" s="86">
        <f t="shared" si="4"/>
        <v>132296.09082191592</v>
      </c>
      <c r="H79" s="86">
        <f t="shared" si="4"/>
        <v>19785.216104160492</v>
      </c>
      <c r="I79" s="86">
        <f t="shared" si="4"/>
        <v>152081.30692607642</v>
      </c>
    </row>
    <row r="80" spans="1:9" ht="12" customHeight="1" x14ac:dyDescent="0.2">
      <c r="A80" s="65">
        <v>2005</v>
      </c>
      <c r="B80" s="83"/>
      <c r="C80" s="81" t="str">
        <f t="shared" si="3"/>
        <v>-</v>
      </c>
      <c r="D80" s="409"/>
      <c r="E80" s="86" t="str">
        <f t="shared" si="4"/>
        <v>-</v>
      </c>
      <c r="F80" s="86" t="str">
        <f t="shared" si="4"/>
        <v>-</v>
      </c>
      <c r="G80" s="86">
        <f t="shared" si="4"/>
        <v>56474.372729902156</v>
      </c>
      <c r="H80" s="86">
        <f t="shared" si="4"/>
        <v>4849.0001350390412</v>
      </c>
      <c r="I80" s="86">
        <f t="shared" si="4"/>
        <v>61323.372864941193</v>
      </c>
    </row>
    <row r="81" spans="1:9" ht="12" customHeight="1" x14ac:dyDescent="0.2">
      <c r="A81" s="65">
        <v>2006</v>
      </c>
      <c r="B81" s="83"/>
      <c r="C81" s="81" t="str">
        <f t="shared" si="3"/>
        <v>-</v>
      </c>
      <c r="D81" s="409"/>
      <c r="E81" s="86" t="str">
        <f t="shared" si="4"/>
        <v>-</v>
      </c>
      <c r="F81" s="86" t="str">
        <f t="shared" si="4"/>
        <v>-</v>
      </c>
      <c r="G81" s="86">
        <f t="shared" si="4"/>
        <v>35074.84156299875</v>
      </c>
      <c r="H81" s="86">
        <f t="shared" si="4"/>
        <v>6770.2649820393353</v>
      </c>
      <c r="I81" s="86">
        <f t="shared" si="4"/>
        <v>41845.106545038077</v>
      </c>
    </row>
    <row r="82" spans="1:9" ht="12" customHeight="1" x14ac:dyDescent="0.2">
      <c r="A82" s="65">
        <v>2007</v>
      </c>
      <c r="B82" s="83"/>
      <c r="C82" s="81" t="str">
        <f t="shared" si="3"/>
        <v>-</v>
      </c>
      <c r="D82" s="409"/>
      <c r="E82" s="86" t="str">
        <f t="shared" si="4"/>
        <v>-</v>
      </c>
      <c r="F82" s="86" t="str">
        <f t="shared" si="4"/>
        <v>-</v>
      </c>
      <c r="G82" s="86">
        <f t="shared" si="4"/>
        <v>43493.37060763382</v>
      </c>
      <c r="H82" s="86">
        <f t="shared" si="4"/>
        <v>3284.3414048986497</v>
      </c>
      <c r="I82" s="86">
        <f t="shared" si="4"/>
        <v>46777.712012532465</v>
      </c>
    </row>
    <row r="83" spans="1:9" ht="12" customHeight="1" x14ac:dyDescent="0.2">
      <c r="A83" s="65">
        <v>2008</v>
      </c>
      <c r="B83" s="83"/>
      <c r="C83" s="81" t="str">
        <f t="shared" si="3"/>
        <v>-</v>
      </c>
      <c r="D83" s="409"/>
      <c r="E83" s="86" t="str">
        <f t="shared" si="4"/>
        <v>-</v>
      </c>
      <c r="F83" s="86" t="str">
        <f t="shared" si="4"/>
        <v>-</v>
      </c>
      <c r="G83" s="86">
        <f t="shared" si="4"/>
        <v>24309.279345748128</v>
      </c>
      <c r="H83" s="86">
        <f t="shared" si="4"/>
        <v>15185.541962057794</v>
      </c>
      <c r="I83" s="86">
        <f t="shared" si="4"/>
        <v>39494.82130780592</v>
      </c>
    </row>
    <row r="84" spans="1:9" ht="12" customHeight="1" x14ac:dyDescent="0.2">
      <c r="A84" s="65">
        <v>2009</v>
      </c>
      <c r="B84" s="83"/>
      <c r="C84" s="81" t="str">
        <f t="shared" si="3"/>
        <v>-</v>
      </c>
      <c r="D84" s="409"/>
      <c r="E84" s="86" t="str">
        <f t="shared" si="4"/>
        <v>-</v>
      </c>
      <c r="F84" s="86" t="str">
        <f t="shared" si="4"/>
        <v>-</v>
      </c>
      <c r="G84" s="86">
        <f t="shared" si="4"/>
        <v>60222.866897746389</v>
      </c>
      <c r="H84" s="86">
        <f t="shared" si="4"/>
        <v>13660.139437129028</v>
      </c>
      <c r="I84" s="86">
        <f t="shared" si="4"/>
        <v>73883.006334875419</v>
      </c>
    </row>
    <row r="85" spans="1:9" ht="12" customHeight="1" x14ac:dyDescent="0.2">
      <c r="A85" s="65">
        <v>2010</v>
      </c>
      <c r="B85" s="83"/>
      <c r="C85" s="81" t="str">
        <f t="shared" si="3"/>
        <v>-</v>
      </c>
      <c r="D85" s="409"/>
      <c r="E85" s="86" t="str">
        <f t="shared" si="4"/>
        <v>-</v>
      </c>
      <c r="F85" s="86" t="str">
        <f t="shared" si="4"/>
        <v>-</v>
      </c>
      <c r="G85" s="86">
        <f t="shared" si="4"/>
        <v>49390.208416833666</v>
      </c>
      <c r="H85" s="86">
        <f t="shared" si="4"/>
        <v>14458.791583166332</v>
      </c>
      <c r="I85" s="86">
        <f t="shared" si="4"/>
        <v>63848.999999999993</v>
      </c>
    </row>
    <row r="86" spans="1:9" ht="12" customHeight="1" x14ac:dyDescent="0.2">
      <c r="A86" s="65">
        <v>2011</v>
      </c>
      <c r="B86" s="83"/>
      <c r="C86" s="81" t="str">
        <f t="shared" si="3"/>
        <v>-</v>
      </c>
      <c r="D86" s="409"/>
      <c r="E86" s="86" t="str">
        <f t="shared" si="4"/>
        <v>-</v>
      </c>
      <c r="F86" s="86" t="str">
        <f t="shared" si="4"/>
        <v>-</v>
      </c>
      <c r="G86" s="86">
        <f t="shared" si="4"/>
        <v>67749.6707716401</v>
      </c>
      <c r="H86" s="86">
        <f t="shared" si="4"/>
        <v>30125.329228359908</v>
      </c>
      <c r="I86" s="86">
        <f t="shared" si="4"/>
        <v>97875</v>
      </c>
    </row>
    <row r="87" spans="1:9" ht="12" customHeight="1" x14ac:dyDescent="0.2">
      <c r="A87" s="65">
        <v>2012</v>
      </c>
      <c r="B87" s="83"/>
      <c r="C87" s="81" t="str">
        <f t="shared" si="3"/>
        <v>-</v>
      </c>
      <c r="D87" s="409"/>
      <c r="E87" s="86" t="str">
        <f t="shared" si="4"/>
        <v>-</v>
      </c>
      <c r="F87" s="86" t="str">
        <f t="shared" si="4"/>
        <v>-</v>
      </c>
      <c r="G87" s="86">
        <f t="shared" si="4"/>
        <v>69060.476287133963</v>
      </c>
      <c r="H87" s="86">
        <f t="shared" si="4"/>
        <v>10399.820313121507</v>
      </c>
      <c r="I87" s="86">
        <f t="shared" si="4"/>
        <v>79460.296600255475</v>
      </c>
    </row>
    <row r="88" spans="1:9" ht="12" customHeight="1" x14ac:dyDescent="0.2">
      <c r="A88" s="65">
        <v>2013</v>
      </c>
      <c r="B88" s="83"/>
      <c r="C88" s="81" t="str">
        <f t="shared" si="3"/>
        <v>-</v>
      </c>
      <c r="D88" s="409"/>
      <c r="E88" s="86" t="str">
        <f t="shared" si="4"/>
        <v>-</v>
      </c>
      <c r="F88" s="86" t="str">
        <f t="shared" si="4"/>
        <v>-</v>
      </c>
      <c r="G88" s="86">
        <f t="shared" si="4"/>
        <v>81654.646773801709</v>
      </c>
      <c r="H88" s="86">
        <f t="shared" si="4"/>
        <v>23027.485850877027</v>
      </c>
      <c r="I88" s="86">
        <f t="shared" si="4"/>
        <v>104682.13262467872</v>
      </c>
    </row>
    <row r="89" spans="1:9" ht="12" customHeight="1" x14ac:dyDescent="0.2">
      <c r="A89" s="65">
        <v>2014</v>
      </c>
      <c r="B89" s="83"/>
      <c r="C89" s="81" t="str">
        <f>C39</f>
        <v>-</v>
      </c>
      <c r="D89" s="409"/>
      <c r="E89" s="86" t="str">
        <f>E39</f>
        <v>-</v>
      </c>
      <c r="F89" s="86" t="str">
        <f>F39</f>
        <v>-</v>
      </c>
      <c r="G89" s="86">
        <f t="shared" ref="G89:I97" si="5">G41</f>
        <v>53546</v>
      </c>
      <c r="H89" s="86">
        <f t="shared" si="5"/>
        <v>11901</v>
      </c>
      <c r="I89" s="86">
        <f t="shared" si="5"/>
        <v>65447</v>
      </c>
    </row>
    <row r="90" spans="1:9" ht="12" customHeight="1" x14ac:dyDescent="0.2">
      <c r="A90" s="63">
        <v>2015</v>
      </c>
      <c r="B90" s="83"/>
      <c r="C90" s="81" t="str">
        <f>C39</f>
        <v>-</v>
      </c>
      <c r="D90" s="409"/>
      <c r="E90" s="86" t="str">
        <f>E39</f>
        <v>-</v>
      </c>
      <c r="F90" s="86" t="str">
        <f>F39</f>
        <v>-</v>
      </c>
      <c r="G90" s="86">
        <f t="shared" si="5"/>
        <v>30462</v>
      </c>
      <c r="H90" s="86">
        <f t="shared" si="5"/>
        <v>7841</v>
      </c>
      <c r="I90" s="86">
        <f t="shared" si="5"/>
        <v>38303</v>
      </c>
    </row>
    <row r="91" spans="1:9" ht="12" customHeight="1" x14ac:dyDescent="0.2">
      <c r="A91" s="63">
        <v>2016</v>
      </c>
      <c r="B91" s="83"/>
      <c r="C91" s="81" t="str">
        <f>C39</f>
        <v>-</v>
      </c>
      <c r="D91" s="409"/>
      <c r="E91" s="86" t="str">
        <f>E39</f>
        <v>-</v>
      </c>
      <c r="F91" s="86" t="str">
        <f>F39</f>
        <v>-</v>
      </c>
      <c r="G91" s="86">
        <f t="shared" si="5"/>
        <v>27278</v>
      </c>
      <c r="H91" s="86">
        <f t="shared" si="5"/>
        <v>16762</v>
      </c>
      <c r="I91" s="86">
        <f t="shared" si="5"/>
        <v>44040</v>
      </c>
    </row>
    <row r="92" spans="1:9" ht="12" customHeight="1" x14ac:dyDescent="0.2">
      <c r="A92" s="63">
        <v>2017</v>
      </c>
      <c r="B92" s="83"/>
      <c r="C92" s="81" t="str">
        <f>C39</f>
        <v>-</v>
      </c>
      <c r="D92" s="409"/>
      <c r="E92" s="86" t="str">
        <f>E39</f>
        <v>-</v>
      </c>
      <c r="F92" s="86" t="str">
        <f>F39</f>
        <v>-</v>
      </c>
      <c r="G92" s="86">
        <f t="shared" si="5"/>
        <v>91977</v>
      </c>
      <c r="H92" s="86">
        <f t="shared" si="5"/>
        <v>24068</v>
      </c>
      <c r="I92" s="86">
        <f t="shared" si="5"/>
        <v>116045</v>
      </c>
    </row>
    <row r="93" spans="1:9" ht="12" customHeight="1" x14ac:dyDescent="0.2">
      <c r="A93" s="63">
        <v>2018</v>
      </c>
      <c r="B93" s="83"/>
      <c r="C93" s="81" t="str">
        <f>C39</f>
        <v>-</v>
      </c>
      <c r="D93" s="409"/>
      <c r="E93" s="86" t="str">
        <f>E39</f>
        <v>-</v>
      </c>
      <c r="F93" s="86" t="str">
        <f>F39</f>
        <v>-</v>
      </c>
      <c r="G93" s="86">
        <f t="shared" si="5"/>
        <v>39507</v>
      </c>
      <c r="H93" s="86">
        <f t="shared" si="5"/>
        <v>23927</v>
      </c>
      <c r="I93" s="86">
        <f t="shared" si="5"/>
        <v>63434</v>
      </c>
    </row>
    <row r="94" spans="1:9" ht="12" customHeight="1" x14ac:dyDescent="0.2">
      <c r="A94" s="63">
        <v>2019</v>
      </c>
      <c r="B94" s="83"/>
      <c r="C94" s="81" t="str">
        <f>C39</f>
        <v>-</v>
      </c>
      <c r="D94" s="409"/>
      <c r="E94" s="86" t="str">
        <f>E39</f>
        <v>-</v>
      </c>
      <c r="F94" s="86" t="str">
        <f>F39</f>
        <v>-</v>
      </c>
      <c r="G94" s="86">
        <f t="shared" si="5"/>
        <v>18436</v>
      </c>
      <c r="H94" s="86">
        <f t="shared" si="5"/>
        <v>15622</v>
      </c>
      <c r="I94" s="86">
        <f t="shared" si="5"/>
        <v>34058</v>
      </c>
    </row>
    <row r="95" spans="1:9" ht="12" customHeight="1" x14ac:dyDescent="0.2">
      <c r="A95" s="63">
        <v>2020</v>
      </c>
      <c r="B95" s="83"/>
      <c r="C95" s="81" t="str">
        <f>C39</f>
        <v>-</v>
      </c>
      <c r="D95" s="409"/>
      <c r="E95" s="86" t="str">
        <f>E39</f>
        <v>-</v>
      </c>
      <c r="F95" s="86" t="str">
        <f>F39</f>
        <v>-</v>
      </c>
      <c r="G95" s="86">
        <f t="shared" si="5"/>
        <v>29387</v>
      </c>
      <c r="H95" s="86">
        <f t="shared" si="5"/>
        <v>16020</v>
      </c>
      <c r="I95" s="86">
        <f t="shared" si="5"/>
        <v>45407</v>
      </c>
    </row>
    <row r="96" spans="1:9" ht="12" customHeight="1" x14ac:dyDescent="0.2">
      <c r="A96" s="63">
        <v>2021</v>
      </c>
      <c r="B96" s="83"/>
      <c r="C96" s="81" t="str">
        <f>C39</f>
        <v>-</v>
      </c>
      <c r="D96" s="409"/>
      <c r="E96" s="86" t="str">
        <f>E39</f>
        <v>-</v>
      </c>
      <c r="F96" s="86" t="str">
        <f>F39</f>
        <v>-</v>
      </c>
      <c r="G96" s="86">
        <f t="shared" si="5"/>
        <v>48979</v>
      </c>
      <c r="H96" s="86">
        <f t="shared" si="5"/>
        <v>13679</v>
      </c>
      <c r="I96" s="86">
        <f t="shared" si="5"/>
        <v>62658</v>
      </c>
    </row>
    <row r="97" spans="1:9" ht="12" customHeight="1" x14ac:dyDescent="0.2">
      <c r="A97" s="63">
        <v>2022</v>
      </c>
      <c r="B97" s="83"/>
      <c r="C97" s="81" t="str">
        <f>C39</f>
        <v>-</v>
      </c>
      <c r="D97" s="409"/>
      <c r="E97" s="86" t="str">
        <f>E39</f>
        <v>-</v>
      </c>
      <c r="F97" s="86" t="str">
        <f>F39</f>
        <v>-</v>
      </c>
      <c r="G97" s="86">
        <f t="shared" si="5"/>
        <v>17609</v>
      </c>
      <c r="H97" s="86">
        <f t="shared" si="5"/>
        <v>13786</v>
      </c>
      <c r="I97" s="86">
        <f t="shared" si="5"/>
        <v>31395</v>
      </c>
    </row>
    <row r="98" spans="1:9" ht="12" customHeight="1" x14ac:dyDescent="0.2">
      <c r="A98" s="63">
        <v>2023</v>
      </c>
      <c r="B98" s="83"/>
      <c r="C98" s="81" t="str">
        <f>C39</f>
        <v>-</v>
      </c>
      <c r="D98" s="409"/>
      <c r="E98" s="86" t="str">
        <f>E39</f>
        <v>-</v>
      </c>
      <c r="F98" s="86" t="str">
        <f>F39</f>
        <v>-</v>
      </c>
      <c r="G98" s="86">
        <f t="shared" ref="G98:I99" si="6">G50</f>
        <v>29555</v>
      </c>
      <c r="H98" s="86">
        <f t="shared" si="6"/>
        <v>11626</v>
      </c>
      <c r="I98" s="86">
        <f t="shared" si="6"/>
        <v>41181</v>
      </c>
    </row>
    <row r="99" spans="1:9" ht="12" customHeight="1" x14ac:dyDescent="0.2">
      <c r="A99" s="64" t="s">
        <v>1199</v>
      </c>
      <c r="B99" s="410"/>
      <c r="C99" s="81" t="str">
        <f>C40</f>
        <v>-</v>
      </c>
      <c r="D99" s="409"/>
      <c r="E99" s="86" t="str">
        <f>E40</f>
        <v>-</v>
      </c>
      <c r="F99" s="86" t="str">
        <f>F40</f>
        <v>-</v>
      </c>
      <c r="G99" s="411">
        <f t="shared" si="6"/>
        <v>53342</v>
      </c>
      <c r="H99" s="411">
        <f t="shared" si="6"/>
        <v>11627</v>
      </c>
      <c r="I99" s="411">
        <f t="shared" si="6"/>
        <v>64969</v>
      </c>
    </row>
    <row r="100" spans="1:9" ht="12" customHeight="1" x14ac:dyDescent="0.2">
      <c r="A100" s="1016" t="str">
        <f>A52</f>
        <v>a/  Surveys were discontinued in 2005.</v>
      </c>
      <c r="B100" s="1016"/>
      <c r="C100" s="1016"/>
      <c r="D100" s="1016"/>
      <c r="E100" s="1016"/>
      <c r="F100" s="1016"/>
      <c r="G100" s="1016"/>
      <c r="H100" s="1016"/>
      <c r="I100" s="1016"/>
    </row>
    <row r="101" spans="1:9" ht="12" customHeight="1" x14ac:dyDescent="0.2">
      <c r="A101" s="996" t="str">
        <f>A53</f>
        <v>b/  In 2004, one of the standard survey sections was not sampled.  In the previous two years, this section accounted for 33 percent of the total adult carcass counts.</v>
      </c>
      <c r="B101" s="996"/>
      <c r="C101" s="996"/>
      <c r="D101" s="996"/>
      <c r="E101" s="996"/>
      <c r="F101" s="996"/>
      <c r="G101" s="996"/>
      <c r="H101" s="996"/>
      <c r="I101" s="996"/>
    </row>
    <row r="102" spans="1:9" ht="9.75" customHeight="1" x14ac:dyDescent="0.2">
      <c r="A102" s="996"/>
      <c r="B102" s="996"/>
      <c r="C102" s="996"/>
      <c r="D102" s="996"/>
      <c r="E102" s="996"/>
      <c r="F102" s="996"/>
      <c r="G102" s="996"/>
      <c r="H102" s="996"/>
      <c r="I102" s="996"/>
    </row>
    <row r="103" spans="1:9" ht="12.75" customHeight="1" x14ac:dyDescent="0.2">
      <c r="A103" s="63" t="str">
        <f>A55</f>
        <v>c/  Preliminary.</v>
      </c>
    </row>
  </sheetData>
  <customSheetViews>
    <customSheetView guid="{951E20F6-66AF-4739-924D-9C0B166AA065}" showPageBreaks="1" showGridLines="0" showRuler="0">
      <pane ySplit="3" topLeftCell="A4" activePane="bottomLeft" state="frozen"/>
      <selection pane="bottomLeft" activeCell="A4" sqref="A4"/>
      <pageMargins left="1" right="1" top="1" bottom="0.5" header="0.5" footer="0.5"/>
      <pageSetup orientation="portrait" r:id="rId1"/>
      <headerFooter alignWithMargins="0"/>
    </customSheetView>
    <customSheetView guid="{56968ECB-F4FE-477A-8A39-9E820F23F3B6}" showGridLines="0">
      <pane ySplit="3" topLeftCell="A4" activePane="bottomLeft" state="frozen"/>
      <selection pane="bottomLeft" activeCell="A4" sqref="A4"/>
      <pageMargins left="1" right="1" top="1" bottom="0.5" header="0.5" footer="0.5"/>
      <pageSetup orientation="portrait" r:id="rId2"/>
      <headerFooter alignWithMargins="0"/>
    </customSheetView>
    <customSheetView guid="{8B1E0859-77EF-4DDB-A81F-104DBA348B31}" showPageBreaks="1" showGridLines="0" printArea="1">
      <pane ySplit="3" topLeftCell="A4" activePane="bottomLeft" state="frozen"/>
      <selection pane="bottomLeft" activeCell="A123" sqref="A123:F124"/>
      <pageMargins left="1" right="1" top="1" bottom="0.5" header="0.5" footer="0.5"/>
      <pageSetup orientation="portrait" r:id="rId3"/>
      <headerFooter alignWithMargins="0"/>
    </customSheetView>
    <customSheetView guid="{5AF37BD3-DE11-4EB0-B468-40F0C613EAAC}" showPageBreaks="1" showGridLines="0" showRuler="0">
      <pane ySplit="3" topLeftCell="A4" activePane="bottomLeft" state="frozen"/>
      <selection pane="bottomLeft" activeCell="A4" sqref="A4"/>
      <pageMargins left="1" right="1" top="1" bottom="0.5" header="0.5" footer="0.5"/>
      <pageSetup orientation="portrait" r:id="rId4"/>
      <headerFooter alignWithMargins="0"/>
    </customSheetView>
    <customSheetView guid="{4E64E44E-C413-40AC-A3E9-46A65E2E50C1}" showPageBreaks="1" showGridLines="0" printArea="1" showRuler="0">
      <pane ySplit="3" topLeftCell="A4" activePane="bottomLeft" state="frozen"/>
      <selection pane="bottomLeft" activeCell="A4" sqref="A4"/>
      <pageMargins left="1" right="1" top="1" bottom="0.5" header="0.5" footer="0.5"/>
      <pageSetup orientation="portrait" r:id="rId5"/>
      <headerFooter alignWithMargins="0"/>
    </customSheetView>
    <customSheetView guid="{CBDD6A68-2B40-41C7-BE8F-235A878832D4}" showGridLines="0" showRuler="0">
      <pane ySplit="3" topLeftCell="A97" activePane="bottomLeft" state="frozen"/>
      <selection pane="bottomLeft" activeCell="F127" sqref="F127"/>
      <pageMargins left="1" right="1" top="1" bottom="0.5" header="0.5" footer="0.5"/>
      <pageSetup orientation="portrait" r:id="rId6"/>
      <headerFooter alignWithMargins="0"/>
    </customSheetView>
    <customSheetView guid="{1BB9C890-5E21-46C2-BAFE-D361E72979A8}" showPageBreaks="1" showGridLines="0" printArea="1" showRuler="0">
      <pane ySplit="3" topLeftCell="A97" activePane="bottomLeft" state="frozen"/>
      <selection pane="bottomLeft" activeCell="F127" sqref="F127"/>
      <pageMargins left="1" right="1" top="1" bottom="0.5" header="0.5" footer="0.5"/>
      <pageSetup orientation="portrait" r:id="rId7"/>
      <headerFooter alignWithMargins="0"/>
    </customSheetView>
    <customSheetView guid="{622B48C2-7B56-4B1F-A7B4-4660CCA8C989}" showPageBreaks="1" showGridLines="0" printArea="1" showRuler="0">
      <pane ySplit="3" topLeftCell="A91" activePane="bottomLeft" state="frozen"/>
      <selection pane="bottomLeft" activeCell="I24" sqref="I24"/>
      <pageMargins left="1" right="1" top="1" bottom="0.5" header="0.5" footer="0.5"/>
      <pageSetup orientation="portrait"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0.5" header="0.5" footer="0.5"/>
      <pageSetup orientation="portrait" r:id="rId9"/>
      <headerFooter alignWithMargins="0"/>
    </customSheetView>
    <customSheetView guid="{CD5E8C7E-750A-46DA-942B-F5133C1E4099}" showPageBreaks="1" showGridLines="0" showRuler="0">
      <pane ySplit="3" topLeftCell="A4" activePane="bottomLeft" state="frozen"/>
      <selection pane="bottomLeft" activeCell="A4" sqref="A4"/>
      <pageMargins left="1" right="1" top="1" bottom="0.5" header="0.5" footer="0.5"/>
      <pageSetup orientation="portrait" r:id="rId10"/>
      <headerFooter alignWithMargins="0"/>
    </customSheetView>
    <customSheetView guid="{5AE94949-FC73-44C2-96F8-94154186EF22}" showPageBreaks="1" showGridLines="0" showRuler="0">
      <pane ySplit="3" topLeftCell="A17" activePane="bottomLeft" state="frozen"/>
      <selection pane="bottomLeft" activeCell="A34" sqref="A34:F35"/>
      <pageMargins left="1" right="1" top="1" bottom="0.5" header="0.5" footer="0.5"/>
      <pageSetup orientation="portrait"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0.5" header="0.5" footer="0.5"/>
      <pageSetup orientation="portrait" r:id="rId12"/>
      <headerFooter alignWithMargins="0"/>
    </customSheetView>
    <customSheetView guid="{EF5D9E67-CDBC-4DA7-AF4B-457CDBE1825C}" showGridLines="0">
      <pane ySplit="3" topLeftCell="A4" activePane="bottomLeft" state="frozen"/>
      <selection pane="bottomLeft" activeCell="A133" sqref="A133"/>
      <pageMargins left="1" right="1" top="1" bottom="0.5" header="0.5" footer="0.5"/>
      <pageSetup orientation="portrait" r:id="rId13"/>
      <headerFooter alignWithMargins="0"/>
    </customSheetView>
  </customSheetViews>
  <mergeCells count="7">
    <mergeCell ref="A100:I100"/>
    <mergeCell ref="A101:I102"/>
    <mergeCell ref="C2:F2"/>
    <mergeCell ref="C69:F69"/>
    <mergeCell ref="A52:F52"/>
    <mergeCell ref="A55:F55"/>
    <mergeCell ref="A53:I54"/>
  </mergeCells>
  <phoneticPr fontId="0" type="noConversion"/>
  <pageMargins left="1" right="1" top="1" bottom="0.5" header="0.5" footer="0.5"/>
  <pageSetup orientation="portrait" r:id="rId1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L143"/>
  <sheetViews>
    <sheetView showGridLines="0" zoomScale="115" zoomScaleNormal="115" workbookViewId="0">
      <pane xSplit="1" ySplit="6" topLeftCell="B100" activePane="bottomRight" state="frozen"/>
      <selection activeCell="R23" sqref="R23"/>
      <selection pane="topRight" activeCell="R23" sqref="R23"/>
      <selection pane="bottomLeft" activeCell="R23" sqref="R23"/>
      <selection pane="bottomRight" activeCell="X13" sqref="X13"/>
    </sheetView>
  </sheetViews>
  <sheetFormatPr defaultColWidth="9.109375" defaultRowHeight="12" customHeight="1" x14ac:dyDescent="0.2"/>
  <cols>
    <col min="1" max="1" width="8.109375" style="65" customWidth="1"/>
    <col min="2" max="21" width="6" style="38" customWidth="1"/>
    <col min="22" max="16384" width="9.109375" style="6"/>
  </cols>
  <sheetData>
    <row r="1" spans="1:38" ht="12" customHeight="1" x14ac:dyDescent="0.25">
      <c r="A1" s="1010" t="s">
        <v>353</v>
      </c>
      <c r="B1" s="1010"/>
      <c r="C1" s="1010"/>
      <c r="D1" s="1010"/>
      <c r="E1" s="1010"/>
      <c r="F1" s="1010"/>
      <c r="G1" s="1010"/>
      <c r="H1" s="1010"/>
      <c r="I1" s="1010"/>
      <c r="J1" s="1010"/>
      <c r="K1" s="1010"/>
      <c r="L1" s="1010"/>
      <c r="M1" s="1010"/>
      <c r="N1" s="1010"/>
      <c r="O1" s="1010"/>
      <c r="P1" s="1010"/>
      <c r="Q1" s="1010"/>
      <c r="R1" s="1010"/>
      <c r="S1" s="1010"/>
      <c r="T1" s="1010"/>
      <c r="U1" s="1010"/>
      <c r="X1"/>
      <c r="Y1"/>
      <c r="Z1"/>
      <c r="AA1"/>
    </row>
    <row r="2" spans="1:38" ht="12" customHeight="1" x14ac:dyDescent="0.25">
      <c r="A2" s="53"/>
      <c r="B2" s="1005" t="s">
        <v>10</v>
      </c>
      <c r="C2" s="1005"/>
      <c r="D2" s="1005"/>
      <c r="E2" s="1005"/>
      <c r="F2" s="1005"/>
      <c r="G2" s="1005"/>
      <c r="H2" s="1005"/>
      <c r="I2" s="1005"/>
      <c r="J2" s="1005"/>
      <c r="K2" s="1005"/>
      <c r="L2" s="1005"/>
      <c r="M2" s="1005"/>
      <c r="N2" s="1005"/>
      <c r="O2" s="1005"/>
      <c r="P2" s="1005"/>
      <c r="Q2" s="1005"/>
      <c r="R2" s="1005"/>
      <c r="S2" s="1005"/>
      <c r="T2" s="8"/>
      <c r="U2" s="8"/>
      <c r="X2"/>
      <c r="Y2"/>
      <c r="Z2"/>
      <c r="AA2"/>
      <c r="AG2"/>
      <c r="AH2"/>
      <c r="AI2"/>
      <c r="AJ2"/>
      <c r="AK2"/>
      <c r="AL2"/>
    </row>
    <row r="3" spans="1:38" ht="12" customHeight="1" x14ac:dyDescent="0.25">
      <c r="B3" s="1033" t="s">
        <v>188</v>
      </c>
      <c r="C3" s="1033"/>
      <c r="D3" s="1031" t="s">
        <v>366</v>
      </c>
      <c r="E3" s="1031"/>
      <c r="F3" s="1031" t="s">
        <v>189</v>
      </c>
      <c r="G3" s="1031"/>
      <c r="H3" s="1031" t="s">
        <v>157</v>
      </c>
      <c r="I3" s="1031"/>
      <c r="J3" s="1031" t="s">
        <v>76</v>
      </c>
      <c r="K3" s="1031"/>
      <c r="L3" s="1031" t="s">
        <v>55</v>
      </c>
      <c r="M3" s="1031"/>
      <c r="N3" s="1031" t="s">
        <v>1162</v>
      </c>
      <c r="O3" s="1031"/>
      <c r="P3" s="1031" t="s">
        <v>11</v>
      </c>
      <c r="Q3" s="1031"/>
      <c r="R3" s="1031" t="s">
        <v>190</v>
      </c>
      <c r="S3" s="1031"/>
      <c r="T3" s="1031" t="s">
        <v>12</v>
      </c>
      <c r="U3" s="1031"/>
      <c r="AG3"/>
      <c r="AH3"/>
      <c r="AI3"/>
      <c r="AJ3"/>
      <c r="AK3"/>
      <c r="AL3"/>
    </row>
    <row r="4" spans="1:38" ht="12" customHeight="1" x14ac:dyDescent="0.2">
      <c r="B4" s="1031"/>
      <c r="C4" s="1031"/>
      <c r="D4" s="1031"/>
      <c r="E4" s="1031"/>
      <c r="F4" s="1031"/>
      <c r="G4" s="1031"/>
      <c r="H4" s="1031"/>
      <c r="I4" s="1031"/>
      <c r="J4" s="1031"/>
      <c r="K4" s="1031"/>
      <c r="L4" s="1031"/>
      <c r="M4" s="1031"/>
      <c r="N4" s="1031"/>
      <c r="O4" s="1031"/>
      <c r="P4" s="1031"/>
      <c r="Q4" s="1031"/>
      <c r="R4" s="1031"/>
      <c r="S4" s="1031"/>
      <c r="T4" s="1031"/>
      <c r="U4" s="1031"/>
    </row>
    <row r="5" spans="1:38" ht="12" customHeight="1" x14ac:dyDescent="0.2">
      <c r="A5" s="1009" t="s">
        <v>171</v>
      </c>
      <c r="B5" s="1032"/>
      <c r="C5" s="1032"/>
      <c r="D5" s="1032"/>
      <c r="E5" s="1032"/>
      <c r="F5" s="1032"/>
      <c r="G5" s="1032"/>
      <c r="H5" s="1032"/>
      <c r="I5" s="1032"/>
      <c r="J5" s="1032"/>
      <c r="K5" s="1032"/>
      <c r="L5" s="1032"/>
      <c r="M5" s="1032"/>
      <c r="N5" s="1032"/>
      <c r="O5" s="1032"/>
      <c r="P5" s="1032"/>
      <c r="Q5" s="1032"/>
      <c r="R5" s="1032"/>
      <c r="S5" s="1032"/>
      <c r="T5" s="1032"/>
      <c r="U5" s="1032"/>
    </row>
    <row r="6" spans="1:38" ht="12" customHeight="1" x14ac:dyDescent="0.2">
      <c r="A6" s="1029"/>
      <c r="B6" s="2" t="s">
        <v>175</v>
      </c>
      <c r="C6" s="2" t="s">
        <v>176</v>
      </c>
      <c r="D6" s="2" t="s">
        <v>175</v>
      </c>
      <c r="E6" s="2" t="s">
        <v>176</v>
      </c>
      <c r="F6" s="2" t="s">
        <v>175</v>
      </c>
      <c r="G6" s="2" t="s">
        <v>176</v>
      </c>
      <c r="H6" s="2" t="s">
        <v>175</v>
      </c>
      <c r="I6" s="2" t="s">
        <v>176</v>
      </c>
      <c r="J6" s="2" t="s">
        <v>175</v>
      </c>
      <c r="K6" s="2" t="s">
        <v>176</v>
      </c>
      <c r="L6" s="2" t="s">
        <v>175</v>
      </c>
      <c r="M6" s="2" t="s">
        <v>176</v>
      </c>
      <c r="N6" s="2" t="s">
        <v>175</v>
      </c>
      <c r="O6" s="2" t="s">
        <v>176</v>
      </c>
      <c r="P6" s="2" t="s">
        <v>175</v>
      </c>
      <c r="Q6" s="2" t="s">
        <v>176</v>
      </c>
      <c r="R6" s="2" t="s">
        <v>175</v>
      </c>
      <c r="S6" s="2" t="s">
        <v>176</v>
      </c>
      <c r="T6" s="2" t="s">
        <v>175</v>
      </c>
      <c r="U6" s="2" t="s">
        <v>176</v>
      </c>
      <c r="V6" s="6">
        <f>1+1.8+0.4+1.2+1.7+1+0.8+0.5+0.8</f>
        <v>9.1999999999999993</v>
      </c>
    </row>
    <row r="7" spans="1:38" ht="12" customHeight="1" x14ac:dyDescent="0.2">
      <c r="A7" s="53">
        <v>1961</v>
      </c>
      <c r="B7" s="48">
        <v>96</v>
      </c>
      <c r="C7" s="48">
        <v>8</v>
      </c>
      <c r="D7" s="48">
        <v>130</v>
      </c>
      <c r="E7" s="48">
        <v>36</v>
      </c>
      <c r="F7" s="48">
        <v>65</v>
      </c>
      <c r="G7" s="48">
        <v>4</v>
      </c>
      <c r="H7" s="48">
        <v>52</v>
      </c>
      <c r="I7" s="48">
        <v>11</v>
      </c>
      <c r="J7" s="48">
        <v>51</v>
      </c>
      <c r="K7" s="48">
        <v>1</v>
      </c>
      <c r="L7" s="48">
        <v>38</v>
      </c>
      <c r="M7" s="48">
        <v>8</v>
      </c>
      <c r="N7" s="48">
        <v>26</v>
      </c>
      <c r="O7" s="48">
        <v>22</v>
      </c>
      <c r="P7" s="48">
        <v>3</v>
      </c>
      <c r="Q7" s="48">
        <v>3</v>
      </c>
      <c r="R7" s="48">
        <v>10</v>
      </c>
      <c r="S7" s="48">
        <v>14</v>
      </c>
      <c r="T7" s="48">
        <v>51</v>
      </c>
      <c r="U7" s="48">
        <v>12</v>
      </c>
      <c r="V7" s="308">
        <f>(B7+D7+F7+H7+J7+L7+N7+P7+R7)/9.2</f>
        <v>51.195652173913047</v>
      </c>
    </row>
    <row r="8" spans="1:38" ht="12" customHeight="1" x14ac:dyDescent="0.2">
      <c r="A8" s="53">
        <v>1962</v>
      </c>
      <c r="B8" s="48">
        <v>69</v>
      </c>
      <c r="C8" s="48">
        <v>9</v>
      </c>
      <c r="D8" s="48">
        <v>95</v>
      </c>
      <c r="E8" s="48">
        <v>22</v>
      </c>
      <c r="F8" s="48">
        <v>39</v>
      </c>
      <c r="G8" s="48">
        <v>8</v>
      </c>
      <c r="H8" s="48">
        <v>131</v>
      </c>
      <c r="I8" s="48">
        <v>29</v>
      </c>
      <c r="J8" s="48">
        <v>32</v>
      </c>
      <c r="K8" s="48">
        <v>15</v>
      </c>
      <c r="L8" s="48">
        <v>8</v>
      </c>
      <c r="M8" s="48">
        <v>5</v>
      </c>
      <c r="N8" s="48">
        <v>12</v>
      </c>
      <c r="O8" s="48">
        <v>4</v>
      </c>
      <c r="P8" s="48">
        <v>2</v>
      </c>
      <c r="Q8" s="48">
        <v>0</v>
      </c>
      <c r="R8" s="48">
        <v>1</v>
      </c>
      <c r="S8" s="48">
        <v>0</v>
      </c>
      <c r="T8" s="48">
        <v>42</v>
      </c>
      <c r="U8" s="48">
        <v>10</v>
      </c>
      <c r="V8" s="308">
        <f t="shared" ref="V8:V49" si="0">(B8+D8+F8+H8+J8+L8+N8+P8+R8)/9.2</f>
        <v>42.282608695652179</v>
      </c>
    </row>
    <row r="9" spans="1:38" ht="12" customHeight="1" x14ac:dyDescent="0.2">
      <c r="A9" s="53">
        <v>1963</v>
      </c>
      <c r="B9" s="48">
        <v>96</v>
      </c>
      <c r="C9" s="48">
        <v>37</v>
      </c>
      <c r="D9" s="48">
        <v>128</v>
      </c>
      <c r="E9" s="48">
        <v>22</v>
      </c>
      <c r="F9" s="48">
        <v>88</v>
      </c>
      <c r="G9" s="48">
        <v>2</v>
      </c>
      <c r="H9" s="48">
        <v>63</v>
      </c>
      <c r="I9" s="48">
        <v>8</v>
      </c>
      <c r="J9" s="48">
        <v>67</v>
      </c>
      <c r="K9" s="48">
        <v>13</v>
      </c>
      <c r="L9" s="48">
        <v>39</v>
      </c>
      <c r="M9" s="48">
        <v>12</v>
      </c>
      <c r="N9" s="48">
        <v>27</v>
      </c>
      <c r="O9" s="48">
        <v>2</v>
      </c>
      <c r="P9" s="48">
        <v>0</v>
      </c>
      <c r="Q9" s="48">
        <v>2</v>
      </c>
      <c r="R9" s="48">
        <v>3</v>
      </c>
      <c r="S9" s="48">
        <v>0</v>
      </c>
      <c r="T9" s="48">
        <v>56</v>
      </c>
      <c r="U9" s="48">
        <v>11</v>
      </c>
      <c r="V9" s="308">
        <f t="shared" si="0"/>
        <v>55.54347826086957</v>
      </c>
    </row>
    <row r="10" spans="1:38" ht="12" customHeight="1" x14ac:dyDescent="0.2">
      <c r="A10" s="53">
        <v>1964</v>
      </c>
      <c r="B10" s="48">
        <v>112</v>
      </c>
      <c r="C10" s="48">
        <v>14</v>
      </c>
      <c r="D10" s="48">
        <v>134</v>
      </c>
      <c r="E10" s="48">
        <v>29</v>
      </c>
      <c r="F10" s="48">
        <v>45</v>
      </c>
      <c r="G10" s="48">
        <v>8</v>
      </c>
      <c r="H10" s="48">
        <v>18</v>
      </c>
      <c r="I10" s="48">
        <v>7</v>
      </c>
      <c r="J10" s="48">
        <v>22</v>
      </c>
      <c r="K10" s="48">
        <v>3</v>
      </c>
      <c r="L10" s="48">
        <v>22</v>
      </c>
      <c r="M10" s="48">
        <v>7</v>
      </c>
      <c r="N10" s="48">
        <v>212</v>
      </c>
      <c r="O10" s="48">
        <v>35</v>
      </c>
      <c r="P10" s="48">
        <v>1</v>
      </c>
      <c r="Q10" s="48">
        <v>0</v>
      </c>
      <c r="R10" s="48">
        <v>9</v>
      </c>
      <c r="S10" s="48">
        <v>2</v>
      </c>
      <c r="T10" s="48">
        <v>63</v>
      </c>
      <c r="U10" s="48">
        <v>11</v>
      </c>
      <c r="V10" s="308">
        <f t="shared" si="0"/>
        <v>62.500000000000007</v>
      </c>
    </row>
    <row r="11" spans="1:38" ht="12" customHeight="1" x14ac:dyDescent="0.2">
      <c r="A11" s="53">
        <v>1965</v>
      </c>
      <c r="B11" s="48">
        <v>100</v>
      </c>
      <c r="C11" s="48">
        <v>43</v>
      </c>
      <c r="D11" s="48">
        <v>93</v>
      </c>
      <c r="E11" s="48">
        <v>18</v>
      </c>
      <c r="F11" s="48">
        <v>123</v>
      </c>
      <c r="G11" s="48">
        <v>2</v>
      </c>
      <c r="H11" s="48">
        <v>32</v>
      </c>
      <c r="I11" s="48">
        <v>8</v>
      </c>
      <c r="J11" s="48">
        <v>44</v>
      </c>
      <c r="K11" s="48">
        <v>34</v>
      </c>
      <c r="L11" s="48">
        <v>31</v>
      </c>
      <c r="M11" s="48">
        <v>14</v>
      </c>
      <c r="N11" s="48">
        <v>28</v>
      </c>
      <c r="O11" s="48">
        <v>11</v>
      </c>
      <c r="P11" s="48">
        <v>2</v>
      </c>
      <c r="Q11" s="48">
        <v>0</v>
      </c>
      <c r="R11" s="48">
        <v>91</v>
      </c>
      <c r="S11" s="48">
        <v>49</v>
      </c>
      <c r="T11" s="48">
        <v>59</v>
      </c>
      <c r="U11" s="48">
        <v>19</v>
      </c>
      <c r="V11" s="308">
        <f t="shared" si="0"/>
        <v>59.130434782608702</v>
      </c>
    </row>
    <row r="12" spans="1:38" ht="12" customHeight="1" x14ac:dyDescent="0.2">
      <c r="A12" s="53">
        <v>1966</v>
      </c>
      <c r="B12" s="48">
        <v>95</v>
      </c>
      <c r="C12" s="48">
        <v>8</v>
      </c>
      <c r="D12" s="48">
        <v>85</v>
      </c>
      <c r="E12" s="48">
        <v>25</v>
      </c>
      <c r="F12" s="48">
        <v>73</v>
      </c>
      <c r="G12" s="48">
        <v>7</v>
      </c>
      <c r="H12" s="48">
        <v>36</v>
      </c>
      <c r="I12" s="48">
        <v>6</v>
      </c>
      <c r="J12" s="48">
        <v>67</v>
      </c>
      <c r="K12" s="48">
        <v>15</v>
      </c>
      <c r="L12" s="48">
        <v>42</v>
      </c>
      <c r="M12" s="48">
        <v>20</v>
      </c>
      <c r="N12" s="48">
        <v>111</v>
      </c>
      <c r="O12" s="48">
        <v>11</v>
      </c>
      <c r="P12" s="48">
        <v>5</v>
      </c>
      <c r="Q12" s="48">
        <v>1</v>
      </c>
      <c r="R12" s="48">
        <v>55</v>
      </c>
      <c r="S12" s="48">
        <v>19</v>
      </c>
      <c r="T12" s="48">
        <v>62</v>
      </c>
      <c r="U12" s="48">
        <v>12</v>
      </c>
      <c r="V12" s="308">
        <f t="shared" si="0"/>
        <v>61.847826086956523</v>
      </c>
    </row>
    <row r="13" spans="1:38" ht="12" customHeight="1" x14ac:dyDescent="0.2">
      <c r="A13" s="53">
        <v>1967</v>
      </c>
      <c r="B13" s="48">
        <v>64</v>
      </c>
      <c r="C13" s="48">
        <v>2</v>
      </c>
      <c r="D13" s="48">
        <v>117</v>
      </c>
      <c r="E13" s="48">
        <v>41</v>
      </c>
      <c r="F13" s="48">
        <v>55</v>
      </c>
      <c r="G13" s="48">
        <v>6</v>
      </c>
      <c r="H13" s="48">
        <v>39</v>
      </c>
      <c r="I13" s="48">
        <v>3</v>
      </c>
      <c r="J13" s="48">
        <v>35</v>
      </c>
      <c r="K13" s="48">
        <v>13</v>
      </c>
      <c r="L13" s="48">
        <v>12</v>
      </c>
      <c r="M13" s="48">
        <v>14</v>
      </c>
      <c r="N13" s="48">
        <v>110</v>
      </c>
      <c r="O13" s="48">
        <v>31</v>
      </c>
      <c r="P13" s="48">
        <v>7</v>
      </c>
      <c r="Q13" s="48">
        <v>0</v>
      </c>
      <c r="R13" s="48">
        <v>17</v>
      </c>
      <c r="S13" s="48">
        <v>0</v>
      </c>
      <c r="T13" s="48">
        <v>50</v>
      </c>
      <c r="U13" s="48">
        <v>12</v>
      </c>
      <c r="V13" s="308">
        <f t="shared" si="0"/>
        <v>49.565217391304351</v>
      </c>
    </row>
    <row r="14" spans="1:38" ht="12" customHeight="1" x14ac:dyDescent="0.2">
      <c r="A14" s="53">
        <v>1968</v>
      </c>
      <c r="B14" s="48">
        <v>44</v>
      </c>
      <c r="C14" s="48">
        <v>2</v>
      </c>
      <c r="D14" s="48">
        <v>81</v>
      </c>
      <c r="E14" s="48">
        <v>29</v>
      </c>
      <c r="F14" s="48">
        <v>41</v>
      </c>
      <c r="G14" s="48">
        <v>2</v>
      </c>
      <c r="H14" s="48">
        <v>19</v>
      </c>
      <c r="I14" s="48">
        <v>4</v>
      </c>
      <c r="J14" s="48">
        <v>32</v>
      </c>
      <c r="K14" s="48">
        <v>9</v>
      </c>
      <c r="L14" s="48">
        <v>18</v>
      </c>
      <c r="M14" s="48">
        <v>12</v>
      </c>
      <c r="N14" s="48">
        <v>52</v>
      </c>
      <c r="O14" s="48">
        <v>32</v>
      </c>
      <c r="P14" s="48">
        <v>0</v>
      </c>
      <c r="Q14" s="48">
        <v>0</v>
      </c>
      <c r="R14" s="48">
        <v>16</v>
      </c>
      <c r="S14" s="48">
        <v>4</v>
      </c>
      <c r="T14" s="48">
        <v>33</v>
      </c>
      <c r="U14" s="48">
        <v>10</v>
      </c>
      <c r="V14" s="308">
        <f t="shared" si="0"/>
        <v>32.934782608695656</v>
      </c>
    </row>
    <row r="15" spans="1:38" ht="12" customHeight="1" x14ac:dyDescent="0.2">
      <c r="A15" s="53">
        <v>1969</v>
      </c>
      <c r="B15" s="48">
        <v>29</v>
      </c>
      <c r="C15" s="48">
        <v>2</v>
      </c>
      <c r="D15" s="48">
        <v>41</v>
      </c>
      <c r="E15" s="48">
        <v>13</v>
      </c>
      <c r="F15" s="48">
        <v>28</v>
      </c>
      <c r="G15" s="48">
        <v>8</v>
      </c>
      <c r="H15" s="48">
        <v>7</v>
      </c>
      <c r="I15" s="48">
        <v>3</v>
      </c>
      <c r="J15" s="48">
        <v>68</v>
      </c>
      <c r="K15" s="48">
        <v>20</v>
      </c>
      <c r="L15" s="48">
        <v>13</v>
      </c>
      <c r="M15" s="48">
        <v>2</v>
      </c>
      <c r="N15" s="48">
        <v>140</v>
      </c>
      <c r="O15" s="48">
        <v>52</v>
      </c>
      <c r="P15" s="48">
        <v>6</v>
      </c>
      <c r="Q15" s="48">
        <v>2</v>
      </c>
      <c r="R15" s="48">
        <v>7</v>
      </c>
      <c r="S15" s="48">
        <v>0</v>
      </c>
      <c r="T15" s="48">
        <v>37</v>
      </c>
      <c r="U15" s="48">
        <v>11</v>
      </c>
      <c r="V15" s="308">
        <f t="shared" si="0"/>
        <v>36.847826086956523</v>
      </c>
    </row>
    <row r="16" spans="1:38" ht="12" customHeight="1" x14ac:dyDescent="0.2">
      <c r="A16" s="53">
        <v>1970</v>
      </c>
      <c r="B16" s="48">
        <v>54</v>
      </c>
      <c r="C16" s="48">
        <v>3</v>
      </c>
      <c r="D16" s="48">
        <v>139</v>
      </c>
      <c r="E16" s="48">
        <v>29</v>
      </c>
      <c r="F16" s="48">
        <v>39</v>
      </c>
      <c r="G16" s="48">
        <v>8</v>
      </c>
      <c r="H16" s="48">
        <v>51</v>
      </c>
      <c r="I16" s="48">
        <v>9</v>
      </c>
      <c r="J16" s="48">
        <v>105</v>
      </c>
      <c r="K16" s="48">
        <v>10</v>
      </c>
      <c r="L16" s="48">
        <v>43</v>
      </c>
      <c r="M16" s="48">
        <v>34</v>
      </c>
      <c r="N16" s="48">
        <v>256</v>
      </c>
      <c r="O16" s="48">
        <v>76</v>
      </c>
      <c r="P16" s="48">
        <v>12</v>
      </c>
      <c r="Q16" s="48">
        <v>0</v>
      </c>
      <c r="R16" s="48">
        <v>36</v>
      </c>
      <c r="S16" s="48">
        <v>23</v>
      </c>
      <c r="T16" s="48">
        <v>80</v>
      </c>
      <c r="U16" s="48">
        <v>21</v>
      </c>
      <c r="V16" s="308">
        <f t="shared" si="0"/>
        <v>79.891304347826093</v>
      </c>
    </row>
    <row r="17" spans="1:22" ht="12" customHeight="1" x14ac:dyDescent="0.2">
      <c r="A17" s="53">
        <v>1971</v>
      </c>
      <c r="B17" s="48">
        <v>84</v>
      </c>
      <c r="C17" s="48">
        <v>10</v>
      </c>
      <c r="D17" s="48">
        <v>35</v>
      </c>
      <c r="E17" s="48">
        <v>4</v>
      </c>
      <c r="F17" s="48">
        <v>35</v>
      </c>
      <c r="G17" s="48">
        <v>1</v>
      </c>
      <c r="H17" s="48">
        <v>40</v>
      </c>
      <c r="I17" s="48">
        <v>5</v>
      </c>
      <c r="J17" s="48">
        <v>78</v>
      </c>
      <c r="K17" s="48">
        <v>17</v>
      </c>
      <c r="L17" s="48">
        <v>38</v>
      </c>
      <c r="M17" s="48">
        <v>8</v>
      </c>
      <c r="N17" s="48">
        <v>49</v>
      </c>
      <c r="O17" s="48">
        <v>10</v>
      </c>
      <c r="P17" s="48">
        <v>21</v>
      </c>
      <c r="Q17" s="48">
        <v>22</v>
      </c>
      <c r="R17" s="48">
        <v>17</v>
      </c>
      <c r="S17" s="48">
        <v>5</v>
      </c>
      <c r="T17" s="48">
        <v>43</v>
      </c>
      <c r="U17" s="48">
        <v>9</v>
      </c>
      <c r="V17" s="308">
        <f t="shared" si="0"/>
        <v>43.152173913043484</v>
      </c>
    </row>
    <row r="18" spans="1:22" ht="12" customHeight="1" x14ac:dyDescent="0.2">
      <c r="A18" s="53">
        <v>1972</v>
      </c>
      <c r="B18" s="48">
        <v>71</v>
      </c>
      <c r="C18" s="48">
        <v>46</v>
      </c>
      <c r="D18" s="48">
        <v>54</v>
      </c>
      <c r="E18" s="48">
        <v>12</v>
      </c>
      <c r="F18" s="48">
        <v>82</v>
      </c>
      <c r="G18" s="48">
        <v>10</v>
      </c>
      <c r="H18" s="48">
        <v>27</v>
      </c>
      <c r="I18" s="48">
        <v>14</v>
      </c>
      <c r="J18" s="48">
        <v>36</v>
      </c>
      <c r="K18" s="48">
        <v>12</v>
      </c>
      <c r="L18" s="48">
        <v>3</v>
      </c>
      <c r="M18" s="48">
        <v>2</v>
      </c>
      <c r="N18" s="48">
        <v>88</v>
      </c>
      <c r="O18" s="48">
        <v>56</v>
      </c>
      <c r="P18" s="48">
        <v>8</v>
      </c>
      <c r="Q18" s="48">
        <v>12</v>
      </c>
      <c r="R18" s="48">
        <v>8</v>
      </c>
      <c r="S18" s="48">
        <v>4</v>
      </c>
      <c r="T18" s="48">
        <v>41</v>
      </c>
      <c r="U18" s="48">
        <v>18</v>
      </c>
      <c r="V18" s="308">
        <f t="shared" si="0"/>
        <v>40.978260869565219</v>
      </c>
    </row>
    <row r="19" spans="1:22" ht="12" customHeight="1" x14ac:dyDescent="0.2">
      <c r="A19" s="53">
        <v>1973</v>
      </c>
      <c r="B19" s="48">
        <v>139</v>
      </c>
      <c r="C19" s="48">
        <v>28</v>
      </c>
      <c r="D19" s="48">
        <v>84</v>
      </c>
      <c r="E19" s="48">
        <v>1</v>
      </c>
      <c r="F19" s="48">
        <v>61</v>
      </c>
      <c r="G19" s="48">
        <v>4</v>
      </c>
      <c r="H19" s="48">
        <v>47</v>
      </c>
      <c r="I19" s="48">
        <v>0</v>
      </c>
      <c r="J19" s="48">
        <v>48</v>
      </c>
      <c r="K19" s="48">
        <v>4</v>
      </c>
      <c r="L19" s="48">
        <v>20</v>
      </c>
      <c r="M19" s="48">
        <v>4</v>
      </c>
      <c r="N19" s="48" t="s">
        <v>185</v>
      </c>
      <c r="O19" s="48" t="s">
        <v>185</v>
      </c>
      <c r="P19" s="48">
        <v>21</v>
      </c>
      <c r="Q19" s="48">
        <v>1</v>
      </c>
      <c r="R19" s="48">
        <v>18</v>
      </c>
      <c r="S19" s="48">
        <v>0</v>
      </c>
      <c r="T19" s="48">
        <v>52</v>
      </c>
      <c r="U19" s="48">
        <v>5</v>
      </c>
      <c r="V19" s="308" t="e">
        <f>(B19+D19+F19+H19+J19+L19+N19+P19+R19)/9.2</f>
        <v>#VALUE!</v>
      </c>
    </row>
    <row r="20" spans="1:22" ht="12" customHeight="1" x14ac:dyDescent="0.2">
      <c r="A20" s="53">
        <v>1974</v>
      </c>
      <c r="B20" s="48">
        <v>141</v>
      </c>
      <c r="C20" s="48">
        <v>16</v>
      </c>
      <c r="D20" s="48">
        <v>45</v>
      </c>
      <c r="E20" s="48">
        <v>4</v>
      </c>
      <c r="F20" s="48">
        <v>42</v>
      </c>
      <c r="G20" s="48">
        <v>0</v>
      </c>
      <c r="H20" s="48">
        <v>47</v>
      </c>
      <c r="I20" s="48">
        <v>2</v>
      </c>
      <c r="J20" s="48">
        <v>93</v>
      </c>
      <c r="K20" s="48">
        <v>0</v>
      </c>
      <c r="L20" s="48">
        <v>13</v>
      </c>
      <c r="M20" s="48">
        <v>0</v>
      </c>
      <c r="N20" s="48">
        <v>131</v>
      </c>
      <c r="O20" s="48">
        <v>68</v>
      </c>
      <c r="P20" s="48">
        <v>16</v>
      </c>
      <c r="Q20" s="48">
        <v>28</v>
      </c>
      <c r="R20" s="48">
        <v>13</v>
      </c>
      <c r="S20" s="48">
        <v>7</v>
      </c>
      <c r="T20" s="48">
        <v>59</v>
      </c>
      <c r="U20" s="48">
        <v>14</v>
      </c>
      <c r="V20" s="308">
        <f t="shared" si="0"/>
        <v>58.804347826086961</v>
      </c>
    </row>
    <row r="21" spans="1:22" ht="12" customHeight="1" x14ac:dyDescent="0.2">
      <c r="A21" s="53">
        <v>1975</v>
      </c>
      <c r="B21" s="48">
        <v>72</v>
      </c>
      <c r="C21" s="48">
        <v>28</v>
      </c>
      <c r="D21" s="48" t="s">
        <v>185</v>
      </c>
      <c r="E21" s="48" t="s">
        <v>185</v>
      </c>
      <c r="F21" s="48" t="s">
        <v>185</v>
      </c>
      <c r="G21" s="48" t="s">
        <v>185</v>
      </c>
      <c r="H21" s="48" t="s">
        <v>185</v>
      </c>
      <c r="I21" s="48" t="s">
        <v>185</v>
      </c>
      <c r="J21" s="48" t="s">
        <v>185</v>
      </c>
      <c r="K21" s="48" t="s">
        <v>185</v>
      </c>
      <c r="L21" s="48">
        <v>9</v>
      </c>
      <c r="M21" s="48">
        <v>1</v>
      </c>
      <c r="N21" s="48">
        <v>106</v>
      </c>
      <c r="O21" s="48">
        <v>60</v>
      </c>
      <c r="P21" s="48">
        <v>22</v>
      </c>
      <c r="Q21" s="48">
        <v>4</v>
      </c>
      <c r="R21" s="48">
        <v>18</v>
      </c>
      <c r="S21" s="48">
        <v>9</v>
      </c>
      <c r="T21" s="48">
        <v>55</v>
      </c>
      <c r="U21" s="48">
        <v>25</v>
      </c>
      <c r="V21" s="308" t="e">
        <f t="shared" si="0"/>
        <v>#VALUE!</v>
      </c>
    </row>
    <row r="22" spans="1:22" ht="12" customHeight="1" x14ac:dyDescent="0.2">
      <c r="A22" s="53">
        <v>1976</v>
      </c>
      <c r="B22" s="48">
        <v>135</v>
      </c>
      <c r="C22" s="48">
        <v>39</v>
      </c>
      <c r="D22" s="48">
        <v>35</v>
      </c>
      <c r="E22" s="48">
        <v>5</v>
      </c>
      <c r="F22" s="48">
        <v>0</v>
      </c>
      <c r="G22" s="48">
        <v>0</v>
      </c>
      <c r="H22" s="48">
        <v>18</v>
      </c>
      <c r="I22" s="48">
        <v>12</v>
      </c>
      <c r="J22" s="48">
        <v>10</v>
      </c>
      <c r="K22" s="48">
        <v>6</v>
      </c>
      <c r="L22" s="48">
        <v>1</v>
      </c>
      <c r="M22" s="48">
        <v>0</v>
      </c>
      <c r="N22" s="48">
        <v>188</v>
      </c>
      <c r="O22" s="48">
        <v>74</v>
      </c>
      <c r="P22" s="48">
        <v>28</v>
      </c>
      <c r="Q22" s="48">
        <v>24</v>
      </c>
      <c r="R22" s="48">
        <v>0</v>
      </c>
      <c r="S22" s="48">
        <v>0</v>
      </c>
      <c r="T22" s="48">
        <v>45</v>
      </c>
      <c r="U22" s="48">
        <v>17</v>
      </c>
      <c r="V22" s="308">
        <f t="shared" si="0"/>
        <v>45.108695652173914</v>
      </c>
    </row>
    <row r="23" spans="1:22" ht="12" customHeight="1" x14ac:dyDescent="0.2">
      <c r="A23" s="53">
        <v>1977</v>
      </c>
      <c r="B23" s="48">
        <v>158</v>
      </c>
      <c r="C23" s="48">
        <v>12</v>
      </c>
      <c r="D23" s="48">
        <v>56</v>
      </c>
      <c r="E23" s="48">
        <v>2</v>
      </c>
      <c r="F23" s="48">
        <v>14</v>
      </c>
      <c r="G23" s="48">
        <v>2</v>
      </c>
      <c r="H23" s="48">
        <v>45</v>
      </c>
      <c r="I23" s="48">
        <v>2</v>
      </c>
      <c r="J23" s="48">
        <v>160</v>
      </c>
      <c r="K23" s="48">
        <v>20</v>
      </c>
      <c r="L23" s="48">
        <v>13</v>
      </c>
      <c r="M23" s="48">
        <v>2</v>
      </c>
      <c r="N23" s="48">
        <v>181</v>
      </c>
      <c r="O23" s="48">
        <v>60</v>
      </c>
      <c r="P23" s="48">
        <v>19</v>
      </c>
      <c r="Q23" s="48">
        <v>8</v>
      </c>
      <c r="R23" s="48">
        <v>7</v>
      </c>
      <c r="S23" s="48">
        <v>7</v>
      </c>
      <c r="T23" s="48">
        <v>71</v>
      </c>
      <c r="U23" s="48">
        <v>13</v>
      </c>
      <c r="V23" s="308">
        <f t="shared" si="0"/>
        <v>70.978260869565219</v>
      </c>
    </row>
    <row r="24" spans="1:22" ht="12" customHeight="1" x14ac:dyDescent="0.2">
      <c r="A24" s="53">
        <v>1978</v>
      </c>
      <c r="B24" s="48">
        <v>166</v>
      </c>
      <c r="C24" s="48">
        <v>6</v>
      </c>
      <c r="D24" s="48">
        <v>62</v>
      </c>
      <c r="E24" s="48">
        <v>8</v>
      </c>
      <c r="F24" s="48">
        <v>31</v>
      </c>
      <c r="G24" s="48">
        <v>3</v>
      </c>
      <c r="H24" s="48">
        <v>28</v>
      </c>
      <c r="I24" s="48">
        <v>0</v>
      </c>
      <c r="J24" s="48">
        <v>175</v>
      </c>
      <c r="K24" s="48">
        <v>6</v>
      </c>
      <c r="L24" s="48">
        <v>12</v>
      </c>
      <c r="M24" s="48">
        <v>0</v>
      </c>
      <c r="N24" s="48">
        <v>115</v>
      </c>
      <c r="O24" s="48">
        <v>24</v>
      </c>
      <c r="P24" s="48">
        <v>42</v>
      </c>
      <c r="Q24" s="48">
        <v>18</v>
      </c>
      <c r="R24" s="48">
        <v>40</v>
      </c>
      <c r="S24" s="48">
        <v>3</v>
      </c>
      <c r="T24" s="48">
        <v>73</v>
      </c>
      <c r="U24" s="48">
        <v>7</v>
      </c>
      <c r="V24" s="308">
        <f t="shared" si="0"/>
        <v>72.934782608695656</v>
      </c>
    </row>
    <row r="25" spans="1:22" ht="12" customHeight="1" x14ac:dyDescent="0.2">
      <c r="A25" s="53">
        <v>1979</v>
      </c>
      <c r="B25" s="48">
        <v>168</v>
      </c>
      <c r="C25" s="48">
        <v>2</v>
      </c>
      <c r="D25" s="48">
        <v>45</v>
      </c>
      <c r="E25" s="48">
        <v>2</v>
      </c>
      <c r="F25" s="48">
        <v>50</v>
      </c>
      <c r="G25" s="48">
        <v>3</v>
      </c>
      <c r="H25" s="48">
        <v>98</v>
      </c>
      <c r="I25" s="48">
        <v>7</v>
      </c>
      <c r="J25" s="48">
        <v>144</v>
      </c>
      <c r="K25" s="48">
        <v>78</v>
      </c>
      <c r="L25" s="48">
        <v>40</v>
      </c>
      <c r="M25" s="48">
        <v>10</v>
      </c>
      <c r="N25" s="48">
        <v>128</v>
      </c>
      <c r="O25" s="48">
        <v>12</v>
      </c>
      <c r="P25" s="48">
        <v>35</v>
      </c>
      <c r="Q25" s="48">
        <v>24</v>
      </c>
      <c r="R25" s="48">
        <v>33</v>
      </c>
      <c r="S25" s="48">
        <v>8</v>
      </c>
      <c r="T25" s="48">
        <v>81</v>
      </c>
      <c r="U25" s="48">
        <v>16</v>
      </c>
      <c r="V25" s="308">
        <f t="shared" si="0"/>
        <v>80.543478260869577</v>
      </c>
    </row>
    <row r="26" spans="1:22" ht="12" customHeight="1" x14ac:dyDescent="0.2">
      <c r="A26" s="53">
        <v>1980</v>
      </c>
      <c r="B26" s="48">
        <v>90</v>
      </c>
      <c r="C26" s="48">
        <v>3</v>
      </c>
      <c r="D26" s="48">
        <v>106</v>
      </c>
      <c r="E26" s="48">
        <v>14</v>
      </c>
      <c r="F26" s="48">
        <v>64</v>
      </c>
      <c r="G26" s="48">
        <v>1</v>
      </c>
      <c r="H26" s="48">
        <v>44</v>
      </c>
      <c r="I26" s="48">
        <v>2</v>
      </c>
      <c r="J26" s="48">
        <v>145</v>
      </c>
      <c r="K26" s="48">
        <v>4</v>
      </c>
      <c r="L26" s="48">
        <v>46</v>
      </c>
      <c r="M26" s="48">
        <v>2</v>
      </c>
      <c r="N26" s="48">
        <v>218</v>
      </c>
      <c r="O26" s="48">
        <v>24</v>
      </c>
      <c r="P26" s="48">
        <v>30</v>
      </c>
      <c r="Q26" s="48">
        <v>65</v>
      </c>
      <c r="R26" s="48">
        <v>74</v>
      </c>
      <c r="S26" s="48">
        <v>31</v>
      </c>
      <c r="T26" s="48">
        <v>89</v>
      </c>
      <c r="U26" s="48">
        <v>16</v>
      </c>
      <c r="V26" s="308">
        <f t="shared" si="0"/>
        <v>88.804347826086968</v>
      </c>
    </row>
    <row r="27" spans="1:22" ht="12" customHeight="1" x14ac:dyDescent="0.2">
      <c r="A27" s="53">
        <v>1981</v>
      </c>
      <c r="B27" s="48">
        <v>148</v>
      </c>
      <c r="C27" s="48">
        <v>1</v>
      </c>
      <c r="D27" s="48">
        <v>94</v>
      </c>
      <c r="E27" s="48">
        <v>6</v>
      </c>
      <c r="F27" s="48">
        <v>41</v>
      </c>
      <c r="G27" s="48">
        <v>1</v>
      </c>
      <c r="H27" s="48">
        <v>68</v>
      </c>
      <c r="I27" s="48">
        <v>2</v>
      </c>
      <c r="J27" s="48">
        <v>185</v>
      </c>
      <c r="K27" s="48">
        <v>13</v>
      </c>
      <c r="L27" s="48">
        <v>32</v>
      </c>
      <c r="M27" s="48">
        <v>3</v>
      </c>
      <c r="N27" s="48">
        <v>140</v>
      </c>
      <c r="O27" s="48">
        <v>43</v>
      </c>
      <c r="P27" s="48">
        <v>4</v>
      </c>
      <c r="Q27" s="48">
        <v>4</v>
      </c>
      <c r="R27" s="48">
        <v>43</v>
      </c>
      <c r="S27" s="48">
        <v>8</v>
      </c>
      <c r="T27" s="48">
        <v>82</v>
      </c>
      <c r="U27" s="48">
        <v>9</v>
      </c>
      <c r="V27" s="308">
        <f t="shared" si="0"/>
        <v>82.065217391304358</v>
      </c>
    </row>
    <row r="28" spans="1:22" ht="12" customHeight="1" x14ac:dyDescent="0.2">
      <c r="A28" s="53">
        <v>1982</v>
      </c>
      <c r="B28" s="48">
        <v>70</v>
      </c>
      <c r="C28" s="48">
        <v>13</v>
      </c>
      <c r="D28" s="48">
        <v>107</v>
      </c>
      <c r="E28" s="48">
        <v>15</v>
      </c>
      <c r="F28" s="48">
        <v>89</v>
      </c>
      <c r="G28" s="48">
        <v>12</v>
      </c>
      <c r="H28" s="48">
        <v>40</v>
      </c>
      <c r="I28" s="48">
        <v>1</v>
      </c>
      <c r="J28" s="48">
        <v>160</v>
      </c>
      <c r="K28" s="48">
        <v>18</v>
      </c>
      <c r="L28" s="48">
        <v>54</v>
      </c>
      <c r="M28" s="48">
        <v>9</v>
      </c>
      <c r="N28" s="48">
        <v>206</v>
      </c>
      <c r="O28" s="48">
        <v>34</v>
      </c>
      <c r="P28" s="48">
        <v>8</v>
      </c>
      <c r="Q28" s="48">
        <v>2</v>
      </c>
      <c r="R28" s="48">
        <v>95</v>
      </c>
      <c r="S28" s="48">
        <v>13</v>
      </c>
      <c r="T28" s="48">
        <v>90</v>
      </c>
      <c r="U28" s="48">
        <v>13</v>
      </c>
      <c r="V28" s="308">
        <f t="shared" si="0"/>
        <v>90.108695652173921</v>
      </c>
    </row>
    <row r="29" spans="1:22" ht="12" customHeight="1" x14ac:dyDescent="0.2">
      <c r="A29" s="53">
        <v>1983</v>
      </c>
      <c r="B29" s="48">
        <v>61</v>
      </c>
      <c r="C29" s="48">
        <v>4</v>
      </c>
      <c r="D29" s="48">
        <v>45</v>
      </c>
      <c r="E29" s="48">
        <v>1</v>
      </c>
      <c r="F29" s="48">
        <v>60</v>
      </c>
      <c r="G29" s="48">
        <v>1</v>
      </c>
      <c r="H29" s="48">
        <v>29</v>
      </c>
      <c r="I29" s="48">
        <v>3</v>
      </c>
      <c r="J29" s="48">
        <v>86</v>
      </c>
      <c r="K29" s="48">
        <v>11</v>
      </c>
      <c r="L29" s="48">
        <v>25</v>
      </c>
      <c r="M29" s="48">
        <v>0</v>
      </c>
      <c r="N29" s="48">
        <v>28</v>
      </c>
      <c r="O29" s="48">
        <v>0</v>
      </c>
      <c r="P29" s="48">
        <v>9</v>
      </c>
      <c r="Q29" s="48">
        <v>0</v>
      </c>
      <c r="R29" s="48">
        <v>43</v>
      </c>
      <c r="S29" s="48">
        <v>4</v>
      </c>
      <c r="T29" s="48">
        <v>42</v>
      </c>
      <c r="U29" s="48">
        <v>3</v>
      </c>
      <c r="V29" s="308">
        <f t="shared" si="0"/>
        <v>41.956521739130437</v>
      </c>
    </row>
    <row r="30" spans="1:22" ht="12" customHeight="1" x14ac:dyDescent="0.2">
      <c r="A30" s="53">
        <v>1984</v>
      </c>
      <c r="B30" s="48">
        <v>280</v>
      </c>
      <c r="C30" s="48">
        <v>31</v>
      </c>
      <c r="D30" s="48">
        <v>101</v>
      </c>
      <c r="E30" s="48">
        <v>9</v>
      </c>
      <c r="F30" s="48">
        <v>84</v>
      </c>
      <c r="G30" s="48">
        <v>6</v>
      </c>
      <c r="H30" s="48">
        <v>47</v>
      </c>
      <c r="I30" s="48">
        <v>3</v>
      </c>
      <c r="J30" s="48">
        <v>195</v>
      </c>
      <c r="K30" s="48">
        <v>17</v>
      </c>
      <c r="L30" s="48">
        <v>55</v>
      </c>
      <c r="M30" s="48">
        <v>2</v>
      </c>
      <c r="N30" s="48">
        <v>103</v>
      </c>
      <c r="O30" s="48">
        <v>7</v>
      </c>
      <c r="P30" s="48">
        <v>0</v>
      </c>
      <c r="Q30" s="48">
        <v>1</v>
      </c>
      <c r="R30" s="48">
        <v>38</v>
      </c>
      <c r="S30" s="48">
        <v>6</v>
      </c>
      <c r="T30" s="48">
        <v>98</v>
      </c>
      <c r="U30" s="48">
        <v>9</v>
      </c>
      <c r="V30" s="308">
        <f t="shared" si="0"/>
        <v>98.152173913043484</v>
      </c>
    </row>
    <row r="31" spans="1:22" ht="12" customHeight="1" x14ac:dyDescent="0.2">
      <c r="A31" s="53">
        <v>1985</v>
      </c>
      <c r="B31" s="48">
        <v>257</v>
      </c>
      <c r="C31" s="48">
        <v>40</v>
      </c>
      <c r="D31" s="48">
        <v>128</v>
      </c>
      <c r="E31" s="48">
        <v>14</v>
      </c>
      <c r="F31" s="48">
        <v>117</v>
      </c>
      <c r="G31" s="48">
        <v>9</v>
      </c>
      <c r="H31" s="48">
        <v>90</v>
      </c>
      <c r="I31" s="48">
        <v>3</v>
      </c>
      <c r="J31" s="48">
        <v>263</v>
      </c>
      <c r="K31" s="48">
        <v>59</v>
      </c>
      <c r="L31" s="48">
        <v>70</v>
      </c>
      <c r="M31" s="48">
        <v>15</v>
      </c>
      <c r="N31" s="48">
        <v>268</v>
      </c>
      <c r="O31" s="48">
        <v>70</v>
      </c>
      <c r="P31" s="48">
        <v>11</v>
      </c>
      <c r="Q31" s="48">
        <v>2</v>
      </c>
      <c r="R31" s="48">
        <v>6</v>
      </c>
      <c r="S31" s="48">
        <v>4</v>
      </c>
      <c r="T31" s="48">
        <v>132</v>
      </c>
      <c r="U31" s="48">
        <v>23</v>
      </c>
      <c r="V31" s="308">
        <f t="shared" si="0"/>
        <v>131.52173913043478</v>
      </c>
    </row>
    <row r="32" spans="1:22" ht="12" customHeight="1" x14ac:dyDescent="0.2">
      <c r="A32" s="53">
        <v>1986</v>
      </c>
      <c r="B32" s="48">
        <v>108</v>
      </c>
      <c r="C32" s="48">
        <v>8</v>
      </c>
      <c r="D32" s="48">
        <v>153</v>
      </c>
      <c r="E32" s="48">
        <v>11</v>
      </c>
      <c r="F32" s="48">
        <v>161</v>
      </c>
      <c r="G32" s="48">
        <v>6</v>
      </c>
      <c r="H32" s="48">
        <v>46</v>
      </c>
      <c r="I32" s="48">
        <v>5</v>
      </c>
      <c r="J32" s="48">
        <v>172</v>
      </c>
      <c r="K32" s="48">
        <v>33</v>
      </c>
      <c r="L32" s="48">
        <v>54</v>
      </c>
      <c r="M32" s="48">
        <v>9</v>
      </c>
      <c r="N32" s="48">
        <v>255</v>
      </c>
      <c r="O32" s="48">
        <v>68</v>
      </c>
      <c r="P32" s="48">
        <v>5</v>
      </c>
      <c r="Q32" s="48">
        <v>2</v>
      </c>
      <c r="R32" s="48">
        <v>46</v>
      </c>
      <c r="S32" s="48">
        <v>9</v>
      </c>
      <c r="T32" s="48">
        <v>109</v>
      </c>
      <c r="U32" s="48">
        <v>16</v>
      </c>
      <c r="V32" s="308">
        <f t="shared" si="0"/>
        <v>108.69565217391305</v>
      </c>
    </row>
    <row r="33" spans="1:22" ht="12" customHeight="1" x14ac:dyDescent="0.2">
      <c r="A33" s="53">
        <v>1987</v>
      </c>
      <c r="B33" s="48">
        <v>219</v>
      </c>
      <c r="C33" s="48">
        <v>6</v>
      </c>
      <c r="D33" s="48">
        <v>255</v>
      </c>
      <c r="E33" s="48">
        <v>6</v>
      </c>
      <c r="F33" s="48">
        <v>127</v>
      </c>
      <c r="G33" s="48">
        <v>1</v>
      </c>
      <c r="H33" s="48">
        <v>14</v>
      </c>
      <c r="I33" s="48">
        <v>0</v>
      </c>
      <c r="J33" s="48">
        <v>173</v>
      </c>
      <c r="K33" s="48">
        <v>19</v>
      </c>
      <c r="L33" s="48">
        <v>51</v>
      </c>
      <c r="M33" s="48">
        <v>1</v>
      </c>
      <c r="N33" s="48">
        <v>207</v>
      </c>
      <c r="O33" s="48">
        <v>25</v>
      </c>
      <c r="P33" s="48">
        <v>19</v>
      </c>
      <c r="Q33" s="48">
        <v>11</v>
      </c>
      <c r="R33" s="48">
        <v>46</v>
      </c>
      <c r="S33" s="48">
        <v>4</v>
      </c>
      <c r="T33" s="48">
        <v>121</v>
      </c>
      <c r="U33" s="48">
        <v>8</v>
      </c>
      <c r="V33" s="308">
        <f t="shared" si="0"/>
        <v>120.7608695652174</v>
      </c>
    </row>
    <row r="34" spans="1:22" ht="12" customHeight="1" x14ac:dyDescent="0.2">
      <c r="A34" s="53">
        <v>1988</v>
      </c>
      <c r="B34" s="48">
        <v>155</v>
      </c>
      <c r="C34" s="48">
        <v>4</v>
      </c>
      <c r="D34" s="48">
        <v>121</v>
      </c>
      <c r="E34" s="48">
        <v>8</v>
      </c>
      <c r="F34" s="48">
        <v>143</v>
      </c>
      <c r="G34" s="48">
        <v>1</v>
      </c>
      <c r="H34" s="48">
        <v>97</v>
      </c>
      <c r="I34" s="48">
        <v>1</v>
      </c>
      <c r="J34" s="48">
        <v>547</v>
      </c>
      <c r="K34" s="48">
        <v>35</v>
      </c>
      <c r="L34" s="48">
        <v>251</v>
      </c>
      <c r="M34" s="48">
        <v>11</v>
      </c>
      <c r="N34" s="48">
        <v>538</v>
      </c>
      <c r="O34" s="48">
        <v>52</v>
      </c>
      <c r="P34" s="48">
        <v>22</v>
      </c>
      <c r="Q34" s="48">
        <v>6</v>
      </c>
      <c r="R34" s="48">
        <v>92</v>
      </c>
      <c r="S34" s="48">
        <v>10</v>
      </c>
      <c r="T34" s="48">
        <v>214</v>
      </c>
      <c r="U34" s="48">
        <v>14</v>
      </c>
      <c r="V34" s="308">
        <f t="shared" si="0"/>
        <v>213.69565217391306</v>
      </c>
    </row>
    <row r="35" spans="1:22" ht="12" customHeight="1" x14ac:dyDescent="0.2">
      <c r="A35" s="53">
        <v>1989</v>
      </c>
      <c r="B35" s="48">
        <v>150</v>
      </c>
      <c r="C35" s="48">
        <v>2</v>
      </c>
      <c r="D35" s="48">
        <v>118</v>
      </c>
      <c r="E35" s="48">
        <v>4</v>
      </c>
      <c r="F35" s="48">
        <v>104</v>
      </c>
      <c r="G35" s="48">
        <v>4</v>
      </c>
      <c r="H35" s="48">
        <v>61</v>
      </c>
      <c r="I35" s="48">
        <v>3</v>
      </c>
      <c r="J35" s="48">
        <v>168</v>
      </c>
      <c r="K35" s="48">
        <v>6</v>
      </c>
      <c r="L35" s="48">
        <v>72</v>
      </c>
      <c r="M35" s="48">
        <v>5</v>
      </c>
      <c r="N35" s="48">
        <v>555</v>
      </c>
      <c r="O35" s="48">
        <v>34</v>
      </c>
      <c r="P35" s="48">
        <v>18</v>
      </c>
      <c r="Q35" s="48">
        <v>3</v>
      </c>
      <c r="R35" s="48">
        <v>27</v>
      </c>
      <c r="S35" s="48">
        <v>7</v>
      </c>
      <c r="T35" s="48">
        <v>138</v>
      </c>
      <c r="U35" s="48">
        <v>7</v>
      </c>
      <c r="V35" s="308">
        <f t="shared" si="0"/>
        <v>138.36956521739131</v>
      </c>
    </row>
    <row r="36" spans="1:22" ht="12" customHeight="1" x14ac:dyDescent="0.2">
      <c r="A36" s="53">
        <v>1990</v>
      </c>
      <c r="B36" s="48">
        <v>50</v>
      </c>
      <c r="C36" s="48">
        <v>1</v>
      </c>
      <c r="D36" s="48">
        <v>122</v>
      </c>
      <c r="E36" s="48">
        <v>10</v>
      </c>
      <c r="F36" s="48">
        <v>55</v>
      </c>
      <c r="G36" s="48">
        <v>2</v>
      </c>
      <c r="H36" s="48">
        <v>50</v>
      </c>
      <c r="I36" s="48">
        <v>1</v>
      </c>
      <c r="J36" s="48">
        <v>139</v>
      </c>
      <c r="K36" s="48">
        <v>26</v>
      </c>
      <c r="L36" s="48">
        <v>71</v>
      </c>
      <c r="M36" s="48">
        <v>6</v>
      </c>
      <c r="N36" s="48">
        <v>578</v>
      </c>
      <c r="O36" s="48">
        <v>43</v>
      </c>
      <c r="P36" s="48">
        <v>12</v>
      </c>
      <c r="Q36" s="48">
        <v>3</v>
      </c>
      <c r="R36" s="48">
        <v>32</v>
      </c>
      <c r="S36" s="48">
        <v>1</v>
      </c>
      <c r="T36" s="48">
        <v>121</v>
      </c>
      <c r="U36" s="48">
        <v>10</v>
      </c>
      <c r="V36" s="308">
        <f t="shared" si="0"/>
        <v>120.54347826086958</v>
      </c>
    </row>
    <row r="37" spans="1:22" ht="12" customHeight="1" x14ac:dyDescent="0.2">
      <c r="A37" s="53">
        <v>1991</v>
      </c>
      <c r="B37" s="48">
        <v>43</v>
      </c>
      <c r="C37" s="48">
        <v>0</v>
      </c>
      <c r="D37" s="48">
        <v>135</v>
      </c>
      <c r="E37" s="48">
        <v>10</v>
      </c>
      <c r="F37" s="48">
        <v>91</v>
      </c>
      <c r="G37" s="48">
        <v>3</v>
      </c>
      <c r="H37" s="48">
        <v>58</v>
      </c>
      <c r="I37" s="48">
        <v>6</v>
      </c>
      <c r="J37" s="48">
        <v>187</v>
      </c>
      <c r="K37" s="48">
        <v>17</v>
      </c>
      <c r="L37" s="48">
        <v>36</v>
      </c>
      <c r="M37" s="48">
        <v>2</v>
      </c>
      <c r="N37" s="48">
        <v>701</v>
      </c>
      <c r="O37" s="48">
        <v>27</v>
      </c>
      <c r="P37" s="48">
        <v>4</v>
      </c>
      <c r="Q37" s="48">
        <v>1</v>
      </c>
      <c r="R37" s="48">
        <v>123</v>
      </c>
      <c r="S37" s="48">
        <v>12</v>
      </c>
      <c r="T37" s="48">
        <v>150</v>
      </c>
      <c r="U37" s="48">
        <v>8</v>
      </c>
      <c r="V37" s="308">
        <f t="shared" si="0"/>
        <v>149.78260869565219</v>
      </c>
    </row>
    <row r="38" spans="1:22" ht="12" customHeight="1" x14ac:dyDescent="0.2">
      <c r="A38" s="53">
        <v>1992</v>
      </c>
      <c r="B38" s="48">
        <v>90</v>
      </c>
      <c r="C38" s="48">
        <v>4</v>
      </c>
      <c r="D38" s="48">
        <v>200</v>
      </c>
      <c r="E38" s="48">
        <v>15</v>
      </c>
      <c r="F38" s="48">
        <v>76</v>
      </c>
      <c r="G38" s="48">
        <v>7</v>
      </c>
      <c r="H38" s="48">
        <v>73</v>
      </c>
      <c r="I38" s="48">
        <v>1</v>
      </c>
      <c r="J38" s="48">
        <v>137</v>
      </c>
      <c r="K38" s="48">
        <v>6</v>
      </c>
      <c r="L38" s="48">
        <v>66</v>
      </c>
      <c r="M38" s="48">
        <v>9</v>
      </c>
      <c r="N38" s="48">
        <v>521</v>
      </c>
      <c r="O38" s="48">
        <v>32</v>
      </c>
      <c r="P38" s="48">
        <v>10</v>
      </c>
      <c r="Q38" s="48">
        <v>5</v>
      </c>
      <c r="R38" s="48">
        <v>92</v>
      </c>
      <c r="S38" s="48">
        <v>6</v>
      </c>
      <c r="T38" s="48">
        <v>138</v>
      </c>
      <c r="U38" s="48">
        <v>9</v>
      </c>
      <c r="V38" s="308">
        <f t="shared" si="0"/>
        <v>137.5</v>
      </c>
    </row>
    <row r="39" spans="1:22" ht="12" customHeight="1" x14ac:dyDescent="0.2">
      <c r="A39" s="53">
        <v>1993</v>
      </c>
      <c r="B39" s="48">
        <v>50</v>
      </c>
      <c r="C39" s="48">
        <v>0</v>
      </c>
      <c r="D39" s="48">
        <v>46</v>
      </c>
      <c r="E39" s="48">
        <v>1</v>
      </c>
      <c r="F39" s="48">
        <v>24</v>
      </c>
      <c r="G39" s="48">
        <v>1</v>
      </c>
      <c r="H39" s="48">
        <v>17</v>
      </c>
      <c r="I39" s="48">
        <v>0</v>
      </c>
      <c r="J39" s="48">
        <v>136</v>
      </c>
      <c r="K39" s="48">
        <v>7</v>
      </c>
      <c r="L39" s="48">
        <v>15</v>
      </c>
      <c r="M39" s="48">
        <v>1</v>
      </c>
      <c r="N39" s="48">
        <v>106</v>
      </c>
      <c r="O39" s="48">
        <v>7</v>
      </c>
      <c r="P39" s="48">
        <v>113</v>
      </c>
      <c r="Q39" s="48">
        <v>10</v>
      </c>
      <c r="R39" s="48">
        <v>73</v>
      </c>
      <c r="S39" s="48">
        <v>2</v>
      </c>
      <c r="T39" s="48">
        <v>63</v>
      </c>
      <c r="U39" s="48">
        <v>3</v>
      </c>
      <c r="V39" s="308">
        <f t="shared" si="0"/>
        <v>63.04347826086957</v>
      </c>
    </row>
    <row r="40" spans="1:22" ht="12" customHeight="1" x14ac:dyDescent="0.2">
      <c r="A40" s="53">
        <v>1994</v>
      </c>
      <c r="B40" s="48">
        <v>83</v>
      </c>
      <c r="C40" s="48">
        <v>5</v>
      </c>
      <c r="D40" s="48">
        <v>36</v>
      </c>
      <c r="E40" s="48">
        <v>1</v>
      </c>
      <c r="F40" s="48">
        <v>201</v>
      </c>
      <c r="G40" s="48">
        <v>2</v>
      </c>
      <c r="H40" s="48">
        <v>113</v>
      </c>
      <c r="I40" s="48">
        <v>2</v>
      </c>
      <c r="J40" s="48" t="s">
        <v>218</v>
      </c>
      <c r="K40" s="48" t="s">
        <v>218</v>
      </c>
      <c r="L40" s="48">
        <v>46</v>
      </c>
      <c r="M40" s="48">
        <v>4</v>
      </c>
      <c r="N40" s="48">
        <v>300</v>
      </c>
      <c r="O40" s="48">
        <v>19</v>
      </c>
      <c r="P40" s="48">
        <v>73</v>
      </c>
      <c r="Q40" s="48">
        <v>14</v>
      </c>
      <c r="R40" s="48">
        <v>86</v>
      </c>
      <c r="S40" s="48">
        <v>6</v>
      </c>
      <c r="T40" s="48">
        <v>125</v>
      </c>
      <c r="U40" s="48">
        <v>7</v>
      </c>
      <c r="V40" s="308"/>
    </row>
    <row r="41" spans="1:22" ht="12" customHeight="1" x14ac:dyDescent="0.2">
      <c r="A41" s="53">
        <v>1995</v>
      </c>
      <c r="B41" s="48">
        <v>57</v>
      </c>
      <c r="C41" s="48">
        <v>3</v>
      </c>
      <c r="D41" s="48">
        <v>41</v>
      </c>
      <c r="E41" s="48">
        <v>4</v>
      </c>
      <c r="F41" s="48">
        <v>124</v>
      </c>
      <c r="G41" s="48">
        <v>1</v>
      </c>
      <c r="H41" s="48">
        <v>41</v>
      </c>
      <c r="I41" s="48">
        <v>0</v>
      </c>
      <c r="J41" s="48" t="s">
        <v>218</v>
      </c>
      <c r="K41" s="48" t="s">
        <v>218</v>
      </c>
      <c r="L41" s="48">
        <v>59</v>
      </c>
      <c r="M41" s="48">
        <v>4</v>
      </c>
      <c r="N41" s="48">
        <v>346</v>
      </c>
      <c r="O41" s="48">
        <v>5</v>
      </c>
      <c r="P41" s="48">
        <v>43</v>
      </c>
      <c r="Q41" s="48">
        <v>6</v>
      </c>
      <c r="R41" s="48">
        <v>58</v>
      </c>
      <c r="S41" s="48">
        <v>1</v>
      </c>
      <c r="T41" s="48">
        <v>103</v>
      </c>
      <c r="U41" s="48">
        <v>3</v>
      </c>
      <c r="V41" s="308"/>
    </row>
    <row r="42" spans="1:22" ht="12" customHeight="1" x14ac:dyDescent="0.2">
      <c r="A42" s="53">
        <v>1996</v>
      </c>
      <c r="B42" s="48">
        <v>86</v>
      </c>
      <c r="C42" s="48">
        <v>2</v>
      </c>
      <c r="D42" s="48">
        <v>60</v>
      </c>
      <c r="E42" s="48">
        <v>0</v>
      </c>
      <c r="F42" s="48">
        <v>40</v>
      </c>
      <c r="G42" s="48">
        <v>0</v>
      </c>
      <c r="H42" s="48">
        <v>122</v>
      </c>
      <c r="I42" s="48">
        <v>0</v>
      </c>
      <c r="J42" s="48" t="s">
        <v>218</v>
      </c>
      <c r="K42" s="48" t="s">
        <v>218</v>
      </c>
      <c r="L42" s="48">
        <v>62</v>
      </c>
      <c r="M42" s="48">
        <v>2</v>
      </c>
      <c r="N42" s="48">
        <v>614</v>
      </c>
      <c r="O42" s="48">
        <v>29</v>
      </c>
      <c r="P42" s="48">
        <v>92</v>
      </c>
      <c r="Q42" s="48">
        <v>3</v>
      </c>
      <c r="R42" s="48">
        <v>29</v>
      </c>
      <c r="S42" s="48">
        <v>3</v>
      </c>
      <c r="T42" s="48">
        <v>147</v>
      </c>
      <c r="U42" s="48">
        <v>5</v>
      </c>
      <c r="V42" s="308"/>
    </row>
    <row r="43" spans="1:22" ht="12" customHeight="1" x14ac:dyDescent="0.2">
      <c r="A43" s="53">
        <v>1997</v>
      </c>
      <c r="B43" s="48">
        <v>162</v>
      </c>
      <c r="C43" s="48">
        <v>1</v>
      </c>
      <c r="D43" s="48">
        <v>47</v>
      </c>
      <c r="E43" s="48">
        <v>1</v>
      </c>
      <c r="F43" s="48">
        <v>24</v>
      </c>
      <c r="G43" s="48">
        <v>1</v>
      </c>
      <c r="H43" s="48">
        <v>60</v>
      </c>
      <c r="I43" s="48">
        <v>0</v>
      </c>
      <c r="J43" s="48" t="s">
        <v>218</v>
      </c>
      <c r="K43" s="48" t="s">
        <v>218</v>
      </c>
      <c r="L43" s="48">
        <v>49</v>
      </c>
      <c r="M43" s="48">
        <v>3</v>
      </c>
      <c r="N43" s="48">
        <v>325</v>
      </c>
      <c r="O43" s="48">
        <v>9</v>
      </c>
      <c r="P43" s="48">
        <v>12</v>
      </c>
      <c r="Q43" s="48">
        <v>0</v>
      </c>
      <c r="R43" s="48">
        <v>108</v>
      </c>
      <c r="S43" s="48">
        <v>3</v>
      </c>
      <c r="T43" s="48">
        <v>105</v>
      </c>
      <c r="U43" s="48">
        <v>2</v>
      </c>
      <c r="V43" s="308"/>
    </row>
    <row r="44" spans="1:22" ht="12" customHeight="1" x14ac:dyDescent="0.2">
      <c r="A44" s="53">
        <v>1998</v>
      </c>
      <c r="B44" s="48">
        <v>93</v>
      </c>
      <c r="C44" s="48">
        <v>2</v>
      </c>
      <c r="D44" s="48">
        <v>42</v>
      </c>
      <c r="E44" s="48">
        <v>1</v>
      </c>
      <c r="F44" s="48">
        <v>42</v>
      </c>
      <c r="G44" s="48">
        <v>0</v>
      </c>
      <c r="H44" s="48">
        <v>83</v>
      </c>
      <c r="I44" s="48">
        <v>3</v>
      </c>
      <c r="J44" s="48" t="s">
        <v>218</v>
      </c>
      <c r="K44" s="48" t="s">
        <v>218</v>
      </c>
      <c r="L44" s="48">
        <v>78</v>
      </c>
      <c r="M44" s="48">
        <v>0</v>
      </c>
      <c r="N44" s="48">
        <v>176</v>
      </c>
      <c r="O44" s="48">
        <v>2</v>
      </c>
      <c r="P44" s="48">
        <v>33</v>
      </c>
      <c r="Q44" s="48">
        <v>10</v>
      </c>
      <c r="R44" s="48">
        <v>193</v>
      </c>
      <c r="S44" s="48">
        <v>7</v>
      </c>
      <c r="T44" s="48">
        <v>99</v>
      </c>
      <c r="U44" s="48">
        <v>3</v>
      </c>
      <c r="V44" s="308"/>
    </row>
    <row r="45" spans="1:22" ht="12" customHeight="1" x14ac:dyDescent="0.2">
      <c r="A45" s="53">
        <v>1999</v>
      </c>
      <c r="B45" s="48">
        <v>116</v>
      </c>
      <c r="C45" s="48">
        <v>3</v>
      </c>
      <c r="D45" s="48">
        <v>38</v>
      </c>
      <c r="E45" s="48">
        <v>1</v>
      </c>
      <c r="F45" s="48">
        <v>60</v>
      </c>
      <c r="G45" s="48">
        <v>2</v>
      </c>
      <c r="H45" s="48">
        <v>36</v>
      </c>
      <c r="I45" s="48">
        <v>3</v>
      </c>
      <c r="J45" s="48" t="s">
        <v>218</v>
      </c>
      <c r="K45" s="48" t="s">
        <v>218</v>
      </c>
      <c r="L45" s="48">
        <v>55</v>
      </c>
      <c r="M45" s="48">
        <v>5</v>
      </c>
      <c r="N45" s="48">
        <v>478</v>
      </c>
      <c r="O45" s="48">
        <v>14</v>
      </c>
      <c r="P45" s="48">
        <v>14</v>
      </c>
      <c r="Q45" s="48">
        <v>3</v>
      </c>
      <c r="R45" s="48">
        <v>136</v>
      </c>
      <c r="S45" s="48">
        <v>8</v>
      </c>
      <c r="T45" s="48">
        <v>124</v>
      </c>
      <c r="U45" s="48">
        <v>5</v>
      </c>
      <c r="V45" s="308"/>
    </row>
    <row r="46" spans="1:22" ht="12" customHeight="1" x14ac:dyDescent="0.2">
      <c r="A46" s="53">
        <v>2000</v>
      </c>
      <c r="B46" s="48">
        <v>175</v>
      </c>
      <c r="C46" s="48">
        <v>3</v>
      </c>
      <c r="D46" s="48">
        <v>40</v>
      </c>
      <c r="E46" s="48">
        <v>3</v>
      </c>
      <c r="F46" s="48">
        <v>32</v>
      </c>
      <c r="G46" s="48">
        <v>2</v>
      </c>
      <c r="H46" s="48">
        <v>63</v>
      </c>
      <c r="I46" s="48">
        <v>1</v>
      </c>
      <c r="J46" s="48" t="s">
        <v>218</v>
      </c>
      <c r="K46" s="48" t="s">
        <v>218</v>
      </c>
      <c r="L46" s="48">
        <v>38</v>
      </c>
      <c r="M46" s="48">
        <v>3</v>
      </c>
      <c r="N46" s="48">
        <v>205</v>
      </c>
      <c r="O46" s="48">
        <v>18</v>
      </c>
      <c r="P46" s="48">
        <v>5</v>
      </c>
      <c r="Q46" s="48">
        <v>0</v>
      </c>
      <c r="R46" s="48">
        <v>83</v>
      </c>
      <c r="S46" s="48">
        <v>9</v>
      </c>
      <c r="T46" s="48">
        <v>85</v>
      </c>
      <c r="U46" s="48">
        <v>5</v>
      </c>
      <c r="V46" s="308"/>
    </row>
    <row r="47" spans="1:22" ht="12" customHeight="1" x14ac:dyDescent="0.2">
      <c r="A47" s="53">
        <v>2001</v>
      </c>
      <c r="B47" s="48">
        <v>220</v>
      </c>
      <c r="C47" s="48">
        <v>4</v>
      </c>
      <c r="D47" s="48">
        <v>62</v>
      </c>
      <c r="E47" s="48">
        <v>6</v>
      </c>
      <c r="F47" s="48">
        <v>53</v>
      </c>
      <c r="G47" s="48">
        <v>7</v>
      </c>
      <c r="H47" s="48">
        <v>195</v>
      </c>
      <c r="I47" s="48">
        <v>3</v>
      </c>
      <c r="J47" s="48" t="s">
        <v>218</v>
      </c>
      <c r="K47" s="48" t="s">
        <v>218</v>
      </c>
      <c r="L47" s="48">
        <v>95</v>
      </c>
      <c r="M47" s="48">
        <v>6</v>
      </c>
      <c r="N47" s="48">
        <v>711</v>
      </c>
      <c r="O47" s="48">
        <v>49</v>
      </c>
      <c r="P47" s="48">
        <v>30</v>
      </c>
      <c r="Q47" s="48">
        <v>5</v>
      </c>
      <c r="R47" s="48">
        <v>153</v>
      </c>
      <c r="S47" s="48">
        <v>22</v>
      </c>
      <c r="T47" s="48">
        <v>203</v>
      </c>
      <c r="U47" s="48">
        <v>14</v>
      </c>
      <c r="V47" s="308"/>
    </row>
    <row r="48" spans="1:22" ht="12" customHeight="1" x14ac:dyDescent="0.2">
      <c r="A48" s="53">
        <v>2002</v>
      </c>
      <c r="B48" s="48">
        <v>311</v>
      </c>
      <c r="C48" s="48">
        <v>1</v>
      </c>
      <c r="D48" s="48">
        <v>137</v>
      </c>
      <c r="E48" s="48">
        <v>3</v>
      </c>
      <c r="F48" s="48">
        <v>124</v>
      </c>
      <c r="G48" s="48">
        <v>1</v>
      </c>
      <c r="H48" s="48">
        <v>221</v>
      </c>
      <c r="I48" s="48">
        <v>1</v>
      </c>
      <c r="J48" s="48" t="s">
        <v>218</v>
      </c>
      <c r="K48" s="48" t="s">
        <v>218</v>
      </c>
      <c r="L48" s="48">
        <v>118</v>
      </c>
      <c r="M48" s="48">
        <v>6</v>
      </c>
      <c r="N48" s="48">
        <v>834</v>
      </c>
      <c r="O48" s="48">
        <v>22</v>
      </c>
      <c r="P48" s="48">
        <v>51</v>
      </c>
      <c r="Q48" s="48">
        <v>12</v>
      </c>
      <c r="R48" s="48">
        <v>218</v>
      </c>
      <c r="S48" s="48">
        <v>9</v>
      </c>
      <c r="T48" s="48">
        <v>269</v>
      </c>
      <c r="U48" s="48">
        <v>7</v>
      </c>
      <c r="V48" s="308"/>
    </row>
    <row r="49" spans="1:22" ht="12" customHeight="1" x14ac:dyDescent="0.2">
      <c r="A49" s="53">
        <v>2003</v>
      </c>
      <c r="B49" s="48">
        <v>215</v>
      </c>
      <c r="C49" s="48">
        <v>6</v>
      </c>
      <c r="D49" s="48">
        <v>135</v>
      </c>
      <c r="E49" s="48">
        <v>5</v>
      </c>
      <c r="F49" s="48">
        <v>27</v>
      </c>
      <c r="G49" s="48">
        <v>1</v>
      </c>
      <c r="H49" s="48">
        <v>120</v>
      </c>
      <c r="I49" s="48">
        <v>3</v>
      </c>
      <c r="J49" s="48">
        <v>341</v>
      </c>
      <c r="K49" s="48">
        <v>7</v>
      </c>
      <c r="L49" s="48">
        <v>145</v>
      </c>
      <c r="M49" s="48">
        <v>1</v>
      </c>
      <c r="N49" s="48">
        <v>1230</v>
      </c>
      <c r="O49" s="48">
        <v>37</v>
      </c>
      <c r="P49" s="48">
        <v>209</v>
      </c>
      <c r="Q49" s="48">
        <v>31</v>
      </c>
      <c r="R49" s="48">
        <v>147</v>
      </c>
      <c r="S49" s="48">
        <v>2</v>
      </c>
      <c r="T49" s="48">
        <v>279</v>
      </c>
      <c r="U49" s="48">
        <v>10</v>
      </c>
      <c r="V49" s="308">
        <f t="shared" si="0"/>
        <v>279.23913043478262</v>
      </c>
    </row>
    <row r="50" spans="1:22" ht="12" customHeight="1" x14ac:dyDescent="0.2">
      <c r="A50" s="53">
        <v>2004</v>
      </c>
      <c r="B50" s="48">
        <v>196</v>
      </c>
      <c r="C50" s="48">
        <v>3</v>
      </c>
      <c r="D50" s="48">
        <v>71</v>
      </c>
      <c r="E50" s="48">
        <v>2</v>
      </c>
      <c r="F50" s="48">
        <v>76</v>
      </c>
      <c r="G50" s="48">
        <v>1</v>
      </c>
      <c r="H50" s="48">
        <v>19</v>
      </c>
      <c r="I50" s="48">
        <v>0</v>
      </c>
      <c r="J50" s="48">
        <v>238</v>
      </c>
      <c r="K50" s="48">
        <v>11</v>
      </c>
      <c r="L50" s="48">
        <v>91</v>
      </c>
      <c r="M50" s="48">
        <v>5</v>
      </c>
      <c r="N50" s="48">
        <v>988</v>
      </c>
      <c r="O50" s="48">
        <v>16</v>
      </c>
      <c r="P50" s="48">
        <v>40</v>
      </c>
      <c r="Q50" s="48">
        <v>4</v>
      </c>
      <c r="R50" s="48">
        <v>101</v>
      </c>
      <c r="S50" s="48">
        <v>5</v>
      </c>
      <c r="T50" s="48">
        <v>198</v>
      </c>
      <c r="U50" s="48">
        <v>5</v>
      </c>
      <c r="V50" s="308">
        <f>(B50+D50+F50+H50+J50+L50+N50+P50+R50)/9.2</f>
        <v>197.82608695652175</v>
      </c>
    </row>
    <row r="51" spans="1:22" ht="12" customHeight="1" x14ac:dyDescent="0.2">
      <c r="A51" s="53">
        <v>2005</v>
      </c>
      <c r="B51" s="48">
        <v>124</v>
      </c>
      <c r="C51" s="48">
        <v>3</v>
      </c>
      <c r="D51" s="48" t="s">
        <v>218</v>
      </c>
      <c r="E51" s="48" t="s">
        <v>218</v>
      </c>
      <c r="F51" s="48">
        <v>74</v>
      </c>
      <c r="G51" s="48">
        <v>2</v>
      </c>
      <c r="H51" s="48">
        <v>54</v>
      </c>
      <c r="I51" s="48">
        <v>1</v>
      </c>
      <c r="J51" s="48" t="s">
        <v>218</v>
      </c>
      <c r="K51" s="48" t="s">
        <v>218</v>
      </c>
      <c r="L51" s="48">
        <v>40</v>
      </c>
      <c r="M51" s="48">
        <v>1</v>
      </c>
      <c r="N51" s="48">
        <v>302</v>
      </c>
      <c r="O51" s="48">
        <v>5</v>
      </c>
      <c r="P51" s="48">
        <v>17</v>
      </c>
      <c r="Q51" s="48">
        <v>2</v>
      </c>
      <c r="R51" s="48">
        <v>61</v>
      </c>
      <c r="S51" s="48">
        <v>2</v>
      </c>
      <c r="T51" s="48">
        <v>118</v>
      </c>
      <c r="U51" s="48">
        <v>3</v>
      </c>
      <c r="V51" s="308"/>
    </row>
    <row r="52" spans="1:22" ht="12" customHeight="1" x14ac:dyDescent="0.2">
      <c r="A52" s="53">
        <v>2006</v>
      </c>
      <c r="B52" s="48">
        <v>31</v>
      </c>
      <c r="C52" s="48">
        <v>0</v>
      </c>
      <c r="D52" s="48">
        <v>65</v>
      </c>
      <c r="E52" s="48">
        <v>0</v>
      </c>
      <c r="F52" s="48">
        <v>67</v>
      </c>
      <c r="G52" s="48">
        <v>0</v>
      </c>
      <c r="H52" s="48">
        <v>82</v>
      </c>
      <c r="I52" s="48">
        <v>0</v>
      </c>
      <c r="J52" s="48" t="s">
        <v>218</v>
      </c>
      <c r="K52" s="48" t="s">
        <v>218</v>
      </c>
      <c r="L52" s="48">
        <v>22</v>
      </c>
      <c r="M52" s="48">
        <v>0</v>
      </c>
      <c r="N52" s="48">
        <v>165</v>
      </c>
      <c r="O52" s="48">
        <v>0</v>
      </c>
      <c r="P52" s="48">
        <v>7</v>
      </c>
      <c r="Q52" s="48">
        <v>1</v>
      </c>
      <c r="R52" s="48">
        <v>129</v>
      </c>
      <c r="S52" s="48">
        <v>8</v>
      </c>
      <c r="T52" s="48">
        <v>76</v>
      </c>
      <c r="U52" s="48">
        <v>1</v>
      </c>
      <c r="V52" s="308"/>
    </row>
    <row r="53" spans="1:22" ht="12" customHeight="1" x14ac:dyDescent="0.2">
      <c r="A53" s="53">
        <v>2007</v>
      </c>
      <c r="B53" s="48">
        <v>91</v>
      </c>
      <c r="C53" s="48">
        <v>1</v>
      </c>
      <c r="D53" s="48">
        <v>34</v>
      </c>
      <c r="E53" s="48">
        <v>2</v>
      </c>
      <c r="F53" s="48">
        <v>20</v>
      </c>
      <c r="G53" s="48">
        <v>0</v>
      </c>
      <c r="H53" s="48">
        <v>6</v>
      </c>
      <c r="I53" s="48">
        <v>0</v>
      </c>
      <c r="J53" s="48" t="s">
        <v>218</v>
      </c>
      <c r="K53" s="48" t="s">
        <v>218</v>
      </c>
      <c r="L53" s="48">
        <v>17</v>
      </c>
      <c r="M53" s="48">
        <v>1</v>
      </c>
      <c r="N53" s="48">
        <v>132</v>
      </c>
      <c r="O53" s="48">
        <v>2</v>
      </c>
      <c r="P53" s="48">
        <v>14</v>
      </c>
      <c r="Q53" s="48">
        <v>3</v>
      </c>
      <c r="R53" s="48">
        <v>2</v>
      </c>
      <c r="S53" s="48">
        <v>0</v>
      </c>
      <c r="T53" s="48">
        <v>42</v>
      </c>
      <c r="U53" s="48">
        <v>1</v>
      </c>
      <c r="V53" s="308"/>
    </row>
    <row r="54" spans="1:22" ht="12" customHeight="1" x14ac:dyDescent="0.2">
      <c r="A54" s="53">
        <v>2008</v>
      </c>
      <c r="B54" s="48">
        <v>73</v>
      </c>
      <c r="C54" s="48">
        <v>1</v>
      </c>
      <c r="D54" s="48">
        <v>15</v>
      </c>
      <c r="E54" s="48">
        <v>2</v>
      </c>
      <c r="F54" s="48">
        <v>13</v>
      </c>
      <c r="G54" s="48">
        <v>0</v>
      </c>
      <c r="H54" s="48">
        <v>8</v>
      </c>
      <c r="I54" s="48">
        <v>0</v>
      </c>
      <c r="J54" s="48" t="s">
        <v>218</v>
      </c>
      <c r="K54" s="48" t="s">
        <v>218</v>
      </c>
      <c r="L54" s="48">
        <v>11</v>
      </c>
      <c r="M54" s="48">
        <v>2</v>
      </c>
      <c r="N54" s="48">
        <v>135</v>
      </c>
      <c r="O54" s="48">
        <v>15</v>
      </c>
      <c r="P54" s="48">
        <v>20</v>
      </c>
      <c r="Q54" s="48">
        <v>5</v>
      </c>
      <c r="R54" s="48">
        <v>28</v>
      </c>
      <c r="S54" s="48">
        <v>8</v>
      </c>
      <c r="T54" s="48">
        <v>40</v>
      </c>
      <c r="U54" s="48">
        <v>4</v>
      </c>
      <c r="V54" s="308"/>
    </row>
    <row r="55" spans="1:22" ht="12" customHeight="1" x14ac:dyDescent="0.2">
      <c r="A55" s="53">
        <v>2009</v>
      </c>
      <c r="B55" s="48">
        <v>92</v>
      </c>
      <c r="C55" s="48">
        <v>13</v>
      </c>
      <c r="D55" s="48">
        <v>17</v>
      </c>
      <c r="E55" s="48">
        <v>0</v>
      </c>
      <c r="F55" s="48">
        <v>2</v>
      </c>
      <c r="G55" s="48">
        <v>0</v>
      </c>
      <c r="H55" s="48">
        <v>32</v>
      </c>
      <c r="I55" s="48">
        <v>2</v>
      </c>
      <c r="J55" s="48" t="s">
        <v>218</v>
      </c>
      <c r="K55" s="48" t="s">
        <v>218</v>
      </c>
      <c r="L55" s="48">
        <v>50</v>
      </c>
      <c r="M55" s="48">
        <v>0</v>
      </c>
      <c r="N55" s="48">
        <v>179</v>
      </c>
      <c r="O55" s="48">
        <v>26</v>
      </c>
      <c r="P55" s="48">
        <v>34</v>
      </c>
      <c r="Q55" s="48">
        <v>9</v>
      </c>
      <c r="R55" s="48" t="s">
        <v>218</v>
      </c>
      <c r="S55" s="48" t="s">
        <v>218</v>
      </c>
      <c r="T55" s="48">
        <v>61</v>
      </c>
      <c r="U55" s="48">
        <v>7</v>
      </c>
      <c r="V55" s="308"/>
    </row>
    <row r="56" spans="1:22" ht="12" customHeight="1" x14ac:dyDescent="0.2">
      <c r="A56" s="53">
        <v>2010</v>
      </c>
      <c r="B56" s="48">
        <v>57</v>
      </c>
      <c r="C56" s="48">
        <v>0</v>
      </c>
      <c r="D56" s="48">
        <v>24</v>
      </c>
      <c r="E56" s="48">
        <v>1</v>
      </c>
      <c r="F56" s="48">
        <v>27</v>
      </c>
      <c r="G56" s="48">
        <v>2</v>
      </c>
      <c r="H56" s="48">
        <v>56</v>
      </c>
      <c r="I56" s="48">
        <v>3</v>
      </c>
      <c r="J56" s="48" t="s">
        <v>218</v>
      </c>
      <c r="K56" s="48" t="s">
        <v>218</v>
      </c>
      <c r="L56" s="48">
        <v>75</v>
      </c>
      <c r="M56" s="48">
        <v>6</v>
      </c>
      <c r="N56" s="48">
        <v>301</v>
      </c>
      <c r="O56" s="48">
        <v>7</v>
      </c>
      <c r="P56" s="48">
        <v>46</v>
      </c>
      <c r="Q56" s="48">
        <v>14</v>
      </c>
      <c r="R56" s="48" t="s">
        <v>218</v>
      </c>
      <c r="S56" s="48" t="s">
        <v>218</v>
      </c>
      <c r="T56" s="48">
        <v>87</v>
      </c>
      <c r="U56" s="48">
        <v>5</v>
      </c>
      <c r="V56" s="308"/>
    </row>
    <row r="57" spans="1:22" ht="12" customHeight="1" x14ac:dyDescent="0.2">
      <c r="A57" s="53">
        <v>2011</v>
      </c>
      <c r="B57" s="48">
        <v>164</v>
      </c>
      <c r="C57" s="48">
        <v>5</v>
      </c>
      <c r="D57" s="48">
        <v>96</v>
      </c>
      <c r="E57" s="48">
        <v>4</v>
      </c>
      <c r="F57" s="48">
        <v>15</v>
      </c>
      <c r="G57" s="48">
        <v>1</v>
      </c>
      <c r="H57" s="48">
        <v>29</v>
      </c>
      <c r="I57" s="48">
        <v>0</v>
      </c>
      <c r="J57" s="48" t="s">
        <v>218</v>
      </c>
      <c r="K57" s="48" t="s">
        <v>218</v>
      </c>
      <c r="L57" s="48">
        <v>46</v>
      </c>
      <c r="M57" s="48">
        <v>2</v>
      </c>
      <c r="N57" s="48">
        <v>329</v>
      </c>
      <c r="O57" s="48">
        <v>21</v>
      </c>
      <c r="P57" s="48">
        <v>53</v>
      </c>
      <c r="Q57" s="48">
        <v>1</v>
      </c>
      <c r="R57" s="48" t="s">
        <v>218</v>
      </c>
      <c r="S57" s="48" t="s">
        <v>218</v>
      </c>
      <c r="T57" s="48">
        <v>109</v>
      </c>
      <c r="U57" s="48">
        <v>5</v>
      </c>
      <c r="V57" s="308"/>
    </row>
    <row r="58" spans="1:22" ht="12" customHeight="1" x14ac:dyDescent="0.2">
      <c r="A58" s="53">
        <v>2012</v>
      </c>
      <c r="B58" s="48">
        <v>144</v>
      </c>
      <c r="C58" s="48">
        <v>3</v>
      </c>
      <c r="D58" s="48">
        <v>38</v>
      </c>
      <c r="E58" s="48">
        <v>2</v>
      </c>
      <c r="F58" s="48">
        <v>34</v>
      </c>
      <c r="G58" s="48">
        <v>0</v>
      </c>
      <c r="H58" s="48">
        <v>57</v>
      </c>
      <c r="I58" s="48">
        <v>3</v>
      </c>
      <c r="J58" s="48" t="s">
        <v>218</v>
      </c>
      <c r="K58" s="48" t="s">
        <v>218</v>
      </c>
      <c r="L58" s="48">
        <v>56</v>
      </c>
      <c r="M58" s="48">
        <v>4</v>
      </c>
      <c r="N58" s="48">
        <v>611</v>
      </c>
      <c r="O58" s="48">
        <v>17</v>
      </c>
      <c r="P58" s="48">
        <v>38</v>
      </c>
      <c r="Q58" s="48">
        <v>1</v>
      </c>
      <c r="R58" s="48" t="s">
        <v>218</v>
      </c>
      <c r="S58" s="48" t="s">
        <v>218</v>
      </c>
      <c r="T58" s="48">
        <v>146</v>
      </c>
      <c r="U58" s="48">
        <v>4</v>
      </c>
      <c r="V58" s="308"/>
    </row>
    <row r="59" spans="1:22" ht="12" customHeight="1" x14ac:dyDescent="0.2">
      <c r="A59" s="53">
        <v>2013</v>
      </c>
      <c r="B59" s="48">
        <v>384</v>
      </c>
      <c r="C59" s="48">
        <v>10</v>
      </c>
      <c r="D59" s="48">
        <v>89</v>
      </c>
      <c r="E59" s="48">
        <v>2</v>
      </c>
      <c r="F59" s="48">
        <v>78</v>
      </c>
      <c r="G59" s="48">
        <v>3</v>
      </c>
      <c r="H59" s="48">
        <v>47</v>
      </c>
      <c r="I59" s="48">
        <v>2</v>
      </c>
      <c r="J59" s="48">
        <v>166</v>
      </c>
      <c r="K59" s="48">
        <v>9</v>
      </c>
      <c r="L59" s="48">
        <v>41</v>
      </c>
      <c r="M59" s="48">
        <v>3</v>
      </c>
      <c r="N59" s="48">
        <v>625</v>
      </c>
      <c r="O59" s="48">
        <v>6</v>
      </c>
      <c r="P59" s="48">
        <v>156</v>
      </c>
      <c r="Q59" s="48">
        <v>20</v>
      </c>
      <c r="R59" s="48" t="s">
        <v>218</v>
      </c>
      <c r="S59" s="48" t="s">
        <v>218</v>
      </c>
      <c r="T59" s="48">
        <v>189</v>
      </c>
      <c r="U59" s="48">
        <v>7</v>
      </c>
      <c r="V59" s="308"/>
    </row>
    <row r="60" spans="1:22" ht="12" customHeight="1" x14ac:dyDescent="0.2">
      <c r="A60" s="53">
        <v>2014</v>
      </c>
      <c r="B60" s="48">
        <v>176</v>
      </c>
      <c r="C60" s="48">
        <v>2</v>
      </c>
      <c r="D60" s="48">
        <v>55</v>
      </c>
      <c r="E60" s="48">
        <v>0</v>
      </c>
      <c r="F60" s="48">
        <v>54</v>
      </c>
      <c r="G60" s="48">
        <v>2</v>
      </c>
      <c r="H60" s="48">
        <v>109</v>
      </c>
      <c r="I60" s="48">
        <v>1</v>
      </c>
      <c r="J60" s="48">
        <v>216</v>
      </c>
      <c r="K60" s="48">
        <v>40</v>
      </c>
      <c r="L60" s="48">
        <v>60</v>
      </c>
      <c r="M60" s="48">
        <v>7</v>
      </c>
      <c r="N60" s="48">
        <v>556</v>
      </c>
      <c r="O60" s="48">
        <v>21</v>
      </c>
      <c r="P60" s="48">
        <v>92</v>
      </c>
      <c r="Q60" s="48">
        <v>6</v>
      </c>
      <c r="R60" s="48" t="s">
        <v>218</v>
      </c>
      <c r="S60" s="48" t="s">
        <v>218</v>
      </c>
      <c r="T60" s="48">
        <v>157</v>
      </c>
      <c r="U60" s="48">
        <v>9</v>
      </c>
      <c r="V60" s="308"/>
    </row>
    <row r="61" spans="1:22" ht="12" customHeight="1" x14ac:dyDescent="0.2">
      <c r="A61" s="53">
        <v>2015</v>
      </c>
      <c r="B61" s="48">
        <v>237</v>
      </c>
      <c r="C61" s="48">
        <v>1</v>
      </c>
      <c r="D61" s="48" t="s">
        <v>218</v>
      </c>
      <c r="E61" s="48" t="s">
        <v>218</v>
      </c>
      <c r="F61" s="48">
        <v>31</v>
      </c>
      <c r="G61" s="48">
        <v>1</v>
      </c>
      <c r="H61" s="48">
        <v>122</v>
      </c>
      <c r="I61" s="48">
        <v>1</v>
      </c>
      <c r="J61" s="48">
        <v>391</v>
      </c>
      <c r="K61" s="48">
        <v>3</v>
      </c>
      <c r="L61" s="48">
        <v>130</v>
      </c>
      <c r="M61" s="48">
        <v>2</v>
      </c>
      <c r="N61" s="48">
        <v>625</v>
      </c>
      <c r="O61" s="48">
        <v>2</v>
      </c>
      <c r="P61" s="48">
        <v>93</v>
      </c>
      <c r="Q61" s="48">
        <v>3</v>
      </c>
      <c r="R61" s="48" t="s">
        <v>218</v>
      </c>
      <c r="S61" s="48" t="s">
        <v>218</v>
      </c>
      <c r="T61" s="48">
        <v>247</v>
      </c>
      <c r="U61" s="48">
        <v>3</v>
      </c>
      <c r="V61" s="308"/>
    </row>
    <row r="62" spans="1:22" ht="12" customHeight="1" x14ac:dyDescent="0.2">
      <c r="A62" s="53">
        <v>2016</v>
      </c>
      <c r="B62" s="48">
        <v>154</v>
      </c>
      <c r="C62" s="48">
        <v>2</v>
      </c>
      <c r="D62" s="48" t="s">
        <v>218</v>
      </c>
      <c r="E62" s="48" t="s">
        <v>218</v>
      </c>
      <c r="F62" s="48">
        <v>24</v>
      </c>
      <c r="G62" s="48">
        <v>0</v>
      </c>
      <c r="H62" s="48">
        <v>162</v>
      </c>
      <c r="I62" s="48">
        <v>3</v>
      </c>
      <c r="J62" s="48">
        <v>159</v>
      </c>
      <c r="K62" s="48">
        <v>9</v>
      </c>
      <c r="L62" s="48">
        <v>39</v>
      </c>
      <c r="M62" s="48">
        <v>1</v>
      </c>
      <c r="N62" s="48">
        <v>224</v>
      </c>
      <c r="O62" s="48">
        <v>1</v>
      </c>
      <c r="P62" s="48">
        <v>19</v>
      </c>
      <c r="Q62" s="48">
        <v>0</v>
      </c>
      <c r="R62" s="48" t="s">
        <v>218</v>
      </c>
      <c r="S62" s="48" t="s">
        <v>218</v>
      </c>
      <c r="T62" s="48">
        <v>118</v>
      </c>
      <c r="U62" s="48">
        <v>2</v>
      </c>
      <c r="V62" s="308"/>
    </row>
    <row r="63" spans="1:22" ht="12" customHeight="1" x14ac:dyDescent="0.2">
      <c r="A63" s="53">
        <v>2017</v>
      </c>
      <c r="B63" s="48">
        <v>132</v>
      </c>
      <c r="C63" s="48">
        <v>1</v>
      </c>
      <c r="D63" s="48" t="s">
        <v>218</v>
      </c>
      <c r="E63" s="48" t="s">
        <v>218</v>
      </c>
      <c r="F63" s="48">
        <v>39</v>
      </c>
      <c r="G63" s="48">
        <v>1</v>
      </c>
      <c r="H63" s="48">
        <v>109</v>
      </c>
      <c r="I63" s="48">
        <v>1</v>
      </c>
      <c r="J63" s="48">
        <v>126</v>
      </c>
      <c r="K63" s="48">
        <v>5</v>
      </c>
      <c r="L63" s="48">
        <v>47</v>
      </c>
      <c r="M63" s="48">
        <v>4</v>
      </c>
      <c r="N63" s="48">
        <v>282</v>
      </c>
      <c r="O63" s="48">
        <v>3</v>
      </c>
      <c r="P63" s="48">
        <v>20</v>
      </c>
      <c r="Q63" s="48">
        <v>1</v>
      </c>
      <c r="R63" s="48" t="s">
        <v>218</v>
      </c>
      <c r="S63" s="48" t="s">
        <v>218</v>
      </c>
      <c r="T63" s="48">
        <v>114</v>
      </c>
      <c r="U63" s="48">
        <v>2</v>
      </c>
      <c r="V63" s="308"/>
    </row>
    <row r="64" spans="1:22" ht="12" customHeight="1" x14ac:dyDescent="0.2">
      <c r="A64" s="53">
        <v>2018</v>
      </c>
      <c r="B64" s="48">
        <v>107</v>
      </c>
      <c r="C64" s="48">
        <v>6</v>
      </c>
      <c r="D64" s="48" t="s">
        <v>218</v>
      </c>
      <c r="E64" s="48" t="s">
        <v>218</v>
      </c>
      <c r="F64" s="48">
        <v>11</v>
      </c>
      <c r="G64" s="48">
        <v>0</v>
      </c>
      <c r="H64" s="48">
        <v>86</v>
      </c>
      <c r="I64" s="48">
        <v>2</v>
      </c>
      <c r="J64" s="48">
        <v>220</v>
      </c>
      <c r="K64" s="48">
        <v>11</v>
      </c>
      <c r="L64" s="48">
        <v>31</v>
      </c>
      <c r="M64" s="48">
        <v>3</v>
      </c>
      <c r="N64" s="48">
        <v>94</v>
      </c>
      <c r="O64" s="48">
        <v>5</v>
      </c>
      <c r="P64" s="48">
        <v>57</v>
      </c>
      <c r="Q64" s="48">
        <v>5</v>
      </c>
      <c r="R64" s="48" t="s">
        <v>218</v>
      </c>
      <c r="S64" s="48" t="s">
        <v>218</v>
      </c>
      <c r="T64" s="48">
        <v>92</v>
      </c>
      <c r="U64" s="48">
        <v>5</v>
      </c>
      <c r="V64" s="308"/>
    </row>
    <row r="65" spans="1:22" ht="12" customHeight="1" x14ac:dyDescent="0.2">
      <c r="A65" s="53">
        <v>2019</v>
      </c>
      <c r="B65" s="48">
        <v>201</v>
      </c>
      <c r="C65" s="48">
        <v>2</v>
      </c>
      <c r="D65" s="48" t="s">
        <v>218</v>
      </c>
      <c r="E65" s="48" t="s">
        <v>218</v>
      </c>
      <c r="F65" s="48">
        <v>8</v>
      </c>
      <c r="G65" s="48">
        <v>0</v>
      </c>
      <c r="H65" s="48">
        <v>48</v>
      </c>
      <c r="I65" s="48">
        <v>0</v>
      </c>
      <c r="J65" s="48">
        <v>79</v>
      </c>
      <c r="K65" s="48">
        <v>2</v>
      </c>
      <c r="L65" s="48">
        <v>27</v>
      </c>
      <c r="M65" s="48">
        <v>0</v>
      </c>
      <c r="N65" s="48">
        <v>46</v>
      </c>
      <c r="O65" s="48">
        <v>2</v>
      </c>
      <c r="P65" s="48">
        <v>19</v>
      </c>
      <c r="Q65" s="48">
        <v>1</v>
      </c>
      <c r="R65" s="48" t="s">
        <v>218</v>
      </c>
      <c r="S65" s="48" t="s">
        <v>218</v>
      </c>
      <c r="T65" s="48">
        <v>65</v>
      </c>
      <c r="U65" s="48">
        <v>1</v>
      </c>
      <c r="V65" s="308"/>
    </row>
    <row r="66" spans="1:22" ht="12" customHeight="1" x14ac:dyDescent="0.2">
      <c r="A66" s="53">
        <v>2020</v>
      </c>
      <c r="B66" s="48">
        <v>348</v>
      </c>
      <c r="C66" s="48">
        <v>4</v>
      </c>
      <c r="D66" s="48" t="s">
        <v>218</v>
      </c>
      <c r="E66" s="48" t="s">
        <v>218</v>
      </c>
      <c r="F66" s="48">
        <v>17</v>
      </c>
      <c r="G66" s="48">
        <v>0</v>
      </c>
      <c r="H66" s="48">
        <v>115</v>
      </c>
      <c r="I66" s="48">
        <v>1</v>
      </c>
      <c r="J66" s="48">
        <v>233</v>
      </c>
      <c r="K66" s="48">
        <v>5</v>
      </c>
      <c r="L66" s="48">
        <v>71</v>
      </c>
      <c r="M66" s="48">
        <v>3</v>
      </c>
      <c r="N66" s="48">
        <v>74</v>
      </c>
      <c r="O66" s="48">
        <v>1</v>
      </c>
      <c r="P66" s="48">
        <v>47</v>
      </c>
      <c r="Q66" s="48">
        <v>3</v>
      </c>
      <c r="R66" s="48" t="s">
        <v>218</v>
      </c>
      <c r="S66" s="48" t="s">
        <v>218</v>
      </c>
      <c r="T66" s="48">
        <v>137</v>
      </c>
      <c r="U66" s="48">
        <v>3</v>
      </c>
      <c r="V66" s="308"/>
    </row>
    <row r="67" spans="1:22" ht="12" customHeight="1" x14ac:dyDescent="0.2">
      <c r="A67" s="53">
        <v>2021</v>
      </c>
      <c r="B67" s="591">
        <v>120</v>
      </c>
      <c r="C67" s="591">
        <v>2</v>
      </c>
      <c r="D67" s="591" t="s">
        <v>218</v>
      </c>
      <c r="E67" s="591" t="s">
        <v>218</v>
      </c>
      <c r="F67" s="591">
        <v>20</v>
      </c>
      <c r="G67" s="591">
        <v>0</v>
      </c>
      <c r="H67" s="591">
        <v>74</v>
      </c>
      <c r="I67" s="591">
        <v>1</v>
      </c>
      <c r="J67" s="591">
        <v>133</v>
      </c>
      <c r="K67" s="591">
        <v>9</v>
      </c>
      <c r="L67" s="591" t="s">
        <v>218</v>
      </c>
      <c r="M67" s="591" t="s">
        <v>218</v>
      </c>
      <c r="N67" s="591">
        <v>124</v>
      </c>
      <c r="O67" s="591">
        <v>1</v>
      </c>
      <c r="P67" s="591">
        <v>5</v>
      </c>
      <c r="Q67" s="591">
        <v>2</v>
      </c>
      <c r="R67" s="591" t="s">
        <v>218</v>
      </c>
      <c r="S67" s="591" t="s">
        <v>218</v>
      </c>
      <c r="T67" s="591">
        <v>85</v>
      </c>
      <c r="U67" s="591">
        <v>3</v>
      </c>
      <c r="V67" s="308"/>
    </row>
    <row r="68" spans="1:22" ht="12" customHeight="1" x14ac:dyDescent="0.2">
      <c r="A68" s="53">
        <v>2022</v>
      </c>
      <c r="B68" s="591">
        <v>72</v>
      </c>
      <c r="C68" s="591">
        <v>0</v>
      </c>
      <c r="D68" s="591" t="s">
        <v>218</v>
      </c>
      <c r="E68" s="591" t="s">
        <v>218</v>
      </c>
      <c r="F68" s="591">
        <v>21</v>
      </c>
      <c r="G68" s="591">
        <v>0</v>
      </c>
      <c r="H68" s="591">
        <v>57</v>
      </c>
      <c r="I68" s="591">
        <v>1</v>
      </c>
      <c r="J68" s="591">
        <v>127</v>
      </c>
      <c r="K68" s="591">
        <v>5</v>
      </c>
      <c r="L68" s="591" t="s">
        <v>218</v>
      </c>
      <c r="M68" s="591" t="s">
        <v>218</v>
      </c>
      <c r="N68" s="591">
        <v>265</v>
      </c>
      <c r="O68" s="591">
        <v>4</v>
      </c>
      <c r="P68" s="591">
        <v>48</v>
      </c>
      <c r="Q68" s="591">
        <v>5</v>
      </c>
      <c r="R68" s="591" t="s">
        <v>218</v>
      </c>
      <c r="S68" s="591" t="s">
        <v>218</v>
      </c>
      <c r="T68" s="591">
        <v>105</v>
      </c>
      <c r="U68" s="591">
        <v>3</v>
      </c>
      <c r="V68" s="308"/>
    </row>
    <row r="69" spans="1:22" ht="12" customHeight="1" x14ac:dyDescent="0.2">
      <c r="A69" s="53">
        <v>2023</v>
      </c>
      <c r="B69" s="591">
        <v>81</v>
      </c>
      <c r="C69" s="591">
        <v>0</v>
      </c>
      <c r="D69" s="591" t="s">
        <v>218</v>
      </c>
      <c r="E69" s="591" t="s">
        <v>218</v>
      </c>
      <c r="F69" s="591">
        <v>36</v>
      </c>
      <c r="G69" s="591">
        <v>0</v>
      </c>
      <c r="H69" s="591">
        <v>95</v>
      </c>
      <c r="I69" s="591">
        <v>0</v>
      </c>
      <c r="J69" s="591">
        <v>125</v>
      </c>
      <c r="K69" s="591">
        <v>8</v>
      </c>
      <c r="L69" s="591" t="s">
        <v>218</v>
      </c>
      <c r="M69" s="591" t="s">
        <v>218</v>
      </c>
      <c r="N69" s="591">
        <v>280</v>
      </c>
      <c r="O69" s="591">
        <v>0</v>
      </c>
      <c r="P69" s="591">
        <v>42</v>
      </c>
      <c r="Q69" s="591">
        <v>2</v>
      </c>
      <c r="R69" s="591" t="s">
        <v>218</v>
      </c>
      <c r="S69" s="591" t="s">
        <v>218</v>
      </c>
      <c r="T69" s="591">
        <v>118</v>
      </c>
      <c r="U69" s="591">
        <v>2</v>
      </c>
      <c r="V69" s="308"/>
    </row>
    <row r="70" spans="1:22" ht="12" customHeight="1" x14ac:dyDescent="0.2">
      <c r="A70" s="53" t="s">
        <v>1197</v>
      </c>
      <c r="B70" s="591">
        <v>69</v>
      </c>
      <c r="C70" s="591">
        <v>1</v>
      </c>
      <c r="D70" s="591" t="s">
        <v>218</v>
      </c>
      <c r="E70" s="591" t="s">
        <v>218</v>
      </c>
      <c r="F70" s="591">
        <v>24</v>
      </c>
      <c r="G70" s="591">
        <v>0</v>
      </c>
      <c r="H70" s="591">
        <v>43</v>
      </c>
      <c r="I70" s="591">
        <v>0</v>
      </c>
      <c r="J70" s="591">
        <v>196</v>
      </c>
      <c r="K70" s="591">
        <v>8</v>
      </c>
      <c r="L70" s="591" t="s">
        <v>218</v>
      </c>
      <c r="M70" s="591" t="s">
        <v>218</v>
      </c>
      <c r="N70" s="591">
        <v>313</v>
      </c>
      <c r="O70" s="591">
        <v>6</v>
      </c>
      <c r="P70" s="591">
        <v>43</v>
      </c>
      <c r="Q70" s="591">
        <v>5</v>
      </c>
      <c r="R70" s="591" t="s">
        <v>218</v>
      </c>
      <c r="S70" s="591" t="s">
        <v>218</v>
      </c>
      <c r="T70" s="591">
        <v>123</v>
      </c>
      <c r="U70" s="591">
        <v>4</v>
      </c>
      <c r="V70" s="308"/>
    </row>
    <row r="71" spans="1:22" ht="12" customHeight="1" x14ac:dyDescent="0.2">
      <c r="A71" s="1030" t="s">
        <v>387</v>
      </c>
      <c r="B71" s="1030"/>
      <c r="C71" s="1030"/>
      <c r="D71" s="1030"/>
      <c r="E71" s="1030"/>
      <c r="F71" s="1030"/>
      <c r="G71" s="1030"/>
      <c r="H71" s="1030"/>
      <c r="I71" s="1030"/>
      <c r="J71" s="1030"/>
      <c r="K71" s="1030"/>
      <c r="L71" s="1030"/>
      <c r="M71" s="1030"/>
      <c r="N71" s="1030"/>
      <c r="O71" s="1030"/>
      <c r="P71" s="1030"/>
      <c r="Q71" s="1030"/>
      <c r="R71" s="1030"/>
      <c r="S71" s="1030"/>
      <c r="T71" s="1030"/>
      <c r="U71" s="1030"/>
    </row>
    <row r="72" spans="1:22" ht="12" customHeight="1" x14ac:dyDescent="0.2">
      <c r="A72" s="1000" t="s">
        <v>219</v>
      </c>
      <c r="B72" s="1000"/>
      <c r="C72" s="1000"/>
      <c r="D72" s="1000"/>
      <c r="E72" s="1000"/>
      <c r="F72" s="1000"/>
      <c r="G72" s="1000"/>
      <c r="H72" s="1000"/>
      <c r="I72" s="1000"/>
      <c r="J72" s="1000"/>
      <c r="K72" s="1000"/>
      <c r="L72" s="1000"/>
      <c r="M72" s="1000"/>
      <c r="N72" s="1000"/>
      <c r="O72" s="1000"/>
      <c r="P72" s="1000"/>
      <c r="Q72" s="1000"/>
      <c r="R72" s="1000"/>
      <c r="S72" s="1000"/>
      <c r="T72" s="1000"/>
      <c r="U72" s="1000"/>
    </row>
    <row r="74" spans="1:22" ht="12" customHeight="1" x14ac:dyDescent="0.2">
      <c r="H74" s="307"/>
      <c r="J74" s="307"/>
    </row>
    <row r="97" spans="1:21" s="277" customFormat="1" ht="12" customHeight="1" x14ac:dyDescent="0.2">
      <c r="A97" s="280"/>
      <c r="B97" s="276"/>
      <c r="C97" s="276"/>
      <c r="D97" s="276"/>
      <c r="E97" s="276"/>
      <c r="F97" s="276"/>
      <c r="G97" s="276"/>
      <c r="H97" s="276"/>
      <c r="I97" s="276"/>
      <c r="J97" s="276"/>
      <c r="K97" s="276"/>
      <c r="L97" s="276"/>
      <c r="M97" s="276"/>
      <c r="N97" s="276"/>
      <c r="O97" s="276"/>
      <c r="P97" s="276"/>
      <c r="Q97" s="276"/>
      <c r="R97" s="276"/>
      <c r="S97" s="276"/>
      <c r="T97" s="276"/>
      <c r="U97" s="276"/>
    </row>
    <row r="103" spans="1:21" ht="12" customHeight="1" x14ac:dyDescent="0.2">
      <c r="A103" s="1010" t="s">
        <v>289</v>
      </c>
      <c r="B103" s="1010"/>
      <c r="C103" s="1010"/>
      <c r="D103" s="1010"/>
      <c r="E103" s="1010"/>
      <c r="F103" s="1010"/>
      <c r="G103" s="1010"/>
      <c r="H103" s="1010"/>
      <c r="I103" s="1010"/>
      <c r="J103" s="1010"/>
      <c r="K103" s="1010"/>
      <c r="L103" s="1010"/>
      <c r="M103" s="1010"/>
      <c r="N103" s="1010"/>
      <c r="O103" s="1010"/>
      <c r="P103" s="1010"/>
      <c r="Q103" s="1010"/>
      <c r="R103" s="1010"/>
      <c r="S103" s="1010"/>
      <c r="T103" s="1010"/>
      <c r="U103" s="1010"/>
    </row>
    <row r="104" spans="1:21" ht="12" customHeight="1" x14ac:dyDescent="0.2">
      <c r="A104" s="53"/>
      <c r="B104" s="1005" t="s">
        <v>10</v>
      </c>
      <c r="C104" s="1005"/>
      <c r="D104" s="1005"/>
      <c r="E104" s="1005"/>
      <c r="F104" s="1005"/>
      <c r="G104" s="1005"/>
      <c r="H104" s="1005"/>
      <c r="I104" s="1005"/>
      <c r="J104" s="1005"/>
      <c r="K104" s="1005"/>
      <c r="L104" s="1005"/>
      <c r="M104" s="1005"/>
      <c r="N104" s="1005"/>
      <c r="O104" s="1005"/>
      <c r="P104" s="1005"/>
      <c r="Q104" s="1005"/>
      <c r="R104" s="1005"/>
      <c r="S104" s="1005"/>
      <c r="T104" s="8"/>
      <c r="U104" s="8"/>
    </row>
    <row r="105" spans="1:21" ht="12" customHeight="1" x14ac:dyDescent="0.2">
      <c r="B105" s="1033" t="s">
        <v>188</v>
      </c>
      <c r="C105" s="1033"/>
      <c r="D105" s="1031" t="s">
        <v>56</v>
      </c>
      <c r="E105" s="1031"/>
      <c r="F105" s="1031" t="s">
        <v>189</v>
      </c>
      <c r="G105" s="1031"/>
      <c r="H105" s="1031" t="s">
        <v>157</v>
      </c>
      <c r="I105" s="1031"/>
      <c r="J105" s="1031" t="s">
        <v>784</v>
      </c>
      <c r="K105" s="1031"/>
      <c r="L105" s="1031" t="s">
        <v>55</v>
      </c>
      <c r="M105" s="1031"/>
      <c r="N105" s="1031" t="s">
        <v>65</v>
      </c>
      <c r="O105" s="1031"/>
      <c r="P105" s="1031" t="s">
        <v>11</v>
      </c>
      <c r="Q105" s="1031"/>
      <c r="R105" s="1031" t="s">
        <v>190</v>
      </c>
      <c r="S105" s="1031"/>
      <c r="T105" s="1031" t="s">
        <v>12</v>
      </c>
      <c r="U105" s="1031"/>
    </row>
    <row r="106" spans="1:21" ht="12" customHeight="1" x14ac:dyDescent="0.2">
      <c r="B106" s="1031"/>
      <c r="C106" s="1031"/>
      <c r="D106" s="1031"/>
      <c r="E106" s="1031"/>
      <c r="F106" s="1031"/>
      <c r="G106" s="1031"/>
      <c r="H106" s="1031"/>
      <c r="I106" s="1031"/>
      <c r="J106" s="1031"/>
      <c r="K106" s="1031"/>
      <c r="L106" s="1031"/>
      <c r="M106" s="1031"/>
      <c r="N106" s="1031"/>
      <c r="O106" s="1031"/>
      <c r="P106" s="1031"/>
      <c r="Q106" s="1031"/>
      <c r="R106" s="1031"/>
      <c r="S106" s="1031"/>
      <c r="T106" s="1031"/>
      <c r="U106" s="1031"/>
    </row>
    <row r="107" spans="1:21" ht="12" customHeight="1" x14ac:dyDescent="0.2">
      <c r="A107" s="1009" t="s">
        <v>171</v>
      </c>
      <c r="B107" s="1032"/>
      <c r="C107" s="1032"/>
      <c r="D107" s="1032"/>
      <c r="E107" s="1032"/>
      <c r="F107" s="1032"/>
      <c r="G107" s="1032"/>
      <c r="H107" s="1032"/>
      <c r="I107" s="1032"/>
      <c r="J107" s="1032"/>
      <c r="K107" s="1032"/>
      <c r="L107" s="1032"/>
      <c r="M107" s="1032"/>
      <c r="N107" s="1032"/>
      <c r="O107" s="1032"/>
      <c r="P107" s="1032"/>
      <c r="Q107" s="1032"/>
      <c r="R107" s="1032"/>
      <c r="S107" s="1032"/>
      <c r="T107" s="1032"/>
      <c r="U107" s="1032"/>
    </row>
    <row r="108" spans="1:21" ht="12" customHeight="1" x14ac:dyDescent="0.2">
      <c r="A108" s="1029"/>
      <c r="B108" s="2" t="s">
        <v>175</v>
      </c>
      <c r="C108" s="2" t="s">
        <v>176</v>
      </c>
      <c r="D108" s="2" t="s">
        <v>175</v>
      </c>
      <c r="E108" s="2" t="s">
        <v>176</v>
      </c>
      <c r="F108" s="2" t="s">
        <v>175</v>
      </c>
      <c r="G108" s="2" t="s">
        <v>176</v>
      </c>
      <c r="H108" s="2" t="s">
        <v>175</v>
      </c>
      <c r="I108" s="2" t="s">
        <v>176</v>
      </c>
      <c r="J108" s="2" t="s">
        <v>175</v>
      </c>
      <c r="K108" s="2" t="s">
        <v>176</v>
      </c>
      <c r="L108" s="2" t="s">
        <v>175</v>
      </c>
      <c r="M108" s="2" t="s">
        <v>176</v>
      </c>
      <c r="N108" s="2" t="s">
        <v>175</v>
      </c>
      <c r="O108" s="2" t="s">
        <v>176</v>
      </c>
      <c r="P108" s="2" t="s">
        <v>175</v>
      </c>
      <c r="Q108" s="2" t="s">
        <v>176</v>
      </c>
      <c r="R108" s="2" t="s">
        <v>175</v>
      </c>
      <c r="S108" s="2" t="s">
        <v>176</v>
      </c>
      <c r="T108" s="2" t="s">
        <v>175</v>
      </c>
      <c r="U108" s="2" t="s">
        <v>176</v>
      </c>
    </row>
    <row r="109" spans="1:21" ht="12" hidden="1" customHeight="1" x14ac:dyDescent="0.2">
      <c r="A109" s="53" t="s">
        <v>50</v>
      </c>
      <c r="B109" s="84">
        <f>AVERAGE(B7:B11)</f>
        <v>94.6</v>
      </c>
      <c r="C109" s="84">
        <f t="shared" ref="C109:U109" si="1">AVERAGE(C7:C11)</f>
        <v>22.2</v>
      </c>
      <c r="D109" s="84">
        <f t="shared" si="1"/>
        <v>116</v>
      </c>
      <c r="E109" s="84">
        <f t="shared" si="1"/>
        <v>25.4</v>
      </c>
      <c r="F109" s="84">
        <f t="shared" si="1"/>
        <v>72</v>
      </c>
      <c r="G109" s="84">
        <f t="shared" si="1"/>
        <v>4.8</v>
      </c>
      <c r="H109" s="84">
        <f t="shared" si="1"/>
        <v>59.2</v>
      </c>
      <c r="I109" s="84">
        <f t="shared" si="1"/>
        <v>12.6</v>
      </c>
      <c r="J109" s="84">
        <f t="shared" si="1"/>
        <v>43.2</v>
      </c>
      <c r="K109" s="84">
        <f t="shared" si="1"/>
        <v>13.2</v>
      </c>
      <c r="L109" s="84">
        <f t="shared" si="1"/>
        <v>27.6</v>
      </c>
      <c r="M109" s="84">
        <f t="shared" si="1"/>
        <v>9.1999999999999993</v>
      </c>
      <c r="N109" s="176">
        <f t="shared" si="1"/>
        <v>61</v>
      </c>
      <c r="O109" s="84">
        <f t="shared" si="1"/>
        <v>14.8</v>
      </c>
      <c r="P109" s="84">
        <f t="shared" si="1"/>
        <v>1.6</v>
      </c>
      <c r="Q109" s="84">
        <f t="shared" si="1"/>
        <v>1</v>
      </c>
      <c r="R109" s="84">
        <f t="shared" si="1"/>
        <v>22.8</v>
      </c>
      <c r="S109" s="84">
        <f t="shared" si="1"/>
        <v>13</v>
      </c>
      <c r="T109" s="84">
        <f t="shared" si="1"/>
        <v>54.2</v>
      </c>
      <c r="U109" s="84">
        <f t="shared" si="1"/>
        <v>12.6</v>
      </c>
    </row>
    <row r="110" spans="1:21" ht="12" hidden="1" customHeight="1" x14ac:dyDescent="0.2">
      <c r="A110" s="53" t="s">
        <v>51</v>
      </c>
      <c r="B110" s="84">
        <f>AVERAGE(B12:B16)</f>
        <v>57.2</v>
      </c>
      <c r="C110" s="84">
        <f t="shared" ref="C110:U110" si="2">AVERAGE(C12:C16)</f>
        <v>3.4</v>
      </c>
      <c r="D110" s="84">
        <f t="shared" si="2"/>
        <v>92.6</v>
      </c>
      <c r="E110" s="84">
        <f t="shared" si="2"/>
        <v>27.4</v>
      </c>
      <c r="F110" s="84">
        <f t="shared" si="2"/>
        <v>47.2</v>
      </c>
      <c r="G110" s="84">
        <f t="shared" si="2"/>
        <v>6.2</v>
      </c>
      <c r="H110" s="84">
        <f t="shared" si="2"/>
        <v>30.4</v>
      </c>
      <c r="I110" s="84">
        <f t="shared" si="2"/>
        <v>5</v>
      </c>
      <c r="J110" s="84">
        <f t="shared" si="2"/>
        <v>61.4</v>
      </c>
      <c r="K110" s="84">
        <f t="shared" si="2"/>
        <v>13.4</v>
      </c>
      <c r="L110" s="84">
        <f t="shared" si="2"/>
        <v>25.6</v>
      </c>
      <c r="M110" s="84">
        <f t="shared" si="2"/>
        <v>16.399999999999999</v>
      </c>
      <c r="N110" s="176">
        <f t="shared" si="2"/>
        <v>133.80000000000001</v>
      </c>
      <c r="O110" s="84">
        <f t="shared" si="2"/>
        <v>40.4</v>
      </c>
      <c r="P110" s="84">
        <f t="shared" si="2"/>
        <v>6</v>
      </c>
      <c r="Q110" s="84">
        <f t="shared" si="2"/>
        <v>0.6</v>
      </c>
      <c r="R110" s="84">
        <f t="shared" si="2"/>
        <v>26.2</v>
      </c>
      <c r="S110" s="84">
        <f t="shared" si="2"/>
        <v>9.1999999999999993</v>
      </c>
      <c r="T110" s="84">
        <f t="shared" si="2"/>
        <v>52.4</v>
      </c>
      <c r="U110" s="84">
        <f t="shared" si="2"/>
        <v>13.2</v>
      </c>
    </row>
    <row r="111" spans="1:21" ht="12" hidden="1" customHeight="1" x14ac:dyDescent="0.2">
      <c r="A111" s="53" t="s">
        <v>197</v>
      </c>
      <c r="B111" s="84">
        <f>AVERAGE(B17:B21)</f>
        <v>101.4</v>
      </c>
      <c r="C111" s="84">
        <f t="shared" ref="C111:U111" si="3">AVERAGE(C17:C21)</f>
        <v>25.6</v>
      </c>
      <c r="D111" s="84">
        <f t="shared" si="3"/>
        <v>54.5</v>
      </c>
      <c r="E111" s="84">
        <f t="shared" si="3"/>
        <v>5.25</v>
      </c>
      <c r="F111" s="84">
        <f t="shared" si="3"/>
        <v>55</v>
      </c>
      <c r="G111" s="84">
        <f t="shared" si="3"/>
        <v>3.75</v>
      </c>
      <c r="H111" s="84">
        <f t="shared" si="3"/>
        <v>40.25</v>
      </c>
      <c r="I111" s="84">
        <f t="shared" si="3"/>
        <v>5.25</v>
      </c>
      <c r="J111" s="84">
        <f t="shared" si="3"/>
        <v>63.75</v>
      </c>
      <c r="K111" s="84">
        <f t="shared" si="3"/>
        <v>8.25</v>
      </c>
      <c r="L111" s="84">
        <f t="shared" si="3"/>
        <v>16.600000000000001</v>
      </c>
      <c r="M111" s="84">
        <f t="shared" si="3"/>
        <v>3</v>
      </c>
      <c r="N111" s="176">
        <f t="shared" si="3"/>
        <v>93.5</v>
      </c>
      <c r="O111" s="84">
        <f t="shared" si="3"/>
        <v>48.5</v>
      </c>
      <c r="P111" s="84">
        <f t="shared" si="3"/>
        <v>17.600000000000001</v>
      </c>
      <c r="Q111" s="84">
        <f t="shared" si="3"/>
        <v>13.4</v>
      </c>
      <c r="R111" s="84">
        <f t="shared" si="3"/>
        <v>14.8</v>
      </c>
      <c r="S111" s="84">
        <f t="shared" si="3"/>
        <v>5</v>
      </c>
      <c r="T111" s="84">
        <f t="shared" si="3"/>
        <v>50</v>
      </c>
      <c r="U111" s="84">
        <f t="shared" si="3"/>
        <v>14.2</v>
      </c>
    </row>
    <row r="112" spans="1:21" ht="12" hidden="1" customHeight="1" x14ac:dyDescent="0.2">
      <c r="A112" s="53" t="s">
        <v>177</v>
      </c>
      <c r="B112" s="84">
        <f>AVERAGE(B22:B26)</f>
        <v>143.4</v>
      </c>
      <c r="C112" s="84">
        <f t="shared" ref="C112:U112" si="4">AVERAGE(C22:C26)</f>
        <v>12.4</v>
      </c>
      <c r="D112" s="84">
        <f t="shared" si="4"/>
        <v>60.8</v>
      </c>
      <c r="E112" s="84">
        <f t="shared" si="4"/>
        <v>6.2</v>
      </c>
      <c r="F112" s="84">
        <f t="shared" si="4"/>
        <v>31.8</v>
      </c>
      <c r="G112" s="84">
        <f t="shared" si="4"/>
        <v>1.8</v>
      </c>
      <c r="H112" s="84">
        <f t="shared" si="4"/>
        <v>46.6</v>
      </c>
      <c r="I112" s="84">
        <f t="shared" si="4"/>
        <v>4.5999999999999996</v>
      </c>
      <c r="J112" s="84">
        <f t="shared" si="4"/>
        <v>126.8</v>
      </c>
      <c r="K112" s="84">
        <f t="shared" si="4"/>
        <v>22.8</v>
      </c>
      <c r="L112" s="84">
        <f t="shared" si="4"/>
        <v>22.4</v>
      </c>
      <c r="M112" s="84">
        <f t="shared" si="4"/>
        <v>2.8</v>
      </c>
      <c r="N112" s="176">
        <f t="shared" si="4"/>
        <v>166</v>
      </c>
      <c r="O112" s="84">
        <f t="shared" si="4"/>
        <v>38.799999999999997</v>
      </c>
      <c r="P112" s="84">
        <f t="shared" si="4"/>
        <v>30.8</v>
      </c>
      <c r="Q112" s="84">
        <f t="shared" si="4"/>
        <v>27.8</v>
      </c>
      <c r="R112" s="84">
        <f t="shared" si="4"/>
        <v>30.8</v>
      </c>
      <c r="S112" s="84">
        <f t="shared" si="4"/>
        <v>9.8000000000000007</v>
      </c>
      <c r="T112" s="84">
        <f t="shared" si="4"/>
        <v>71.8</v>
      </c>
      <c r="U112" s="84">
        <f t="shared" si="4"/>
        <v>13.8</v>
      </c>
    </row>
    <row r="113" spans="1:22" ht="12" customHeight="1" x14ac:dyDescent="0.2">
      <c r="A113" s="53" t="s">
        <v>178</v>
      </c>
      <c r="B113" s="84">
        <f>AVERAGE(B27:B31)</f>
        <v>163.19999999999999</v>
      </c>
      <c r="C113" s="84">
        <f t="shared" ref="C113:U113" si="5">AVERAGE(C27:C31)</f>
        <v>17.8</v>
      </c>
      <c r="D113" s="84">
        <f t="shared" si="5"/>
        <v>95</v>
      </c>
      <c r="E113" s="84">
        <f t="shared" si="5"/>
        <v>9</v>
      </c>
      <c r="F113" s="84">
        <f t="shared" si="5"/>
        <v>78.2</v>
      </c>
      <c r="G113" s="84">
        <f t="shared" si="5"/>
        <v>5.8</v>
      </c>
      <c r="H113" s="84">
        <f t="shared" si="5"/>
        <v>54.8</v>
      </c>
      <c r="I113" s="84">
        <f t="shared" si="5"/>
        <v>2.4</v>
      </c>
      <c r="J113" s="84">
        <f t="shared" si="5"/>
        <v>177.8</v>
      </c>
      <c r="K113" s="84">
        <f t="shared" si="5"/>
        <v>23.6</v>
      </c>
      <c r="L113" s="84">
        <f t="shared" si="5"/>
        <v>47.2</v>
      </c>
      <c r="M113" s="84">
        <f t="shared" si="5"/>
        <v>5.8</v>
      </c>
      <c r="N113" s="176">
        <f t="shared" si="5"/>
        <v>149</v>
      </c>
      <c r="O113" s="84">
        <f t="shared" si="5"/>
        <v>30.8</v>
      </c>
      <c r="P113" s="84">
        <f t="shared" si="5"/>
        <v>6.4</v>
      </c>
      <c r="Q113" s="84">
        <f t="shared" si="5"/>
        <v>1.8</v>
      </c>
      <c r="R113" s="84">
        <f t="shared" si="5"/>
        <v>45</v>
      </c>
      <c r="S113" s="84">
        <f t="shared" si="5"/>
        <v>7</v>
      </c>
      <c r="T113" s="84">
        <f>AVERAGE(T27:T31)</f>
        <v>88.8</v>
      </c>
      <c r="U113" s="84">
        <f t="shared" si="5"/>
        <v>11.4</v>
      </c>
      <c r="V113" s="29">
        <f>(B113+D113++H113+J113+L113+N113+P113+R113)/9.2</f>
        <v>80.260869565217391</v>
      </c>
    </row>
    <row r="114" spans="1:22" ht="12" customHeight="1" x14ac:dyDescent="0.2">
      <c r="A114" s="53" t="s">
        <v>179</v>
      </c>
      <c r="B114" s="84">
        <f>AVERAGE(B32:B36)</f>
        <v>136.4</v>
      </c>
      <c r="C114" s="84">
        <f t="shared" ref="C114:U114" si="6">AVERAGE(C32:C36)</f>
        <v>4.2</v>
      </c>
      <c r="D114" s="84">
        <f t="shared" si="6"/>
        <v>153.80000000000001</v>
      </c>
      <c r="E114" s="84">
        <f t="shared" si="6"/>
        <v>7.8</v>
      </c>
      <c r="F114" s="84">
        <f t="shared" si="6"/>
        <v>118</v>
      </c>
      <c r="G114" s="84">
        <f t="shared" si="6"/>
        <v>2.8</v>
      </c>
      <c r="H114" s="84">
        <f t="shared" si="6"/>
        <v>53.6</v>
      </c>
      <c r="I114" s="84">
        <f t="shared" si="6"/>
        <v>2</v>
      </c>
      <c r="J114" s="84">
        <f t="shared" si="6"/>
        <v>239.8</v>
      </c>
      <c r="K114" s="84">
        <f t="shared" si="6"/>
        <v>23.8</v>
      </c>
      <c r="L114" s="84">
        <f t="shared" si="6"/>
        <v>99.8</v>
      </c>
      <c r="M114" s="84">
        <f t="shared" si="6"/>
        <v>6.4</v>
      </c>
      <c r="N114" s="176">
        <f t="shared" si="6"/>
        <v>426.6</v>
      </c>
      <c r="O114" s="84">
        <f t="shared" si="6"/>
        <v>44.4</v>
      </c>
      <c r="P114" s="84">
        <f t="shared" si="6"/>
        <v>15.2</v>
      </c>
      <c r="Q114" s="84">
        <f t="shared" si="6"/>
        <v>5</v>
      </c>
      <c r="R114" s="84">
        <f t="shared" si="6"/>
        <v>48.6</v>
      </c>
      <c r="S114" s="84">
        <f t="shared" si="6"/>
        <v>6.2</v>
      </c>
      <c r="T114" s="84">
        <f t="shared" si="6"/>
        <v>140.6</v>
      </c>
      <c r="U114" s="84">
        <f t="shared" si="6"/>
        <v>11</v>
      </c>
      <c r="V114" s="29">
        <f>(B114+D114++H114+J114+L114+N114+P114+R114)/9.2</f>
        <v>127.58695652173914</v>
      </c>
    </row>
    <row r="115" spans="1:22" ht="12" customHeight="1" x14ac:dyDescent="0.2">
      <c r="A115" s="53" t="s">
        <v>237</v>
      </c>
      <c r="B115" s="84">
        <f>AVERAGE(B37:B41)</f>
        <v>64.599999999999994</v>
      </c>
      <c r="C115" s="84">
        <f t="shared" ref="C115:U115" si="7">AVERAGE(C37:C41)</f>
        <v>2.4</v>
      </c>
      <c r="D115" s="84">
        <f t="shared" si="7"/>
        <v>91.6</v>
      </c>
      <c r="E115" s="84">
        <f t="shared" si="7"/>
        <v>6.2</v>
      </c>
      <c r="F115" s="84">
        <f t="shared" si="7"/>
        <v>103.2</v>
      </c>
      <c r="G115" s="84">
        <f t="shared" si="7"/>
        <v>2.8</v>
      </c>
      <c r="H115" s="84">
        <f t="shared" si="7"/>
        <v>60.4</v>
      </c>
      <c r="I115" s="84">
        <f t="shared" si="7"/>
        <v>1.8</v>
      </c>
      <c r="J115" s="84">
        <f t="shared" si="7"/>
        <v>153.33333333333334</v>
      </c>
      <c r="K115" s="84">
        <f t="shared" si="7"/>
        <v>10</v>
      </c>
      <c r="L115" s="84">
        <f t="shared" si="7"/>
        <v>44.4</v>
      </c>
      <c r="M115" s="84">
        <f t="shared" si="7"/>
        <v>4</v>
      </c>
      <c r="N115" s="176">
        <f t="shared" si="7"/>
        <v>394.8</v>
      </c>
      <c r="O115" s="84">
        <f t="shared" si="7"/>
        <v>18</v>
      </c>
      <c r="P115" s="84">
        <f t="shared" si="7"/>
        <v>48.6</v>
      </c>
      <c r="Q115" s="84">
        <f t="shared" si="7"/>
        <v>7.2</v>
      </c>
      <c r="R115" s="84">
        <f t="shared" si="7"/>
        <v>86.4</v>
      </c>
      <c r="S115" s="84">
        <f t="shared" si="7"/>
        <v>5.4</v>
      </c>
      <c r="T115" s="84">
        <f t="shared" si="7"/>
        <v>115.8</v>
      </c>
      <c r="U115" s="84">
        <f t="shared" si="7"/>
        <v>6</v>
      </c>
      <c r="V115" s="29">
        <f>(B115+D115++H115+J115+L115+N115+P115+R115)/9.2</f>
        <v>102.62318840579711</v>
      </c>
    </row>
    <row r="116" spans="1:22" ht="12" customHeight="1" x14ac:dyDescent="0.2">
      <c r="A116" s="53" t="s">
        <v>375</v>
      </c>
      <c r="B116" s="84"/>
      <c r="C116" s="84"/>
      <c r="D116" s="84"/>
      <c r="E116" s="84"/>
      <c r="F116" s="84"/>
      <c r="G116" s="84">
        <f>AVERAGE(G42:G46)</f>
        <v>1</v>
      </c>
      <c r="H116" s="84">
        <f t="shared" ref="H116:U116" si="8">AVERAGE(H42:H46)</f>
        <v>72.8</v>
      </c>
      <c r="I116" s="84">
        <f t="shared" si="8"/>
        <v>1.4</v>
      </c>
      <c r="J116" s="84" t="str">
        <f>K42</f>
        <v>a/</v>
      </c>
      <c r="K116" s="84">
        <f>L42</f>
        <v>62</v>
      </c>
      <c r="L116" s="84">
        <f t="shared" si="8"/>
        <v>56.4</v>
      </c>
      <c r="M116" s="84">
        <f t="shared" si="8"/>
        <v>2.6</v>
      </c>
      <c r="N116" s="84">
        <f t="shared" si="8"/>
        <v>359.6</v>
      </c>
      <c r="O116" s="84">
        <f t="shared" si="8"/>
        <v>14.4</v>
      </c>
      <c r="P116" s="84">
        <f t="shared" si="8"/>
        <v>31.2</v>
      </c>
      <c r="Q116" s="84">
        <f t="shared" si="8"/>
        <v>3.2</v>
      </c>
      <c r="R116" s="84">
        <f t="shared" si="8"/>
        <v>109.8</v>
      </c>
      <c r="S116" s="84">
        <f t="shared" si="8"/>
        <v>6</v>
      </c>
      <c r="T116" s="84">
        <f t="shared" si="8"/>
        <v>112</v>
      </c>
      <c r="U116" s="84">
        <f t="shared" si="8"/>
        <v>4</v>
      </c>
      <c r="V116" s="29"/>
    </row>
    <row r="117" spans="1:22" ht="12" customHeight="1" x14ac:dyDescent="0.2">
      <c r="A117" s="53">
        <v>2001</v>
      </c>
      <c r="B117" s="84">
        <f t="shared" ref="B117:U117" si="9">B47</f>
        <v>220</v>
      </c>
      <c r="C117" s="84">
        <f t="shared" si="9"/>
        <v>4</v>
      </c>
      <c r="D117" s="84">
        <f t="shared" si="9"/>
        <v>62</v>
      </c>
      <c r="E117" s="84">
        <f t="shared" si="9"/>
        <v>6</v>
      </c>
      <c r="F117" s="84">
        <f t="shared" si="9"/>
        <v>53</v>
      </c>
      <c r="G117" s="84">
        <f t="shared" si="9"/>
        <v>7</v>
      </c>
      <c r="H117" s="84">
        <f t="shared" si="9"/>
        <v>195</v>
      </c>
      <c r="I117" s="84">
        <f t="shared" si="9"/>
        <v>3</v>
      </c>
      <c r="J117" s="84" t="str">
        <f t="shared" si="9"/>
        <v>a/</v>
      </c>
      <c r="K117" s="84" t="str">
        <f t="shared" si="9"/>
        <v>a/</v>
      </c>
      <c r="L117" s="84">
        <f t="shared" si="9"/>
        <v>95</v>
      </c>
      <c r="M117" s="84">
        <f t="shared" si="9"/>
        <v>6</v>
      </c>
      <c r="N117" s="176">
        <f t="shared" si="9"/>
        <v>711</v>
      </c>
      <c r="O117" s="84">
        <f t="shared" si="9"/>
        <v>49</v>
      </c>
      <c r="P117" s="84">
        <f t="shared" si="9"/>
        <v>30</v>
      </c>
      <c r="Q117" s="84">
        <f t="shared" si="9"/>
        <v>5</v>
      </c>
      <c r="R117" s="84">
        <f t="shared" si="9"/>
        <v>153</v>
      </c>
      <c r="S117" s="84">
        <f t="shared" si="9"/>
        <v>22</v>
      </c>
      <c r="T117" s="84">
        <f t="shared" si="9"/>
        <v>203</v>
      </c>
      <c r="U117" s="84">
        <f t="shared" si="9"/>
        <v>14</v>
      </c>
    </row>
    <row r="118" spans="1:22" ht="12" customHeight="1" x14ac:dyDescent="0.2">
      <c r="A118" s="53">
        <v>2002</v>
      </c>
      <c r="B118" s="84">
        <f t="shared" ref="B118:U118" si="10">B48</f>
        <v>311</v>
      </c>
      <c r="C118" s="84">
        <f t="shared" si="10"/>
        <v>1</v>
      </c>
      <c r="D118" s="84">
        <f t="shared" si="10"/>
        <v>137</v>
      </c>
      <c r="E118" s="84">
        <f t="shared" si="10"/>
        <v>3</v>
      </c>
      <c r="F118" s="84">
        <f t="shared" si="10"/>
        <v>124</v>
      </c>
      <c r="G118" s="84">
        <f t="shared" si="10"/>
        <v>1</v>
      </c>
      <c r="H118" s="84">
        <f t="shared" si="10"/>
        <v>221</v>
      </c>
      <c r="I118" s="84">
        <f t="shared" si="10"/>
        <v>1</v>
      </c>
      <c r="J118" s="84" t="str">
        <f t="shared" si="10"/>
        <v>a/</v>
      </c>
      <c r="K118" s="84" t="str">
        <f t="shared" si="10"/>
        <v>a/</v>
      </c>
      <c r="L118" s="84">
        <f t="shared" si="10"/>
        <v>118</v>
      </c>
      <c r="M118" s="84">
        <f t="shared" si="10"/>
        <v>6</v>
      </c>
      <c r="N118" s="176">
        <f t="shared" si="10"/>
        <v>834</v>
      </c>
      <c r="O118" s="84">
        <f t="shared" si="10"/>
        <v>22</v>
      </c>
      <c r="P118" s="84">
        <f t="shared" si="10"/>
        <v>51</v>
      </c>
      <c r="Q118" s="84">
        <f t="shared" si="10"/>
        <v>12</v>
      </c>
      <c r="R118" s="84">
        <f t="shared" si="10"/>
        <v>218</v>
      </c>
      <c r="S118" s="84">
        <f t="shared" si="10"/>
        <v>9</v>
      </c>
      <c r="T118" s="84">
        <f t="shared" si="10"/>
        <v>269</v>
      </c>
      <c r="U118" s="84">
        <f t="shared" si="10"/>
        <v>7</v>
      </c>
    </row>
    <row r="119" spans="1:22" ht="12" customHeight="1" x14ac:dyDescent="0.2">
      <c r="A119" s="53">
        <v>2003</v>
      </c>
      <c r="B119" s="84">
        <f t="shared" ref="B119:U119" si="11">B49</f>
        <v>215</v>
      </c>
      <c r="C119" s="84">
        <f t="shared" si="11"/>
        <v>6</v>
      </c>
      <c r="D119" s="84">
        <f t="shared" si="11"/>
        <v>135</v>
      </c>
      <c r="E119" s="84">
        <f t="shared" si="11"/>
        <v>5</v>
      </c>
      <c r="F119" s="84">
        <f t="shared" si="11"/>
        <v>27</v>
      </c>
      <c r="G119" s="84">
        <f t="shared" si="11"/>
        <v>1</v>
      </c>
      <c r="H119" s="84">
        <f t="shared" si="11"/>
        <v>120</v>
      </c>
      <c r="I119" s="84">
        <f t="shared" si="11"/>
        <v>3</v>
      </c>
      <c r="J119" s="84">
        <f t="shared" si="11"/>
        <v>341</v>
      </c>
      <c r="K119" s="84">
        <f t="shared" si="11"/>
        <v>7</v>
      </c>
      <c r="L119" s="84">
        <f t="shared" si="11"/>
        <v>145</v>
      </c>
      <c r="M119" s="84">
        <f t="shared" si="11"/>
        <v>1</v>
      </c>
      <c r="N119" s="176">
        <f t="shared" si="11"/>
        <v>1230</v>
      </c>
      <c r="O119" s="84">
        <f t="shared" si="11"/>
        <v>37</v>
      </c>
      <c r="P119" s="84">
        <f t="shared" si="11"/>
        <v>209</v>
      </c>
      <c r="Q119" s="84">
        <f t="shared" si="11"/>
        <v>31</v>
      </c>
      <c r="R119" s="84">
        <f t="shared" si="11"/>
        <v>147</v>
      </c>
      <c r="S119" s="84">
        <f t="shared" si="11"/>
        <v>2</v>
      </c>
      <c r="T119" s="84">
        <f t="shared" si="11"/>
        <v>279</v>
      </c>
      <c r="U119" s="84">
        <f t="shared" si="11"/>
        <v>10</v>
      </c>
    </row>
    <row r="120" spans="1:22" ht="12" customHeight="1" x14ac:dyDescent="0.2">
      <c r="A120" s="53">
        <v>2004</v>
      </c>
      <c r="B120" s="84">
        <f t="shared" ref="B120:U120" si="12">B50</f>
        <v>196</v>
      </c>
      <c r="C120" s="84">
        <f t="shared" si="12"/>
        <v>3</v>
      </c>
      <c r="D120" s="84">
        <f t="shared" si="12"/>
        <v>71</v>
      </c>
      <c r="E120" s="84">
        <f t="shared" si="12"/>
        <v>2</v>
      </c>
      <c r="F120" s="84">
        <f t="shared" si="12"/>
        <v>76</v>
      </c>
      <c r="G120" s="84">
        <f t="shared" si="12"/>
        <v>1</v>
      </c>
      <c r="H120" s="84">
        <f t="shared" si="12"/>
        <v>19</v>
      </c>
      <c r="I120" s="84">
        <f t="shared" si="12"/>
        <v>0</v>
      </c>
      <c r="J120" s="84">
        <f t="shared" si="12"/>
        <v>238</v>
      </c>
      <c r="K120" s="84">
        <f t="shared" si="12"/>
        <v>11</v>
      </c>
      <c r="L120" s="84">
        <f t="shared" si="12"/>
        <v>91</v>
      </c>
      <c r="M120" s="84">
        <f t="shared" si="12"/>
        <v>5</v>
      </c>
      <c r="N120" s="176">
        <f t="shared" si="12"/>
        <v>988</v>
      </c>
      <c r="O120" s="84">
        <f t="shared" si="12"/>
        <v>16</v>
      </c>
      <c r="P120" s="84">
        <f t="shared" si="12"/>
        <v>40</v>
      </c>
      <c r="Q120" s="84">
        <f t="shared" si="12"/>
        <v>4</v>
      </c>
      <c r="R120" s="84">
        <f t="shared" si="12"/>
        <v>101</v>
      </c>
      <c r="S120" s="84">
        <f t="shared" si="12"/>
        <v>5</v>
      </c>
      <c r="T120" s="84">
        <f t="shared" si="12"/>
        <v>198</v>
      </c>
      <c r="U120" s="84">
        <f t="shared" si="12"/>
        <v>5</v>
      </c>
    </row>
    <row r="121" spans="1:22" ht="12" customHeight="1" x14ac:dyDescent="0.2">
      <c r="A121" s="53">
        <v>2005</v>
      </c>
      <c r="B121" s="84">
        <f t="shared" ref="B121:U121" si="13">B51</f>
        <v>124</v>
      </c>
      <c r="C121" s="84">
        <f t="shared" si="13"/>
        <v>3</v>
      </c>
      <c r="D121" s="84" t="str">
        <f t="shared" si="13"/>
        <v>a/</v>
      </c>
      <c r="E121" s="84" t="str">
        <f t="shared" si="13"/>
        <v>a/</v>
      </c>
      <c r="F121" s="84">
        <f t="shared" si="13"/>
        <v>74</v>
      </c>
      <c r="G121" s="84">
        <f t="shared" si="13"/>
        <v>2</v>
      </c>
      <c r="H121" s="84">
        <f t="shared" si="13"/>
        <v>54</v>
      </c>
      <c r="I121" s="84">
        <f t="shared" si="13"/>
        <v>1</v>
      </c>
      <c r="J121" s="84" t="str">
        <f t="shared" si="13"/>
        <v>a/</v>
      </c>
      <c r="K121" s="84" t="str">
        <f t="shared" si="13"/>
        <v>a/</v>
      </c>
      <c r="L121" s="84">
        <f t="shared" si="13"/>
        <v>40</v>
      </c>
      <c r="M121" s="84">
        <f t="shared" si="13"/>
        <v>1</v>
      </c>
      <c r="N121" s="176">
        <f t="shared" si="13"/>
        <v>302</v>
      </c>
      <c r="O121" s="84">
        <f t="shared" si="13"/>
        <v>5</v>
      </c>
      <c r="P121" s="84">
        <f t="shared" si="13"/>
        <v>17</v>
      </c>
      <c r="Q121" s="84">
        <f t="shared" si="13"/>
        <v>2</v>
      </c>
      <c r="R121" s="84">
        <f t="shared" si="13"/>
        <v>61</v>
      </c>
      <c r="S121" s="84">
        <f t="shared" si="13"/>
        <v>2</v>
      </c>
      <c r="T121" s="84">
        <f t="shared" si="13"/>
        <v>118</v>
      </c>
      <c r="U121" s="84">
        <f t="shared" si="13"/>
        <v>3</v>
      </c>
    </row>
    <row r="122" spans="1:22" ht="12" customHeight="1" x14ac:dyDescent="0.2">
      <c r="A122" s="53">
        <v>2006</v>
      </c>
      <c r="B122" s="84">
        <f t="shared" ref="B122:U122" si="14">B52</f>
        <v>31</v>
      </c>
      <c r="C122" s="84">
        <f t="shared" si="14"/>
        <v>0</v>
      </c>
      <c r="D122" s="84">
        <f t="shared" si="14"/>
        <v>65</v>
      </c>
      <c r="E122" s="84">
        <f t="shared" si="14"/>
        <v>0</v>
      </c>
      <c r="F122" s="84">
        <f t="shared" si="14"/>
        <v>67</v>
      </c>
      <c r="G122" s="84">
        <f t="shared" si="14"/>
        <v>0</v>
      </c>
      <c r="H122" s="84">
        <f t="shared" si="14"/>
        <v>82</v>
      </c>
      <c r="I122" s="84">
        <f t="shared" si="14"/>
        <v>0</v>
      </c>
      <c r="J122" s="84" t="str">
        <f t="shared" si="14"/>
        <v>a/</v>
      </c>
      <c r="K122" s="84" t="str">
        <f t="shared" si="14"/>
        <v>a/</v>
      </c>
      <c r="L122" s="84">
        <f t="shared" si="14"/>
        <v>22</v>
      </c>
      <c r="M122" s="84">
        <f t="shared" si="14"/>
        <v>0</v>
      </c>
      <c r="N122" s="176">
        <f t="shared" si="14"/>
        <v>165</v>
      </c>
      <c r="O122" s="84">
        <f t="shared" si="14"/>
        <v>0</v>
      </c>
      <c r="P122" s="84">
        <f t="shared" si="14"/>
        <v>7</v>
      </c>
      <c r="Q122" s="84">
        <f t="shared" si="14"/>
        <v>1</v>
      </c>
      <c r="R122" s="84">
        <f t="shared" si="14"/>
        <v>129</v>
      </c>
      <c r="S122" s="84">
        <f t="shared" si="14"/>
        <v>8</v>
      </c>
      <c r="T122" s="84">
        <f t="shared" si="14"/>
        <v>76</v>
      </c>
      <c r="U122" s="84">
        <f t="shared" si="14"/>
        <v>1</v>
      </c>
    </row>
    <row r="123" spans="1:22" ht="12" customHeight="1" x14ac:dyDescent="0.2">
      <c r="A123" s="53">
        <v>2007</v>
      </c>
      <c r="B123" s="84">
        <f t="shared" ref="B123:U123" si="15">B53</f>
        <v>91</v>
      </c>
      <c r="C123" s="84">
        <f t="shared" si="15"/>
        <v>1</v>
      </c>
      <c r="D123" s="84">
        <f t="shared" si="15"/>
        <v>34</v>
      </c>
      <c r="E123" s="84">
        <f t="shared" si="15"/>
        <v>2</v>
      </c>
      <c r="F123" s="84">
        <f t="shared" si="15"/>
        <v>20</v>
      </c>
      <c r="G123" s="84">
        <f t="shared" si="15"/>
        <v>0</v>
      </c>
      <c r="H123" s="84">
        <f t="shared" si="15"/>
        <v>6</v>
      </c>
      <c r="I123" s="84">
        <f t="shared" si="15"/>
        <v>0</v>
      </c>
      <c r="J123" s="84" t="str">
        <f t="shared" si="15"/>
        <v>a/</v>
      </c>
      <c r="K123" s="84" t="str">
        <f t="shared" si="15"/>
        <v>a/</v>
      </c>
      <c r="L123" s="84">
        <f t="shared" si="15"/>
        <v>17</v>
      </c>
      <c r="M123" s="84">
        <f t="shared" si="15"/>
        <v>1</v>
      </c>
      <c r="N123" s="176">
        <f t="shared" si="15"/>
        <v>132</v>
      </c>
      <c r="O123" s="84">
        <f t="shared" si="15"/>
        <v>2</v>
      </c>
      <c r="P123" s="84">
        <f t="shared" si="15"/>
        <v>14</v>
      </c>
      <c r="Q123" s="84">
        <f t="shared" si="15"/>
        <v>3</v>
      </c>
      <c r="R123" s="84">
        <f t="shared" si="15"/>
        <v>2</v>
      </c>
      <c r="S123" s="84">
        <f t="shared" si="15"/>
        <v>0</v>
      </c>
      <c r="T123" s="84">
        <f t="shared" si="15"/>
        <v>42</v>
      </c>
      <c r="U123" s="84">
        <f t="shared" si="15"/>
        <v>1</v>
      </c>
    </row>
    <row r="124" spans="1:22" ht="12" customHeight="1" x14ac:dyDescent="0.2">
      <c r="A124" s="53">
        <v>2008</v>
      </c>
      <c r="B124" s="84">
        <f t="shared" ref="B124:U124" si="16">B54</f>
        <v>73</v>
      </c>
      <c r="C124" s="84">
        <f t="shared" si="16"/>
        <v>1</v>
      </c>
      <c r="D124" s="84">
        <f t="shared" si="16"/>
        <v>15</v>
      </c>
      <c r="E124" s="84">
        <f t="shared" si="16"/>
        <v>2</v>
      </c>
      <c r="F124" s="84">
        <f t="shared" si="16"/>
        <v>13</v>
      </c>
      <c r="G124" s="84">
        <f t="shared" si="16"/>
        <v>0</v>
      </c>
      <c r="H124" s="84">
        <f t="shared" si="16"/>
        <v>8</v>
      </c>
      <c r="I124" s="84">
        <f t="shared" si="16"/>
        <v>0</v>
      </c>
      <c r="J124" s="84" t="str">
        <f t="shared" si="16"/>
        <v>a/</v>
      </c>
      <c r="K124" s="84" t="str">
        <f t="shared" si="16"/>
        <v>a/</v>
      </c>
      <c r="L124" s="84">
        <f t="shared" si="16"/>
        <v>11</v>
      </c>
      <c r="M124" s="84">
        <f t="shared" si="16"/>
        <v>2</v>
      </c>
      <c r="N124" s="176">
        <f t="shared" si="16"/>
        <v>135</v>
      </c>
      <c r="O124" s="84">
        <f t="shared" si="16"/>
        <v>15</v>
      </c>
      <c r="P124" s="84">
        <f t="shared" si="16"/>
        <v>20</v>
      </c>
      <c r="Q124" s="84">
        <f t="shared" si="16"/>
        <v>5</v>
      </c>
      <c r="R124" s="84">
        <f t="shared" si="16"/>
        <v>28</v>
      </c>
      <c r="S124" s="84">
        <f t="shared" si="16"/>
        <v>8</v>
      </c>
      <c r="T124" s="84">
        <f t="shared" si="16"/>
        <v>40</v>
      </c>
      <c r="U124" s="84">
        <f t="shared" si="16"/>
        <v>4</v>
      </c>
    </row>
    <row r="125" spans="1:22" ht="12" customHeight="1" x14ac:dyDescent="0.2">
      <c r="A125" s="53">
        <v>2009</v>
      </c>
      <c r="B125" s="84">
        <f t="shared" ref="B125:U125" si="17">B55</f>
        <v>92</v>
      </c>
      <c r="C125" s="84">
        <f t="shared" si="17"/>
        <v>13</v>
      </c>
      <c r="D125" s="84">
        <f t="shared" si="17"/>
        <v>17</v>
      </c>
      <c r="E125" s="84">
        <f t="shared" si="17"/>
        <v>0</v>
      </c>
      <c r="F125" s="84">
        <f t="shared" si="17"/>
        <v>2</v>
      </c>
      <c r="G125" s="84">
        <f t="shared" si="17"/>
        <v>0</v>
      </c>
      <c r="H125" s="84">
        <f t="shared" si="17"/>
        <v>32</v>
      </c>
      <c r="I125" s="84">
        <f t="shared" si="17"/>
        <v>2</v>
      </c>
      <c r="J125" s="84" t="str">
        <f t="shared" si="17"/>
        <v>a/</v>
      </c>
      <c r="K125" s="84" t="str">
        <f t="shared" si="17"/>
        <v>a/</v>
      </c>
      <c r="L125" s="84">
        <f t="shared" si="17"/>
        <v>50</v>
      </c>
      <c r="M125" s="84">
        <f t="shared" si="17"/>
        <v>0</v>
      </c>
      <c r="N125" s="176">
        <f t="shared" si="17"/>
        <v>179</v>
      </c>
      <c r="O125" s="84">
        <f t="shared" si="17"/>
        <v>26</v>
      </c>
      <c r="P125" s="84">
        <f t="shared" si="17"/>
        <v>34</v>
      </c>
      <c r="Q125" s="84">
        <f t="shared" si="17"/>
        <v>9</v>
      </c>
      <c r="R125" s="84" t="str">
        <f t="shared" si="17"/>
        <v>a/</v>
      </c>
      <c r="S125" s="84" t="str">
        <f t="shared" si="17"/>
        <v>a/</v>
      </c>
      <c r="T125" s="84">
        <f t="shared" si="17"/>
        <v>61</v>
      </c>
      <c r="U125" s="84">
        <f t="shared" si="17"/>
        <v>7</v>
      </c>
    </row>
    <row r="126" spans="1:22" ht="12" customHeight="1" x14ac:dyDescent="0.2">
      <c r="A126" s="53">
        <v>2010</v>
      </c>
      <c r="B126" s="84">
        <f t="shared" ref="B126:U126" si="18">B56</f>
        <v>57</v>
      </c>
      <c r="C126" s="84">
        <f t="shared" si="18"/>
        <v>0</v>
      </c>
      <c r="D126" s="84">
        <f t="shared" si="18"/>
        <v>24</v>
      </c>
      <c r="E126" s="84">
        <f t="shared" si="18"/>
        <v>1</v>
      </c>
      <c r="F126" s="84">
        <f t="shared" si="18"/>
        <v>27</v>
      </c>
      <c r="G126" s="84">
        <f t="shared" si="18"/>
        <v>2</v>
      </c>
      <c r="H126" s="84">
        <f t="shared" si="18"/>
        <v>56</v>
      </c>
      <c r="I126" s="84">
        <f t="shared" si="18"/>
        <v>3</v>
      </c>
      <c r="J126" s="84" t="str">
        <f t="shared" si="18"/>
        <v>a/</v>
      </c>
      <c r="K126" s="84" t="str">
        <f t="shared" si="18"/>
        <v>a/</v>
      </c>
      <c r="L126" s="84">
        <f t="shared" si="18"/>
        <v>75</v>
      </c>
      <c r="M126" s="84">
        <f t="shared" si="18"/>
        <v>6</v>
      </c>
      <c r="N126" s="176">
        <f t="shared" si="18"/>
        <v>301</v>
      </c>
      <c r="O126" s="84">
        <f t="shared" si="18"/>
        <v>7</v>
      </c>
      <c r="P126" s="84">
        <f t="shared" si="18"/>
        <v>46</v>
      </c>
      <c r="Q126" s="84">
        <f t="shared" si="18"/>
        <v>14</v>
      </c>
      <c r="R126" s="84" t="str">
        <f t="shared" si="18"/>
        <v>a/</v>
      </c>
      <c r="S126" s="84" t="str">
        <f t="shared" si="18"/>
        <v>a/</v>
      </c>
      <c r="T126" s="84">
        <f t="shared" si="18"/>
        <v>87</v>
      </c>
      <c r="U126" s="84">
        <f t="shared" si="18"/>
        <v>5</v>
      </c>
    </row>
    <row r="127" spans="1:22" ht="12" customHeight="1" x14ac:dyDescent="0.2">
      <c r="A127" s="53">
        <v>2011</v>
      </c>
      <c r="B127" s="84">
        <f t="shared" ref="B127:U127" si="19">B57</f>
        <v>164</v>
      </c>
      <c r="C127" s="84">
        <f t="shared" si="19"/>
        <v>5</v>
      </c>
      <c r="D127" s="84">
        <f t="shared" si="19"/>
        <v>96</v>
      </c>
      <c r="E127" s="84">
        <f t="shared" si="19"/>
        <v>4</v>
      </c>
      <c r="F127" s="84">
        <f t="shared" si="19"/>
        <v>15</v>
      </c>
      <c r="G127" s="84">
        <f t="shared" si="19"/>
        <v>1</v>
      </c>
      <c r="H127" s="84">
        <f t="shared" si="19"/>
        <v>29</v>
      </c>
      <c r="I127" s="84">
        <f t="shared" si="19"/>
        <v>0</v>
      </c>
      <c r="J127" s="84" t="str">
        <f t="shared" si="19"/>
        <v>a/</v>
      </c>
      <c r="K127" s="84" t="str">
        <f t="shared" si="19"/>
        <v>a/</v>
      </c>
      <c r="L127" s="84">
        <f t="shared" si="19"/>
        <v>46</v>
      </c>
      <c r="M127" s="84">
        <f t="shared" si="19"/>
        <v>2</v>
      </c>
      <c r="N127" s="176">
        <f t="shared" si="19"/>
        <v>329</v>
      </c>
      <c r="O127" s="84">
        <f t="shared" si="19"/>
        <v>21</v>
      </c>
      <c r="P127" s="84">
        <f t="shared" si="19"/>
        <v>53</v>
      </c>
      <c r="Q127" s="84">
        <f t="shared" si="19"/>
        <v>1</v>
      </c>
      <c r="R127" s="84" t="str">
        <f t="shared" si="19"/>
        <v>a/</v>
      </c>
      <c r="S127" s="84" t="str">
        <f t="shared" si="19"/>
        <v>a/</v>
      </c>
      <c r="T127" s="84">
        <f t="shared" si="19"/>
        <v>109</v>
      </c>
      <c r="U127" s="84">
        <f t="shared" si="19"/>
        <v>5</v>
      </c>
    </row>
    <row r="128" spans="1:22" ht="12" customHeight="1" x14ac:dyDescent="0.2">
      <c r="A128" s="53">
        <v>2012</v>
      </c>
      <c r="B128" s="84">
        <f t="shared" ref="B128:U128" si="20">B58</f>
        <v>144</v>
      </c>
      <c r="C128" s="84">
        <f t="shared" si="20"/>
        <v>3</v>
      </c>
      <c r="D128" s="84">
        <f t="shared" si="20"/>
        <v>38</v>
      </c>
      <c r="E128" s="84">
        <f t="shared" si="20"/>
        <v>2</v>
      </c>
      <c r="F128" s="84">
        <f t="shared" si="20"/>
        <v>34</v>
      </c>
      <c r="G128" s="84">
        <f t="shared" si="20"/>
        <v>0</v>
      </c>
      <c r="H128" s="84">
        <f t="shared" si="20"/>
        <v>57</v>
      </c>
      <c r="I128" s="84">
        <f t="shared" si="20"/>
        <v>3</v>
      </c>
      <c r="J128" s="84" t="str">
        <f t="shared" si="20"/>
        <v>a/</v>
      </c>
      <c r="K128" s="84" t="str">
        <f t="shared" si="20"/>
        <v>a/</v>
      </c>
      <c r="L128" s="84">
        <f t="shared" si="20"/>
        <v>56</v>
      </c>
      <c r="M128" s="84">
        <f t="shared" si="20"/>
        <v>4</v>
      </c>
      <c r="N128" s="176">
        <f t="shared" si="20"/>
        <v>611</v>
      </c>
      <c r="O128" s="84">
        <f t="shared" si="20"/>
        <v>17</v>
      </c>
      <c r="P128" s="84">
        <f t="shared" si="20"/>
        <v>38</v>
      </c>
      <c r="Q128" s="84">
        <f t="shared" si="20"/>
        <v>1</v>
      </c>
      <c r="R128" s="84" t="str">
        <f t="shared" si="20"/>
        <v>a/</v>
      </c>
      <c r="S128" s="84" t="str">
        <f t="shared" si="20"/>
        <v>a/</v>
      </c>
      <c r="T128" s="84">
        <f t="shared" si="20"/>
        <v>146</v>
      </c>
      <c r="U128" s="84">
        <f t="shared" si="20"/>
        <v>4</v>
      </c>
    </row>
    <row r="129" spans="1:21" ht="12" customHeight="1" x14ac:dyDescent="0.2">
      <c r="A129" s="53">
        <v>2013</v>
      </c>
      <c r="B129" s="84">
        <f t="shared" ref="B129:U129" si="21">B59</f>
        <v>384</v>
      </c>
      <c r="C129" s="84">
        <f t="shared" si="21"/>
        <v>10</v>
      </c>
      <c r="D129" s="84">
        <f t="shared" si="21"/>
        <v>89</v>
      </c>
      <c r="E129" s="84">
        <f t="shared" si="21"/>
        <v>2</v>
      </c>
      <c r="F129" s="84">
        <f t="shared" si="21"/>
        <v>78</v>
      </c>
      <c r="G129" s="84">
        <f t="shared" si="21"/>
        <v>3</v>
      </c>
      <c r="H129" s="84">
        <f t="shared" si="21"/>
        <v>47</v>
      </c>
      <c r="I129" s="84">
        <f t="shared" si="21"/>
        <v>2</v>
      </c>
      <c r="J129" s="84">
        <f t="shared" si="21"/>
        <v>166</v>
      </c>
      <c r="K129" s="84">
        <f t="shared" si="21"/>
        <v>9</v>
      </c>
      <c r="L129" s="84">
        <f t="shared" si="21"/>
        <v>41</v>
      </c>
      <c r="M129" s="84">
        <f t="shared" si="21"/>
        <v>3</v>
      </c>
      <c r="N129" s="176">
        <f t="shared" si="21"/>
        <v>625</v>
      </c>
      <c r="O129" s="84">
        <f t="shared" si="21"/>
        <v>6</v>
      </c>
      <c r="P129" s="84">
        <f t="shared" si="21"/>
        <v>156</v>
      </c>
      <c r="Q129" s="84">
        <f t="shared" si="21"/>
        <v>20</v>
      </c>
      <c r="R129" s="84" t="str">
        <f t="shared" si="21"/>
        <v>a/</v>
      </c>
      <c r="S129" s="84" t="str">
        <f t="shared" si="21"/>
        <v>a/</v>
      </c>
      <c r="T129" s="84">
        <f t="shared" si="21"/>
        <v>189</v>
      </c>
      <c r="U129" s="84">
        <f t="shared" si="21"/>
        <v>7</v>
      </c>
    </row>
    <row r="130" spans="1:21" ht="12" customHeight="1" x14ac:dyDescent="0.2">
      <c r="A130" s="53">
        <v>2014</v>
      </c>
      <c r="B130" s="84">
        <f t="shared" ref="B130:U130" si="22">B60</f>
        <v>176</v>
      </c>
      <c r="C130" s="84">
        <f t="shared" si="22"/>
        <v>2</v>
      </c>
      <c r="D130" s="84">
        <f t="shared" si="22"/>
        <v>55</v>
      </c>
      <c r="E130" s="84">
        <f t="shared" si="22"/>
        <v>0</v>
      </c>
      <c r="F130" s="84">
        <f t="shared" si="22"/>
        <v>54</v>
      </c>
      <c r="G130" s="84">
        <f t="shared" si="22"/>
        <v>2</v>
      </c>
      <c r="H130" s="84">
        <f t="shared" si="22"/>
        <v>109</v>
      </c>
      <c r="I130" s="84">
        <f t="shared" si="22"/>
        <v>1</v>
      </c>
      <c r="J130" s="84">
        <f t="shared" si="22"/>
        <v>216</v>
      </c>
      <c r="K130" s="84">
        <f t="shared" si="22"/>
        <v>40</v>
      </c>
      <c r="L130" s="84">
        <f t="shared" si="22"/>
        <v>60</v>
      </c>
      <c r="M130" s="84">
        <f t="shared" si="22"/>
        <v>7</v>
      </c>
      <c r="N130" s="176">
        <f t="shared" si="22"/>
        <v>556</v>
      </c>
      <c r="O130" s="84">
        <f t="shared" si="22"/>
        <v>21</v>
      </c>
      <c r="P130" s="84">
        <f t="shared" si="22"/>
        <v>92</v>
      </c>
      <c r="Q130" s="84">
        <f t="shared" si="22"/>
        <v>6</v>
      </c>
      <c r="R130" s="84" t="str">
        <f t="shared" si="22"/>
        <v>a/</v>
      </c>
      <c r="S130" s="84" t="str">
        <f t="shared" si="22"/>
        <v>a/</v>
      </c>
      <c r="T130" s="84">
        <f t="shared" si="22"/>
        <v>157</v>
      </c>
      <c r="U130" s="84">
        <f t="shared" si="22"/>
        <v>9</v>
      </c>
    </row>
    <row r="131" spans="1:21" ht="12" customHeight="1" x14ac:dyDescent="0.2">
      <c r="A131" s="53">
        <v>2015</v>
      </c>
      <c r="B131" s="84">
        <f t="shared" ref="B131:U131" si="23">B61</f>
        <v>237</v>
      </c>
      <c r="C131" s="84">
        <f t="shared" si="23"/>
        <v>1</v>
      </c>
      <c r="D131" s="84" t="str">
        <f t="shared" si="23"/>
        <v>a/</v>
      </c>
      <c r="E131" s="84" t="str">
        <f t="shared" si="23"/>
        <v>a/</v>
      </c>
      <c r="F131" s="84">
        <f t="shared" si="23"/>
        <v>31</v>
      </c>
      <c r="G131" s="84">
        <f t="shared" si="23"/>
        <v>1</v>
      </c>
      <c r="H131" s="84">
        <f t="shared" si="23"/>
        <v>122</v>
      </c>
      <c r="I131" s="84">
        <f t="shared" si="23"/>
        <v>1</v>
      </c>
      <c r="J131" s="84">
        <f t="shared" si="23"/>
        <v>391</v>
      </c>
      <c r="K131" s="84">
        <f t="shared" si="23"/>
        <v>3</v>
      </c>
      <c r="L131" s="84">
        <f t="shared" si="23"/>
        <v>130</v>
      </c>
      <c r="M131" s="84">
        <f t="shared" si="23"/>
        <v>2</v>
      </c>
      <c r="N131" s="176">
        <f t="shared" si="23"/>
        <v>625</v>
      </c>
      <c r="O131" s="84">
        <f t="shared" si="23"/>
        <v>2</v>
      </c>
      <c r="P131" s="84">
        <f t="shared" si="23"/>
        <v>93</v>
      </c>
      <c r="Q131" s="84">
        <f t="shared" si="23"/>
        <v>3</v>
      </c>
      <c r="R131" s="84" t="str">
        <f t="shared" si="23"/>
        <v>a/</v>
      </c>
      <c r="S131" s="84" t="str">
        <f t="shared" si="23"/>
        <v>a/</v>
      </c>
      <c r="T131" s="84">
        <f t="shared" si="23"/>
        <v>247</v>
      </c>
      <c r="U131" s="84">
        <f t="shared" si="23"/>
        <v>3</v>
      </c>
    </row>
    <row r="132" spans="1:21" ht="12" customHeight="1" x14ac:dyDescent="0.2">
      <c r="A132" s="53">
        <v>2016</v>
      </c>
      <c r="B132" s="84">
        <f t="shared" ref="B132:U132" si="24">B62</f>
        <v>154</v>
      </c>
      <c r="C132" s="84">
        <f t="shared" si="24"/>
        <v>2</v>
      </c>
      <c r="D132" s="84" t="str">
        <f t="shared" si="24"/>
        <v>a/</v>
      </c>
      <c r="E132" s="84" t="str">
        <f t="shared" si="24"/>
        <v>a/</v>
      </c>
      <c r="F132" s="84">
        <f t="shared" si="24"/>
        <v>24</v>
      </c>
      <c r="G132" s="84">
        <f t="shared" si="24"/>
        <v>0</v>
      </c>
      <c r="H132" s="84">
        <f t="shared" si="24"/>
        <v>162</v>
      </c>
      <c r="I132" s="84">
        <f t="shared" si="24"/>
        <v>3</v>
      </c>
      <c r="J132" s="84">
        <f t="shared" si="24"/>
        <v>159</v>
      </c>
      <c r="K132" s="84">
        <f t="shared" si="24"/>
        <v>9</v>
      </c>
      <c r="L132" s="84">
        <f t="shared" si="24"/>
        <v>39</v>
      </c>
      <c r="M132" s="84">
        <f t="shared" si="24"/>
        <v>1</v>
      </c>
      <c r="N132" s="176">
        <f t="shared" si="24"/>
        <v>224</v>
      </c>
      <c r="O132" s="84">
        <f t="shared" si="24"/>
        <v>1</v>
      </c>
      <c r="P132" s="84">
        <f t="shared" si="24"/>
        <v>19</v>
      </c>
      <c r="Q132" s="84">
        <f t="shared" si="24"/>
        <v>0</v>
      </c>
      <c r="R132" s="84" t="str">
        <f t="shared" si="24"/>
        <v>a/</v>
      </c>
      <c r="S132" s="84" t="str">
        <f t="shared" si="24"/>
        <v>a/</v>
      </c>
      <c r="T132" s="84">
        <f t="shared" si="24"/>
        <v>118</v>
      </c>
      <c r="U132" s="84">
        <f t="shared" si="24"/>
        <v>2</v>
      </c>
    </row>
    <row r="133" spans="1:21" ht="12" customHeight="1" x14ac:dyDescent="0.2">
      <c r="A133" s="53">
        <v>2017</v>
      </c>
      <c r="B133" s="84">
        <f t="shared" ref="B133:U133" si="25">B63</f>
        <v>132</v>
      </c>
      <c r="C133" s="84">
        <f t="shared" si="25"/>
        <v>1</v>
      </c>
      <c r="D133" s="84" t="str">
        <f t="shared" si="25"/>
        <v>a/</v>
      </c>
      <c r="E133" s="84" t="str">
        <f t="shared" si="25"/>
        <v>a/</v>
      </c>
      <c r="F133" s="84">
        <f t="shared" si="25"/>
        <v>39</v>
      </c>
      <c r="G133" s="84">
        <f t="shared" si="25"/>
        <v>1</v>
      </c>
      <c r="H133" s="84">
        <f t="shared" si="25"/>
        <v>109</v>
      </c>
      <c r="I133" s="84">
        <f t="shared" si="25"/>
        <v>1</v>
      </c>
      <c r="J133" s="84">
        <f t="shared" si="25"/>
        <v>126</v>
      </c>
      <c r="K133" s="84">
        <f t="shared" si="25"/>
        <v>5</v>
      </c>
      <c r="L133" s="84">
        <f t="shared" si="25"/>
        <v>47</v>
      </c>
      <c r="M133" s="84">
        <f t="shared" si="25"/>
        <v>4</v>
      </c>
      <c r="N133" s="176">
        <f t="shared" si="25"/>
        <v>282</v>
      </c>
      <c r="O133" s="84">
        <f t="shared" si="25"/>
        <v>3</v>
      </c>
      <c r="P133" s="84">
        <f t="shared" si="25"/>
        <v>20</v>
      </c>
      <c r="Q133" s="84">
        <f t="shared" si="25"/>
        <v>1</v>
      </c>
      <c r="R133" s="84" t="str">
        <f t="shared" si="25"/>
        <v>a/</v>
      </c>
      <c r="S133" s="84" t="str">
        <f t="shared" si="25"/>
        <v>a/</v>
      </c>
      <c r="T133" s="84">
        <f t="shared" si="25"/>
        <v>114</v>
      </c>
      <c r="U133" s="84">
        <f t="shared" si="25"/>
        <v>2</v>
      </c>
    </row>
    <row r="134" spans="1:21" ht="12" customHeight="1" x14ac:dyDescent="0.2">
      <c r="A134" s="53">
        <v>2018</v>
      </c>
      <c r="B134" s="84">
        <f t="shared" ref="B134:U134" si="26">B64</f>
        <v>107</v>
      </c>
      <c r="C134" s="84">
        <f t="shared" si="26"/>
        <v>6</v>
      </c>
      <c r="D134" s="84" t="str">
        <f t="shared" si="26"/>
        <v>a/</v>
      </c>
      <c r="E134" s="84" t="str">
        <f t="shared" si="26"/>
        <v>a/</v>
      </c>
      <c r="F134" s="84">
        <f t="shared" si="26"/>
        <v>11</v>
      </c>
      <c r="G134" s="84">
        <f t="shared" si="26"/>
        <v>0</v>
      </c>
      <c r="H134" s="84">
        <f t="shared" si="26"/>
        <v>86</v>
      </c>
      <c r="I134" s="84">
        <f t="shared" si="26"/>
        <v>2</v>
      </c>
      <c r="J134" s="84">
        <f t="shared" si="26"/>
        <v>220</v>
      </c>
      <c r="K134" s="84">
        <f t="shared" si="26"/>
        <v>11</v>
      </c>
      <c r="L134" s="84">
        <f t="shared" si="26"/>
        <v>31</v>
      </c>
      <c r="M134" s="84">
        <f t="shared" si="26"/>
        <v>3</v>
      </c>
      <c r="N134" s="176">
        <f t="shared" si="26"/>
        <v>94</v>
      </c>
      <c r="O134" s="84">
        <f t="shared" si="26"/>
        <v>5</v>
      </c>
      <c r="P134" s="84">
        <f t="shared" si="26"/>
        <v>57</v>
      </c>
      <c r="Q134" s="84">
        <f t="shared" si="26"/>
        <v>5</v>
      </c>
      <c r="R134" s="84" t="str">
        <f t="shared" si="26"/>
        <v>a/</v>
      </c>
      <c r="S134" s="84" t="str">
        <f t="shared" si="26"/>
        <v>a/</v>
      </c>
      <c r="T134" s="84">
        <f t="shared" si="26"/>
        <v>92</v>
      </c>
      <c r="U134" s="84">
        <f t="shared" si="26"/>
        <v>5</v>
      </c>
    </row>
    <row r="135" spans="1:21" ht="12" customHeight="1" x14ac:dyDescent="0.2">
      <c r="A135" s="53">
        <v>2019</v>
      </c>
      <c r="B135" s="84">
        <f t="shared" ref="B135:U135" si="27">B65</f>
        <v>201</v>
      </c>
      <c r="C135" s="84">
        <f t="shared" si="27"/>
        <v>2</v>
      </c>
      <c r="D135" s="84" t="str">
        <f t="shared" si="27"/>
        <v>a/</v>
      </c>
      <c r="E135" s="84" t="str">
        <f t="shared" si="27"/>
        <v>a/</v>
      </c>
      <c r="F135" s="84">
        <f t="shared" si="27"/>
        <v>8</v>
      </c>
      <c r="G135" s="84">
        <f t="shared" si="27"/>
        <v>0</v>
      </c>
      <c r="H135" s="84">
        <f t="shared" si="27"/>
        <v>48</v>
      </c>
      <c r="I135" s="84">
        <f t="shared" si="27"/>
        <v>0</v>
      </c>
      <c r="J135" s="84">
        <f t="shared" si="27"/>
        <v>79</v>
      </c>
      <c r="K135" s="84">
        <f t="shared" si="27"/>
        <v>2</v>
      </c>
      <c r="L135" s="84">
        <f t="shared" si="27"/>
        <v>27</v>
      </c>
      <c r="M135" s="84">
        <f t="shared" si="27"/>
        <v>0</v>
      </c>
      <c r="N135" s="176">
        <f t="shared" si="27"/>
        <v>46</v>
      </c>
      <c r="O135" s="84">
        <f t="shared" si="27"/>
        <v>2</v>
      </c>
      <c r="P135" s="84">
        <f t="shared" si="27"/>
        <v>19</v>
      </c>
      <c r="Q135" s="84">
        <f t="shared" si="27"/>
        <v>1</v>
      </c>
      <c r="R135" s="84" t="str">
        <f t="shared" si="27"/>
        <v>a/</v>
      </c>
      <c r="S135" s="84" t="str">
        <f t="shared" si="27"/>
        <v>a/</v>
      </c>
      <c r="T135" s="84">
        <f t="shared" si="27"/>
        <v>65</v>
      </c>
      <c r="U135" s="84">
        <f t="shared" si="27"/>
        <v>1</v>
      </c>
    </row>
    <row r="136" spans="1:21" ht="12" customHeight="1" x14ac:dyDescent="0.2">
      <c r="A136" s="53">
        <v>2020</v>
      </c>
      <c r="B136" s="84">
        <f t="shared" ref="B136:U136" si="28">B66</f>
        <v>348</v>
      </c>
      <c r="C136" s="84">
        <f t="shared" si="28"/>
        <v>4</v>
      </c>
      <c r="D136" s="84" t="str">
        <f t="shared" si="28"/>
        <v>a/</v>
      </c>
      <c r="E136" s="84" t="str">
        <f t="shared" si="28"/>
        <v>a/</v>
      </c>
      <c r="F136" s="84">
        <f t="shared" si="28"/>
        <v>17</v>
      </c>
      <c r="G136" s="84">
        <f t="shared" si="28"/>
        <v>0</v>
      </c>
      <c r="H136" s="84">
        <f t="shared" si="28"/>
        <v>115</v>
      </c>
      <c r="I136" s="84">
        <f t="shared" si="28"/>
        <v>1</v>
      </c>
      <c r="J136" s="84">
        <f t="shared" si="28"/>
        <v>233</v>
      </c>
      <c r="K136" s="84">
        <f t="shared" si="28"/>
        <v>5</v>
      </c>
      <c r="L136" s="84">
        <f t="shared" si="28"/>
        <v>71</v>
      </c>
      <c r="M136" s="84">
        <f t="shared" si="28"/>
        <v>3</v>
      </c>
      <c r="N136" s="176">
        <f t="shared" si="28"/>
        <v>74</v>
      </c>
      <c r="O136" s="84">
        <f t="shared" si="28"/>
        <v>1</v>
      </c>
      <c r="P136" s="84">
        <f t="shared" si="28"/>
        <v>47</v>
      </c>
      <c r="Q136" s="84">
        <f t="shared" si="28"/>
        <v>3</v>
      </c>
      <c r="R136" s="84" t="str">
        <f t="shared" si="28"/>
        <v>a/</v>
      </c>
      <c r="S136" s="84" t="str">
        <f t="shared" si="28"/>
        <v>a/</v>
      </c>
      <c r="T136" s="84">
        <f t="shared" si="28"/>
        <v>137</v>
      </c>
      <c r="U136" s="84">
        <f t="shared" si="28"/>
        <v>3</v>
      </c>
    </row>
    <row r="137" spans="1:21" ht="12" customHeight="1" x14ac:dyDescent="0.2">
      <c r="A137" s="53">
        <v>2021</v>
      </c>
      <c r="B137" s="84">
        <f t="shared" ref="B137:U137" si="29">B67</f>
        <v>120</v>
      </c>
      <c r="C137" s="84">
        <f t="shared" si="29"/>
        <v>2</v>
      </c>
      <c r="D137" s="84" t="str">
        <f t="shared" si="29"/>
        <v>a/</v>
      </c>
      <c r="E137" s="84" t="str">
        <f t="shared" si="29"/>
        <v>a/</v>
      </c>
      <c r="F137" s="84">
        <f t="shared" si="29"/>
        <v>20</v>
      </c>
      <c r="G137" s="84">
        <f t="shared" si="29"/>
        <v>0</v>
      </c>
      <c r="H137" s="84">
        <f t="shared" si="29"/>
        <v>74</v>
      </c>
      <c r="I137" s="84">
        <f t="shared" si="29"/>
        <v>1</v>
      </c>
      <c r="J137" s="84">
        <f t="shared" si="29"/>
        <v>133</v>
      </c>
      <c r="K137" s="84">
        <f t="shared" si="29"/>
        <v>9</v>
      </c>
      <c r="L137" s="84" t="str">
        <f t="shared" si="29"/>
        <v>a/</v>
      </c>
      <c r="M137" s="84" t="str">
        <f t="shared" si="29"/>
        <v>a/</v>
      </c>
      <c r="N137" s="176">
        <f t="shared" si="29"/>
        <v>124</v>
      </c>
      <c r="O137" s="84">
        <f t="shared" si="29"/>
        <v>1</v>
      </c>
      <c r="P137" s="84">
        <f t="shared" si="29"/>
        <v>5</v>
      </c>
      <c r="Q137" s="84">
        <f t="shared" si="29"/>
        <v>2</v>
      </c>
      <c r="R137" s="84" t="str">
        <f t="shared" si="29"/>
        <v>a/</v>
      </c>
      <c r="S137" s="84" t="str">
        <f t="shared" si="29"/>
        <v>a/</v>
      </c>
      <c r="T137" s="84">
        <f t="shared" si="29"/>
        <v>85</v>
      </c>
      <c r="U137" s="84">
        <f t="shared" si="29"/>
        <v>3</v>
      </c>
    </row>
    <row r="138" spans="1:21" ht="12" customHeight="1" x14ac:dyDescent="0.2">
      <c r="A138" s="53">
        <v>2022</v>
      </c>
      <c r="B138" s="84">
        <f t="shared" ref="B138:U138" si="30">B68</f>
        <v>72</v>
      </c>
      <c r="C138" s="84">
        <f t="shared" si="30"/>
        <v>0</v>
      </c>
      <c r="D138" s="84" t="str">
        <f t="shared" si="30"/>
        <v>a/</v>
      </c>
      <c r="E138" s="84" t="str">
        <f t="shared" si="30"/>
        <v>a/</v>
      </c>
      <c r="F138" s="84">
        <f t="shared" si="30"/>
        <v>21</v>
      </c>
      <c r="G138" s="84">
        <f t="shared" si="30"/>
        <v>0</v>
      </c>
      <c r="H138" s="84">
        <f t="shared" si="30"/>
        <v>57</v>
      </c>
      <c r="I138" s="84">
        <f t="shared" si="30"/>
        <v>1</v>
      </c>
      <c r="J138" s="84">
        <f t="shared" si="30"/>
        <v>127</v>
      </c>
      <c r="K138" s="84">
        <f t="shared" si="30"/>
        <v>5</v>
      </c>
      <c r="L138" s="84" t="str">
        <f t="shared" si="30"/>
        <v>a/</v>
      </c>
      <c r="M138" s="84" t="str">
        <f t="shared" si="30"/>
        <v>a/</v>
      </c>
      <c r="N138" s="176">
        <f t="shared" si="30"/>
        <v>265</v>
      </c>
      <c r="O138" s="84">
        <f t="shared" si="30"/>
        <v>4</v>
      </c>
      <c r="P138" s="84">
        <f t="shared" si="30"/>
        <v>48</v>
      </c>
      <c r="Q138" s="84">
        <f t="shared" si="30"/>
        <v>5</v>
      </c>
      <c r="R138" s="84" t="str">
        <f t="shared" si="30"/>
        <v>a/</v>
      </c>
      <c r="S138" s="84" t="str">
        <f t="shared" si="30"/>
        <v>a/</v>
      </c>
      <c r="T138" s="84">
        <f t="shared" si="30"/>
        <v>105</v>
      </c>
      <c r="U138" s="84">
        <f t="shared" si="30"/>
        <v>3</v>
      </c>
    </row>
    <row r="139" spans="1:21" ht="12" customHeight="1" x14ac:dyDescent="0.2">
      <c r="A139" s="53">
        <v>2023</v>
      </c>
      <c r="B139" s="84">
        <f t="shared" ref="B139:U140" si="31">B69</f>
        <v>81</v>
      </c>
      <c r="C139" s="84">
        <f t="shared" si="31"/>
        <v>0</v>
      </c>
      <c r="D139" s="84" t="str">
        <f t="shared" si="31"/>
        <v>a/</v>
      </c>
      <c r="E139" s="84" t="str">
        <f t="shared" si="31"/>
        <v>a/</v>
      </c>
      <c r="F139" s="84">
        <f t="shared" si="31"/>
        <v>36</v>
      </c>
      <c r="G139" s="84">
        <f t="shared" si="31"/>
        <v>0</v>
      </c>
      <c r="H139" s="84">
        <f t="shared" si="31"/>
        <v>95</v>
      </c>
      <c r="I139" s="84">
        <f t="shared" si="31"/>
        <v>0</v>
      </c>
      <c r="J139" s="84">
        <f t="shared" si="31"/>
        <v>125</v>
      </c>
      <c r="K139" s="84">
        <f t="shared" si="31"/>
        <v>8</v>
      </c>
      <c r="L139" s="84" t="str">
        <f t="shared" si="31"/>
        <v>a/</v>
      </c>
      <c r="M139" s="84" t="str">
        <f t="shared" si="31"/>
        <v>a/</v>
      </c>
      <c r="N139" s="176">
        <f t="shared" si="31"/>
        <v>280</v>
      </c>
      <c r="O139" s="84">
        <f t="shared" si="31"/>
        <v>0</v>
      </c>
      <c r="P139" s="84">
        <f t="shared" si="31"/>
        <v>42</v>
      </c>
      <c r="Q139" s="84">
        <f t="shared" si="31"/>
        <v>2</v>
      </c>
      <c r="R139" s="84" t="str">
        <f t="shared" si="31"/>
        <v>a/</v>
      </c>
      <c r="S139" s="84" t="str">
        <f t="shared" si="31"/>
        <v>a/</v>
      </c>
      <c r="T139" s="84">
        <f t="shared" si="31"/>
        <v>118</v>
      </c>
      <c r="U139" s="84">
        <f t="shared" si="31"/>
        <v>2</v>
      </c>
    </row>
    <row r="140" spans="1:21" ht="12" customHeight="1" x14ac:dyDescent="0.2">
      <c r="A140" s="53" t="s">
        <v>1197</v>
      </c>
      <c r="B140" s="84">
        <f t="shared" si="31"/>
        <v>69</v>
      </c>
      <c r="C140" s="84">
        <f t="shared" si="31"/>
        <v>1</v>
      </c>
      <c r="D140" s="84" t="str">
        <f t="shared" si="31"/>
        <v>a/</v>
      </c>
      <c r="E140" s="84" t="str">
        <f t="shared" si="31"/>
        <v>a/</v>
      </c>
      <c r="F140" s="84">
        <f t="shared" si="31"/>
        <v>24</v>
      </c>
      <c r="G140" s="84">
        <f t="shared" si="31"/>
        <v>0</v>
      </c>
      <c r="H140" s="84">
        <f t="shared" si="31"/>
        <v>43</v>
      </c>
      <c r="I140" s="84">
        <f t="shared" si="31"/>
        <v>0</v>
      </c>
      <c r="J140" s="84">
        <f t="shared" si="31"/>
        <v>196</v>
      </c>
      <c r="K140" s="84">
        <f t="shared" si="31"/>
        <v>8</v>
      </c>
      <c r="L140" s="84" t="str">
        <f t="shared" si="31"/>
        <v>a/</v>
      </c>
      <c r="M140" s="84" t="str">
        <f t="shared" si="31"/>
        <v>a/</v>
      </c>
      <c r="N140" s="176">
        <f t="shared" si="31"/>
        <v>313</v>
      </c>
      <c r="O140" s="84">
        <f t="shared" si="31"/>
        <v>6</v>
      </c>
      <c r="P140" s="84">
        <f t="shared" si="31"/>
        <v>43</v>
      </c>
      <c r="Q140" s="84">
        <f t="shared" si="31"/>
        <v>5</v>
      </c>
      <c r="R140" s="84" t="str">
        <f t="shared" si="31"/>
        <v>a/</v>
      </c>
      <c r="S140" s="84" t="str">
        <f t="shared" si="31"/>
        <v>a/</v>
      </c>
      <c r="T140" s="84">
        <f t="shared" si="31"/>
        <v>123</v>
      </c>
      <c r="U140" s="84">
        <f t="shared" si="31"/>
        <v>4</v>
      </c>
    </row>
    <row r="141" spans="1:21" ht="12" customHeight="1" x14ac:dyDescent="0.2">
      <c r="A141" s="1030" t="str">
        <f>A71</f>
        <v>a/  Surveys were not conducted.</v>
      </c>
      <c r="B141" s="1030"/>
      <c r="C141" s="1030"/>
      <c r="D141" s="1030"/>
      <c r="E141" s="1030"/>
      <c r="F141" s="1030"/>
      <c r="G141" s="1030"/>
      <c r="H141" s="1030"/>
      <c r="I141" s="1030"/>
      <c r="J141" s="1030"/>
      <c r="K141" s="1030"/>
      <c r="L141" s="1030"/>
      <c r="M141" s="1030"/>
      <c r="N141" s="1030"/>
      <c r="O141" s="1030"/>
      <c r="P141" s="1030"/>
      <c r="Q141" s="1030"/>
      <c r="R141" s="1030"/>
      <c r="S141" s="1030"/>
      <c r="T141" s="1030"/>
      <c r="U141" s="1030"/>
    </row>
    <row r="142" spans="1:21" ht="12" customHeight="1" x14ac:dyDescent="0.2">
      <c r="A142" s="1000" t="str">
        <f>A72</f>
        <v>b/  Preliminary.</v>
      </c>
      <c r="B142" s="1000"/>
      <c r="C142" s="1000"/>
      <c r="D142" s="1000"/>
      <c r="E142" s="1000"/>
      <c r="F142" s="1000"/>
      <c r="G142" s="1000"/>
      <c r="H142" s="1000"/>
      <c r="I142" s="1000"/>
      <c r="J142" s="1000"/>
      <c r="K142" s="1000"/>
      <c r="L142" s="1000"/>
      <c r="M142" s="1000"/>
      <c r="N142" s="1000"/>
      <c r="O142" s="1000"/>
      <c r="P142" s="1000"/>
      <c r="Q142" s="1000"/>
      <c r="R142" s="1000"/>
      <c r="S142" s="1000"/>
      <c r="T142" s="1000"/>
      <c r="U142" s="1000"/>
    </row>
    <row r="143" spans="1:21" ht="12" customHeight="1" x14ac:dyDescent="0.2">
      <c r="A143" s="1000"/>
      <c r="B143" s="1000"/>
      <c r="C143" s="1000"/>
      <c r="D143" s="1000"/>
      <c r="E143" s="1000"/>
      <c r="F143" s="1000"/>
      <c r="G143" s="1000"/>
      <c r="H143" s="1000"/>
      <c r="I143" s="1000"/>
      <c r="J143" s="1000"/>
      <c r="K143" s="1000"/>
      <c r="L143" s="1000"/>
      <c r="M143" s="1000"/>
      <c r="N143" s="1000"/>
      <c r="O143" s="1000"/>
      <c r="P143" s="1000"/>
      <c r="Q143" s="1000"/>
      <c r="R143" s="1000"/>
      <c r="S143" s="1000"/>
      <c r="T143" s="1000"/>
      <c r="U143" s="1000"/>
    </row>
  </sheetData>
  <customSheetViews>
    <customSheetView guid="{951E20F6-66AF-4739-924D-9C0B166AA065}" showPageBreaks="1" showGridLines="0" fitToPage="1" showRuler="0">
      <pane ySplit="6" topLeftCell="A102" activePane="bottomLeft" state="frozen"/>
      <selection pane="bottomLeft" activeCell="E116" sqref="E116"/>
      <pageMargins left="1" right="1" top="1" bottom="1" header="0.5" footer="0.5"/>
      <pageSetup scale="29" orientation="landscape" horizontalDpi="4294967292" r:id="rId1"/>
      <headerFooter alignWithMargins="0"/>
    </customSheetView>
    <customSheetView guid="{56968ECB-F4FE-477A-8A39-9E820F23F3B6}" showGridLines="0" fitToPage="1">
      <pane ySplit="6" topLeftCell="A52" activePane="bottomLeft" state="frozen"/>
      <selection pane="bottomLeft" activeCell="A129" sqref="A129"/>
      <pageMargins left="1" right="1" top="1" bottom="1" header="0.5" footer="0.5"/>
      <pageSetup scale="91" orientation="landscape" horizontalDpi="4294967292" r:id="rId2"/>
      <headerFooter alignWithMargins="0"/>
    </customSheetView>
    <customSheetView guid="{8B1E0859-77EF-4DDB-A81F-104DBA348B31}" showPageBreaks="1" showGridLines="0" fitToPage="1" printArea="1">
      <pane ySplit="6" topLeftCell="A107" activePane="bottomLeft" state="frozen"/>
      <selection pane="bottomLeft" activeCell="A127" sqref="A127"/>
      <pageMargins left="1" right="1" top="1" bottom="1" header="0.5" footer="0.5"/>
      <pageSetup scale="90" orientation="landscape" horizontalDpi="4294967292" r:id="rId3"/>
      <headerFooter alignWithMargins="0"/>
    </customSheetView>
    <customSheetView guid="{5AF37BD3-DE11-4EB0-B468-40F0C613EAAC}" showPageBreaks="1" showGridLines="0" showRuler="0">
      <pane ySplit="6" topLeftCell="A7" activePane="bottomLeft" state="frozen"/>
      <selection pane="bottomLeft" activeCell="A7" sqref="A7"/>
      <pageMargins left="1" right="1" top="1" bottom="1" header="0.5" footer="0.5"/>
      <pageSetup scale="90" orientation="landscape" horizontalDpi="4294967292" r:id="rId4"/>
      <headerFooter alignWithMargins="0"/>
    </customSheetView>
    <customSheetView guid="{4E64E44E-C413-40AC-A3E9-46A65E2E50C1}" showPageBreaks="1" showGridLines="0" printArea="1" showRuler="0">
      <pane ySplit="6" topLeftCell="A7" activePane="bottomLeft" state="frozen"/>
      <selection pane="bottomLeft" activeCell="A7" sqref="A7"/>
      <pageMargins left="1" right="1" top="1" bottom="1" header="0.5" footer="0.5"/>
      <pageSetup scale="90" orientation="landscape" horizontalDpi="4294967292" r:id="rId5"/>
      <headerFooter alignWithMargins="0"/>
    </customSheetView>
    <customSheetView guid="{CBDD6A68-2B40-41C7-BE8F-235A878832D4}" scale="95" showGridLines="0" showRuler="0">
      <pane ySplit="6" topLeftCell="A85" activePane="bottomLeft" state="frozen"/>
      <selection pane="bottomLeft" activeCell="B3" sqref="B3:C5"/>
      <pageMargins left="1" right="1" top="1" bottom="1" header="0.5" footer="0.5"/>
      <pageSetup scale="86" orientation="landscape" horizontalDpi="4294967292" r:id="rId6"/>
      <headerFooter alignWithMargins="0"/>
    </customSheetView>
    <customSheetView guid="{1BB9C890-5E21-46C2-BAFE-D361E72979A8}" showPageBreaks="1" showGridLines="0" printArea="1" showRuler="0">
      <pane ySplit="6" topLeftCell="A85" activePane="bottomLeft" state="frozen"/>
      <selection pane="bottomLeft" activeCell="B3" sqref="B3:C5"/>
      <pageMargins left="1" right="1" top="1" bottom="1" header="0.5" footer="0.5"/>
      <pageSetup scale="86" orientation="landscape" horizontalDpi="4294967292" r:id="rId7"/>
      <headerFooter alignWithMargins="0"/>
    </customSheetView>
    <customSheetView guid="{622B48C2-7B56-4B1F-A7B4-4660CCA8C989}" showPageBreaks="1" showGridLines="0" printArea="1" showRuler="0">
      <pane ySplit="6" topLeftCell="A85" activePane="bottomLeft" state="frozen"/>
      <selection pane="bottomLeft" activeCell="B3" sqref="B3:C5"/>
      <pageMargins left="1" right="1" top="1" bottom="1" header="0.5" footer="0.5"/>
      <pageSetup scale="86" orientation="landscape" horizontalDpi="4294967292" r:id="rId8"/>
      <headerFooter alignWithMargins="0"/>
    </customSheetView>
    <customSheetView guid="{BBF7E6D9-D6DC-4A8E-B6D8-078D86A9ABA9}" showPageBreaks="1" showGridLines="0" fitToPage="1" showRuler="0">
      <pane ySplit="6" topLeftCell="A36" activePane="bottomLeft" state="frozen"/>
      <selection pane="bottomLeft" activeCell="A57" sqref="A57:U57"/>
      <pageMargins left="1" right="1" top="1" bottom="1" header="0.5" footer="0.5"/>
      <pageSetup scale="29" orientation="landscape" horizontalDpi="4294967292" r:id="rId9"/>
      <headerFooter alignWithMargins="0"/>
    </customSheetView>
    <customSheetView guid="{CD5E8C7E-750A-46DA-942B-F5133C1E4099}" showPageBreaks="1" showGridLines="0" fitToPage="1" showRuler="0">
      <pane ySplit="6" topLeftCell="A88" activePane="bottomLeft" state="frozen"/>
      <selection pane="bottomLeft" activeCell="A101" sqref="A101:U101"/>
      <pageMargins left="1" right="1" top="1" bottom="1" header="0.5" footer="0.5"/>
      <pageSetup scale="30" orientation="landscape" horizontalDpi="4294967292" r:id="rId10"/>
      <headerFooter alignWithMargins="0"/>
    </customSheetView>
    <customSheetView guid="{5AE94949-FC73-44C2-96F8-94154186EF22}" showPageBreaks="1" showGridLines="0" showRuler="0">
      <pane ySplit="6" topLeftCell="A7" activePane="bottomLeft" state="frozen"/>
      <selection pane="bottomLeft" activeCell="A7" sqref="A7"/>
      <pageMargins left="1" right="1" top="1" bottom="1" header="0.5" footer="0.5"/>
      <pageSetup scale="90" orientation="landscape" horizontalDpi="4294967292" r:id="rId11"/>
      <headerFooter alignWithMargins="0"/>
    </customSheetView>
    <customSheetView guid="{803B97A9-0AF5-4FA4-9F0C-810C2BEAFCD3}" showPageBreaks="1" showGridLines="0" fitToPage="1" showRuler="0">
      <pane ySplit="6" topLeftCell="A102" activePane="bottomLeft" state="frozen"/>
      <selection pane="bottomLeft" activeCell="E116" sqref="E116"/>
      <pageMargins left="1" right="1" top="1" bottom="1" header="0.5" footer="0.5"/>
      <pageSetup scale="29" orientation="landscape" horizontalDpi="4294967292" r:id="rId12"/>
      <headerFooter alignWithMargins="0"/>
    </customSheetView>
    <customSheetView guid="{EF5D9E67-CDBC-4DA7-AF4B-457CDBE1825C}" showGridLines="0" fitToPage="1">
      <pane ySplit="6" topLeftCell="A7" activePane="bottomLeft" state="frozen"/>
      <selection pane="bottomLeft" activeCell="A7" sqref="A7"/>
      <pageMargins left="1" right="1" top="1" bottom="1" header="0.5" footer="0.5"/>
      <pageSetup scale="90" orientation="landscape" horizontalDpi="4294967292" r:id="rId13"/>
      <headerFooter alignWithMargins="0"/>
    </customSheetView>
  </customSheetViews>
  <mergeCells count="31">
    <mergeCell ref="A1:U1"/>
    <mergeCell ref="A5:A6"/>
    <mergeCell ref="B2:S2"/>
    <mergeCell ref="B3:C5"/>
    <mergeCell ref="D3:E5"/>
    <mergeCell ref="F3:G5"/>
    <mergeCell ref="H3:I5"/>
    <mergeCell ref="A143:U143"/>
    <mergeCell ref="A103:U103"/>
    <mergeCell ref="N3:O5"/>
    <mergeCell ref="P3:Q5"/>
    <mergeCell ref="A141:U141"/>
    <mergeCell ref="T105:U107"/>
    <mergeCell ref="T3:U5"/>
    <mergeCell ref="J3:K5"/>
    <mergeCell ref="L3:M5"/>
    <mergeCell ref="B104:S104"/>
    <mergeCell ref="B105:C107"/>
    <mergeCell ref="D105:E107"/>
    <mergeCell ref="F105:G107"/>
    <mergeCell ref="L105:M107"/>
    <mergeCell ref="N105:O107"/>
    <mergeCell ref="A107:A108"/>
    <mergeCell ref="A142:U142"/>
    <mergeCell ref="A71:U71"/>
    <mergeCell ref="R3:S5"/>
    <mergeCell ref="H105:I107"/>
    <mergeCell ref="J105:K107"/>
    <mergeCell ref="A72:U72"/>
    <mergeCell ref="P105:Q107"/>
    <mergeCell ref="R105:S107"/>
  </mergeCells>
  <phoneticPr fontId="0" type="noConversion"/>
  <pageMargins left="1" right="1" top="1" bottom="1" header="0.5" footer="0.5"/>
  <pageSetup scale="91" orientation="landscape" horizontalDpi="4294967292" r:id="rId1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L129"/>
  <sheetViews>
    <sheetView showGridLines="0" zoomScale="115" zoomScaleNormal="115" zoomScaleSheetLayoutView="90" workbookViewId="0">
      <pane ySplit="5" topLeftCell="A90" activePane="bottomLeft" state="frozen"/>
      <selection activeCell="R23" sqref="R23"/>
      <selection pane="bottomLeft" activeCell="A6" sqref="A6"/>
    </sheetView>
  </sheetViews>
  <sheetFormatPr defaultColWidth="9.109375" defaultRowHeight="12" customHeight="1" x14ac:dyDescent="0.2"/>
  <cols>
    <col min="1" max="1" width="8.6640625" style="65" customWidth="1"/>
    <col min="2" max="6" width="9.6640625" style="38" customWidth="1"/>
    <col min="7" max="7" width="10.5546875" style="38" customWidth="1"/>
    <col min="8" max="11" width="9.6640625" style="41" customWidth="1"/>
    <col min="12" max="12" width="10.109375" style="38" customWidth="1"/>
    <col min="13" max="16384" width="9.109375" style="123"/>
  </cols>
  <sheetData>
    <row r="1" spans="1:38" ht="12" customHeight="1" x14ac:dyDescent="0.2">
      <c r="A1" s="1010" t="s">
        <v>278</v>
      </c>
      <c r="B1" s="1010"/>
      <c r="C1" s="1010"/>
      <c r="D1" s="1010"/>
      <c r="E1" s="1010"/>
      <c r="F1" s="1010"/>
      <c r="G1" s="1010"/>
      <c r="H1" s="1010"/>
      <c r="I1" s="1010"/>
      <c r="J1" s="1010"/>
      <c r="K1" s="1010"/>
      <c r="L1" s="1010"/>
    </row>
    <row r="2" spans="1:38" ht="12" customHeight="1" x14ac:dyDescent="0.25">
      <c r="A2" s="53"/>
      <c r="B2" s="1"/>
      <c r="C2" s="1"/>
      <c r="D2" s="1"/>
      <c r="E2" s="1027" t="s">
        <v>13</v>
      </c>
      <c r="F2" s="1027"/>
      <c r="G2" s="1027"/>
      <c r="H2" s="1027"/>
      <c r="I2" s="1027"/>
      <c r="J2" s="1027"/>
      <c r="K2" s="1027"/>
      <c r="L2" s="1"/>
      <c r="AG2"/>
      <c r="AH2"/>
      <c r="AI2"/>
      <c r="AJ2"/>
      <c r="AK2"/>
      <c r="AL2"/>
    </row>
    <row r="3" spans="1:38" ht="11.25" customHeight="1" x14ac:dyDescent="0.25">
      <c r="A3" s="392"/>
      <c r="B3" s="1031" t="s">
        <v>998</v>
      </c>
      <c r="C3" s="1034" t="s">
        <v>906</v>
      </c>
      <c r="D3" s="1034"/>
      <c r="E3" s="1035" t="s">
        <v>14</v>
      </c>
      <c r="F3" s="1035"/>
      <c r="G3" s="1035"/>
      <c r="H3" s="392"/>
      <c r="I3" s="392"/>
      <c r="J3" s="392"/>
      <c r="K3" s="392"/>
      <c r="L3" s="392"/>
      <c r="AG3"/>
      <c r="AH3"/>
      <c r="AI3"/>
      <c r="AJ3"/>
      <c r="AK3"/>
      <c r="AL3"/>
    </row>
    <row r="4" spans="1:38" ht="10.199999999999999" x14ac:dyDescent="0.2">
      <c r="A4" s="1031" t="s">
        <v>171</v>
      </c>
      <c r="B4" s="1031"/>
      <c r="C4" s="4" t="s">
        <v>34</v>
      </c>
      <c r="D4" s="369"/>
      <c r="E4" s="321"/>
      <c r="F4" s="1033" t="s">
        <v>21</v>
      </c>
      <c r="G4" s="1033" t="s">
        <v>20</v>
      </c>
      <c r="H4" s="321"/>
      <c r="I4" s="321"/>
      <c r="J4" s="321"/>
      <c r="K4" s="321"/>
      <c r="L4" s="1031" t="s">
        <v>24</v>
      </c>
    </row>
    <row r="5" spans="1:38" ht="11.4" x14ac:dyDescent="0.2">
      <c r="A5" s="1032"/>
      <c r="B5" s="1031"/>
      <c r="C5" s="388" t="s">
        <v>19</v>
      </c>
      <c r="D5" s="388" t="s">
        <v>213</v>
      </c>
      <c r="E5" s="388" t="s">
        <v>16</v>
      </c>
      <c r="F5" s="1032"/>
      <c r="G5" s="1032"/>
      <c r="H5" s="388" t="s">
        <v>17</v>
      </c>
      <c r="I5" s="388" t="s">
        <v>22</v>
      </c>
      <c r="J5" s="388" t="s">
        <v>29</v>
      </c>
      <c r="K5" s="388" t="s">
        <v>18</v>
      </c>
      <c r="L5" s="1032"/>
    </row>
    <row r="6" spans="1:38" ht="12" customHeight="1" x14ac:dyDescent="0.2">
      <c r="A6" s="53">
        <v>1971</v>
      </c>
      <c r="B6" s="48">
        <v>84000</v>
      </c>
      <c r="C6" s="48">
        <v>13800</v>
      </c>
      <c r="D6" s="48">
        <v>3700</v>
      </c>
      <c r="E6" s="48">
        <v>53300</v>
      </c>
      <c r="F6" s="48">
        <v>17000</v>
      </c>
      <c r="G6" s="48">
        <v>34300</v>
      </c>
      <c r="H6" s="108" t="s">
        <v>88</v>
      </c>
      <c r="I6" s="144">
        <v>11900</v>
      </c>
      <c r="J6" s="144">
        <v>200</v>
      </c>
      <c r="K6" s="144">
        <v>1100</v>
      </c>
      <c r="L6" s="48">
        <v>20000</v>
      </c>
    </row>
    <row r="7" spans="1:38" ht="12" customHeight="1" x14ac:dyDescent="0.2">
      <c r="A7" s="53">
        <v>1972</v>
      </c>
      <c r="B7" s="48">
        <v>84000</v>
      </c>
      <c r="C7" s="48">
        <v>13800</v>
      </c>
      <c r="D7" s="48">
        <v>3700</v>
      </c>
      <c r="E7" s="48">
        <v>53300</v>
      </c>
      <c r="F7" s="48">
        <v>17000</v>
      </c>
      <c r="G7" s="48">
        <v>34300</v>
      </c>
      <c r="H7" s="108" t="s">
        <v>88</v>
      </c>
      <c r="I7" s="144">
        <v>11900</v>
      </c>
      <c r="J7" s="144">
        <v>200</v>
      </c>
      <c r="K7" s="144">
        <v>1100</v>
      </c>
      <c r="L7" s="48">
        <v>20000</v>
      </c>
    </row>
    <row r="8" spans="1:38" ht="12" customHeight="1" x14ac:dyDescent="0.2">
      <c r="A8" s="53">
        <v>1973</v>
      </c>
      <c r="B8" s="48">
        <v>84000</v>
      </c>
      <c r="C8" s="48">
        <v>13800</v>
      </c>
      <c r="D8" s="48">
        <v>3700</v>
      </c>
      <c r="E8" s="48">
        <v>53300</v>
      </c>
      <c r="F8" s="48">
        <v>17000</v>
      </c>
      <c r="G8" s="48">
        <v>34300</v>
      </c>
      <c r="H8" s="108" t="s">
        <v>88</v>
      </c>
      <c r="I8" s="144">
        <v>11900</v>
      </c>
      <c r="J8" s="144">
        <v>200</v>
      </c>
      <c r="K8" s="144">
        <v>1100</v>
      </c>
      <c r="L8" s="48">
        <v>20000</v>
      </c>
    </row>
    <row r="9" spans="1:38" ht="12" customHeight="1" x14ac:dyDescent="0.2">
      <c r="A9" s="53">
        <v>1974</v>
      </c>
      <c r="B9" s="48">
        <v>84000</v>
      </c>
      <c r="C9" s="48">
        <v>13800</v>
      </c>
      <c r="D9" s="48">
        <v>3700</v>
      </c>
      <c r="E9" s="48">
        <v>53300</v>
      </c>
      <c r="F9" s="48">
        <v>17000</v>
      </c>
      <c r="G9" s="48">
        <v>34300</v>
      </c>
      <c r="H9" s="108" t="s">
        <v>88</v>
      </c>
      <c r="I9" s="144">
        <v>11900</v>
      </c>
      <c r="J9" s="144">
        <v>200</v>
      </c>
      <c r="K9" s="144">
        <v>1100</v>
      </c>
      <c r="L9" s="48">
        <v>20000</v>
      </c>
    </row>
    <row r="10" spans="1:38" ht="12" customHeight="1" x14ac:dyDescent="0.2">
      <c r="A10" s="53">
        <v>1975</v>
      </c>
      <c r="B10" s="48">
        <v>84000</v>
      </c>
      <c r="C10" s="48">
        <v>13800</v>
      </c>
      <c r="D10" s="48">
        <v>3700</v>
      </c>
      <c r="E10" s="48">
        <v>53300</v>
      </c>
      <c r="F10" s="48">
        <v>17000</v>
      </c>
      <c r="G10" s="48">
        <v>34300</v>
      </c>
      <c r="H10" s="108" t="s">
        <v>88</v>
      </c>
      <c r="I10" s="144">
        <v>11900</v>
      </c>
      <c r="J10" s="144">
        <v>200</v>
      </c>
      <c r="K10" s="144">
        <v>1100</v>
      </c>
      <c r="L10" s="48">
        <v>20000</v>
      </c>
    </row>
    <row r="11" spans="1:38" ht="12" customHeight="1" x14ac:dyDescent="0.2">
      <c r="A11" s="53">
        <v>1976</v>
      </c>
      <c r="B11" s="48">
        <v>80800</v>
      </c>
      <c r="C11" s="48">
        <v>4700</v>
      </c>
      <c r="D11" s="48">
        <v>3200</v>
      </c>
      <c r="E11" s="48">
        <v>38800</v>
      </c>
      <c r="F11" s="48">
        <v>15800</v>
      </c>
      <c r="G11" s="48">
        <v>21000</v>
      </c>
      <c r="H11" s="108" t="s">
        <v>88</v>
      </c>
      <c r="I11" s="144">
        <v>26600</v>
      </c>
      <c r="J11" s="144">
        <v>3100</v>
      </c>
      <c r="K11" s="144">
        <v>4300</v>
      </c>
      <c r="L11" s="48">
        <v>29900</v>
      </c>
    </row>
    <row r="12" spans="1:38" ht="12" customHeight="1" x14ac:dyDescent="0.2">
      <c r="A12" s="53">
        <v>1977</v>
      </c>
      <c r="B12" s="48">
        <v>92100</v>
      </c>
      <c r="C12" s="48">
        <v>6800</v>
      </c>
      <c r="D12" s="48">
        <v>3100</v>
      </c>
      <c r="E12" s="48">
        <v>56100</v>
      </c>
      <c r="F12" s="48">
        <v>14600</v>
      </c>
      <c r="G12" s="48">
        <v>38500</v>
      </c>
      <c r="H12" s="144">
        <v>600</v>
      </c>
      <c r="I12" s="144">
        <v>20900</v>
      </c>
      <c r="J12" s="144">
        <v>3300</v>
      </c>
      <c r="K12" s="144">
        <v>1300</v>
      </c>
      <c r="L12" s="48">
        <v>30200</v>
      </c>
    </row>
    <row r="13" spans="1:38" ht="12" customHeight="1" x14ac:dyDescent="0.2">
      <c r="A13" s="53">
        <v>1978</v>
      </c>
      <c r="B13" s="48">
        <v>106700</v>
      </c>
      <c r="C13" s="48">
        <v>13500</v>
      </c>
      <c r="D13" s="48">
        <v>5000</v>
      </c>
      <c r="E13" s="48">
        <v>69200</v>
      </c>
      <c r="F13" s="48">
        <v>20600</v>
      </c>
      <c r="G13" s="48">
        <v>45700</v>
      </c>
      <c r="H13" s="144">
        <v>700</v>
      </c>
      <c r="I13" s="144">
        <v>13800</v>
      </c>
      <c r="J13" s="144">
        <v>3700</v>
      </c>
      <c r="K13" s="144">
        <v>100</v>
      </c>
      <c r="L13" s="48">
        <v>25200</v>
      </c>
    </row>
    <row r="14" spans="1:38" ht="12" customHeight="1" x14ac:dyDescent="0.2">
      <c r="A14" s="53">
        <v>1979</v>
      </c>
      <c r="B14" s="48">
        <v>69212.181995327774</v>
      </c>
      <c r="C14" s="48">
        <v>5500</v>
      </c>
      <c r="D14" s="48">
        <v>1700</v>
      </c>
      <c r="E14" s="48">
        <v>49600</v>
      </c>
      <c r="F14" s="48">
        <v>13900</v>
      </c>
      <c r="G14" s="48">
        <v>25500</v>
      </c>
      <c r="H14" s="144">
        <v>800</v>
      </c>
      <c r="I14" s="144">
        <v>13400</v>
      </c>
      <c r="J14" s="144">
        <v>2500</v>
      </c>
      <c r="K14" s="144">
        <v>1900</v>
      </c>
      <c r="L14" s="48">
        <v>19200</v>
      </c>
    </row>
    <row r="15" spans="1:38" ht="12" customHeight="1" x14ac:dyDescent="0.2">
      <c r="A15" s="53">
        <v>1980</v>
      </c>
      <c r="B15" s="48">
        <v>73000</v>
      </c>
      <c r="C15" s="48">
        <v>300</v>
      </c>
      <c r="D15" s="48">
        <v>600</v>
      </c>
      <c r="E15" s="48">
        <v>42500</v>
      </c>
      <c r="F15" s="48">
        <v>7000</v>
      </c>
      <c r="G15" s="48">
        <v>26400</v>
      </c>
      <c r="H15" s="144">
        <v>1800</v>
      </c>
      <c r="I15" s="144">
        <v>23700</v>
      </c>
      <c r="J15" s="144">
        <v>2300</v>
      </c>
      <c r="K15" s="144">
        <v>2500</v>
      </c>
      <c r="L15" s="48">
        <v>28400</v>
      </c>
    </row>
    <row r="16" spans="1:38" ht="12" customHeight="1" x14ac:dyDescent="0.2">
      <c r="A16" s="53">
        <v>1981</v>
      </c>
      <c r="B16" s="48">
        <v>88200</v>
      </c>
      <c r="C16" s="48">
        <v>4800</v>
      </c>
      <c r="D16" s="48">
        <v>2900</v>
      </c>
      <c r="E16" s="48">
        <v>54500</v>
      </c>
      <c r="F16" s="48">
        <v>10500</v>
      </c>
      <c r="G16" s="48">
        <v>28600</v>
      </c>
      <c r="H16" s="144">
        <v>2800</v>
      </c>
      <c r="I16" s="144">
        <v>27900</v>
      </c>
      <c r="J16" s="144">
        <v>3000</v>
      </c>
      <c r="K16" s="144">
        <v>3300</v>
      </c>
      <c r="L16" s="48">
        <v>33800</v>
      </c>
    </row>
    <row r="17" spans="1:12" ht="12" customHeight="1" x14ac:dyDescent="0.2">
      <c r="A17" s="53">
        <v>1982</v>
      </c>
      <c r="B17" s="48">
        <v>106800</v>
      </c>
      <c r="C17" s="48">
        <v>3600</v>
      </c>
      <c r="D17" s="48">
        <v>1900</v>
      </c>
      <c r="E17" s="48">
        <v>76400</v>
      </c>
      <c r="F17" s="48">
        <v>18900</v>
      </c>
      <c r="G17" s="48">
        <v>45100</v>
      </c>
      <c r="H17" s="144">
        <v>1400</v>
      </c>
      <c r="I17" s="144">
        <v>19300</v>
      </c>
      <c r="J17" s="144">
        <v>3900</v>
      </c>
      <c r="K17" s="144">
        <v>8400</v>
      </c>
      <c r="L17" s="48">
        <v>31100</v>
      </c>
    </row>
    <row r="18" spans="1:12" ht="12" customHeight="1" x14ac:dyDescent="0.2">
      <c r="A18" s="53">
        <v>1983</v>
      </c>
      <c r="B18" s="48">
        <v>89200</v>
      </c>
      <c r="C18" s="48">
        <v>5300</v>
      </c>
      <c r="D18" s="48">
        <v>1800</v>
      </c>
      <c r="E18" s="48">
        <v>59400</v>
      </c>
      <c r="F18" s="48">
        <v>13800</v>
      </c>
      <c r="G18" s="48">
        <v>28700</v>
      </c>
      <c r="H18" s="144">
        <v>1800</v>
      </c>
      <c r="I18" s="144">
        <v>21400</v>
      </c>
      <c r="J18" s="144">
        <v>3700</v>
      </c>
      <c r="K18" s="144">
        <v>4900</v>
      </c>
      <c r="L18" s="48">
        <v>27000</v>
      </c>
    </row>
    <row r="19" spans="1:12" ht="12" customHeight="1" x14ac:dyDescent="0.2">
      <c r="A19" s="53">
        <v>1984</v>
      </c>
      <c r="B19" s="48">
        <v>107500</v>
      </c>
      <c r="C19" s="48">
        <v>8200</v>
      </c>
      <c r="D19" s="48">
        <v>1500</v>
      </c>
      <c r="E19" s="48">
        <v>82400</v>
      </c>
      <c r="F19" s="48">
        <v>19400</v>
      </c>
      <c r="G19" s="48">
        <v>42400</v>
      </c>
      <c r="H19" s="144">
        <v>2300</v>
      </c>
      <c r="I19" s="144">
        <v>21300</v>
      </c>
      <c r="J19" s="144">
        <v>6400</v>
      </c>
      <c r="K19" s="144">
        <v>1800</v>
      </c>
      <c r="L19" s="48">
        <v>33100</v>
      </c>
    </row>
    <row r="20" spans="1:12" ht="12" customHeight="1" x14ac:dyDescent="0.2">
      <c r="A20" s="53">
        <v>1985</v>
      </c>
      <c r="B20" s="48">
        <v>74400</v>
      </c>
      <c r="C20" s="48">
        <v>11500</v>
      </c>
      <c r="D20" s="48">
        <v>1100</v>
      </c>
      <c r="E20" s="48">
        <v>65800</v>
      </c>
      <c r="F20" s="48">
        <v>15500</v>
      </c>
      <c r="G20" s="48">
        <v>33100</v>
      </c>
      <c r="H20" s="144">
        <v>1400</v>
      </c>
      <c r="I20" s="144">
        <v>9900</v>
      </c>
      <c r="J20" s="144">
        <v>4100</v>
      </c>
      <c r="K20" s="144">
        <v>300</v>
      </c>
      <c r="L20" s="48">
        <v>19200</v>
      </c>
    </row>
    <row r="21" spans="1:12" ht="12" customHeight="1" x14ac:dyDescent="0.2">
      <c r="A21" s="53">
        <v>1986</v>
      </c>
      <c r="B21" s="48">
        <v>82400</v>
      </c>
      <c r="C21" s="48">
        <v>7900</v>
      </c>
      <c r="D21" s="48">
        <v>4400</v>
      </c>
      <c r="E21" s="48">
        <v>70100</v>
      </c>
      <c r="F21" s="48">
        <v>15000</v>
      </c>
      <c r="G21" s="48">
        <v>37300</v>
      </c>
      <c r="H21" s="144">
        <v>1300</v>
      </c>
      <c r="I21" s="144">
        <v>7300</v>
      </c>
      <c r="J21" s="144">
        <v>8300</v>
      </c>
      <c r="K21" s="144">
        <v>1100</v>
      </c>
      <c r="L21" s="48">
        <v>19900</v>
      </c>
    </row>
    <row r="22" spans="1:12" ht="12" customHeight="1" x14ac:dyDescent="0.2">
      <c r="A22" s="53">
        <v>1987</v>
      </c>
      <c r="B22" s="48">
        <v>124400</v>
      </c>
      <c r="C22" s="48">
        <v>10200</v>
      </c>
      <c r="D22" s="48">
        <v>2400</v>
      </c>
      <c r="E22" s="48">
        <v>90500</v>
      </c>
      <c r="F22" s="48">
        <v>18900</v>
      </c>
      <c r="G22" s="48">
        <v>52800</v>
      </c>
      <c r="H22" s="144">
        <v>2400</v>
      </c>
      <c r="I22" s="144">
        <v>18000</v>
      </c>
      <c r="J22" s="144">
        <v>16500</v>
      </c>
      <c r="K22" s="144">
        <v>2400</v>
      </c>
      <c r="L22" s="48">
        <v>33100</v>
      </c>
    </row>
    <row r="23" spans="1:12" ht="12" customHeight="1" x14ac:dyDescent="0.2">
      <c r="A23" s="53">
        <v>1988</v>
      </c>
      <c r="B23" s="48">
        <v>133800</v>
      </c>
      <c r="C23" s="48">
        <v>13200</v>
      </c>
      <c r="D23" s="48">
        <v>3200</v>
      </c>
      <c r="E23" s="48">
        <v>116100</v>
      </c>
      <c r="F23" s="48">
        <v>24600</v>
      </c>
      <c r="G23" s="48">
        <v>68700</v>
      </c>
      <c r="H23" s="144">
        <v>2900</v>
      </c>
      <c r="I23" s="144">
        <v>12300</v>
      </c>
      <c r="J23" s="144">
        <v>10600</v>
      </c>
      <c r="K23" s="144">
        <v>1900</v>
      </c>
      <c r="L23" s="48">
        <v>34900</v>
      </c>
    </row>
    <row r="24" spans="1:12" ht="12" customHeight="1" x14ac:dyDescent="0.2">
      <c r="A24" s="53">
        <v>1989</v>
      </c>
      <c r="B24" s="48">
        <v>128300</v>
      </c>
      <c r="C24" s="48">
        <v>12400</v>
      </c>
      <c r="D24" s="48">
        <v>2500</v>
      </c>
      <c r="E24" s="48">
        <v>110900</v>
      </c>
      <c r="F24" s="48">
        <v>24200</v>
      </c>
      <c r="G24" s="48">
        <v>65900</v>
      </c>
      <c r="H24" s="144">
        <v>2000</v>
      </c>
      <c r="I24" s="144">
        <v>8300</v>
      </c>
      <c r="J24" s="144">
        <v>12000</v>
      </c>
      <c r="K24" s="144">
        <v>2000</v>
      </c>
      <c r="L24" s="48">
        <v>35500</v>
      </c>
    </row>
    <row r="25" spans="1:12" ht="12" customHeight="1" x14ac:dyDescent="0.2">
      <c r="A25" s="53">
        <v>1990</v>
      </c>
      <c r="B25" s="48">
        <v>150267.71822652634</v>
      </c>
      <c r="C25" s="48">
        <v>16200</v>
      </c>
      <c r="D25" s="48">
        <v>9149</v>
      </c>
      <c r="E25" s="48">
        <v>127900</v>
      </c>
      <c r="F25" s="48">
        <v>23000</v>
      </c>
      <c r="G25" s="48">
        <v>69100</v>
      </c>
      <c r="H25" s="144">
        <v>3527</v>
      </c>
      <c r="I25" s="144">
        <v>7555</v>
      </c>
      <c r="J25" s="144">
        <v>9299</v>
      </c>
      <c r="K25" s="144">
        <v>1987</v>
      </c>
      <c r="L25" s="48">
        <v>38900</v>
      </c>
    </row>
    <row r="26" spans="1:12" ht="12" customHeight="1" x14ac:dyDescent="0.2">
      <c r="A26" s="53">
        <v>1991</v>
      </c>
      <c r="B26" s="48">
        <v>129074.3481808925</v>
      </c>
      <c r="C26" s="48">
        <v>11700</v>
      </c>
      <c r="D26" s="48">
        <v>4100</v>
      </c>
      <c r="E26" s="48">
        <v>105530</v>
      </c>
      <c r="F26" s="48">
        <v>30500</v>
      </c>
      <c r="G26" s="48">
        <v>48700</v>
      </c>
      <c r="H26" s="144">
        <v>3652</v>
      </c>
      <c r="I26" s="144">
        <v>8945</v>
      </c>
      <c r="J26" s="144">
        <v>8334</v>
      </c>
      <c r="K26" s="144">
        <v>2613</v>
      </c>
      <c r="L26" s="48">
        <v>30200</v>
      </c>
    </row>
    <row r="27" spans="1:12" ht="12" customHeight="1" x14ac:dyDescent="0.2">
      <c r="A27" s="53">
        <v>1992</v>
      </c>
      <c r="B27" s="48">
        <v>99800.561151367074</v>
      </c>
      <c r="C27" s="48">
        <v>4900</v>
      </c>
      <c r="D27" s="48">
        <v>4100</v>
      </c>
      <c r="E27" s="48">
        <v>72197</v>
      </c>
      <c r="F27" s="48">
        <v>13500</v>
      </c>
      <c r="G27" s="48">
        <v>39700</v>
      </c>
      <c r="H27" s="144">
        <v>8551</v>
      </c>
      <c r="I27" s="144">
        <v>10353</v>
      </c>
      <c r="J27" s="144">
        <v>6025</v>
      </c>
      <c r="K27" s="144">
        <v>2430</v>
      </c>
      <c r="L27" s="48">
        <v>29800</v>
      </c>
    </row>
    <row r="28" spans="1:12" ht="12" customHeight="1" x14ac:dyDescent="0.2">
      <c r="A28" s="53">
        <v>1993</v>
      </c>
      <c r="B28" s="48">
        <v>90303.036721092576</v>
      </c>
      <c r="C28" s="48">
        <v>1200</v>
      </c>
      <c r="D28" s="48">
        <v>1600</v>
      </c>
      <c r="E28" s="48">
        <v>62778</v>
      </c>
      <c r="F28" s="48">
        <v>20700</v>
      </c>
      <c r="G28" s="48">
        <v>29700</v>
      </c>
      <c r="H28" s="144">
        <v>6369</v>
      </c>
      <c r="I28" s="144">
        <v>9458</v>
      </c>
      <c r="J28" s="144">
        <v>8195</v>
      </c>
      <c r="K28" s="144">
        <v>2874</v>
      </c>
      <c r="L28" s="48">
        <v>26700</v>
      </c>
    </row>
    <row r="29" spans="1:12" ht="12" customHeight="1" x14ac:dyDescent="0.2">
      <c r="A29" s="53">
        <v>1994</v>
      </c>
      <c r="B29" s="48">
        <v>59911.817824132231</v>
      </c>
      <c r="C29" s="48">
        <v>500</v>
      </c>
      <c r="D29" s="48">
        <v>1700</v>
      </c>
      <c r="E29" s="48">
        <v>48834</v>
      </c>
      <c r="F29" s="48">
        <v>11500</v>
      </c>
      <c r="G29" s="48">
        <v>25500</v>
      </c>
      <c r="H29" s="144">
        <v>3498</v>
      </c>
      <c r="I29" s="144">
        <v>3149</v>
      </c>
      <c r="J29" s="144">
        <v>3068</v>
      </c>
      <c r="K29" s="144">
        <v>1265</v>
      </c>
      <c r="L29" s="48">
        <v>16600</v>
      </c>
    </row>
    <row r="30" spans="1:12" ht="12" customHeight="1" x14ac:dyDescent="0.2">
      <c r="A30" s="53">
        <v>1995</v>
      </c>
      <c r="B30" s="48">
        <v>50095</v>
      </c>
      <c r="C30" s="48">
        <v>100</v>
      </c>
      <c r="D30" s="48">
        <v>0</v>
      </c>
      <c r="E30" s="48">
        <v>40854</v>
      </c>
      <c r="F30" s="48">
        <v>14700</v>
      </c>
      <c r="G30" s="48">
        <v>19300</v>
      </c>
      <c r="H30" s="144">
        <v>2529</v>
      </c>
      <c r="I30" s="144">
        <v>2102</v>
      </c>
      <c r="J30" s="144">
        <v>3726</v>
      </c>
      <c r="K30" s="144">
        <v>697</v>
      </c>
      <c r="L30" s="48">
        <v>15200</v>
      </c>
    </row>
    <row r="31" spans="1:12" ht="12" customHeight="1" x14ac:dyDescent="0.2">
      <c r="A31" s="53">
        <v>1996</v>
      </c>
      <c r="B31" s="48">
        <v>42008</v>
      </c>
      <c r="C31" s="48">
        <v>149</v>
      </c>
      <c r="D31" s="48">
        <v>0</v>
      </c>
      <c r="E31" s="48">
        <v>33358</v>
      </c>
      <c r="F31" s="48">
        <v>6100</v>
      </c>
      <c r="G31" s="48">
        <v>20400</v>
      </c>
      <c r="H31" s="144">
        <v>3801</v>
      </c>
      <c r="I31" s="144">
        <v>1787</v>
      </c>
      <c r="J31" s="144">
        <v>1730</v>
      </c>
      <c r="K31" s="144">
        <v>627</v>
      </c>
      <c r="L31" s="48">
        <v>15900</v>
      </c>
    </row>
    <row r="32" spans="1:12" ht="12" customHeight="1" x14ac:dyDescent="0.2">
      <c r="A32" s="53">
        <v>1997</v>
      </c>
      <c r="B32" s="48">
        <v>45125</v>
      </c>
      <c r="C32" s="48">
        <v>300</v>
      </c>
      <c r="D32" s="48">
        <v>0</v>
      </c>
      <c r="E32" s="48">
        <v>34536</v>
      </c>
      <c r="F32" s="48">
        <v>1900</v>
      </c>
      <c r="G32" s="48">
        <v>26200</v>
      </c>
      <c r="H32" s="144">
        <v>4410</v>
      </c>
      <c r="I32" s="144">
        <v>1877</v>
      </c>
      <c r="J32" s="144">
        <v>2196</v>
      </c>
      <c r="K32" s="144">
        <v>505</v>
      </c>
      <c r="L32" s="48">
        <v>18100</v>
      </c>
    </row>
    <row r="33" spans="1:12" ht="12" customHeight="1" x14ac:dyDescent="0.2">
      <c r="A33" s="53">
        <v>1998</v>
      </c>
      <c r="B33" s="48">
        <v>52181</v>
      </c>
      <c r="C33" s="48">
        <v>100</v>
      </c>
      <c r="D33" s="48">
        <v>49</v>
      </c>
      <c r="E33" s="48">
        <v>43497</v>
      </c>
      <c r="F33" s="48">
        <v>2800</v>
      </c>
      <c r="G33" s="48">
        <v>33100</v>
      </c>
      <c r="H33" s="144">
        <v>3577</v>
      </c>
      <c r="I33" s="144">
        <v>1055</v>
      </c>
      <c r="J33" s="144">
        <v>1611</v>
      </c>
      <c r="K33" s="144">
        <v>407</v>
      </c>
      <c r="L33" s="48">
        <v>22900</v>
      </c>
    </row>
    <row r="34" spans="1:12" ht="12" customHeight="1" x14ac:dyDescent="0.2">
      <c r="A34" s="53">
        <v>1999</v>
      </c>
      <c r="B34" s="48">
        <v>62313.82</v>
      </c>
      <c r="C34" s="48">
        <v>349</v>
      </c>
      <c r="D34" s="48">
        <v>0</v>
      </c>
      <c r="E34" s="48">
        <v>52584</v>
      </c>
      <c r="F34" s="48">
        <v>5500</v>
      </c>
      <c r="G34" s="48">
        <v>38900</v>
      </c>
      <c r="H34" s="144">
        <v>3585</v>
      </c>
      <c r="I34" s="144">
        <v>2069</v>
      </c>
      <c r="J34" s="144">
        <v>1753</v>
      </c>
      <c r="K34" s="144">
        <v>977</v>
      </c>
      <c r="L34" s="48">
        <v>25900</v>
      </c>
    </row>
    <row r="35" spans="1:12" ht="12" customHeight="1" x14ac:dyDescent="0.2">
      <c r="A35" s="53">
        <v>2000</v>
      </c>
      <c r="B35" s="48">
        <v>71131.799999999988</v>
      </c>
      <c r="C35" s="48">
        <v>1149</v>
      </c>
      <c r="D35" s="48">
        <v>249</v>
      </c>
      <c r="E35" s="48">
        <v>55788</v>
      </c>
      <c r="F35" s="48">
        <v>9000</v>
      </c>
      <c r="G35" s="48">
        <v>37594</v>
      </c>
      <c r="H35" s="144">
        <v>3641</v>
      </c>
      <c r="I35" s="144">
        <v>2199</v>
      </c>
      <c r="J35" s="144">
        <v>2515</v>
      </c>
      <c r="K35" s="144">
        <v>1418</v>
      </c>
      <c r="L35" s="48">
        <v>24100</v>
      </c>
    </row>
    <row r="36" spans="1:12" ht="12" customHeight="1" x14ac:dyDescent="0.2">
      <c r="A36" s="53">
        <v>2001</v>
      </c>
      <c r="B36" s="48">
        <v>99155</v>
      </c>
      <c r="C36" s="48">
        <v>3700</v>
      </c>
      <c r="D36" s="48">
        <v>4300</v>
      </c>
      <c r="E36" s="48">
        <v>78436</v>
      </c>
      <c r="F36" s="48">
        <v>7600</v>
      </c>
      <c r="G36" s="48">
        <v>52700</v>
      </c>
      <c r="H36" s="144">
        <v>5329</v>
      </c>
      <c r="I36" s="144">
        <v>1609</v>
      </c>
      <c r="J36" s="144">
        <v>3777</v>
      </c>
      <c r="K36" s="144">
        <v>1796</v>
      </c>
      <c r="L36" s="48">
        <v>29000</v>
      </c>
    </row>
    <row r="37" spans="1:12" ht="12" customHeight="1" x14ac:dyDescent="0.2">
      <c r="A37" s="53">
        <v>2002</v>
      </c>
      <c r="B37" s="169">
        <v>146305</v>
      </c>
      <c r="C37" s="169">
        <v>7900</v>
      </c>
      <c r="D37" s="169">
        <v>5800</v>
      </c>
      <c r="E37" s="169">
        <v>120161</v>
      </c>
      <c r="F37" s="169">
        <v>10800</v>
      </c>
      <c r="G37" s="169">
        <v>83100</v>
      </c>
      <c r="H37" s="149">
        <v>5905</v>
      </c>
      <c r="I37" s="149">
        <v>5152</v>
      </c>
      <c r="J37" s="149">
        <v>3514</v>
      </c>
      <c r="K37" s="149">
        <v>2912</v>
      </c>
      <c r="L37" s="169">
        <v>58300</v>
      </c>
    </row>
    <row r="38" spans="1:12" ht="12" customHeight="1" x14ac:dyDescent="0.2">
      <c r="A38" s="53">
        <v>2003</v>
      </c>
      <c r="B38" s="169">
        <v>161376.70000000001</v>
      </c>
      <c r="C38" s="169">
        <v>1900</v>
      </c>
      <c r="D38" s="169">
        <v>8200</v>
      </c>
      <c r="E38" s="169">
        <v>123355</v>
      </c>
      <c r="F38" s="169">
        <v>13500</v>
      </c>
      <c r="G38" s="169">
        <v>87600</v>
      </c>
      <c r="H38" s="149">
        <v>5615</v>
      </c>
      <c r="I38" s="149">
        <v>15954</v>
      </c>
      <c r="J38" s="149">
        <v>5040</v>
      </c>
      <c r="K38" s="149">
        <v>4556</v>
      </c>
      <c r="L38" s="169">
        <v>50286</v>
      </c>
    </row>
    <row r="39" spans="1:12" ht="12" customHeight="1" x14ac:dyDescent="0.2">
      <c r="A39" s="53">
        <v>2004</v>
      </c>
      <c r="B39" s="169">
        <v>194366.72</v>
      </c>
      <c r="C39" s="169">
        <v>8500</v>
      </c>
      <c r="D39" s="169">
        <v>7500</v>
      </c>
      <c r="E39" s="169">
        <v>143240</v>
      </c>
      <c r="F39" s="169">
        <v>12000</v>
      </c>
      <c r="G39" s="169">
        <v>95200</v>
      </c>
      <c r="H39" s="149">
        <v>12680</v>
      </c>
      <c r="I39" s="149">
        <v>16511</v>
      </c>
      <c r="J39" s="149">
        <v>7475</v>
      </c>
      <c r="K39" s="149">
        <v>4286</v>
      </c>
      <c r="L39" s="169">
        <v>70880</v>
      </c>
    </row>
    <row r="40" spans="1:12" ht="12" customHeight="1" x14ac:dyDescent="0.2">
      <c r="A40" s="53">
        <v>2005</v>
      </c>
      <c r="B40" s="169">
        <v>85876.345000000001</v>
      </c>
      <c r="C40" s="169">
        <v>3400</v>
      </c>
      <c r="D40" s="169">
        <v>4400</v>
      </c>
      <c r="E40" s="169">
        <v>59471</v>
      </c>
      <c r="F40" s="169">
        <v>5800</v>
      </c>
      <c r="G40" s="169">
        <v>35453</v>
      </c>
      <c r="H40" s="149">
        <v>7668</v>
      </c>
      <c r="I40" s="149">
        <v>9379</v>
      </c>
      <c r="J40" s="149">
        <v>3512</v>
      </c>
      <c r="K40" s="149">
        <v>3367</v>
      </c>
      <c r="L40" s="169">
        <v>35865</v>
      </c>
    </row>
    <row r="41" spans="1:12" ht="12" customHeight="1" x14ac:dyDescent="0.2">
      <c r="A41" s="53">
        <v>2006</v>
      </c>
      <c r="B41" s="169">
        <v>90416.66</v>
      </c>
      <c r="C41" s="169">
        <v>3000</v>
      </c>
      <c r="D41" s="169">
        <v>2900</v>
      </c>
      <c r="E41" s="169">
        <v>59311</v>
      </c>
      <c r="F41" s="169">
        <v>7200</v>
      </c>
      <c r="G41" s="169">
        <v>36851</v>
      </c>
      <c r="H41" s="149">
        <v>4382</v>
      </c>
      <c r="I41" s="149">
        <v>6963</v>
      </c>
      <c r="J41" s="149">
        <v>7301</v>
      </c>
      <c r="K41" s="149">
        <v>5458</v>
      </c>
      <c r="L41" s="169">
        <v>38623</v>
      </c>
    </row>
    <row r="42" spans="1:12" ht="12" customHeight="1" x14ac:dyDescent="0.2">
      <c r="A42" s="53">
        <v>2007</v>
      </c>
      <c r="B42" s="169">
        <v>68796.434999999998</v>
      </c>
      <c r="C42" s="169">
        <v>1900</v>
      </c>
      <c r="D42" s="169">
        <v>2600</v>
      </c>
      <c r="E42" s="169">
        <v>39943</v>
      </c>
      <c r="F42" s="169">
        <v>5700</v>
      </c>
      <c r="G42" s="169">
        <v>22818</v>
      </c>
      <c r="H42" s="149">
        <v>2813</v>
      </c>
      <c r="I42" s="149">
        <v>3975</v>
      </c>
      <c r="J42" s="149">
        <v>7596</v>
      </c>
      <c r="K42" s="149">
        <v>8030</v>
      </c>
      <c r="L42" s="169">
        <v>27756</v>
      </c>
    </row>
    <row r="43" spans="1:12" ht="12" customHeight="1" x14ac:dyDescent="0.2">
      <c r="A43" s="53">
        <v>2008</v>
      </c>
      <c r="B43" s="169">
        <v>42740.043000000005</v>
      </c>
      <c r="C43" s="169">
        <v>100</v>
      </c>
      <c r="D43" s="169">
        <v>700</v>
      </c>
      <c r="E43" s="169">
        <v>26615</v>
      </c>
      <c r="F43" s="169">
        <v>4600</v>
      </c>
      <c r="G43" s="169">
        <v>14151</v>
      </c>
      <c r="H43" s="149">
        <v>5994</v>
      </c>
      <c r="I43" s="149">
        <v>2986</v>
      </c>
      <c r="J43" s="149">
        <v>2215</v>
      </c>
      <c r="K43" s="149">
        <v>1623</v>
      </c>
      <c r="L43" s="169">
        <v>18407</v>
      </c>
    </row>
    <row r="44" spans="1:12" ht="12" customHeight="1" x14ac:dyDescent="0.2">
      <c r="A44" s="53">
        <v>2009</v>
      </c>
      <c r="B44" s="169">
        <v>48907.100999999995</v>
      </c>
      <c r="C44" s="169">
        <v>300</v>
      </c>
      <c r="D44" s="169">
        <v>2000</v>
      </c>
      <c r="E44" s="169">
        <v>35432</v>
      </c>
      <c r="F44" s="169">
        <v>4500</v>
      </c>
      <c r="G44" s="169">
        <v>25795</v>
      </c>
      <c r="H44" s="149">
        <v>2428.6626000000001</v>
      </c>
      <c r="I44" s="149">
        <v>6034</v>
      </c>
      <c r="J44" s="149">
        <v>1493</v>
      </c>
      <c r="K44" s="149">
        <v>404</v>
      </c>
      <c r="L44" s="169">
        <v>22496</v>
      </c>
    </row>
    <row r="45" spans="1:12" ht="12" customHeight="1" x14ac:dyDescent="0.2">
      <c r="A45" s="53">
        <v>2010</v>
      </c>
      <c r="B45" s="169">
        <v>150374.17699999997</v>
      </c>
      <c r="C45" s="169">
        <v>3300</v>
      </c>
      <c r="D45" s="169">
        <v>6200</v>
      </c>
      <c r="E45" s="169">
        <v>107675</v>
      </c>
      <c r="F45" s="169">
        <v>22700</v>
      </c>
      <c r="G45" s="169">
        <v>65293</v>
      </c>
      <c r="H45" s="149">
        <v>7652</v>
      </c>
      <c r="I45" s="149">
        <v>8887</v>
      </c>
      <c r="J45" s="149">
        <v>2347</v>
      </c>
      <c r="K45" s="149">
        <v>977</v>
      </c>
      <c r="L45" s="169">
        <v>42646</v>
      </c>
    </row>
    <row r="46" spans="1:12" ht="12" customHeight="1" x14ac:dyDescent="0.2">
      <c r="A46" s="53">
        <v>2011</v>
      </c>
      <c r="B46" s="169">
        <v>98605.166999999987</v>
      </c>
      <c r="C46" s="169">
        <v>2300</v>
      </c>
      <c r="D46" s="169">
        <v>2500</v>
      </c>
      <c r="E46" s="169">
        <v>76549</v>
      </c>
      <c r="F46" s="169">
        <v>22800</v>
      </c>
      <c r="G46" s="169">
        <v>43748</v>
      </c>
      <c r="H46" s="149">
        <v>5721</v>
      </c>
      <c r="I46" s="149">
        <v>5860</v>
      </c>
      <c r="J46" s="149">
        <v>1310</v>
      </c>
      <c r="K46" s="149">
        <v>776</v>
      </c>
      <c r="L46" s="169">
        <v>31030</v>
      </c>
    </row>
    <row r="47" spans="1:12" ht="12" customHeight="1" x14ac:dyDescent="0.2">
      <c r="A47" s="53">
        <v>2012</v>
      </c>
      <c r="B47" s="169">
        <v>92142.399999999994</v>
      </c>
      <c r="C47" s="169">
        <v>2300</v>
      </c>
      <c r="D47" s="169">
        <v>3700</v>
      </c>
      <c r="E47" s="169">
        <v>63037</v>
      </c>
      <c r="F47" s="169">
        <v>15800</v>
      </c>
      <c r="G47" s="169">
        <v>35899</v>
      </c>
      <c r="H47" s="149">
        <v>5037.9216154780615</v>
      </c>
      <c r="I47" s="149">
        <v>12644.851999999999</v>
      </c>
      <c r="J47" s="149">
        <v>1895</v>
      </c>
      <c r="K47" s="149">
        <v>889.02629999999999</v>
      </c>
      <c r="L47" s="169">
        <v>32106</v>
      </c>
    </row>
    <row r="48" spans="1:12" ht="12" customHeight="1" x14ac:dyDescent="0.2">
      <c r="A48" s="53">
        <v>2013</v>
      </c>
      <c r="B48" s="169">
        <v>66728.854000000007</v>
      </c>
      <c r="C48" s="169">
        <v>1800</v>
      </c>
      <c r="D48" s="169">
        <v>1798</v>
      </c>
      <c r="E48" s="169">
        <v>44880</v>
      </c>
      <c r="F48" s="169">
        <v>7400</v>
      </c>
      <c r="G48" s="169">
        <v>27897</v>
      </c>
      <c r="H48" s="149">
        <v>5700</v>
      </c>
      <c r="I48" s="149">
        <v>8656</v>
      </c>
      <c r="J48" s="149">
        <v>1574</v>
      </c>
      <c r="K48" s="149">
        <v>1014</v>
      </c>
      <c r="L48" s="169">
        <v>26892</v>
      </c>
    </row>
    <row r="49" spans="1:12" ht="12" customHeight="1" x14ac:dyDescent="0.2">
      <c r="A49" s="53">
        <v>2014</v>
      </c>
      <c r="B49" s="169">
        <v>69006.165000000008</v>
      </c>
      <c r="C49" s="169">
        <v>1300</v>
      </c>
      <c r="D49" s="169">
        <v>2700</v>
      </c>
      <c r="E49" s="169">
        <v>49765</v>
      </c>
      <c r="F49" s="169">
        <v>7900</v>
      </c>
      <c r="G49" s="169">
        <v>30071</v>
      </c>
      <c r="H49" s="149">
        <v>5971</v>
      </c>
      <c r="I49" s="149">
        <v>8957</v>
      </c>
      <c r="J49" s="149">
        <v>1482</v>
      </c>
      <c r="K49" s="149">
        <v>1013</v>
      </c>
      <c r="L49" s="169">
        <v>27783</v>
      </c>
    </row>
    <row r="50" spans="1:12" ht="12" customHeight="1" x14ac:dyDescent="0.2">
      <c r="A50" s="53">
        <v>2015</v>
      </c>
      <c r="B50" s="169">
        <v>131393.587</v>
      </c>
      <c r="C50" s="169">
        <v>2649</v>
      </c>
      <c r="D50" s="169">
        <v>4266</v>
      </c>
      <c r="E50" s="169">
        <v>84532</v>
      </c>
      <c r="F50" s="169">
        <v>13552</v>
      </c>
      <c r="G50" s="169">
        <v>53088</v>
      </c>
      <c r="H50" s="149">
        <v>4000</v>
      </c>
      <c r="I50" s="149">
        <v>23933</v>
      </c>
      <c r="J50" s="149">
        <v>1006</v>
      </c>
      <c r="K50" s="149">
        <v>3149</v>
      </c>
      <c r="L50" s="169">
        <v>52237</v>
      </c>
    </row>
    <row r="51" spans="1:12" ht="12" customHeight="1" x14ac:dyDescent="0.2">
      <c r="A51" s="53">
        <v>2016</v>
      </c>
      <c r="B51" s="169">
        <v>87976.203000000009</v>
      </c>
      <c r="C51" s="169">
        <v>1200</v>
      </c>
      <c r="D51" s="169">
        <v>2600</v>
      </c>
      <c r="E51" s="169">
        <v>47225</v>
      </c>
      <c r="F51" s="169">
        <v>6000</v>
      </c>
      <c r="G51" s="169">
        <v>30317</v>
      </c>
      <c r="H51" s="149">
        <v>4179</v>
      </c>
      <c r="I51" s="149">
        <v>22478</v>
      </c>
      <c r="J51" s="149">
        <v>473</v>
      </c>
      <c r="K51" s="149">
        <v>3980</v>
      </c>
      <c r="L51" s="169">
        <v>31303</v>
      </c>
    </row>
    <row r="52" spans="1:12" ht="12" customHeight="1" x14ac:dyDescent="0.2">
      <c r="A52" s="53">
        <v>2017</v>
      </c>
      <c r="B52" s="169">
        <v>96060</v>
      </c>
      <c r="C52" s="169">
        <v>1300</v>
      </c>
      <c r="D52" s="169">
        <v>1800</v>
      </c>
      <c r="E52" s="169">
        <v>50774</v>
      </c>
      <c r="F52" s="169">
        <v>7400</v>
      </c>
      <c r="G52" s="169">
        <v>34186</v>
      </c>
      <c r="H52" s="149">
        <v>7803</v>
      </c>
      <c r="I52" s="149">
        <v>14639</v>
      </c>
      <c r="J52" s="149">
        <v>2338</v>
      </c>
      <c r="K52" s="149">
        <v>3515</v>
      </c>
      <c r="L52" s="169">
        <v>25445</v>
      </c>
    </row>
    <row r="53" spans="1:12" ht="12" customHeight="1" x14ac:dyDescent="0.2">
      <c r="A53" s="53">
        <v>2018</v>
      </c>
      <c r="B53" s="169">
        <v>62743</v>
      </c>
      <c r="C53" s="169">
        <v>500</v>
      </c>
      <c r="D53" s="169">
        <v>1621</v>
      </c>
      <c r="E53" s="169">
        <v>37441</v>
      </c>
      <c r="F53" s="169">
        <v>6200</v>
      </c>
      <c r="G53" s="169">
        <v>24543</v>
      </c>
      <c r="H53" s="149">
        <v>4838</v>
      </c>
      <c r="I53" s="149">
        <v>4076</v>
      </c>
      <c r="J53" s="149">
        <v>3454</v>
      </c>
      <c r="K53" s="149">
        <v>2371</v>
      </c>
      <c r="L53" s="169">
        <v>18540</v>
      </c>
    </row>
    <row r="54" spans="1:12" ht="12" customHeight="1" x14ac:dyDescent="0.2">
      <c r="A54" s="53">
        <v>2019</v>
      </c>
      <c r="B54" s="169">
        <v>37007</v>
      </c>
      <c r="C54" s="169">
        <v>300</v>
      </c>
      <c r="D54" s="169">
        <v>239</v>
      </c>
      <c r="E54" s="169">
        <v>27292</v>
      </c>
      <c r="F54" s="169">
        <v>4700</v>
      </c>
      <c r="G54" s="169">
        <v>18882</v>
      </c>
      <c r="H54" s="149">
        <v>3424</v>
      </c>
      <c r="I54" s="149">
        <v>1563</v>
      </c>
      <c r="J54" s="149">
        <v>1047</v>
      </c>
      <c r="K54" s="149">
        <v>997</v>
      </c>
      <c r="L54" s="169">
        <v>11271</v>
      </c>
    </row>
    <row r="55" spans="1:12" ht="12" customHeight="1" x14ac:dyDescent="0.2">
      <c r="A55" s="53">
        <v>2020</v>
      </c>
      <c r="B55" s="169">
        <v>61716</v>
      </c>
      <c r="C55" s="169">
        <v>312</v>
      </c>
      <c r="D55" s="169">
        <v>220</v>
      </c>
      <c r="E55" s="169">
        <v>45965</v>
      </c>
      <c r="F55" s="169">
        <v>6078</v>
      </c>
      <c r="G55" s="169">
        <v>33888</v>
      </c>
      <c r="H55" s="149">
        <v>7782</v>
      </c>
      <c r="I55" s="149">
        <v>908</v>
      </c>
      <c r="J55" s="149">
        <v>1900</v>
      </c>
      <c r="K55" s="149">
        <v>1158</v>
      </c>
      <c r="L55" s="169">
        <v>21207</v>
      </c>
    </row>
    <row r="56" spans="1:12" ht="12" customHeight="1" x14ac:dyDescent="0.2">
      <c r="A56" s="53">
        <v>2021</v>
      </c>
      <c r="B56" s="169">
        <v>62228</v>
      </c>
      <c r="C56" s="169">
        <v>262</v>
      </c>
      <c r="D56" s="169">
        <v>1411</v>
      </c>
      <c r="E56" s="169">
        <v>41308</v>
      </c>
      <c r="F56" s="169">
        <v>6473</v>
      </c>
      <c r="G56" s="169">
        <v>28646</v>
      </c>
      <c r="H56" s="149">
        <v>5676</v>
      </c>
      <c r="I56" s="149">
        <v>3700</v>
      </c>
      <c r="J56" s="149">
        <v>2938</v>
      </c>
      <c r="K56" s="149">
        <v>1857</v>
      </c>
      <c r="L56" s="169">
        <v>19974</v>
      </c>
    </row>
    <row r="57" spans="1:12" ht="12" customHeight="1" x14ac:dyDescent="0.2">
      <c r="A57" s="53">
        <v>2022</v>
      </c>
      <c r="B57" s="169">
        <v>102035</v>
      </c>
      <c r="C57" s="169">
        <v>849</v>
      </c>
      <c r="D57" s="169">
        <v>2052</v>
      </c>
      <c r="E57" s="169">
        <v>55391</v>
      </c>
      <c r="F57" s="169">
        <v>9028</v>
      </c>
      <c r="G57" s="169">
        <v>37057</v>
      </c>
      <c r="H57" s="149">
        <v>10289</v>
      </c>
      <c r="I57" s="149">
        <v>7146</v>
      </c>
      <c r="J57" s="149">
        <v>6875</v>
      </c>
      <c r="K57" s="149">
        <v>3148</v>
      </c>
      <c r="L57" s="169">
        <v>34058</v>
      </c>
    </row>
    <row r="58" spans="1:12" ht="12" customHeight="1" x14ac:dyDescent="0.2">
      <c r="A58" s="53">
        <v>2023</v>
      </c>
      <c r="B58" s="169">
        <v>78086</v>
      </c>
      <c r="C58" s="169">
        <v>596</v>
      </c>
      <c r="D58" s="169">
        <v>1122</v>
      </c>
      <c r="E58" s="169">
        <v>38373</v>
      </c>
      <c r="F58" s="169">
        <v>6425</v>
      </c>
      <c r="G58" s="169">
        <v>23422</v>
      </c>
      <c r="H58" s="149">
        <v>6312</v>
      </c>
      <c r="I58" s="149">
        <v>6217</v>
      </c>
      <c r="J58" s="149">
        <v>3191</v>
      </c>
      <c r="K58" s="149">
        <v>2525</v>
      </c>
      <c r="L58" s="169">
        <v>21563</v>
      </c>
    </row>
    <row r="59" spans="1:12" ht="12" customHeight="1" x14ac:dyDescent="0.2">
      <c r="A59" s="53" t="s">
        <v>1200</v>
      </c>
      <c r="B59" s="865">
        <v>73227</v>
      </c>
      <c r="C59" s="865">
        <v>449</v>
      </c>
      <c r="D59" s="865">
        <v>1290</v>
      </c>
      <c r="E59" s="865">
        <v>37737</v>
      </c>
      <c r="F59" s="865">
        <v>5144</v>
      </c>
      <c r="G59" s="865">
        <v>21989</v>
      </c>
      <c r="H59" s="866">
        <v>5358</v>
      </c>
      <c r="I59" s="866">
        <v>8983</v>
      </c>
      <c r="J59" s="866">
        <v>2722</v>
      </c>
      <c r="K59" s="866">
        <v>2474</v>
      </c>
      <c r="L59" s="865">
        <v>24209</v>
      </c>
    </row>
    <row r="60" spans="1:12" ht="46.5" customHeight="1" x14ac:dyDescent="0.2">
      <c r="A60" s="1036" t="s">
        <v>264</v>
      </c>
      <c r="B60" s="1036"/>
      <c r="C60" s="1036"/>
      <c r="D60" s="1036"/>
      <c r="E60" s="1036"/>
      <c r="F60" s="1036"/>
      <c r="G60" s="1036"/>
      <c r="H60" s="1036"/>
      <c r="I60" s="1036"/>
      <c r="J60" s="1036"/>
      <c r="K60" s="1036"/>
      <c r="L60" s="1036"/>
    </row>
    <row r="61" spans="1:12" ht="33.75" customHeight="1" x14ac:dyDescent="0.2">
      <c r="A61" s="996" t="s">
        <v>265</v>
      </c>
      <c r="B61" s="996"/>
      <c r="C61" s="996"/>
      <c r="D61" s="996"/>
      <c r="E61" s="996"/>
      <c r="F61" s="996"/>
      <c r="G61" s="996"/>
      <c r="H61" s="996"/>
      <c r="I61" s="996"/>
      <c r="J61" s="996"/>
      <c r="K61" s="996"/>
      <c r="L61" s="996"/>
    </row>
    <row r="62" spans="1:12" ht="27" customHeight="1" x14ac:dyDescent="0.2">
      <c r="A62" s="996" t="s">
        <v>23</v>
      </c>
      <c r="B62" s="996"/>
      <c r="C62" s="996"/>
      <c r="D62" s="996"/>
      <c r="E62" s="996"/>
      <c r="F62" s="996"/>
      <c r="G62" s="996"/>
      <c r="H62" s="996"/>
      <c r="I62" s="996"/>
      <c r="J62" s="996"/>
      <c r="K62" s="996"/>
      <c r="L62" s="996"/>
    </row>
    <row r="63" spans="1:12" ht="10.199999999999999" x14ac:dyDescent="0.2">
      <c r="A63" s="657" t="s">
        <v>28</v>
      </c>
      <c r="B63" s="58"/>
      <c r="C63" s="58"/>
      <c r="D63" s="58"/>
      <c r="E63" s="58"/>
      <c r="F63" s="58"/>
      <c r="G63" s="58"/>
      <c r="H63" s="58"/>
      <c r="I63" s="58"/>
      <c r="J63" s="58"/>
      <c r="K63" s="58"/>
      <c r="L63" s="58"/>
    </row>
    <row r="64" spans="1:12" ht="10.199999999999999" x14ac:dyDescent="0.2">
      <c r="A64" s="657" t="s">
        <v>180</v>
      </c>
      <c r="B64" s="58"/>
      <c r="C64" s="58"/>
      <c r="D64" s="58"/>
      <c r="E64" s="58"/>
      <c r="F64" s="58"/>
      <c r="G64" s="58"/>
      <c r="H64" s="58"/>
      <c r="I64" s="58"/>
      <c r="J64" s="58"/>
      <c r="K64" s="58"/>
      <c r="L64" s="58"/>
    </row>
    <row r="65" spans="1:12" ht="12" customHeight="1" x14ac:dyDescent="0.2">
      <c r="B65" s="58"/>
      <c r="C65" s="58"/>
      <c r="D65" s="58"/>
      <c r="E65" s="58"/>
      <c r="F65" s="58"/>
      <c r="G65" s="58"/>
      <c r="H65" s="58"/>
      <c r="I65" s="58"/>
      <c r="J65" s="58"/>
      <c r="K65" s="58"/>
      <c r="L65" s="58"/>
    </row>
    <row r="66" spans="1:12" ht="7.95" customHeight="1" x14ac:dyDescent="0.2">
      <c r="A66" s="58"/>
      <c r="B66" s="58"/>
      <c r="C66" s="58"/>
      <c r="D66" s="58"/>
      <c r="E66" s="58"/>
      <c r="F66" s="58"/>
      <c r="G66" s="58"/>
      <c r="H66" s="58"/>
      <c r="I66" s="58"/>
      <c r="J66" s="58"/>
      <c r="K66" s="58"/>
      <c r="L66" s="58"/>
    </row>
    <row r="67" spans="1:12" ht="11.7" customHeight="1" x14ac:dyDescent="0.2">
      <c r="B67" s="657"/>
      <c r="C67" s="657"/>
      <c r="D67" s="657"/>
      <c r="E67" s="657"/>
      <c r="F67" s="657"/>
      <c r="G67" s="657"/>
      <c r="H67" s="657"/>
      <c r="I67" s="657"/>
      <c r="J67" s="657"/>
      <c r="K67" s="657"/>
      <c r="L67" s="657"/>
    </row>
    <row r="68" spans="1:12" ht="9.75" customHeight="1" x14ac:dyDescent="0.2">
      <c r="B68" s="657"/>
      <c r="C68" s="657"/>
      <c r="D68" s="657"/>
      <c r="E68" s="657"/>
      <c r="F68" s="657"/>
      <c r="G68" s="657"/>
      <c r="H68" s="657"/>
      <c r="I68" s="657"/>
      <c r="J68" s="657"/>
      <c r="K68" s="657"/>
      <c r="L68" s="657"/>
    </row>
    <row r="86" spans="1:12" s="315" customFormat="1" ht="12" customHeight="1" x14ac:dyDescent="0.2">
      <c r="A86" s="280"/>
      <c r="B86" s="276"/>
      <c r="C86" s="276"/>
      <c r="D86" s="276"/>
      <c r="E86" s="276"/>
      <c r="F86" s="276"/>
      <c r="G86" s="276"/>
      <c r="H86" s="281"/>
      <c r="I86" s="281"/>
      <c r="J86" s="281"/>
      <c r="K86" s="281"/>
      <c r="L86" s="276"/>
    </row>
    <row r="94" spans="1:12" ht="21.75" customHeight="1" x14ac:dyDescent="0.2">
      <c r="A94" s="996" t="s">
        <v>278</v>
      </c>
      <c r="B94" s="996"/>
      <c r="C94" s="996"/>
      <c r="D94" s="996"/>
      <c r="E94" s="996"/>
      <c r="F94" s="996"/>
      <c r="G94" s="996"/>
      <c r="H94" s="996"/>
      <c r="I94" s="996"/>
      <c r="J94" s="996"/>
      <c r="K94" s="996"/>
      <c r="L94" s="996"/>
    </row>
    <row r="95" spans="1:12" ht="12" customHeight="1" x14ac:dyDescent="0.2">
      <c r="A95" s="401"/>
      <c r="B95" s="137"/>
      <c r="C95" s="137"/>
      <c r="D95" s="137"/>
      <c r="E95" s="1027" t="s">
        <v>13</v>
      </c>
      <c r="F95" s="1027"/>
      <c r="G95" s="1027"/>
      <c r="H95" s="1027"/>
      <c r="I95" s="1027"/>
      <c r="J95" s="1027"/>
      <c r="K95" s="1027"/>
      <c r="L95" s="137"/>
    </row>
    <row r="96" spans="1:12" ht="12" customHeight="1" x14ac:dyDescent="0.2">
      <c r="B96" s="1031" t="s">
        <v>998</v>
      </c>
      <c r="C96" s="1034" t="s">
        <v>906</v>
      </c>
      <c r="D96" s="1034"/>
      <c r="E96" s="1005" t="s">
        <v>14</v>
      </c>
      <c r="F96" s="1005"/>
      <c r="G96" s="1005"/>
      <c r="H96" s="8"/>
      <c r="I96" s="8"/>
      <c r="J96" s="8"/>
      <c r="K96" s="8"/>
      <c r="L96" s="8"/>
    </row>
    <row r="97" spans="1:12" ht="12" customHeight="1" x14ac:dyDescent="0.2">
      <c r="A97" s="1009" t="s">
        <v>171</v>
      </c>
      <c r="B97" s="1031"/>
      <c r="C97" s="4" t="s">
        <v>34</v>
      </c>
      <c r="D97" s="369"/>
      <c r="E97" s="321"/>
      <c r="F97" s="1033" t="s">
        <v>21</v>
      </c>
      <c r="G97" s="1003" t="s">
        <v>20</v>
      </c>
      <c r="H97" s="321"/>
      <c r="I97" s="321"/>
      <c r="J97" s="321"/>
      <c r="K97" s="321"/>
      <c r="L97" s="1021" t="s">
        <v>24</v>
      </c>
    </row>
    <row r="98" spans="1:12" ht="12" customHeight="1" x14ac:dyDescent="0.2">
      <c r="A98" s="1029"/>
      <c r="B98" s="1032"/>
      <c r="C98" s="388" t="s">
        <v>19</v>
      </c>
      <c r="D98" s="388" t="s">
        <v>213</v>
      </c>
      <c r="E98" s="388" t="s">
        <v>16</v>
      </c>
      <c r="F98" s="1032"/>
      <c r="G98" s="1004"/>
      <c r="H98" s="388" t="s">
        <v>17</v>
      </c>
      <c r="I98" s="2" t="s">
        <v>22</v>
      </c>
      <c r="J98" s="2" t="s">
        <v>29</v>
      </c>
      <c r="K98" s="2" t="s">
        <v>18</v>
      </c>
      <c r="L98" s="1004"/>
    </row>
    <row r="99" spans="1:12" ht="12" hidden="1" customHeight="1" x14ac:dyDescent="0.2">
      <c r="A99" s="53" t="s">
        <v>197</v>
      </c>
      <c r="B99" s="659">
        <f>AVERAGE(B6:B10)</f>
        <v>84000</v>
      </c>
      <c r="C99" s="660">
        <f t="shared" ref="C99:L99" si="0">AVERAGE(C6:C10)</f>
        <v>13800</v>
      </c>
      <c r="D99" s="660">
        <f t="shared" si="0"/>
        <v>3700</v>
      </c>
      <c r="E99" s="660">
        <f t="shared" si="0"/>
        <v>53300</v>
      </c>
      <c r="F99" s="660">
        <f t="shared" si="0"/>
        <v>17000</v>
      </c>
      <c r="G99" s="660">
        <f t="shared" si="0"/>
        <v>34300</v>
      </c>
      <c r="H99" s="661" t="s">
        <v>88</v>
      </c>
      <c r="I99" s="662">
        <f t="shared" si="0"/>
        <v>11900</v>
      </c>
      <c r="J99" s="662">
        <f t="shared" si="0"/>
        <v>200</v>
      </c>
      <c r="K99" s="662">
        <f t="shared" si="0"/>
        <v>1100</v>
      </c>
      <c r="L99" s="660">
        <f t="shared" si="0"/>
        <v>20000</v>
      </c>
    </row>
    <row r="100" spans="1:12" ht="12" hidden="1" customHeight="1" x14ac:dyDescent="0.2">
      <c r="A100" s="53" t="s">
        <v>177</v>
      </c>
      <c r="B100" s="659">
        <f>AVERAGE(B11:B15)</f>
        <v>84362.436399065555</v>
      </c>
      <c r="C100" s="660">
        <f t="shared" ref="C100:L100" si="1">AVERAGE(C11:C15)</f>
        <v>6160</v>
      </c>
      <c r="D100" s="660">
        <f t="shared" si="1"/>
        <v>2720</v>
      </c>
      <c r="E100" s="660">
        <f t="shared" si="1"/>
        <v>51240</v>
      </c>
      <c r="F100" s="660">
        <f t="shared" si="1"/>
        <v>14380</v>
      </c>
      <c r="G100" s="660">
        <f t="shared" si="1"/>
        <v>31420</v>
      </c>
      <c r="H100" s="662">
        <f t="shared" si="1"/>
        <v>975</v>
      </c>
      <c r="I100" s="662">
        <f t="shared" si="1"/>
        <v>19680</v>
      </c>
      <c r="J100" s="662">
        <f t="shared" si="1"/>
        <v>2980</v>
      </c>
      <c r="K100" s="662">
        <f t="shared" si="1"/>
        <v>2020</v>
      </c>
      <c r="L100" s="660">
        <f t="shared" si="1"/>
        <v>26580</v>
      </c>
    </row>
    <row r="101" spans="1:12" ht="12" customHeight="1" x14ac:dyDescent="0.2">
      <c r="A101" s="53" t="s">
        <v>178</v>
      </c>
      <c r="B101" s="84">
        <f>AVERAGE(B16:B20)</f>
        <v>93220</v>
      </c>
      <c r="C101" s="84">
        <f t="shared" ref="C101:L101" si="2">AVERAGE(C16:C20)</f>
        <v>6680</v>
      </c>
      <c r="D101" s="84">
        <f t="shared" si="2"/>
        <v>1840</v>
      </c>
      <c r="E101" s="84">
        <f t="shared" si="2"/>
        <v>67700</v>
      </c>
      <c r="F101" s="84">
        <f t="shared" si="2"/>
        <v>15620</v>
      </c>
      <c r="G101" s="84">
        <f t="shared" si="2"/>
        <v>35580</v>
      </c>
      <c r="H101" s="67">
        <f t="shared" si="2"/>
        <v>1940</v>
      </c>
      <c r="I101" s="67">
        <f t="shared" si="2"/>
        <v>19960</v>
      </c>
      <c r="J101" s="67">
        <f t="shared" si="2"/>
        <v>4220</v>
      </c>
      <c r="K101" s="67">
        <f t="shared" si="2"/>
        <v>3740</v>
      </c>
      <c r="L101" s="84">
        <f t="shared" si="2"/>
        <v>28840</v>
      </c>
    </row>
    <row r="102" spans="1:12" ht="12" customHeight="1" x14ac:dyDescent="0.2">
      <c r="A102" s="53" t="s">
        <v>179</v>
      </c>
      <c r="B102" s="84">
        <f>AVERAGE(B21:B25)</f>
        <v>123833.54364530528</v>
      </c>
      <c r="C102" s="84">
        <f t="shared" ref="C102:L102" si="3">AVERAGE(C21:C25)</f>
        <v>11980</v>
      </c>
      <c r="D102" s="84">
        <f t="shared" si="3"/>
        <v>4329.8</v>
      </c>
      <c r="E102" s="84">
        <f t="shared" si="3"/>
        <v>103100</v>
      </c>
      <c r="F102" s="84">
        <f t="shared" si="3"/>
        <v>21140</v>
      </c>
      <c r="G102" s="84">
        <f t="shared" si="3"/>
        <v>58760</v>
      </c>
      <c r="H102" s="67">
        <f t="shared" si="3"/>
        <v>2425.4</v>
      </c>
      <c r="I102" s="67">
        <f t="shared" si="3"/>
        <v>10691</v>
      </c>
      <c r="J102" s="67">
        <f t="shared" si="3"/>
        <v>11339.8</v>
      </c>
      <c r="K102" s="67">
        <f t="shared" si="3"/>
        <v>1877.4</v>
      </c>
      <c r="L102" s="84">
        <f t="shared" si="3"/>
        <v>32460</v>
      </c>
    </row>
    <row r="103" spans="1:12" ht="12" customHeight="1" x14ac:dyDescent="0.2">
      <c r="A103" s="53" t="s">
        <v>237</v>
      </c>
      <c r="B103" s="84">
        <f>AVERAGE(B26:B30)</f>
        <v>85836.952775496873</v>
      </c>
      <c r="C103" s="84">
        <f t="shared" ref="C103:L103" si="4">AVERAGE(C26:C30)</f>
        <v>3680</v>
      </c>
      <c r="D103" s="84">
        <f t="shared" si="4"/>
        <v>2300</v>
      </c>
      <c r="E103" s="84">
        <f t="shared" si="4"/>
        <v>66038.600000000006</v>
      </c>
      <c r="F103" s="84">
        <f t="shared" si="4"/>
        <v>18180</v>
      </c>
      <c r="G103" s="84">
        <f t="shared" si="4"/>
        <v>32580</v>
      </c>
      <c r="H103" s="67">
        <f t="shared" si="4"/>
        <v>4919.8</v>
      </c>
      <c r="I103" s="67">
        <f t="shared" si="4"/>
        <v>6801.4</v>
      </c>
      <c r="J103" s="67">
        <f t="shared" si="4"/>
        <v>5869.6</v>
      </c>
      <c r="K103" s="67">
        <f t="shared" si="4"/>
        <v>1975.8</v>
      </c>
      <c r="L103" s="84">
        <f t="shared" si="4"/>
        <v>23700</v>
      </c>
    </row>
    <row r="104" spans="1:12" ht="12" customHeight="1" x14ac:dyDescent="0.2">
      <c r="A104" s="53" t="s">
        <v>375</v>
      </c>
      <c r="B104" s="84">
        <f>AVERAGE(B31:B35)</f>
        <v>54551.923999999999</v>
      </c>
      <c r="C104" s="84">
        <f t="shared" ref="C104:L104" si="5">AVERAGE(C31:C35)</f>
        <v>409.4</v>
      </c>
      <c r="D104" s="84">
        <f t="shared" si="5"/>
        <v>59.6</v>
      </c>
      <c r="E104" s="84">
        <f t="shared" si="5"/>
        <v>43952.6</v>
      </c>
      <c r="F104" s="84">
        <f t="shared" si="5"/>
        <v>5060</v>
      </c>
      <c r="G104" s="84">
        <f t="shared" si="5"/>
        <v>31238.799999999999</v>
      </c>
      <c r="H104" s="67">
        <f t="shared" si="5"/>
        <v>3802.8</v>
      </c>
      <c r="I104" s="67">
        <f t="shared" si="5"/>
        <v>1797.4</v>
      </c>
      <c r="J104" s="67">
        <f t="shared" si="5"/>
        <v>1961</v>
      </c>
      <c r="K104" s="67">
        <f t="shared" si="5"/>
        <v>786.8</v>
      </c>
      <c r="L104" s="84">
        <f t="shared" si="5"/>
        <v>21380</v>
      </c>
    </row>
    <row r="105" spans="1:12" ht="12" customHeight="1" x14ac:dyDescent="0.2">
      <c r="A105" s="53" t="s">
        <v>424</v>
      </c>
      <c r="B105" s="84">
        <f>AVERAGE(B36:B40)</f>
        <v>137415.95300000001</v>
      </c>
      <c r="C105" s="84">
        <f t="shared" ref="C105:L105" si="6">AVERAGE(C36:C40)</f>
        <v>5080</v>
      </c>
      <c r="D105" s="84">
        <f t="shared" si="6"/>
        <v>6040</v>
      </c>
      <c r="E105" s="84">
        <f t="shared" si="6"/>
        <v>104932.6</v>
      </c>
      <c r="F105" s="84">
        <f t="shared" si="6"/>
        <v>9940</v>
      </c>
      <c r="G105" s="84">
        <f t="shared" si="6"/>
        <v>70810.600000000006</v>
      </c>
      <c r="H105" s="67">
        <f t="shared" si="6"/>
        <v>7439.4</v>
      </c>
      <c r="I105" s="67">
        <f t="shared" si="6"/>
        <v>9721</v>
      </c>
      <c r="J105" s="67">
        <f t="shared" si="6"/>
        <v>4663.6000000000004</v>
      </c>
      <c r="K105" s="67">
        <f t="shared" si="6"/>
        <v>3383.4</v>
      </c>
      <c r="L105" s="84">
        <f t="shared" si="6"/>
        <v>48866.2</v>
      </c>
    </row>
    <row r="106" spans="1:12" ht="12" customHeight="1" x14ac:dyDescent="0.2">
      <c r="A106" s="53" t="s">
        <v>719</v>
      </c>
      <c r="B106" s="84">
        <f>AVERAGE(B41:B45)</f>
        <v>80246.883199999997</v>
      </c>
      <c r="C106" s="84">
        <f t="shared" ref="C106:L106" si="7">AVERAGE(C41:C45)</f>
        <v>1720</v>
      </c>
      <c r="D106" s="84">
        <f t="shared" si="7"/>
        <v>2880</v>
      </c>
      <c r="E106" s="84">
        <f t="shared" si="7"/>
        <v>53795.199999999997</v>
      </c>
      <c r="F106" s="84">
        <f t="shared" si="7"/>
        <v>8940</v>
      </c>
      <c r="G106" s="84">
        <f t="shared" si="7"/>
        <v>32981.599999999999</v>
      </c>
      <c r="H106" s="67">
        <f t="shared" si="7"/>
        <v>4653.9325200000003</v>
      </c>
      <c r="I106" s="67">
        <f t="shared" si="7"/>
        <v>5769</v>
      </c>
      <c r="J106" s="67">
        <f t="shared" si="7"/>
        <v>4190.3999999999996</v>
      </c>
      <c r="K106" s="67">
        <f t="shared" si="7"/>
        <v>3298.4</v>
      </c>
      <c r="L106" s="84">
        <f t="shared" si="7"/>
        <v>29985.599999999999</v>
      </c>
    </row>
    <row r="107" spans="1:12" ht="12" customHeight="1" x14ac:dyDescent="0.2">
      <c r="A107" s="53">
        <v>2011</v>
      </c>
      <c r="B107" s="84">
        <f t="shared" ref="B107:L107" si="8">B46</f>
        <v>98605.166999999987</v>
      </c>
      <c r="C107" s="84">
        <f t="shared" si="8"/>
        <v>2300</v>
      </c>
      <c r="D107" s="84">
        <f t="shared" si="8"/>
        <v>2500</v>
      </c>
      <c r="E107" s="84">
        <f t="shared" si="8"/>
        <v>76549</v>
      </c>
      <c r="F107" s="84">
        <f t="shared" si="8"/>
        <v>22800</v>
      </c>
      <c r="G107" s="84">
        <f t="shared" si="8"/>
        <v>43748</v>
      </c>
      <c r="H107" s="67">
        <f t="shared" si="8"/>
        <v>5721</v>
      </c>
      <c r="I107" s="67">
        <f t="shared" si="8"/>
        <v>5860</v>
      </c>
      <c r="J107" s="67">
        <f t="shared" si="8"/>
        <v>1310</v>
      </c>
      <c r="K107" s="67">
        <f t="shared" si="8"/>
        <v>776</v>
      </c>
      <c r="L107" s="84">
        <f t="shared" si="8"/>
        <v>31030</v>
      </c>
    </row>
    <row r="108" spans="1:12" ht="12" customHeight="1" x14ac:dyDescent="0.2">
      <c r="A108" s="53">
        <v>2012</v>
      </c>
      <c r="B108" s="84">
        <f t="shared" ref="B108:L108" si="9">B47</f>
        <v>92142.399999999994</v>
      </c>
      <c r="C108" s="84">
        <f t="shared" si="9"/>
        <v>2300</v>
      </c>
      <c r="D108" s="84">
        <f t="shared" si="9"/>
        <v>3700</v>
      </c>
      <c r="E108" s="84">
        <f t="shared" si="9"/>
        <v>63037</v>
      </c>
      <c r="F108" s="84">
        <f t="shared" si="9"/>
        <v>15800</v>
      </c>
      <c r="G108" s="84">
        <f t="shared" si="9"/>
        <v>35899</v>
      </c>
      <c r="H108" s="67">
        <f t="shared" si="9"/>
        <v>5037.9216154780615</v>
      </c>
      <c r="I108" s="67">
        <f t="shared" si="9"/>
        <v>12644.851999999999</v>
      </c>
      <c r="J108" s="67">
        <f t="shared" si="9"/>
        <v>1895</v>
      </c>
      <c r="K108" s="67">
        <f t="shared" si="9"/>
        <v>889.02629999999999</v>
      </c>
      <c r="L108" s="84">
        <f t="shared" si="9"/>
        <v>32106</v>
      </c>
    </row>
    <row r="109" spans="1:12" ht="12" customHeight="1" x14ac:dyDescent="0.2">
      <c r="A109" s="53">
        <v>2013</v>
      </c>
      <c r="B109" s="84">
        <f t="shared" ref="B109:L109" si="10">B48</f>
        <v>66728.854000000007</v>
      </c>
      <c r="C109" s="84">
        <f t="shared" si="10"/>
        <v>1800</v>
      </c>
      <c r="D109" s="84">
        <f t="shared" si="10"/>
        <v>1798</v>
      </c>
      <c r="E109" s="84">
        <f t="shared" si="10"/>
        <v>44880</v>
      </c>
      <c r="F109" s="84">
        <f t="shared" si="10"/>
        <v>7400</v>
      </c>
      <c r="G109" s="84">
        <f t="shared" si="10"/>
        <v>27897</v>
      </c>
      <c r="H109" s="67">
        <f t="shared" si="10"/>
        <v>5700</v>
      </c>
      <c r="I109" s="67">
        <f t="shared" si="10"/>
        <v>8656</v>
      </c>
      <c r="J109" s="67">
        <f t="shared" si="10"/>
        <v>1574</v>
      </c>
      <c r="K109" s="67">
        <f t="shared" si="10"/>
        <v>1014</v>
      </c>
      <c r="L109" s="84">
        <f t="shared" si="10"/>
        <v>26892</v>
      </c>
    </row>
    <row r="110" spans="1:12" ht="12" customHeight="1" x14ac:dyDescent="0.2">
      <c r="A110" s="53">
        <v>2014</v>
      </c>
      <c r="B110" s="84">
        <f t="shared" ref="B110:L110" si="11">B49</f>
        <v>69006.165000000008</v>
      </c>
      <c r="C110" s="84">
        <f t="shared" si="11"/>
        <v>1300</v>
      </c>
      <c r="D110" s="84">
        <f t="shared" si="11"/>
        <v>2700</v>
      </c>
      <c r="E110" s="84">
        <f t="shared" si="11"/>
        <v>49765</v>
      </c>
      <c r="F110" s="84">
        <f t="shared" si="11"/>
        <v>7900</v>
      </c>
      <c r="G110" s="84">
        <f t="shared" si="11"/>
        <v>30071</v>
      </c>
      <c r="H110" s="67">
        <f t="shared" si="11"/>
        <v>5971</v>
      </c>
      <c r="I110" s="67">
        <f t="shared" si="11"/>
        <v>8957</v>
      </c>
      <c r="J110" s="67">
        <f t="shared" si="11"/>
        <v>1482</v>
      </c>
      <c r="K110" s="67">
        <f t="shared" si="11"/>
        <v>1013</v>
      </c>
      <c r="L110" s="84">
        <f t="shared" si="11"/>
        <v>27783</v>
      </c>
    </row>
    <row r="111" spans="1:12" ht="12" customHeight="1" x14ac:dyDescent="0.2">
      <c r="A111" s="53">
        <v>2015</v>
      </c>
      <c r="B111" s="84">
        <f t="shared" ref="B111:L111" si="12">B50</f>
        <v>131393.587</v>
      </c>
      <c r="C111" s="84">
        <f t="shared" si="12"/>
        <v>2649</v>
      </c>
      <c r="D111" s="84">
        <f t="shared" si="12"/>
        <v>4266</v>
      </c>
      <c r="E111" s="84">
        <f t="shared" si="12"/>
        <v>84532</v>
      </c>
      <c r="F111" s="84">
        <f t="shared" si="12"/>
        <v>13552</v>
      </c>
      <c r="G111" s="84">
        <f t="shared" si="12"/>
        <v>53088</v>
      </c>
      <c r="H111" s="67">
        <f t="shared" si="12"/>
        <v>4000</v>
      </c>
      <c r="I111" s="67">
        <f t="shared" si="12"/>
        <v>23933</v>
      </c>
      <c r="J111" s="67">
        <f t="shared" si="12"/>
        <v>1006</v>
      </c>
      <c r="K111" s="67">
        <f t="shared" si="12"/>
        <v>3149</v>
      </c>
      <c r="L111" s="84">
        <f t="shared" si="12"/>
        <v>52237</v>
      </c>
    </row>
    <row r="112" spans="1:12" ht="12" customHeight="1" x14ac:dyDescent="0.2">
      <c r="A112" s="53">
        <v>2016</v>
      </c>
      <c r="B112" s="84">
        <f t="shared" ref="B112:L112" si="13">B51</f>
        <v>87976.203000000009</v>
      </c>
      <c r="C112" s="84">
        <f t="shared" si="13"/>
        <v>1200</v>
      </c>
      <c r="D112" s="84">
        <f t="shared" si="13"/>
        <v>2600</v>
      </c>
      <c r="E112" s="84">
        <f t="shared" si="13"/>
        <v>47225</v>
      </c>
      <c r="F112" s="84">
        <f t="shared" si="13"/>
        <v>6000</v>
      </c>
      <c r="G112" s="84">
        <f t="shared" si="13"/>
        <v>30317</v>
      </c>
      <c r="H112" s="67">
        <f t="shared" si="13"/>
        <v>4179</v>
      </c>
      <c r="I112" s="67">
        <f t="shared" si="13"/>
        <v>22478</v>
      </c>
      <c r="J112" s="67">
        <f t="shared" si="13"/>
        <v>473</v>
      </c>
      <c r="K112" s="67">
        <f t="shared" si="13"/>
        <v>3980</v>
      </c>
      <c r="L112" s="84">
        <f t="shared" si="13"/>
        <v>31303</v>
      </c>
    </row>
    <row r="113" spans="1:12" ht="12" customHeight="1" x14ac:dyDescent="0.2">
      <c r="A113" s="53">
        <v>2017</v>
      </c>
      <c r="B113" s="84">
        <f t="shared" ref="B113:L113" si="14">B52</f>
        <v>96060</v>
      </c>
      <c r="C113" s="84">
        <f t="shared" si="14"/>
        <v>1300</v>
      </c>
      <c r="D113" s="84">
        <f t="shared" si="14"/>
        <v>1800</v>
      </c>
      <c r="E113" s="84">
        <f t="shared" si="14"/>
        <v>50774</v>
      </c>
      <c r="F113" s="84">
        <f t="shared" si="14"/>
        <v>7400</v>
      </c>
      <c r="G113" s="84">
        <f t="shared" si="14"/>
        <v>34186</v>
      </c>
      <c r="H113" s="67">
        <f t="shared" si="14"/>
        <v>7803</v>
      </c>
      <c r="I113" s="67">
        <f t="shared" si="14"/>
        <v>14639</v>
      </c>
      <c r="J113" s="67">
        <f t="shared" si="14"/>
        <v>2338</v>
      </c>
      <c r="K113" s="67">
        <f t="shared" si="14"/>
        <v>3515</v>
      </c>
      <c r="L113" s="84">
        <f t="shared" si="14"/>
        <v>25445</v>
      </c>
    </row>
    <row r="114" spans="1:12" ht="12" customHeight="1" x14ac:dyDescent="0.2">
      <c r="A114" s="53">
        <v>2018</v>
      </c>
      <c r="B114" s="84">
        <f t="shared" ref="B114:L114" si="15">B53</f>
        <v>62743</v>
      </c>
      <c r="C114" s="84">
        <f t="shared" si="15"/>
        <v>500</v>
      </c>
      <c r="D114" s="84">
        <f t="shared" si="15"/>
        <v>1621</v>
      </c>
      <c r="E114" s="84">
        <f t="shared" si="15"/>
        <v>37441</v>
      </c>
      <c r="F114" s="84">
        <f t="shared" si="15"/>
        <v>6200</v>
      </c>
      <c r="G114" s="84">
        <f t="shared" si="15"/>
        <v>24543</v>
      </c>
      <c r="H114" s="67">
        <f t="shared" si="15"/>
        <v>4838</v>
      </c>
      <c r="I114" s="67">
        <f t="shared" si="15"/>
        <v>4076</v>
      </c>
      <c r="J114" s="67">
        <f t="shared" si="15"/>
        <v>3454</v>
      </c>
      <c r="K114" s="67">
        <f t="shared" si="15"/>
        <v>2371</v>
      </c>
      <c r="L114" s="84">
        <f t="shared" si="15"/>
        <v>18540</v>
      </c>
    </row>
    <row r="115" spans="1:12" ht="12" customHeight="1" x14ac:dyDescent="0.2">
      <c r="A115" s="53">
        <v>2019</v>
      </c>
      <c r="B115" s="84">
        <f t="shared" ref="B115:L115" si="16">B54</f>
        <v>37007</v>
      </c>
      <c r="C115" s="84">
        <f t="shared" si="16"/>
        <v>300</v>
      </c>
      <c r="D115" s="84">
        <f t="shared" si="16"/>
        <v>239</v>
      </c>
      <c r="E115" s="84">
        <f t="shared" si="16"/>
        <v>27292</v>
      </c>
      <c r="F115" s="84">
        <f t="shared" si="16"/>
        <v>4700</v>
      </c>
      <c r="G115" s="84">
        <f t="shared" si="16"/>
        <v>18882</v>
      </c>
      <c r="H115" s="67">
        <f t="shared" si="16"/>
        <v>3424</v>
      </c>
      <c r="I115" s="67">
        <f t="shared" si="16"/>
        <v>1563</v>
      </c>
      <c r="J115" s="67">
        <f t="shared" si="16"/>
        <v>1047</v>
      </c>
      <c r="K115" s="67">
        <f t="shared" si="16"/>
        <v>997</v>
      </c>
      <c r="L115" s="84">
        <f t="shared" si="16"/>
        <v>11271</v>
      </c>
    </row>
    <row r="116" spans="1:12" ht="12" customHeight="1" x14ac:dyDescent="0.2">
      <c r="A116" s="53">
        <v>2020</v>
      </c>
      <c r="B116" s="84">
        <f t="shared" ref="B116:L116" si="17">B55</f>
        <v>61716</v>
      </c>
      <c r="C116" s="84">
        <f t="shared" si="17"/>
        <v>312</v>
      </c>
      <c r="D116" s="84">
        <f t="shared" si="17"/>
        <v>220</v>
      </c>
      <c r="E116" s="84">
        <f t="shared" si="17"/>
        <v>45965</v>
      </c>
      <c r="F116" s="84">
        <f t="shared" si="17"/>
        <v>6078</v>
      </c>
      <c r="G116" s="84">
        <f t="shared" si="17"/>
        <v>33888</v>
      </c>
      <c r="H116" s="67">
        <f t="shared" si="17"/>
        <v>7782</v>
      </c>
      <c r="I116" s="67">
        <f t="shared" si="17"/>
        <v>908</v>
      </c>
      <c r="J116" s="67">
        <f t="shared" si="17"/>
        <v>1900</v>
      </c>
      <c r="K116" s="67">
        <f t="shared" si="17"/>
        <v>1158</v>
      </c>
      <c r="L116" s="84">
        <f t="shared" si="17"/>
        <v>21207</v>
      </c>
    </row>
    <row r="117" spans="1:12" ht="12" customHeight="1" x14ac:dyDescent="0.2">
      <c r="A117" s="53">
        <v>2021</v>
      </c>
      <c r="B117" s="84">
        <f t="shared" ref="B117:L117" si="18">B56</f>
        <v>62228</v>
      </c>
      <c r="C117" s="84">
        <f t="shared" si="18"/>
        <v>262</v>
      </c>
      <c r="D117" s="84">
        <f t="shared" si="18"/>
        <v>1411</v>
      </c>
      <c r="E117" s="84">
        <f t="shared" si="18"/>
        <v>41308</v>
      </c>
      <c r="F117" s="84">
        <f t="shared" si="18"/>
        <v>6473</v>
      </c>
      <c r="G117" s="84">
        <f t="shared" si="18"/>
        <v>28646</v>
      </c>
      <c r="H117" s="67">
        <f t="shared" si="18"/>
        <v>5676</v>
      </c>
      <c r="I117" s="67">
        <f t="shared" si="18"/>
        <v>3700</v>
      </c>
      <c r="J117" s="67">
        <f t="shared" si="18"/>
        <v>2938</v>
      </c>
      <c r="K117" s="67">
        <f t="shared" si="18"/>
        <v>1857</v>
      </c>
      <c r="L117" s="84">
        <f t="shared" si="18"/>
        <v>19974</v>
      </c>
    </row>
    <row r="118" spans="1:12" ht="12" customHeight="1" x14ac:dyDescent="0.2">
      <c r="A118" s="53">
        <v>2022</v>
      </c>
      <c r="B118" s="84">
        <f t="shared" ref="B118:L118" si="19">B57</f>
        <v>102035</v>
      </c>
      <c r="C118" s="84">
        <f t="shared" si="19"/>
        <v>849</v>
      </c>
      <c r="D118" s="84">
        <f t="shared" si="19"/>
        <v>2052</v>
      </c>
      <c r="E118" s="84">
        <f t="shared" si="19"/>
        <v>55391</v>
      </c>
      <c r="F118" s="84">
        <f t="shared" si="19"/>
        <v>9028</v>
      </c>
      <c r="G118" s="84">
        <f t="shared" si="19"/>
        <v>37057</v>
      </c>
      <c r="H118" s="67">
        <f t="shared" si="19"/>
        <v>10289</v>
      </c>
      <c r="I118" s="67">
        <f t="shared" si="19"/>
        <v>7146</v>
      </c>
      <c r="J118" s="67">
        <f t="shared" si="19"/>
        <v>6875</v>
      </c>
      <c r="K118" s="67">
        <f t="shared" si="19"/>
        <v>3148</v>
      </c>
      <c r="L118" s="84">
        <f t="shared" si="19"/>
        <v>34058</v>
      </c>
    </row>
    <row r="119" spans="1:12" ht="12" customHeight="1" x14ac:dyDescent="0.2">
      <c r="A119" s="53">
        <v>2023</v>
      </c>
      <c r="B119" s="84">
        <f t="shared" ref="B119:L120" si="20">B58</f>
        <v>78086</v>
      </c>
      <c r="C119" s="84">
        <f t="shared" si="20"/>
        <v>596</v>
      </c>
      <c r="D119" s="84">
        <f t="shared" si="20"/>
        <v>1122</v>
      </c>
      <c r="E119" s="84">
        <f t="shared" si="20"/>
        <v>38373</v>
      </c>
      <c r="F119" s="84">
        <f t="shared" si="20"/>
        <v>6425</v>
      </c>
      <c r="G119" s="84">
        <f t="shared" si="20"/>
        <v>23422</v>
      </c>
      <c r="H119" s="67">
        <f t="shared" si="20"/>
        <v>6312</v>
      </c>
      <c r="I119" s="67">
        <f t="shared" si="20"/>
        <v>6217</v>
      </c>
      <c r="J119" s="67">
        <f t="shared" si="20"/>
        <v>3191</v>
      </c>
      <c r="K119" s="67">
        <f t="shared" si="20"/>
        <v>2525</v>
      </c>
      <c r="L119" s="84">
        <f t="shared" si="20"/>
        <v>21563</v>
      </c>
    </row>
    <row r="120" spans="1:12" ht="12" customHeight="1" x14ac:dyDescent="0.2">
      <c r="A120" s="53" t="s">
        <v>1200</v>
      </c>
      <c r="B120" s="84">
        <f t="shared" si="20"/>
        <v>73227</v>
      </c>
      <c r="C120" s="84">
        <f t="shared" si="20"/>
        <v>449</v>
      </c>
      <c r="D120" s="84">
        <f t="shared" si="20"/>
        <v>1290</v>
      </c>
      <c r="E120" s="84">
        <f t="shared" si="20"/>
        <v>37737</v>
      </c>
      <c r="F120" s="84">
        <f t="shared" si="20"/>
        <v>5144</v>
      </c>
      <c r="G120" s="84">
        <f t="shared" si="20"/>
        <v>21989</v>
      </c>
      <c r="H120" s="67">
        <f t="shared" si="20"/>
        <v>5358</v>
      </c>
      <c r="I120" s="67">
        <f t="shared" si="20"/>
        <v>8983</v>
      </c>
      <c r="J120" s="67">
        <f t="shared" si="20"/>
        <v>2722</v>
      </c>
      <c r="K120" s="67">
        <f t="shared" si="20"/>
        <v>2474</v>
      </c>
      <c r="L120" s="84">
        <f t="shared" si="20"/>
        <v>24209</v>
      </c>
    </row>
    <row r="121" spans="1:12" ht="47.25" customHeight="1" x14ac:dyDescent="0.2">
      <c r="A121" s="1016" t="str">
        <f>A60</f>
        <v>a/  Includes some upriver origin spring Chinook through 1980.  Beginning in 1981, the lower river catch of lower river spring Chinook is based on mark recoveries rather than the timing of the catch, as in previous years.  Since 1986, GSI and VSI techniques have been used for stock composition analysis.  Commercial catch includes Select Area fisheries.  Sport catch is mainstem Columbia River, does not include tributaries. Catch may include small numbers of jacks.  Sport fishery closed in 1995 to 1997.</v>
      </c>
      <c r="B121" s="1016"/>
      <c r="C121" s="1016"/>
      <c r="D121" s="1016"/>
      <c r="E121" s="1016"/>
      <c r="F121" s="1016"/>
      <c r="G121" s="1016"/>
      <c r="H121" s="1016"/>
      <c r="I121" s="1016"/>
      <c r="J121" s="1016"/>
      <c r="K121" s="1016"/>
      <c r="L121" s="1016"/>
    </row>
    <row r="122" spans="1:12" ht="35.25" customHeight="1" x14ac:dyDescent="0.2">
      <c r="A122" s="996" t="str">
        <f t="shared" ref="A122:A125" si="21">A61</f>
        <v>b/  Prior to 1988, the escapement goal at Willamette Falls was 30,000 to 35,000.  Beginning in 1988, the goal was dependent on run size under the Willamette Basin Fish Management Plan.  Since 2001, hatchery escapement targets are set in the Fisheries Management and Evaluation Plan developed by ODFW.  Lower Willamette sport catch may include small numbers of jacks.</v>
      </c>
      <c r="B122" s="996"/>
      <c r="C122" s="996"/>
      <c r="D122" s="996"/>
      <c r="E122" s="996"/>
      <c r="F122" s="996"/>
      <c r="G122" s="996"/>
      <c r="H122" s="996"/>
      <c r="I122" s="996"/>
      <c r="J122" s="996"/>
      <c r="K122" s="996"/>
      <c r="L122" s="996"/>
    </row>
    <row r="123" spans="1:12" ht="21.75" customHeight="1" x14ac:dyDescent="0.2">
      <c r="A123" s="996" t="str">
        <f t="shared" si="21"/>
        <v>c/  Includes hatchery escapement, tributary recreational catch, and natural spawning escapement for 1975 to present.  The years 1971-1973 are based on using the 1975-1976 Cowlitz River recreational fishery adult harvest rates.</v>
      </c>
      <c r="B123" s="996"/>
      <c r="C123" s="996"/>
      <c r="D123" s="996"/>
      <c r="E123" s="996"/>
      <c r="F123" s="996"/>
      <c r="G123" s="996"/>
      <c r="H123" s="996"/>
      <c r="I123" s="996"/>
      <c r="J123" s="996"/>
      <c r="K123" s="996"/>
      <c r="L123" s="996"/>
    </row>
    <row r="124" spans="1:12" ht="11.25" customHeight="1" x14ac:dyDescent="0.2">
      <c r="A124" s="996" t="str">
        <f t="shared" si="21"/>
        <v>d/  Includes hatcheries operated by all agencies.  Values are included in the totals for the tributary runs.</v>
      </c>
      <c r="B124" s="996"/>
      <c r="C124" s="996"/>
      <c r="D124" s="996"/>
      <c r="E124" s="996"/>
      <c r="F124" s="996"/>
      <c r="G124" s="996"/>
      <c r="H124" s="996"/>
      <c r="I124" s="996"/>
      <c r="J124" s="996"/>
      <c r="K124" s="996"/>
      <c r="L124" s="996"/>
    </row>
    <row r="125" spans="1:12" ht="10.5" customHeight="1" x14ac:dyDescent="0.2">
      <c r="A125" s="996" t="str">
        <f t="shared" si="21"/>
        <v>e/  Preliminary.</v>
      </c>
      <c r="B125" s="996"/>
      <c r="C125" s="996"/>
      <c r="D125" s="996"/>
      <c r="E125" s="996"/>
      <c r="F125" s="996"/>
      <c r="G125" s="996"/>
      <c r="H125" s="996"/>
      <c r="I125" s="996"/>
      <c r="J125" s="996"/>
      <c r="K125" s="996"/>
      <c r="L125" s="996"/>
    </row>
    <row r="126" spans="1:12" ht="11.25" customHeight="1" x14ac:dyDescent="0.2">
      <c r="A126" s="58"/>
      <c r="B126" s="58"/>
      <c r="C126" s="58"/>
      <c r="D126" s="58"/>
      <c r="E126" s="58"/>
      <c r="F126" s="58"/>
      <c r="G126" s="58"/>
      <c r="H126" s="58"/>
      <c r="I126" s="58"/>
      <c r="J126" s="58"/>
      <c r="K126" s="58"/>
      <c r="L126" s="58"/>
    </row>
    <row r="127" spans="1:12" ht="7.5" customHeight="1" x14ac:dyDescent="0.2">
      <c r="A127" s="58"/>
      <c r="B127" s="58"/>
      <c r="C127" s="58"/>
      <c r="D127" s="58"/>
      <c r="E127" s="58"/>
      <c r="F127" s="58"/>
      <c r="G127" s="58"/>
      <c r="H127" s="58"/>
      <c r="I127" s="58"/>
      <c r="J127" s="58"/>
      <c r="K127" s="58"/>
      <c r="L127" s="58"/>
    </row>
    <row r="128" spans="1:12" ht="9.4499999999999993" customHeight="1" x14ac:dyDescent="0.2">
      <c r="A128" s="657"/>
      <c r="B128" s="657"/>
      <c r="C128" s="657"/>
      <c r="D128" s="657"/>
      <c r="E128" s="657"/>
      <c r="F128" s="657"/>
      <c r="G128" s="657"/>
      <c r="H128" s="657"/>
      <c r="I128" s="657"/>
      <c r="J128" s="657"/>
      <c r="K128" s="657"/>
      <c r="L128" s="657"/>
    </row>
    <row r="129" spans="1:12" ht="11.25" customHeight="1" x14ac:dyDescent="0.2">
      <c r="A129" s="657"/>
      <c r="B129" s="657"/>
      <c r="C129" s="657"/>
      <c r="D129" s="657"/>
      <c r="E129" s="657"/>
      <c r="F129" s="657"/>
      <c r="G129" s="657"/>
      <c r="H129" s="657"/>
      <c r="I129" s="657"/>
      <c r="J129" s="657"/>
      <c r="K129" s="657"/>
      <c r="L129" s="657"/>
    </row>
  </sheetData>
  <customSheetViews>
    <customSheetView guid="{951E20F6-66AF-4739-924D-9C0B166AA065}" showPageBreaks="1" showGridLines="0" showRuler="0">
      <pane ySplit="5" topLeftCell="A90" activePane="bottomLeft" state="frozen"/>
      <selection pane="bottomLeft" activeCell="E105" sqref="E105:G107"/>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30" activePane="bottomLeft" state="frozen"/>
      <selection pane="bottomLeft" activeCell="B40" sqref="B40:L44"/>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sqref="A1:IV6553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5" topLeftCell="A13" activePane="bottomLeft" state="frozen"/>
      <selection pane="bottomLeft" activeCell="B39" sqref="B39"/>
      <pageMargins left="1" right="1" top="1" bottom="1" header="0.5" footer="0.5"/>
      <pageSetup orientation="landscape" r:id="rId6"/>
      <headerFooter alignWithMargins="0"/>
    </customSheetView>
    <customSheetView guid="{1BB9C890-5E21-46C2-BAFE-D361E72979A8}" showPageBreaks="1" showGridLines="0" printArea="1" showRuler="0">
      <pane ySplit="5" topLeftCell="A82" activePane="bottomLeft" state="frozen"/>
      <selection pane="bottomLeft" activeCell="B39" sqref="B39"/>
      <pageMargins left="1" right="1" top="1" bottom="1" header="0.5" footer="0.5"/>
      <pageSetup orientation="landscape" r:id="rId7"/>
      <headerFooter alignWithMargins="0"/>
    </customSheetView>
    <customSheetView guid="{622B48C2-7B56-4B1F-A7B4-4660CCA8C989}" showPageBreaks="1" showGridLines="0" printArea="1" showRuler="0">
      <pane ySplit="5" topLeftCell="A88" activePane="bottomLeft" state="frozen"/>
      <selection pane="bottomLeft" activeCell="A98" sqref="A98:L99"/>
      <pageMargins left="1" right="1" top="1" bottom="1" header="0.5" footer="0.5"/>
      <pageSetup orientation="landscape" r:id="rId8"/>
      <headerFooter alignWithMargins="0"/>
    </customSheetView>
    <customSheetView guid="{BBF7E6D9-D6DC-4A8E-B6D8-078D86A9ABA9}" showPageBreaks="1" showGridLines="0" printArea="1" showRuler="0">
      <pane ySplit="5" topLeftCell="A99" activePane="bottomLeft" state="frozen"/>
      <selection pane="bottomLeft" activeCell="A101" sqref="A101:L102"/>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printArea="1" showRuler="0">
      <pane ySplit="5" topLeftCell="A94" activePane="bottomLeft" state="frozen"/>
      <selection pane="bottomLeft" activeCell="O119" sqref="O119"/>
      <pageMargins left="1" right="1" top="1" bottom="1" header="0.5" footer="0.5"/>
      <pageSetup orientation="landscape" r:id="rId11"/>
      <headerFooter alignWithMargins="0"/>
    </customSheetView>
    <customSheetView guid="{803B97A9-0AF5-4FA4-9F0C-810C2BEAFCD3}" showPageBreaks="1" showGridLines="0" showRuler="0">
      <pane ySplit="5" topLeftCell="A90" activePane="bottomLeft" state="frozen"/>
      <selection pane="bottomLeft" activeCell="E105" sqref="E105:G107"/>
      <pageMargins left="1" right="1" top="1" bottom="1" header="0.5" footer="0.5"/>
      <pageSetup orientation="landscape" r:id="rId12"/>
      <headerFooter alignWithMargins="0"/>
    </customSheetView>
    <customSheetView guid="{EF5D9E67-CDBC-4DA7-AF4B-457CDBE1825C}" showGridLines="0">
      <pane ySplit="5" topLeftCell="A36" activePane="bottomLeft" state="frozen"/>
      <selection pane="bottomLeft" activeCell="A6" sqref="A6"/>
      <pageMargins left="1" right="1" top="1" bottom="1" header="0.5" footer="0.5"/>
      <pageSetup orientation="landscape" r:id="rId13"/>
      <headerFooter alignWithMargins="0"/>
    </customSheetView>
  </customSheetViews>
  <mergeCells count="26">
    <mergeCell ref="A125:L125"/>
    <mergeCell ref="A1:L1"/>
    <mergeCell ref="E2:K2"/>
    <mergeCell ref="A4:A5"/>
    <mergeCell ref="B3:B5"/>
    <mergeCell ref="E3:G3"/>
    <mergeCell ref="G4:G5"/>
    <mergeCell ref="F4:F5"/>
    <mergeCell ref="L4:L5"/>
    <mergeCell ref="C3:D3"/>
    <mergeCell ref="A61:L61"/>
    <mergeCell ref="A60:L60"/>
    <mergeCell ref="A62:L62"/>
    <mergeCell ref="A121:L121"/>
    <mergeCell ref="A122:L122"/>
    <mergeCell ref="A123:L123"/>
    <mergeCell ref="A124:L124"/>
    <mergeCell ref="L97:L98"/>
    <mergeCell ref="A94:L94"/>
    <mergeCell ref="E95:K95"/>
    <mergeCell ref="B96:B98"/>
    <mergeCell ref="E96:G96"/>
    <mergeCell ref="A97:A98"/>
    <mergeCell ref="F97:F98"/>
    <mergeCell ref="G97:G98"/>
    <mergeCell ref="C96:D96"/>
  </mergeCells>
  <phoneticPr fontId="0" type="noConversion"/>
  <pageMargins left="1" right="1" top="1" bottom="1" header="0.5" footer="0.5"/>
  <pageSetup orientation="landscape" r:id="rId1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XFC125"/>
  <sheetViews>
    <sheetView showGridLines="0" zoomScale="115" zoomScaleNormal="115" zoomScaleSheetLayoutView="100" workbookViewId="0">
      <pane ySplit="5" topLeftCell="A82" activePane="bottomLeft" state="frozen"/>
      <selection activeCell="R23" sqref="R23"/>
      <selection pane="bottomLeft" activeCell="O8" sqref="O7:O8"/>
    </sheetView>
  </sheetViews>
  <sheetFormatPr defaultColWidth="9.109375" defaultRowHeight="12" customHeight="1" x14ac:dyDescent="0.2"/>
  <cols>
    <col min="1" max="1" width="8.109375" style="63" customWidth="1"/>
    <col min="2" max="2" width="8.5546875" style="63" customWidth="1"/>
    <col min="3" max="3" width="8.88671875" style="63" customWidth="1"/>
    <col min="4" max="4" width="8" style="38" bestFit="1" customWidth="1"/>
    <col min="5" max="5" width="11" style="38" customWidth="1"/>
    <col min="6" max="6" width="10.88671875" style="38" bestFit="1" customWidth="1"/>
    <col min="7" max="7" width="9.44140625" style="38" customWidth="1"/>
    <col min="8" max="8" width="10.6640625" style="38" customWidth="1"/>
    <col min="9" max="9" width="8.88671875" style="38" customWidth="1"/>
    <col min="10" max="10" width="10.109375" style="38" customWidth="1"/>
    <col min="11" max="11" width="9.44140625" style="38" customWidth="1"/>
    <col min="12" max="12" width="8" style="63" customWidth="1"/>
    <col min="13" max="16384" width="9.109375" style="123"/>
  </cols>
  <sheetData>
    <row r="1" spans="1:38" ht="12" customHeight="1" x14ac:dyDescent="0.2">
      <c r="A1" s="1009" t="s">
        <v>1080</v>
      </c>
      <c r="B1" s="1009"/>
      <c r="C1" s="1009"/>
      <c r="D1" s="1009"/>
      <c r="E1" s="1009"/>
      <c r="F1" s="1009"/>
      <c r="G1" s="1009"/>
      <c r="H1" s="1009"/>
      <c r="I1" s="1009"/>
      <c r="J1" s="1009"/>
      <c r="K1" s="1009"/>
      <c r="L1" s="1009"/>
    </row>
    <row r="2" spans="1:38" ht="12" customHeight="1" x14ac:dyDescent="0.25">
      <c r="A2" s="1029"/>
      <c r="B2" s="1029"/>
      <c r="C2" s="1029"/>
      <c r="D2" s="1029"/>
      <c r="E2" s="1029"/>
      <c r="F2" s="1029"/>
      <c r="G2" s="1029"/>
      <c r="H2" s="1029"/>
      <c r="I2" s="1029"/>
      <c r="J2" s="1029"/>
      <c r="K2" s="1029"/>
      <c r="L2" s="1029"/>
      <c r="AG2"/>
      <c r="AH2"/>
      <c r="AI2"/>
      <c r="AJ2"/>
      <c r="AK2"/>
      <c r="AL2"/>
    </row>
    <row r="3" spans="1:38" ht="12" customHeight="1" x14ac:dyDescent="0.25">
      <c r="A3" s="53"/>
      <c r="B3" s="1031" t="s">
        <v>998</v>
      </c>
      <c r="C3" s="1034" t="s">
        <v>905</v>
      </c>
      <c r="D3" s="1034"/>
      <c r="E3" s="4"/>
      <c r="F3" s="1034" t="s">
        <v>838</v>
      </c>
      <c r="G3" s="1034"/>
      <c r="H3" s="1034"/>
      <c r="I3" s="105"/>
      <c r="K3" s="105"/>
      <c r="L3" s="38"/>
      <c r="AG3"/>
      <c r="AH3"/>
      <c r="AI3"/>
      <c r="AJ3"/>
      <c r="AK3"/>
      <c r="AL3"/>
    </row>
    <row r="4" spans="1:38" ht="11.25" customHeight="1" x14ac:dyDescent="0.2">
      <c r="A4" s="1009" t="s">
        <v>186</v>
      </c>
      <c r="B4" s="1031"/>
      <c r="C4" s="1031" t="s">
        <v>904</v>
      </c>
      <c r="D4" s="369"/>
      <c r="E4" s="1031" t="s">
        <v>1025</v>
      </c>
      <c r="F4" s="1037" t="s">
        <v>854</v>
      </c>
      <c r="G4" s="1031" t="s">
        <v>1026</v>
      </c>
      <c r="H4" s="1031" t="s">
        <v>1027</v>
      </c>
      <c r="I4" s="1034" t="s">
        <v>1132</v>
      </c>
      <c r="J4" s="1034"/>
      <c r="K4" s="1039" t="s">
        <v>395</v>
      </c>
      <c r="L4" s="1039"/>
    </row>
    <row r="5" spans="1:38" ht="17.25" customHeight="1" x14ac:dyDescent="0.2">
      <c r="A5" s="1029"/>
      <c r="B5" s="1031"/>
      <c r="C5" s="1031"/>
      <c r="D5" s="370" t="s">
        <v>213</v>
      </c>
      <c r="E5" s="1032"/>
      <c r="F5" s="1038"/>
      <c r="G5" s="1032"/>
      <c r="H5" s="1032"/>
      <c r="I5" s="388" t="s">
        <v>214</v>
      </c>
      <c r="J5" s="388" t="s">
        <v>30</v>
      </c>
      <c r="K5" s="388" t="s">
        <v>214</v>
      </c>
      <c r="L5" s="388" t="s">
        <v>30</v>
      </c>
    </row>
    <row r="6" spans="1:38" ht="12" customHeight="1" x14ac:dyDescent="0.2">
      <c r="A6" s="90">
        <v>1971</v>
      </c>
      <c r="B6" s="361"/>
      <c r="C6" s="361"/>
      <c r="D6" s="362"/>
      <c r="E6" s="362"/>
      <c r="F6" s="362"/>
      <c r="G6" s="362"/>
      <c r="H6" s="362"/>
      <c r="I6" s="362"/>
      <c r="J6" s="362"/>
      <c r="K6" s="362"/>
      <c r="L6" s="361"/>
    </row>
    <row r="7" spans="1:38" ht="12" customHeight="1" x14ac:dyDescent="0.2">
      <c r="A7" s="90">
        <v>1972</v>
      </c>
      <c r="B7" s="361"/>
      <c r="C7" s="361"/>
      <c r="D7" s="362"/>
      <c r="E7" s="362"/>
      <c r="F7" s="362"/>
      <c r="G7" s="362"/>
      <c r="H7" s="362"/>
      <c r="I7" s="362"/>
      <c r="J7" s="362"/>
      <c r="K7" s="362"/>
      <c r="L7" s="361"/>
    </row>
    <row r="8" spans="1:38" ht="12" customHeight="1" x14ac:dyDescent="0.2">
      <c r="A8" s="90">
        <v>1973</v>
      </c>
      <c r="B8" s="361"/>
      <c r="C8" s="361"/>
      <c r="D8" s="362"/>
      <c r="E8" s="362"/>
      <c r="F8" s="362"/>
      <c r="G8" s="362"/>
      <c r="H8" s="362"/>
      <c r="I8" s="362"/>
      <c r="J8" s="362"/>
      <c r="K8" s="362"/>
      <c r="L8" s="361"/>
    </row>
    <row r="9" spans="1:38" ht="12" customHeight="1" x14ac:dyDescent="0.2">
      <c r="A9" s="90">
        <v>1974</v>
      </c>
      <c r="B9" s="361"/>
      <c r="C9" s="361"/>
      <c r="D9" s="362"/>
      <c r="E9" s="362"/>
      <c r="F9" s="362"/>
      <c r="G9" s="362"/>
      <c r="H9" s="362"/>
      <c r="I9" s="362"/>
      <c r="J9" s="362"/>
      <c r="K9" s="362"/>
      <c r="L9" s="361"/>
    </row>
    <row r="10" spans="1:38" ht="12" customHeight="1" x14ac:dyDescent="0.2">
      <c r="A10" s="90">
        <v>1975</v>
      </c>
      <c r="B10" s="361"/>
      <c r="C10" s="361"/>
      <c r="D10" s="362"/>
      <c r="E10" s="362"/>
      <c r="F10" s="362"/>
      <c r="G10" s="362"/>
      <c r="H10" s="362"/>
      <c r="I10" s="362"/>
      <c r="J10" s="362"/>
      <c r="K10" s="362"/>
      <c r="L10" s="361"/>
    </row>
    <row r="11" spans="1:38" ht="12" customHeight="1" x14ac:dyDescent="0.2">
      <c r="A11" s="90">
        <v>1976</v>
      </c>
      <c r="B11" s="361"/>
      <c r="C11" s="361"/>
      <c r="D11" s="362"/>
      <c r="E11" s="362"/>
      <c r="F11" s="362"/>
      <c r="G11" s="362"/>
      <c r="H11" s="362"/>
      <c r="I11" s="362"/>
      <c r="J11" s="362"/>
      <c r="K11" s="362"/>
      <c r="L11" s="361"/>
    </row>
    <row r="12" spans="1:38" ht="12" customHeight="1" x14ac:dyDescent="0.2">
      <c r="A12" s="90">
        <v>1977</v>
      </c>
      <c r="B12" s="361"/>
      <c r="C12" s="361"/>
      <c r="D12" s="362"/>
      <c r="E12" s="362"/>
      <c r="F12" s="362"/>
      <c r="G12" s="362"/>
      <c r="H12" s="362"/>
      <c r="I12" s="362"/>
      <c r="J12" s="362"/>
      <c r="K12" s="362"/>
      <c r="L12" s="361"/>
    </row>
    <row r="13" spans="1:38" ht="12" customHeight="1" x14ac:dyDescent="0.2">
      <c r="A13" s="90">
        <v>1978</v>
      </c>
      <c r="B13" s="361"/>
      <c r="C13" s="361"/>
      <c r="D13" s="362"/>
      <c r="E13" s="362"/>
      <c r="F13" s="362"/>
      <c r="G13" s="362"/>
      <c r="H13" s="362"/>
      <c r="I13" s="362"/>
      <c r="J13" s="362"/>
      <c r="K13" s="362"/>
      <c r="L13" s="361"/>
    </row>
    <row r="14" spans="1:38" ht="12" customHeight="1" x14ac:dyDescent="0.2">
      <c r="A14" s="90">
        <v>1979</v>
      </c>
      <c r="B14" s="170">
        <v>54227.982999991153</v>
      </c>
      <c r="C14" s="170">
        <v>248.98299999115292</v>
      </c>
      <c r="D14" s="171">
        <v>0</v>
      </c>
      <c r="E14" s="171">
        <v>53979</v>
      </c>
      <c r="F14" s="171">
        <v>0</v>
      </c>
      <c r="G14" s="171">
        <v>2090</v>
      </c>
      <c r="H14" s="171">
        <v>0</v>
      </c>
      <c r="I14" s="334">
        <v>3792.2222222222222</v>
      </c>
      <c r="J14" s="334">
        <v>6180.7777777777774</v>
      </c>
      <c r="K14" s="334">
        <v>3232.2285151440533</v>
      </c>
      <c r="L14" s="335">
        <v>2982.7714848559467</v>
      </c>
    </row>
    <row r="15" spans="1:38" ht="12" customHeight="1" x14ac:dyDescent="0.2">
      <c r="A15" s="90">
        <v>1980</v>
      </c>
      <c r="B15" s="170">
        <v>57691.63791172221</v>
      </c>
      <c r="C15" s="170">
        <v>121.63791172221229</v>
      </c>
      <c r="D15" s="171">
        <v>0</v>
      </c>
      <c r="E15" s="171">
        <v>57570</v>
      </c>
      <c r="F15" s="171">
        <v>0</v>
      </c>
      <c r="G15" s="171">
        <v>1855</v>
      </c>
      <c r="H15" s="171">
        <v>0</v>
      </c>
      <c r="I15" s="334">
        <v>2014.4444444444443</v>
      </c>
      <c r="J15" s="334">
        <v>6645.5555555555557</v>
      </c>
      <c r="K15" s="334">
        <v>3818.8385382059801</v>
      </c>
      <c r="L15" s="335">
        <v>2772.1614617940199</v>
      </c>
    </row>
    <row r="16" spans="1:38" ht="12" customHeight="1" x14ac:dyDescent="0.2">
      <c r="A16" s="90">
        <v>1981</v>
      </c>
      <c r="B16" s="170">
        <v>67400.661533241757</v>
      </c>
      <c r="C16" s="170">
        <v>740.66153324175366</v>
      </c>
      <c r="D16" s="171">
        <v>207</v>
      </c>
      <c r="E16" s="171">
        <v>66453</v>
      </c>
      <c r="F16" s="171">
        <v>0</v>
      </c>
      <c r="G16" s="171">
        <v>3398</v>
      </c>
      <c r="H16" s="171">
        <v>0</v>
      </c>
      <c r="I16" s="334">
        <v>5103.333333333333</v>
      </c>
      <c r="J16" s="334">
        <v>12173</v>
      </c>
      <c r="K16" s="334">
        <v>4383.5778618621671</v>
      </c>
      <c r="L16" s="335">
        <v>3226.4221381378329</v>
      </c>
    </row>
    <row r="17" spans="1:12" ht="12" customHeight="1" x14ac:dyDescent="0.2">
      <c r="A17" s="90">
        <v>1982</v>
      </c>
      <c r="B17" s="170">
        <v>77246.321318817834</v>
      </c>
      <c r="C17" s="170">
        <v>799.32131881783698</v>
      </c>
      <c r="D17" s="171">
        <v>559</v>
      </c>
      <c r="E17" s="171">
        <v>75888</v>
      </c>
      <c r="F17" s="171">
        <v>0</v>
      </c>
      <c r="G17" s="171">
        <v>5308</v>
      </c>
      <c r="H17" s="171">
        <v>0</v>
      </c>
      <c r="I17" s="334">
        <v>5270</v>
      </c>
      <c r="J17" s="334">
        <v>11819</v>
      </c>
      <c r="K17" s="334">
        <v>4578.874046582725</v>
      </c>
      <c r="L17" s="335">
        <v>2989.125953417275</v>
      </c>
    </row>
    <row r="18" spans="1:12" ht="12" customHeight="1" x14ac:dyDescent="0.2">
      <c r="A18" s="90">
        <v>1983</v>
      </c>
      <c r="B18" s="170">
        <v>62911.566168194164</v>
      </c>
      <c r="C18" s="170">
        <v>2472.5661681941606</v>
      </c>
      <c r="D18" s="171">
        <v>548</v>
      </c>
      <c r="E18" s="171">
        <v>59891</v>
      </c>
      <c r="F18" s="171">
        <v>0</v>
      </c>
      <c r="G18" s="171">
        <v>2531</v>
      </c>
      <c r="H18" s="171">
        <v>0</v>
      </c>
      <c r="I18" s="334">
        <v>3566.6666666666665</v>
      </c>
      <c r="J18" s="334">
        <v>10424.333333333334</v>
      </c>
      <c r="K18" s="334">
        <v>5264.5066421097599</v>
      </c>
      <c r="L18" s="335">
        <v>4234.4933578902401</v>
      </c>
    </row>
    <row r="19" spans="1:12" ht="12" customHeight="1" x14ac:dyDescent="0.2">
      <c r="A19" s="90">
        <v>1984</v>
      </c>
      <c r="B19" s="170">
        <v>52357.285239117911</v>
      </c>
      <c r="C19" s="170">
        <v>1528.285239117909</v>
      </c>
      <c r="D19" s="171">
        <v>285</v>
      </c>
      <c r="E19" s="171">
        <v>50544</v>
      </c>
      <c r="F19" s="171">
        <v>0</v>
      </c>
      <c r="G19" s="171">
        <v>3475</v>
      </c>
      <c r="H19" s="171">
        <v>0</v>
      </c>
      <c r="I19" s="334">
        <v>4011.1111111111109</v>
      </c>
      <c r="J19" s="334">
        <v>8265.8888888888887</v>
      </c>
      <c r="K19" s="334">
        <v>6922.3541016536228</v>
      </c>
      <c r="L19" s="335">
        <v>4605.6458983463772</v>
      </c>
    </row>
    <row r="20" spans="1:12" ht="12" customHeight="1" x14ac:dyDescent="0.2">
      <c r="A20" s="90">
        <v>1985</v>
      </c>
      <c r="B20" s="170">
        <v>92284</v>
      </c>
      <c r="C20" s="170">
        <v>2988</v>
      </c>
      <c r="D20" s="171">
        <v>364</v>
      </c>
      <c r="E20" s="171">
        <v>88932</v>
      </c>
      <c r="F20" s="171">
        <v>0</v>
      </c>
      <c r="G20" s="171">
        <v>3135</v>
      </c>
      <c r="H20" s="171">
        <v>0</v>
      </c>
      <c r="I20" s="334">
        <v>19587.249999999996</v>
      </c>
      <c r="J20" s="334">
        <v>11272.750000000004</v>
      </c>
      <c r="K20" s="334">
        <v>16217.883806943855</v>
      </c>
      <c r="L20" s="335">
        <v>8935.1161930561448</v>
      </c>
    </row>
    <row r="21" spans="1:12" ht="12" customHeight="1" x14ac:dyDescent="0.2">
      <c r="A21" s="90">
        <v>1986</v>
      </c>
      <c r="B21" s="170">
        <v>128314.05047545682</v>
      </c>
      <c r="C21" s="170">
        <v>1366.0504754568217</v>
      </c>
      <c r="D21" s="171">
        <v>1288</v>
      </c>
      <c r="E21" s="171">
        <v>125660</v>
      </c>
      <c r="F21" s="171">
        <v>0</v>
      </c>
      <c r="G21" s="171">
        <v>7437</v>
      </c>
      <c r="H21" s="171">
        <v>0</v>
      </c>
      <c r="I21" s="334">
        <v>26517.5</v>
      </c>
      <c r="J21" s="334">
        <v>11988.5</v>
      </c>
      <c r="K21" s="334">
        <v>15022.036996123028</v>
      </c>
      <c r="L21" s="335">
        <v>5514.9630038769728</v>
      </c>
    </row>
    <row r="22" spans="1:12" ht="12" customHeight="1" x14ac:dyDescent="0.2">
      <c r="A22" s="90">
        <v>1987</v>
      </c>
      <c r="B22" s="170">
        <v>110771.71076093169</v>
      </c>
      <c r="C22" s="170">
        <v>1337.710760931687</v>
      </c>
      <c r="D22" s="171">
        <v>395</v>
      </c>
      <c r="E22" s="171">
        <v>109039</v>
      </c>
      <c r="F22" s="171">
        <v>0</v>
      </c>
      <c r="G22" s="171">
        <v>6689</v>
      </c>
      <c r="H22" s="171">
        <v>0</v>
      </c>
      <c r="I22" s="334">
        <v>24586.25</v>
      </c>
      <c r="J22" s="334">
        <v>10715.75</v>
      </c>
      <c r="K22" s="334">
        <v>12091.9884839639</v>
      </c>
      <c r="L22" s="335">
        <v>6350.0115160361001</v>
      </c>
    </row>
    <row r="23" spans="1:12" ht="12" customHeight="1" x14ac:dyDescent="0.2">
      <c r="A23" s="90">
        <v>1988</v>
      </c>
      <c r="B23" s="170">
        <v>106003.11528755868</v>
      </c>
      <c r="C23" s="170">
        <v>5352.1152875586858</v>
      </c>
      <c r="D23" s="171">
        <v>1434</v>
      </c>
      <c r="E23" s="171">
        <v>99217</v>
      </c>
      <c r="F23" s="171">
        <v>0</v>
      </c>
      <c r="G23" s="171">
        <v>7006</v>
      </c>
      <c r="H23" s="171">
        <v>0</v>
      </c>
      <c r="I23" s="334">
        <v>24458.249999999996</v>
      </c>
      <c r="J23" s="334">
        <v>11572.750000000004</v>
      </c>
      <c r="K23" s="334">
        <v>10213.008488453437</v>
      </c>
      <c r="L23" s="335">
        <v>5654.9915115465628</v>
      </c>
    </row>
    <row r="24" spans="1:12" ht="12" customHeight="1" x14ac:dyDescent="0.2">
      <c r="A24" s="90">
        <v>1989</v>
      </c>
      <c r="B24" s="170">
        <v>90031.088587530816</v>
      </c>
      <c r="C24" s="170">
        <v>1603.0885875308206</v>
      </c>
      <c r="D24" s="171">
        <v>544</v>
      </c>
      <c r="E24" s="171">
        <v>87884</v>
      </c>
      <c r="F24" s="171">
        <v>0</v>
      </c>
      <c r="G24" s="171">
        <v>6726</v>
      </c>
      <c r="H24" s="171">
        <v>0</v>
      </c>
      <c r="I24" s="334">
        <v>9650.6666666666679</v>
      </c>
      <c r="J24" s="334">
        <v>6833.3333333333321</v>
      </c>
      <c r="K24" s="334">
        <v>6220.4847414271007</v>
      </c>
      <c r="L24" s="335">
        <v>4129.5152585728993</v>
      </c>
    </row>
    <row r="25" spans="1:12" ht="12" customHeight="1" x14ac:dyDescent="0.2">
      <c r="A25" s="90">
        <v>1990</v>
      </c>
      <c r="B25" s="170">
        <v>105715.28177347367</v>
      </c>
      <c r="C25" s="170">
        <v>2232.2817734736714</v>
      </c>
      <c r="D25" s="171">
        <v>3117</v>
      </c>
      <c r="E25" s="171">
        <v>100366</v>
      </c>
      <c r="F25" s="171">
        <v>0</v>
      </c>
      <c r="G25" s="171">
        <v>6928</v>
      </c>
      <c r="H25" s="171">
        <v>0</v>
      </c>
      <c r="I25" s="334">
        <v>13291.111111111111</v>
      </c>
      <c r="J25" s="334">
        <v>9850.8888888888887</v>
      </c>
      <c r="K25" s="334">
        <v>4797.0782140119309</v>
      </c>
      <c r="L25" s="335">
        <v>2805.9217859880691</v>
      </c>
    </row>
    <row r="26" spans="1:12" ht="12" customHeight="1" x14ac:dyDescent="0.2">
      <c r="A26" s="53">
        <v>1991</v>
      </c>
      <c r="B26" s="172">
        <v>64478.651819107508</v>
      </c>
      <c r="C26" s="172">
        <v>1016.6518191075056</v>
      </c>
      <c r="D26" s="173">
        <v>1539</v>
      </c>
      <c r="E26" s="173">
        <v>61923</v>
      </c>
      <c r="F26" s="171">
        <v>0</v>
      </c>
      <c r="G26" s="173">
        <v>3876</v>
      </c>
      <c r="H26" s="173">
        <v>0</v>
      </c>
      <c r="I26" s="334">
        <v>4844.5555555555557</v>
      </c>
      <c r="J26" s="334">
        <v>6013.4444444444443</v>
      </c>
      <c r="K26" s="334">
        <v>3918.0174222218138</v>
      </c>
      <c r="L26" s="335">
        <v>1531.9825777781859</v>
      </c>
    </row>
    <row r="27" spans="1:12" ht="12" customHeight="1" x14ac:dyDescent="0.2">
      <c r="A27" s="53">
        <v>1992</v>
      </c>
      <c r="B27" s="172">
        <v>95691.438848632926</v>
      </c>
      <c r="C27" s="172">
        <v>397.43884863292124</v>
      </c>
      <c r="D27" s="173">
        <v>1183</v>
      </c>
      <c r="E27" s="173">
        <v>94111</v>
      </c>
      <c r="F27" s="171">
        <v>0</v>
      </c>
      <c r="G27" s="173">
        <v>5759</v>
      </c>
      <c r="H27" s="173">
        <v>0</v>
      </c>
      <c r="I27" s="334">
        <v>12047.777777777777</v>
      </c>
      <c r="J27" s="334">
        <v>13056.222222222223</v>
      </c>
      <c r="K27" s="334">
        <v>12220.627465411821</v>
      </c>
      <c r="L27" s="335">
        <v>3161.3725345881794</v>
      </c>
    </row>
    <row r="28" spans="1:12" ht="12" customHeight="1" x14ac:dyDescent="0.2">
      <c r="A28" s="53">
        <v>1993</v>
      </c>
      <c r="B28" s="172">
        <v>119962.96327890742</v>
      </c>
      <c r="C28" s="172">
        <v>610.96327890742828</v>
      </c>
      <c r="D28" s="173">
        <v>412</v>
      </c>
      <c r="E28" s="173">
        <v>118940</v>
      </c>
      <c r="F28" s="171">
        <v>0</v>
      </c>
      <c r="G28" s="148">
        <v>7296</v>
      </c>
      <c r="H28" s="173">
        <v>0</v>
      </c>
      <c r="I28" s="334">
        <v>16659.333333333332</v>
      </c>
      <c r="J28" s="334">
        <v>12188.666666666668</v>
      </c>
      <c r="K28" s="334">
        <v>16812.4105507557</v>
      </c>
      <c r="L28" s="335">
        <v>3097.5894492443008</v>
      </c>
    </row>
    <row r="29" spans="1:12" ht="12" customHeight="1" x14ac:dyDescent="0.2">
      <c r="A29" s="53">
        <v>1994</v>
      </c>
      <c r="B29" s="172">
        <v>24095.182175867772</v>
      </c>
      <c r="C29" s="172">
        <v>527.182175867772</v>
      </c>
      <c r="D29" s="173">
        <v>408</v>
      </c>
      <c r="E29" s="173">
        <v>23160</v>
      </c>
      <c r="F29" s="171">
        <v>0</v>
      </c>
      <c r="G29" s="173">
        <v>1161</v>
      </c>
      <c r="H29" s="173">
        <v>0</v>
      </c>
      <c r="I29" s="334">
        <v>2095.8888888888887</v>
      </c>
      <c r="J29" s="334">
        <v>1954.1111111111113</v>
      </c>
      <c r="K29" s="334">
        <v>1390.177415980671</v>
      </c>
      <c r="L29" s="335">
        <v>611.82258401932916</v>
      </c>
    </row>
    <row r="30" spans="1:12" ht="12" customHeight="1" x14ac:dyDescent="0.2">
      <c r="A30" s="53">
        <v>1995</v>
      </c>
      <c r="B30" s="172">
        <v>12792</v>
      </c>
      <c r="C30" s="172">
        <v>2</v>
      </c>
      <c r="D30" s="173">
        <v>9</v>
      </c>
      <c r="E30" s="173">
        <v>12781</v>
      </c>
      <c r="F30" s="171">
        <v>0</v>
      </c>
      <c r="G30" s="173">
        <v>633</v>
      </c>
      <c r="H30" s="173">
        <v>0</v>
      </c>
      <c r="I30" s="334">
        <v>652</v>
      </c>
      <c r="J30" s="334">
        <v>1186</v>
      </c>
      <c r="K30" s="334">
        <v>683.95805098672656</v>
      </c>
      <c r="L30" s="335">
        <v>108.04194901327341</v>
      </c>
    </row>
    <row r="31" spans="1:12" ht="12" customHeight="1" x14ac:dyDescent="0.2">
      <c r="A31" s="53">
        <v>1996</v>
      </c>
      <c r="B31" s="172">
        <v>55551</v>
      </c>
      <c r="C31" s="172">
        <v>46</v>
      </c>
      <c r="D31" s="173">
        <v>10</v>
      </c>
      <c r="E31" s="173">
        <v>55495</v>
      </c>
      <c r="F31" s="171">
        <v>0</v>
      </c>
      <c r="G31" s="148">
        <v>2911</v>
      </c>
      <c r="H31" s="173">
        <v>0</v>
      </c>
      <c r="I31" s="334">
        <v>3249.2222222222222</v>
      </c>
      <c r="J31" s="334">
        <v>3774.7777777777778</v>
      </c>
      <c r="K31" s="334">
        <v>1576.6255256257018</v>
      </c>
      <c r="L31" s="335">
        <v>310.3744743742983</v>
      </c>
    </row>
    <row r="32" spans="1:12" ht="12" customHeight="1" x14ac:dyDescent="0.2">
      <c r="A32" s="53">
        <v>1997</v>
      </c>
      <c r="B32" s="172">
        <v>124321</v>
      </c>
      <c r="C32" s="172">
        <v>53</v>
      </c>
      <c r="D32" s="173">
        <v>16</v>
      </c>
      <c r="E32" s="173">
        <v>124252</v>
      </c>
      <c r="F32" s="171">
        <v>0</v>
      </c>
      <c r="G32" s="173">
        <v>8323</v>
      </c>
      <c r="H32" s="173">
        <v>0</v>
      </c>
      <c r="I32" s="334">
        <v>40162.486486486487</v>
      </c>
      <c r="J32" s="334">
        <v>4709.5135135135133</v>
      </c>
      <c r="K32" s="334">
        <v>5276.6870396179102</v>
      </c>
      <c r="L32" s="335">
        <v>630.3129603820895</v>
      </c>
    </row>
    <row r="33" spans="1:12" ht="12" customHeight="1" x14ac:dyDescent="0.2">
      <c r="A33" s="53">
        <v>1998</v>
      </c>
      <c r="B33" s="172">
        <v>44308</v>
      </c>
      <c r="C33" s="172">
        <v>27</v>
      </c>
      <c r="D33" s="173">
        <v>14</v>
      </c>
      <c r="E33" s="173">
        <v>44267</v>
      </c>
      <c r="F33" s="171">
        <v>0</v>
      </c>
      <c r="G33" s="173">
        <v>2225</v>
      </c>
      <c r="H33" s="173">
        <v>0</v>
      </c>
      <c r="I33" s="334">
        <v>6981.2222222222217</v>
      </c>
      <c r="J33" s="334">
        <v>7355.7777777777783</v>
      </c>
      <c r="K33" s="334">
        <v>2657.0058054003403</v>
      </c>
      <c r="L33" s="335">
        <v>355.99419459965964</v>
      </c>
    </row>
    <row r="34" spans="1:12" ht="12" customHeight="1" x14ac:dyDescent="0.2">
      <c r="A34" s="53">
        <v>1999</v>
      </c>
      <c r="B34" s="172">
        <v>43067.18</v>
      </c>
      <c r="C34" s="172">
        <v>28</v>
      </c>
      <c r="D34" s="173">
        <v>16.18</v>
      </c>
      <c r="E34" s="173">
        <v>43023</v>
      </c>
      <c r="F34" s="171">
        <v>0</v>
      </c>
      <c r="G34" s="173">
        <v>1984</v>
      </c>
      <c r="H34" s="173">
        <v>0</v>
      </c>
      <c r="I34" s="334">
        <v>3881.136315154471</v>
      </c>
      <c r="J34" s="334">
        <v>2855.863684845529</v>
      </c>
      <c r="K34" s="334">
        <v>3020.5584644227965</v>
      </c>
      <c r="L34" s="335">
        <v>289.44153557720369</v>
      </c>
    </row>
    <row r="35" spans="1:12" ht="12" customHeight="1" x14ac:dyDescent="0.2">
      <c r="A35" s="53">
        <v>2000</v>
      </c>
      <c r="B35" s="172">
        <v>186715.2</v>
      </c>
      <c r="C35" s="172">
        <v>251.2</v>
      </c>
      <c r="D35" s="173">
        <v>124</v>
      </c>
      <c r="E35" s="173">
        <v>186340</v>
      </c>
      <c r="F35" s="171">
        <v>0</v>
      </c>
      <c r="G35" s="173">
        <v>11352</v>
      </c>
      <c r="H35" s="173">
        <v>0</v>
      </c>
      <c r="I35" s="334">
        <v>29806.831573525113</v>
      </c>
      <c r="J35" s="334">
        <v>8255.1684264748892</v>
      </c>
      <c r="K35" s="334">
        <v>13889.847748496553</v>
      </c>
      <c r="L35" s="335">
        <v>962.15225150344691</v>
      </c>
    </row>
    <row r="36" spans="1:12" ht="12" customHeight="1" x14ac:dyDescent="0.2">
      <c r="A36" s="53">
        <v>2001</v>
      </c>
      <c r="B36" s="172">
        <v>439885</v>
      </c>
      <c r="C36" s="172">
        <v>2538</v>
      </c>
      <c r="D36" s="173">
        <v>22719</v>
      </c>
      <c r="E36" s="173">
        <v>414628</v>
      </c>
      <c r="F36" s="173">
        <v>3017.3</v>
      </c>
      <c r="G36" s="173">
        <v>54775</v>
      </c>
      <c r="H36" s="173">
        <v>62</v>
      </c>
      <c r="I36" s="334">
        <v>141303.3159420366</v>
      </c>
      <c r="J36" s="334">
        <v>45272.684057963408</v>
      </c>
      <c r="K36" s="334">
        <v>35003.756088728915</v>
      </c>
      <c r="L36" s="335">
        <v>4702.2439112710872</v>
      </c>
    </row>
    <row r="37" spans="1:12" ht="12" customHeight="1" x14ac:dyDescent="0.2">
      <c r="A37" s="53">
        <v>2002</v>
      </c>
      <c r="B37" s="172">
        <v>335306</v>
      </c>
      <c r="C37" s="172">
        <v>10150.6</v>
      </c>
      <c r="D37" s="173">
        <v>16268.4</v>
      </c>
      <c r="E37" s="173">
        <v>308887</v>
      </c>
      <c r="F37" s="173">
        <v>2815.4</v>
      </c>
      <c r="G37" s="173">
        <v>33465</v>
      </c>
      <c r="H37" s="173">
        <v>59</v>
      </c>
      <c r="I37" s="334">
        <v>67956.241850037215</v>
      </c>
      <c r="J37" s="334">
        <v>30212.758149962781</v>
      </c>
      <c r="K37" s="334">
        <v>22166.116583611689</v>
      </c>
      <c r="L37" s="335">
        <v>1860.8834163883112</v>
      </c>
    </row>
    <row r="38" spans="1:12" ht="12" customHeight="1" x14ac:dyDescent="0.2">
      <c r="A38" s="53">
        <v>2003</v>
      </c>
      <c r="B38" s="170">
        <v>242605.3</v>
      </c>
      <c r="C38" s="170">
        <v>3493</v>
      </c>
      <c r="D38" s="171">
        <v>9611.2999999999993</v>
      </c>
      <c r="E38" s="171">
        <v>229501</v>
      </c>
      <c r="F38" s="171">
        <v>2415.9</v>
      </c>
      <c r="G38" s="171">
        <v>18295</v>
      </c>
      <c r="H38" s="171">
        <v>15</v>
      </c>
      <c r="I38" s="334">
        <v>55120.312325109866</v>
      </c>
      <c r="J38" s="334">
        <v>32323.687674890134</v>
      </c>
      <c r="K38" s="334">
        <v>15270.009423161708</v>
      </c>
      <c r="L38" s="335">
        <v>1610.9905768382926</v>
      </c>
    </row>
    <row r="39" spans="1:12" ht="12" customHeight="1" x14ac:dyDescent="0.2">
      <c r="A39" s="53">
        <v>2004</v>
      </c>
      <c r="B39" s="170">
        <v>221675.28</v>
      </c>
      <c r="C39" s="170">
        <v>6232.8799999999992</v>
      </c>
      <c r="D39" s="171">
        <v>17146.400000000001</v>
      </c>
      <c r="E39" s="171">
        <v>198296</v>
      </c>
      <c r="F39" s="171">
        <v>2854.6</v>
      </c>
      <c r="G39" s="171">
        <v>17484</v>
      </c>
      <c r="H39" s="171">
        <v>14</v>
      </c>
      <c r="I39" s="334">
        <v>58775.459795535076</v>
      </c>
      <c r="J39" s="334">
        <v>21366.540204464924</v>
      </c>
      <c r="K39" s="334">
        <v>9300.9620420978772</v>
      </c>
      <c r="L39" s="335">
        <v>1617.0379579021223</v>
      </c>
    </row>
    <row r="40" spans="1:12" ht="12" customHeight="1" x14ac:dyDescent="0.2">
      <c r="A40" s="53">
        <v>2005</v>
      </c>
      <c r="B40" s="170">
        <v>106899.655</v>
      </c>
      <c r="C40" s="170">
        <v>2288.855</v>
      </c>
      <c r="D40" s="171">
        <v>7223.8</v>
      </c>
      <c r="E40" s="171">
        <v>97387</v>
      </c>
      <c r="F40" s="171">
        <v>549.59999999999991</v>
      </c>
      <c r="G40" s="171">
        <v>6164</v>
      </c>
      <c r="H40" s="171">
        <v>0</v>
      </c>
      <c r="I40" s="334">
        <v>23054.5236</v>
      </c>
      <c r="J40" s="334">
        <v>10131.4764</v>
      </c>
      <c r="K40" s="334">
        <v>9852.0699534883715</v>
      </c>
      <c r="L40" s="335">
        <v>2055.930046511628</v>
      </c>
    </row>
    <row r="41" spans="1:12" ht="12" customHeight="1" x14ac:dyDescent="0.2">
      <c r="A41" s="53">
        <v>2006</v>
      </c>
      <c r="B41" s="170">
        <v>132583.34</v>
      </c>
      <c r="C41" s="170">
        <v>2238.34</v>
      </c>
      <c r="D41" s="171">
        <v>4187</v>
      </c>
      <c r="E41" s="171">
        <v>126158</v>
      </c>
      <c r="F41" s="171">
        <v>1563.9</v>
      </c>
      <c r="G41" s="148">
        <v>8401</v>
      </c>
      <c r="H41" s="171">
        <v>0</v>
      </c>
      <c r="I41" s="334">
        <v>20357.251919999999</v>
      </c>
      <c r="J41" s="334">
        <v>9484.7480800000012</v>
      </c>
      <c r="K41" s="334">
        <v>8732.5751653063417</v>
      </c>
      <c r="L41" s="335">
        <v>911.42483469365777</v>
      </c>
    </row>
    <row r="42" spans="1:12" ht="12" customHeight="1" x14ac:dyDescent="0.2">
      <c r="A42" s="53">
        <v>2007</v>
      </c>
      <c r="B42" s="170">
        <v>86246.565000000002</v>
      </c>
      <c r="C42" s="170">
        <v>1490.665</v>
      </c>
      <c r="D42" s="171">
        <v>3926.9</v>
      </c>
      <c r="E42" s="171">
        <v>80829</v>
      </c>
      <c r="F42" s="171">
        <v>1857.3999999999999</v>
      </c>
      <c r="G42" s="171">
        <v>5627</v>
      </c>
      <c r="H42" s="171">
        <v>0</v>
      </c>
      <c r="I42" s="334">
        <v>23402.270499999999</v>
      </c>
      <c r="J42" s="334">
        <v>7087.7295000000013</v>
      </c>
      <c r="K42" s="334">
        <v>5136.275597541462</v>
      </c>
      <c r="L42" s="335">
        <v>437.72440245853812</v>
      </c>
    </row>
    <row r="43" spans="1:12" ht="12" customHeight="1" x14ac:dyDescent="0.2">
      <c r="A43" s="53">
        <v>2008</v>
      </c>
      <c r="B43" s="170">
        <v>178626.95699999999</v>
      </c>
      <c r="C43" s="170">
        <v>6291.9570000000003</v>
      </c>
      <c r="D43" s="171">
        <v>19612</v>
      </c>
      <c r="E43" s="171">
        <v>151893</v>
      </c>
      <c r="F43" s="171">
        <v>2624.7000000000003</v>
      </c>
      <c r="G43" s="171">
        <v>21391</v>
      </c>
      <c r="H43" s="171">
        <v>0</v>
      </c>
      <c r="I43" s="334">
        <v>55772.112000000001</v>
      </c>
      <c r="J43" s="334">
        <v>17573.887999999999</v>
      </c>
      <c r="K43" s="334">
        <v>11840.007558940382</v>
      </c>
      <c r="L43" s="335">
        <v>652.99244105961793</v>
      </c>
    </row>
    <row r="44" spans="1:12" ht="12" customHeight="1" x14ac:dyDescent="0.2">
      <c r="A44" s="53">
        <v>2009</v>
      </c>
      <c r="B44" s="170">
        <v>169295.899</v>
      </c>
      <c r="C44" s="170">
        <v>4542.9989999999998</v>
      </c>
      <c r="D44" s="171">
        <v>15245.9</v>
      </c>
      <c r="E44" s="171">
        <v>147489</v>
      </c>
      <c r="F44" s="171">
        <v>1237.0999999999999</v>
      </c>
      <c r="G44" s="148">
        <v>13101</v>
      </c>
      <c r="H44" s="171">
        <v>0</v>
      </c>
      <c r="I44" s="334">
        <v>50441.49221796538</v>
      </c>
      <c r="J44" s="334">
        <v>14946.50778203462</v>
      </c>
      <c r="K44" s="334">
        <v>11510.410697283674</v>
      </c>
      <c r="L44" s="335">
        <v>1124.5893027163261</v>
      </c>
    </row>
    <row r="45" spans="1:12" ht="12" customHeight="1" x14ac:dyDescent="0.2">
      <c r="A45" s="53">
        <v>2010</v>
      </c>
      <c r="B45" s="170">
        <v>315345.82300000003</v>
      </c>
      <c r="C45" s="170">
        <v>9281.4229999999989</v>
      </c>
      <c r="D45" s="171">
        <v>23535.4</v>
      </c>
      <c r="E45" s="171">
        <v>277390</v>
      </c>
      <c r="F45" s="171">
        <v>5789.4</v>
      </c>
      <c r="G45" s="171">
        <v>42954</v>
      </c>
      <c r="H45" s="171">
        <v>13</v>
      </c>
      <c r="I45" s="334">
        <v>98772.895000000004</v>
      </c>
      <c r="J45" s="334">
        <v>26622.104999999996</v>
      </c>
      <c r="K45" s="334">
        <v>27246.656226308751</v>
      </c>
      <c r="L45" s="335">
        <v>2440.3437736912506</v>
      </c>
    </row>
    <row r="46" spans="1:12" ht="12" customHeight="1" x14ac:dyDescent="0.2">
      <c r="A46" s="53">
        <v>2011</v>
      </c>
      <c r="B46" s="170">
        <v>221157.83300000001</v>
      </c>
      <c r="C46" s="170">
        <v>3929.9330000000004</v>
      </c>
      <c r="D46" s="171">
        <v>9505.9</v>
      </c>
      <c r="E46" s="171">
        <v>205431</v>
      </c>
      <c r="F46" s="171">
        <v>4516.2</v>
      </c>
      <c r="G46" s="171">
        <v>15533</v>
      </c>
      <c r="H46" s="171">
        <v>0</v>
      </c>
      <c r="I46" s="334">
        <v>72531.1014</v>
      </c>
      <c r="J46" s="334">
        <v>24525.8986</v>
      </c>
      <c r="K46" s="334">
        <v>11083.535563542368</v>
      </c>
      <c r="L46" s="335">
        <v>2005.4644364576325</v>
      </c>
    </row>
    <row r="47" spans="1:12" ht="12" customHeight="1" x14ac:dyDescent="0.2">
      <c r="A47" s="53">
        <v>2012</v>
      </c>
      <c r="B47" s="170">
        <v>203089.6</v>
      </c>
      <c r="C47" s="170">
        <v>4821</v>
      </c>
      <c r="D47" s="171">
        <v>10421.599999999999</v>
      </c>
      <c r="E47" s="171">
        <v>186448</v>
      </c>
      <c r="F47" s="171">
        <v>3597.3</v>
      </c>
      <c r="G47" s="171">
        <v>17701</v>
      </c>
      <c r="H47" s="171">
        <v>1</v>
      </c>
      <c r="I47" s="334">
        <v>55116.721618668438</v>
      </c>
      <c r="J47" s="334">
        <v>25634.278381331562</v>
      </c>
      <c r="K47" s="334">
        <v>15288.879421980288</v>
      </c>
      <c r="L47" s="335">
        <v>3838.1205780197115</v>
      </c>
    </row>
    <row r="48" spans="1:12" ht="12" customHeight="1" x14ac:dyDescent="0.2">
      <c r="A48" s="53">
        <v>2013</v>
      </c>
      <c r="B48" s="170">
        <v>123136.14599999999</v>
      </c>
      <c r="C48" s="170">
        <v>1852.6460000000002</v>
      </c>
      <c r="D48" s="171">
        <v>5342.5</v>
      </c>
      <c r="E48" s="171">
        <v>112934</v>
      </c>
      <c r="F48" s="171">
        <v>1412.5</v>
      </c>
      <c r="G48" s="171">
        <v>9282</v>
      </c>
      <c r="H48" s="171">
        <v>8</v>
      </c>
      <c r="I48" s="334">
        <v>29835.317944564435</v>
      </c>
      <c r="J48" s="334">
        <v>14575.682055435565</v>
      </c>
      <c r="K48" s="334">
        <v>11524.401276595745</v>
      </c>
      <c r="L48" s="335">
        <v>1820.5987234042555</v>
      </c>
    </row>
    <row r="49" spans="1:12" ht="12" customHeight="1" x14ac:dyDescent="0.2">
      <c r="A49" s="53">
        <v>2014</v>
      </c>
      <c r="B49" s="170">
        <v>242634.83499999999</v>
      </c>
      <c r="C49" s="170">
        <v>4098.335</v>
      </c>
      <c r="D49" s="171">
        <v>13571.5</v>
      </c>
      <c r="E49" s="171">
        <v>224946</v>
      </c>
      <c r="F49" s="171">
        <v>5627</v>
      </c>
      <c r="G49" s="171">
        <v>24703</v>
      </c>
      <c r="H49" s="171">
        <v>37</v>
      </c>
      <c r="I49" s="334">
        <v>62759.028794031772</v>
      </c>
      <c r="J49" s="334">
        <v>32064.971205968228</v>
      </c>
      <c r="K49" s="334">
        <v>20203.022344428366</v>
      </c>
      <c r="L49" s="335">
        <v>3043.9776555716358</v>
      </c>
    </row>
    <row r="50" spans="1:12" ht="11.25" customHeight="1" x14ac:dyDescent="0.2">
      <c r="A50" s="53">
        <v>2015</v>
      </c>
      <c r="B50" s="170">
        <v>288994.413</v>
      </c>
      <c r="C50" s="170">
        <v>6818.4130000000005</v>
      </c>
      <c r="D50" s="171">
        <v>15689</v>
      </c>
      <c r="E50" s="171">
        <v>265558</v>
      </c>
      <c r="F50" s="171">
        <v>3101.1</v>
      </c>
      <c r="G50" s="171">
        <v>31181</v>
      </c>
      <c r="H50" s="171">
        <v>58</v>
      </c>
      <c r="I50" s="334">
        <v>98819.247084938645</v>
      </c>
      <c r="J50" s="334">
        <v>22576.752915061355</v>
      </c>
      <c r="K50" s="334">
        <v>27830.102301040599</v>
      </c>
      <c r="L50" s="335">
        <v>3917.8976989594021</v>
      </c>
    </row>
    <row r="51" spans="1:12" ht="12" customHeight="1" x14ac:dyDescent="0.2">
      <c r="A51" s="53">
        <v>2016</v>
      </c>
      <c r="B51" s="170">
        <v>187815.79699999999</v>
      </c>
      <c r="C51" s="170">
        <v>3508.2970000000005</v>
      </c>
      <c r="D51" s="171">
        <v>10166.5</v>
      </c>
      <c r="E51" s="171">
        <v>172614</v>
      </c>
      <c r="F51" s="171">
        <v>2480.4</v>
      </c>
      <c r="G51" s="171">
        <v>17066</v>
      </c>
      <c r="H51" s="171">
        <v>35</v>
      </c>
      <c r="I51" s="334">
        <v>58619.904245416648</v>
      </c>
      <c r="J51" s="334">
        <v>16161.095754583352</v>
      </c>
      <c r="K51" s="334">
        <v>15928.875154715735</v>
      </c>
      <c r="L51" s="335">
        <v>2717.1248452842647</v>
      </c>
    </row>
    <row r="52" spans="1:12" ht="12" customHeight="1" x14ac:dyDescent="0.2">
      <c r="A52" s="53">
        <v>2017</v>
      </c>
      <c r="B52" s="170">
        <v>115820.9</v>
      </c>
      <c r="C52" s="170">
        <v>1083</v>
      </c>
      <c r="D52" s="171">
        <v>7197.9</v>
      </c>
      <c r="E52" s="171">
        <v>107524</v>
      </c>
      <c r="F52" s="171">
        <v>83.5</v>
      </c>
      <c r="G52" s="171">
        <v>8109</v>
      </c>
      <c r="H52" s="171">
        <v>35</v>
      </c>
      <c r="I52" s="334">
        <v>32229.415898904383</v>
      </c>
      <c r="J52" s="334">
        <v>4424.5841010956174</v>
      </c>
      <c r="K52" s="334">
        <v>6785.4534832773479</v>
      </c>
      <c r="L52" s="335">
        <v>1294.5465167226523</v>
      </c>
    </row>
    <row r="53" spans="1:12" ht="12" customHeight="1" x14ac:dyDescent="0.2">
      <c r="A53" s="53">
        <v>2018</v>
      </c>
      <c r="B53" s="170">
        <v>115080.8</v>
      </c>
      <c r="C53" s="170">
        <v>692</v>
      </c>
      <c r="D53" s="171">
        <v>5867.8</v>
      </c>
      <c r="E53" s="171">
        <v>108045</v>
      </c>
      <c r="F53" s="171">
        <v>1345.2000000000003</v>
      </c>
      <c r="G53" s="171">
        <v>10892</v>
      </c>
      <c r="H53" s="171">
        <v>0</v>
      </c>
      <c r="I53" s="334">
        <v>32338.291346204147</v>
      </c>
      <c r="J53" s="334">
        <v>6631.708653795853</v>
      </c>
      <c r="K53" s="334">
        <v>6730.524933935726</v>
      </c>
      <c r="L53" s="335">
        <v>1163.4750660642742</v>
      </c>
    </row>
    <row r="54" spans="1:12" ht="12" customHeight="1" x14ac:dyDescent="0.2">
      <c r="A54" s="53">
        <v>2019</v>
      </c>
      <c r="B54" s="170">
        <v>73104</v>
      </c>
      <c r="C54" s="170">
        <v>304</v>
      </c>
      <c r="D54" s="171">
        <v>1478</v>
      </c>
      <c r="E54" s="171">
        <v>71235</v>
      </c>
      <c r="F54" s="171">
        <v>613</v>
      </c>
      <c r="G54" s="171">
        <v>4702</v>
      </c>
      <c r="H54" s="171">
        <v>11</v>
      </c>
      <c r="I54" s="334">
        <v>19476</v>
      </c>
      <c r="J54" s="334">
        <v>4140</v>
      </c>
      <c r="K54" s="334">
        <v>8084.4628005657705</v>
      </c>
      <c r="L54" s="335">
        <v>703.53719943422914</v>
      </c>
    </row>
    <row r="55" spans="1:12" ht="12" customHeight="1" x14ac:dyDescent="0.2">
      <c r="A55" s="53">
        <v>2020</v>
      </c>
      <c r="B55" s="170">
        <v>81300</v>
      </c>
      <c r="C55" s="170">
        <v>86</v>
      </c>
      <c r="D55" s="171">
        <v>1381</v>
      </c>
      <c r="E55" s="171">
        <v>79714</v>
      </c>
      <c r="F55" s="171">
        <v>878</v>
      </c>
      <c r="G55" s="171">
        <v>4307</v>
      </c>
      <c r="H55" s="171">
        <v>8</v>
      </c>
      <c r="I55" s="334">
        <v>21564</v>
      </c>
      <c r="J55" s="334">
        <v>8565</v>
      </c>
      <c r="K55" s="334">
        <v>6472.9892778545473</v>
      </c>
      <c r="L55" s="335">
        <v>1122.0107221454525</v>
      </c>
    </row>
    <row r="56" spans="1:12" ht="12" customHeight="1" x14ac:dyDescent="0.2">
      <c r="A56" s="53">
        <v>2021</v>
      </c>
      <c r="B56" s="170">
        <v>91756</v>
      </c>
      <c r="C56" s="170">
        <v>382</v>
      </c>
      <c r="D56" s="171">
        <v>4088</v>
      </c>
      <c r="E56" s="171">
        <v>87233</v>
      </c>
      <c r="F56" s="171">
        <v>1251</v>
      </c>
      <c r="G56" s="171">
        <v>4446</v>
      </c>
      <c r="H56" s="171">
        <v>11</v>
      </c>
      <c r="I56" s="334">
        <v>28906</v>
      </c>
      <c r="J56" s="334">
        <v>6408</v>
      </c>
      <c r="K56" s="334">
        <v>10073.969646324616</v>
      </c>
      <c r="L56" s="335">
        <v>2255.030353675384</v>
      </c>
    </row>
    <row r="57" spans="1:12" ht="12" customHeight="1" x14ac:dyDescent="0.2">
      <c r="A57" s="53">
        <v>2022</v>
      </c>
      <c r="B57" s="170">
        <v>185379</v>
      </c>
      <c r="C57" s="170">
        <v>992</v>
      </c>
      <c r="D57" s="171">
        <v>10371</v>
      </c>
      <c r="E57" s="171">
        <v>173737</v>
      </c>
      <c r="F57" s="171">
        <v>2695</v>
      </c>
      <c r="G57" s="171">
        <v>16307</v>
      </c>
      <c r="H57" s="171">
        <v>9</v>
      </c>
      <c r="I57" s="334">
        <v>61286</v>
      </c>
      <c r="J57" s="334">
        <v>17103</v>
      </c>
      <c r="K57" s="334">
        <v>18488.811399999999</v>
      </c>
      <c r="L57" s="335">
        <v>3998.1886000000004</v>
      </c>
    </row>
    <row r="58" spans="1:12" ht="12" customHeight="1" x14ac:dyDescent="0.2">
      <c r="A58" s="53">
        <v>2023</v>
      </c>
      <c r="B58" s="170">
        <v>141179</v>
      </c>
      <c r="C58" s="170">
        <v>581</v>
      </c>
      <c r="D58" s="171">
        <v>3352</v>
      </c>
      <c r="E58" s="171">
        <v>136786</v>
      </c>
      <c r="F58" s="171">
        <v>1528</v>
      </c>
      <c r="G58" s="171">
        <v>12240</v>
      </c>
      <c r="H58" s="171">
        <v>20</v>
      </c>
      <c r="I58" s="334">
        <v>46521</v>
      </c>
      <c r="J58" s="334">
        <v>7051</v>
      </c>
      <c r="K58" s="334">
        <v>14350</v>
      </c>
      <c r="L58" s="335">
        <v>1843</v>
      </c>
    </row>
    <row r="59" spans="1:12" ht="12" customHeight="1" x14ac:dyDescent="0.2">
      <c r="A59" s="397" t="s">
        <v>1201</v>
      </c>
      <c r="B59" s="170">
        <v>116332</v>
      </c>
      <c r="C59" s="170">
        <v>412</v>
      </c>
      <c r="D59" s="171">
        <v>4307</v>
      </c>
      <c r="E59" s="171">
        <v>111210</v>
      </c>
      <c r="F59" s="171">
        <v>2389</v>
      </c>
      <c r="G59" s="171">
        <v>6765</v>
      </c>
      <c r="H59" s="171">
        <v>13</v>
      </c>
      <c r="I59" s="334">
        <v>48188</v>
      </c>
      <c r="J59" s="334">
        <v>8584</v>
      </c>
      <c r="K59" s="334">
        <v>13379</v>
      </c>
      <c r="L59" s="335">
        <v>1296</v>
      </c>
    </row>
    <row r="60" spans="1:12" ht="36.75" customHeight="1" x14ac:dyDescent="0.2">
      <c r="A60" s="1016" t="s">
        <v>836</v>
      </c>
      <c r="B60" s="1016"/>
      <c r="C60" s="1016"/>
      <c r="D60" s="1016"/>
      <c r="E60" s="1016"/>
      <c r="F60" s="1016"/>
      <c r="G60" s="1016"/>
      <c r="H60" s="1016"/>
      <c r="I60" s="1016"/>
      <c r="J60" s="1016"/>
      <c r="K60" s="1016"/>
      <c r="L60" s="332"/>
    </row>
    <row r="61" spans="1:12" ht="10.199999999999999" x14ac:dyDescent="0.2">
      <c r="A61" s="996" t="s">
        <v>840</v>
      </c>
      <c r="B61" s="996"/>
      <c r="C61" s="996"/>
      <c r="D61" s="996"/>
      <c r="E61" s="996"/>
      <c r="F61" s="996"/>
      <c r="G61" s="996"/>
      <c r="H61" s="996"/>
      <c r="I61" s="996"/>
      <c r="J61" s="996"/>
      <c r="K61" s="996"/>
      <c r="L61" s="58"/>
    </row>
    <row r="62" spans="1:12" ht="58.5" customHeight="1" x14ac:dyDescent="0.2">
      <c r="A62" s="996" t="s">
        <v>837</v>
      </c>
      <c r="B62" s="996"/>
      <c r="C62" s="996"/>
      <c r="D62" s="996"/>
      <c r="E62" s="996"/>
      <c r="F62" s="996"/>
      <c r="G62" s="996"/>
      <c r="H62" s="996"/>
      <c r="I62" s="996"/>
      <c r="J62" s="996"/>
      <c r="K62" s="996"/>
      <c r="L62" s="58"/>
    </row>
    <row r="63" spans="1:12" ht="11.25" customHeight="1" x14ac:dyDescent="0.2">
      <c r="A63" s="996" t="s">
        <v>841</v>
      </c>
      <c r="B63" s="996"/>
      <c r="C63" s="996"/>
      <c r="D63" s="996"/>
      <c r="E63" s="996"/>
      <c r="F63" s="996"/>
      <c r="G63" s="996"/>
      <c r="H63" s="996"/>
      <c r="I63" s="996"/>
      <c r="J63" s="996"/>
      <c r="K63" s="996"/>
      <c r="L63" s="58"/>
    </row>
    <row r="64" spans="1:12" ht="23.25" customHeight="1" x14ac:dyDescent="0.2">
      <c r="A64" s="996" t="s">
        <v>839</v>
      </c>
      <c r="B64" s="996"/>
      <c r="C64" s="996"/>
      <c r="D64" s="996"/>
      <c r="E64" s="996"/>
      <c r="F64" s="996"/>
      <c r="G64" s="996"/>
      <c r="H64" s="996"/>
      <c r="I64" s="996"/>
      <c r="J64" s="996"/>
      <c r="K64" s="996"/>
      <c r="L64" s="996"/>
    </row>
    <row r="65" spans="1:12" ht="35.25" customHeight="1" x14ac:dyDescent="0.2">
      <c r="A65" s="996" t="s">
        <v>1024</v>
      </c>
      <c r="B65" s="996"/>
      <c r="C65" s="996"/>
      <c r="D65" s="996"/>
      <c r="E65" s="996"/>
      <c r="F65" s="996"/>
      <c r="G65" s="996"/>
      <c r="H65" s="996"/>
      <c r="I65" s="996"/>
      <c r="J65" s="996"/>
      <c r="K65" s="996"/>
      <c r="L65" s="58"/>
    </row>
    <row r="66" spans="1:12" ht="11.25" customHeight="1" x14ac:dyDescent="0.2">
      <c r="A66" s="1007" t="s">
        <v>1033</v>
      </c>
      <c r="B66" s="1007"/>
      <c r="C66" s="1007"/>
      <c r="D66" s="1007"/>
      <c r="E66" s="1007"/>
      <c r="F66" s="1007"/>
      <c r="G66" s="1007"/>
      <c r="H66" s="1007"/>
      <c r="I66" s="1007"/>
      <c r="J66" s="1007"/>
      <c r="K66" s="1007"/>
      <c r="L66" s="1007"/>
    </row>
    <row r="67" spans="1:12" ht="11.25" customHeight="1" x14ac:dyDescent="0.2">
      <c r="A67" s="1007" t="s">
        <v>1133</v>
      </c>
      <c r="B67" s="1007"/>
      <c r="C67" s="1007"/>
      <c r="D67" s="1007"/>
      <c r="E67" s="1007"/>
      <c r="F67" s="1007"/>
      <c r="G67" s="1007"/>
      <c r="H67" s="1007"/>
      <c r="I67" s="1007"/>
      <c r="J67" s="1007"/>
      <c r="K67" s="1007"/>
      <c r="L67" s="1007"/>
    </row>
    <row r="68" spans="1:12" ht="11.25" customHeight="1" x14ac:dyDescent="0.2">
      <c r="A68" s="63" t="s">
        <v>1134</v>
      </c>
      <c r="B68" s="657"/>
      <c r="C68" s="657"/>
      <c r="D68" s="657"/>
      <c r="E68" s="657"/>
      <c r="F68" s="657"/>
      <c r="G68" s="657"/>
      <c r="H68" s="657"/>
      <c r="I68" s="657"/>
      <c r="J68" s="657"/>
      <c r="K68" s="657"/>
      <c r="L68" s="657"/>
    </row>
    <row r="69" spans="1:12" ht="11.25" customHeight="1" x14ac:dyDescent="0.2">
      <c r="D69" s="63"/>
      <c r="E69" s="63"/>
      <c r="F69" s="63"/>
      <c r="G69" s="63"/>
      <c r="H69" s="63"/>
      <c r="I69" s="63"/>
      <c r="J69" s="63"/>
      <c r="K69" s="63"/>
    </row>
    <row r="70" spans="1:12" ht="11.25" customHeight="1" x14ac:dyDescent="0.2">
      <c r="A70" s="996"/>
      <c r="B70" s="996"/>
      <c r="C70" s="996"/>
      <c r="D70" s="996"/>
      <c r="E70" s="996"/>
      <c r="F70" s="996"/>
      <c r="G70" s="996"/>
      <c r="H70" s="996"/>
      <c r="I70" s="996"/>
      <c r="J70" s="996"/>
      <c r="K70" s="996"/>
      <c r="L70" s="996"/>
    </row>
    <row r="71" spans="1:12" ht="12" customHeight="1" x14ac:dyDescent="0.2">
      <c r="B71" s="106"/>
      <c r="C71" s="106"/>
      <c r="D71" s="107"/>
      <c r="E71" s="107"/>
      <c r="F71" s="107"/>
      <c r="G71" s="107"/>
      <c r="H71" s="107"/>
      <c r="I71" s="107"/>
      <c r="J71" s="107"/>
      <c r="K71" s="107"/>
      <c r="L71" s="106"/>
    </row>
    <row r="72" spans="1:12" ht="12" customHeight="1" x14ac:dyDescent="0.2">
      <c r="B72" s="106"/>
      <c r="C72" s="106"/>
      <c r="D72" s="107"/>
      <c r="E72" s="107"/>
      <c r="F72" s="107"/>
      <c r="G72" s="107"/>
      <c r="H72" s="107"/>
      <c r="I72" s="107"/>
      <c r="J72" s="107"/>
      <c r="K72" s="107"/>
      <c r="L72" s="106"/>
    </row>
    <row r="73" spans="1:12" s="315" customFormat="1" ht="12" customHeight="1" x14ac:dyDescent="0.2">
      <c r="A73" s="274"/>
      <c r="B73" s="301"/>
      <c r="C73" s="301"/>
      <c r="D73" s="302"/>
      <c r="E73" s="302"/>
      <c r="F73" s="302"/>
      <c r="G73" s="302"/>
      <c r="H73" s="302"/>
      <c r="I73" s="302"/>
      <c r="J73" s="302"/>
      <c r="K73" s="302"/>
      <c r="L73" s="301"/>
    </row>
    <row r="74" spans="1:12" ht="12" customHeight="1" x14ac:dyDescent="0.2">
      <c r="B74" s="106"/>
      <c r="C74" s="106"/>
      <c r="D74" s="107"/>
      <c r="E74" s="107"/>
      <c r="F74" s="107"/>
      <c r="G74" s="107"/>
      <c r="H74" s="107"/>
      <c r="I74" s="107"/>
      <c r="J74" s="107"/>
      <c r="K74" s="107"/>
      <c r="L74" s="106"/>
    </row>
    <row r="75" spans="1:12" ht="12" customHeight="1" x14ac:dyDescent="0.2">
      <c r="B75" s="106"/>
      <c r="C75" s="106"/>
      <c r="D75" s="107"/>
      <c r="E75" s="107"/>
      <c r="F75" s="107"/>
      <c r="G75" s="107"/>
      <c r="H75" s="107"/>
      <c r="I75" s="107"/>
      <c r="J75" s="107"/>
      <c r="K75" s="107"/>
      <c r="L75" s="106"/>
    </row>
    <row r="76" spans="1:12" ht="12" customHeight="1" x14ac:dyDescent="0.2">
      <c r="B76" s="106"/>
      <c r="C76" s="106"/>
      <c r="D76" s="107"/>
      <c r="E76" s="107"/>
      <c r="F76" s="107"/>
      <c r="G76" s="107"/>
      <c r="H76" s="107"/>
      <c r="I76" s="107"/>
      <c r="J76" s="107"/>
      <c r="K76" s="107"/>
      <c r="L76" s="106"/>
    </row>
    <row r="77" spans="1:12" ht="12" customHeight="1" x14ac:dyDescent="0.2">
      <c r="B77" s="106"/>
      <c r="C77" s="106"/>
      <c r="D77" s="107"/>
      <c r="E77" s="107"/>
      <c r="F77" s="107"/>
      <c r="G77" s="107"/>
      <c r="H77" s="107"/>
      <c r="I77" s="107"/>
      <c r="J77" s="107"/>
      <c r="K77" s="107"/>
      <c r="L77" s="106"/>
    </row>
    <row r="78" spans="1:12" ht="12" customHeight="1" x14ac:dyDescent="0.2">
      <c r="B78" s="106"/>
      <c r="C78" s="106"/>
      <c r="D78" s="107"/>
      <c r="E78" s="107"/>
      <c r="F78" s="107"/>
      <c r="G78" s="107"/>
      <c r="H78" s="107"/>
      <c r="I78" s="107"/>
      <c r="J78" s="107"/>
      <c r="K78" s="107"/>
      <c r="L78" s="106"/>
    </row>
    <row r="79" spans="1:12" ht="12" customHeight="1" x14ac:dyDescent="0.2">
      <c r="B79" s="106"/>
      <c r="C79" s="106"/>
      <c r="D79" s="107"/>
      <c r="E79" s="107"/>
      <c r="F79" s="107"/>
      <c r="G79" s="107"/>
      <c r="H79" s="107"/>
      <c r="I79" s="107"/>
      <c r="J79" s="107"/>
      <c r="K79" s="107"/>
      <c r="L79" s="106"/>
    </row>
    <row r="84" spans="1:12" ht="12" customHeight="1" x14ac:dyDescent="0.2">
      <c r="A84" s="1009" t="s">
        <v>1028</v>
      </c>
      <c r="B84" s="1009"/>
      <c r="C84" s="1009"/>
      <c r="D84" s="1009"/>
      <c r="E84" s="1009"/>
      <c r="F84" s="1009"/>
      <c r="G84" s="1009"/>
      <c r="H84" s="1009"/>
      <c r="I84" s="1009"/>
      <c r="J84" s="1009"/>
      <c r="K84" s="1009"/>
      <c r="L84" s="1009"/>
    </row>
    <row r="85" spans="1:12" ht="12" customHeight="1" x14ac:dyDescent="0.2">
      <c r="A85" s="1029"/>
      <c r="B85" s="1029"/>
      <c r="C85" s="1029"/>
      <c r="D85" s="1029"/>
      <c r="E85" s="1029"/>
      <c r="F85" s="1029"/>
      <c r="G85" s="1029"/>
      <c r="H85" s="1029"/>
      <c r="I85" s="1029"/>
      <c r="J85" s="1029"/>
      <c r="K85" s="1029"/>
      <c r="L85" s="1029"/>
    </row>
    <row r="86" spans="1:12" ht="12" customHeight="1" x14ac:dyDescent="0.2">
      <c r="A86" s="53"/>
      <c r="B86" s="1031" t="s">
        <v>998</v>
      </c>
      <c r="C86" s="1034" t="s">
        <v>905</v>
      </c>
      <c r="D86" s="1034"/>
      <c r="E86" s="4"/>
      <c r="F86" s="1034" t="s">
        <v>838</v>
      </c>
      <c r="G86" s="1034"/>
      <c r="H86" s="1034"/>
      <c r="I86" s="105"/>
      <c r="K86" s="105"/>
      <c r="L86" s="38"/>
    </row>
    <row r="87" spans="1:12" ht="12" customHeight="1" x14ac:dyDescent="0.2">
      <c r="A87" s="1009" t="s">
        <v>186</v>
      </c>
      <c r="B87" s="1031"/>
      <c r="C87" s="1032" t="s">
        <v>904</v>
      </c>
      <c r="E87" s="1031" t="s">
        <v>1025</v>
      </c>
      <c r="F87" s="1037" t="s">
        <v>854</v>
      </c>
      <c r="G87" s="1031" t="s">
        <v>1026</v>
      </c>
      <c r="H87" s="1031" t="s">
        <v>1027</v>
      </c>
      <c r="I87" s="1034" t="s">
        <v>1132</v>
      </c>
      <c r="J87" s="1034"/>
      <c r="K87" s="1039" t="s">
        <v>395</v>
      </c>
      <c r="L87" s="1039"/>
    </row>
    <row r="88" spans="1:12" ht="12" customHeight="1" x14ac:dyDescent="0.2">
      <c r="A88" s="1029"/>
      <c r="B88" s="1032"/>
      <c r="C88" s="1032"/>
      <c r="D88" s="89" t="s">
        <v>213</v>
      </c>
      <c r="E88" s="1032"/>
      <c r="F88" s="1038"/>
      <c r="G88" s="1032"/>
      <c r="H88" s="1032"/>
      <c r="I88" s="89" t="s">
        <v>214</v>
      </c>
      <c r="J88" s="89" t="s">
        <v>30</v>
      </c>
      <c r="K88" s="89" t="s">
        <v>214</v>
      </c>
      <c r="L88" s="89" t="s">
        <v>30</v>
      </c>
    </row>
    <row r="89" spans="1:12" ht="12" hidden="1" customHeight="1" x14ac:dyDescent="0.2">
      <c r="A89" s="53" t="s">
        <v>197</v>
      </c>
      <c r="B89" s="676" t="e">
        <f>AVERAGE(B6:B10)</f>
        <v>#DIV/0!</v>
      </c>
      <c r="C89" s="676" t="e">
        <f>AVERAGE(C6:C10)</f>
        <v>#DIV/0!</v>
      </c>
      <c r="D89" s="677" t="e">
        <f>AVERAGE(D6:D10)</f>
        <v>#DIV/0!</v>
      </c>
      <c r="E89" s="677" t="e">
        <f>AVERAGE(E6:E10)</f>
        <v>#DIV/0!</v>
      </c>
      <c r="F89" s="677"/>
      <c r="G89" s="677" t="e">
        <f>AVERAGE(G6:G10)</f>
        <v>#DIV/0!</v>
      </c>
      <c r="H89" s="677" t="e">
        <f>AVERAGE(H6:H10)</f>
        <v>#DIV/0!</v>
      </c>
      <c r="I89" s="677" t="e">
        <f>AVERAGE(I6:I10)</f>
        <v>#DIV/0!</v>
      </c>
      <c r="J89" s="678" t="e">
        <f>AVERAGE(J6:J10)</f>
        <v>#DIV/0!</v>
      </c>
      <c r="K89" s="677"/>
      <c r="L89" s="678" t="e">
        <f>AVERAGE(L6:L10)</f>
        <v>#DIV/0!</v>
      </c>
    </row>
    <row r="90" spans="1:12" ht="12" customHeight="1" x14ac:dyDescent="0.2">
      <c r="A90" s="53" t="s">
        <v>178</v>
      </c>
      <c r="B90" s="84">
        <f t="shared" ref="B90:J90" si="0">AVERAGE(B16:B20)</f>
        <v>70439.966851874342</v>
      </c>
      <c r="C90" s="84">
        <f t="shared" si="0"/>
        <v>1705.7668518743321</v>
      </c>
      <c r="D90" s="84">
        <f t="shared" si="0"/>
        <v>392.6</v>
      </c>
      <c r="E90" s="84">
        <f t="shared" si="0"/>
        <v>68341.600000000006</v>
      </c>
      <c r="F90" s="84">
        <f t="shared" si="0"/>
        <v>0</v>
      </c>
      <c r="G90" s="84">
        <f t="shared" si="0"/>
        <v>3569.4</v>
      </c>
      <c r="H90" s="84">
        <f t="shared" si="0"/>
        <v>0</v>
      </c>
      <c r="I90" s="84">
        <f t="shared" si="0"/>
        <v>7507.6722222222215</v>
      </c>
      <c r="J90" s="67">
        <f t="shared" si="0"/>
        <v>10790.994444444446</v>
      </c>
      <c r="K90" s="84">
        <f>AVERAGE(K16:K20)</f>
        <v>7473.4392918304266</v>
      </c>
      <c r="L90" s="67">
        <f>AVERAGE(L16:L20)</f>
        <v>4798.1607081695738</v>
      </c>
    </row>
    <row r="91" spans="1:12" ht="12" customHeight="1" x14ac:dyDescent="0.2">
      <c r="A91" s="53" t="s">
        <v>179</v>
      </c>
      <c r="B91" s="84">
        <f t="shared" ref="B91:J91" si="1">AVERAGE(B21:B25)</f>
        <v>108167.04937699034</v>
      </c>
      <c r="C91" s="84">
        <f t="shared" si="1"/>
        <v>2378.2493769903372</v>
      </c>
      <c r="D91" s="84">
        <f t="shared" si="1"/>
        <v>1355.6</v>
      </c>
      <c r="E91" s="84">
        <f t="shared" si="1"/>
        <v>104433.2</v>
      </c>
      <c r="F91" s="84">
        <f t="shared" si="1"/>
        <v>0</v>
      </c>
      <c r="G91" s="84">
        <f t="shared" si="1"/>
        <v>6957.2</v>
      </c>
      <c r="H91" s="84">
        <f t="shared" si="1"/>
        <v>0</v>
      </c>
      <c r="I91" s="84">
        <f t="shared" si="1"/>
        <v>19700.755555555555</v>
      </c>
      <c r="J91" s="67">
        <f t="shared" si="1"/>
        <v>10192.244444444445</v>
      </c>
      <c r="K91" s="84">
        <f>AVERAGE(K21:K25)</f>
        <v>9668.9193847958795</v>
      </c>
      <c r="L91" s="67">
        <f>AVERAGE(L21:L25)</f>
        <v>4891.0806152041205</v>
      </c>
    </row>
    <row r="92" spans="1:12" ht="12" customHeight="1" x14ac:dyDescent="0.2">
      <c r="A92" s="53" t="s">
        <v>237</v>
      </c>
      <c r="B92" s="84">
        <f t="shared" ref="B92:J92" si="2">AVERAGE(B26:B30)</f>
        <v>63404.047224503127</v>
      </c>
      <c r="C92" s="84">
        <f t="shared" si="2"/>
        <v>510.84722450312546</v>
      </c>
      <c r="D92" s="84">
        <f t="shared" si="2"/>
        <v>710.2</v>
      </c>
      <c r="E92" s="84">
        <f t="shared" si="2"/>
        <v>62183</v>
      </c>
      <c r="F92" s="84">
        <f t="shared" si="2"/>
        <v>0</v>
      </c>
      <c r="G92" s="84">
        <f t="shared" si="2"/>
        <v>3745</v>
      </c>
      <c r="H92" s="84">
        <f t="shared" si="2"/>
        <v>0</v>
      </c>
      <c r="I92" s="84">
        <f t="shared" si="2"/>
        <v>7259.9111111111106</v>
      </c>
      <c r="J92" s="67">
        <f t="shared" si="2"/>
        <v>6879.6888888888889</v>
      </c>
      <c r="K92" s="84">
        <f>AVERAGE(K26:K30)</f>
        <v>7005.038181071347</v>
      </c>
      <c r="L92" s="67">
        <f>AVERAGE(L26:L30)</f>
        <v>1702.1618189286539</v>
      </c>
    </row>
    <row r="93" spans="1:12" ht="12" customHeight="1" x14ac:dyDescent="0.2">
      <c r="A93" s="53" t="s">
        <v>375</v>
      </c>
      <c r="B93" s="84">
        <f t="shared" ref="B93:J93" si="3">AVERAGE(B31:B35)</f>
        <v>90792.475999999995</v>
      </c>
      <c r="C93" s="84">
        <f t="shared" si="3"/>
        <v>81.039999999999992</v>
      </c>
      <c r="D93" s="84">
        <f t="shared" si="3"/>
        <v>36.036000000000001</v>
      </c>
      <c r="E93" s="84">
        <f t="shared" si="3"/>
        <v>90675.4</v>
      </c>
      <c r="F93" s="84">
        <f t="shared" si="3"/>
        <v>0</v>
      </c>
      <c r="G93" s="84">
        <f t="shared" si="3"/>
        <v>5359</v>
      </c>
      <c r="H93" s="84">
        <f t="shared" si="3"/>
        <v>0</v>
      </c>
      <c r="I93" s="84">
        <f t="shared" si="3"/>
        <v>16816.1797639221</v>
      </c>
      <c r="J93" s="67">
        <f t="shared" si="3"/>
        <v>5390.2202360778974</v>
      </c>
      <c r="K93" s="84">
        <f>AVERAGE(K31:K35)</f>
        <v>5284.1449167126602</v>
      </c>
      <c r="L93" s="67">
        <f>AVERAGE(L31:L35)</f>
        <v>509.65508328733961</v>
      </c>
    </row>
    <row r="94" spans="1:12" ht="12" customHeight="1" x14ac:dyDescent="0.2">
      <c r="A94" s="53" t="s">
        <v>424</v>
      </c>
      <c r="B94" s="84">
        <f t="shared" ref="B94:J94" si="4">AVERAGE(B36:B40)</f>
        <v>269274.24700000003</v>
      </c>
      <c r="C94" s="84">
        <f t="shared" si="4"/>
        <v>4940.6669999999995</v>
      </c>
      <c r="D94" s="84">
        <f t="shared" si="4"/>
        <v>14593.780000000002</v>
      </c>
      <c r="E94" s="84">
        <f t="shared" si="4"/>
        <v>249739.8</v>
      </c>
      <c r="F94" s="84">
        <f t="shared" si="4"/>
        <v>2330.5600000000004</v>
      </c>
      <c r="G94" s="84">
        <f t="shared" si="4"/>
        <v>26036.6</v>
      </c>
      <c r="H94" s="84">
        <f t="shared" si="4"/>
        <v>30</v>
      </c>
      <c r="I94" s="84">
        <f t="shared" si="4"/>
        <v>69241.970702543753</v>
      </c>
      <c r="J94" s="67">
        <f t="shared" si="4"/>
        <v>27861.429297456249</v>
      </c>
      <c r="K94" s="84">
        <f>AVERAGE(K36:K40)</f>
        <v>18318.582818217714</v>
      </c>
      <c r="L94" s="67">
        <f>AVERAGE(L36:L40)</f>
        <v>2369.4171817822885</v>
      </c>
    </row>
    <row r="95" spans="1:12" ht="12" customHeight="1" x14ac:dyDescent="0.2">
      <c r="A95" s="53" t="s">
        <v>719</v>
      </c>
      <c r="B95" s="84">
        <f>AVERAGE(B41:B45)</f>
        <v>176419.71679999999</v>
      </c>
      <c r="C95" s="84">
        <f t="shared" ref="C95:L95" si="5">AVERAGE(C41:C45)</f>
        <v>4769.0767999999998</v>
      </c>
      <c r="D95" s="84">
        <f t="shared" si="5"/>
        <v>13301.440000000002</v>
      </c>
      <c r="E95" s="84">
        <f t="shared" si="5"/>
        <v>156751.79999999999</v>
      </c>
      <c r="F95" s="84">
        <f t="shared" si="5"/>
        <v>2614.5</v>
      </c>
      <c r="G95" s="84">
        <f t="shared" si="5"/>
        <v>18294.8</v>
      </c>
      <c r="H95" s="84">
        <f t="shared" si="5"/>
        <v>2.6</v>
      </c>
      <c r="I95" s="84">
        <f t="shared" si="5"/>
        <v>49749.204327593077</v>
      </c>
      <c r="J95" s="84">
        <f t="shared" si="5"/>
        <v>15142.995672406923</v>
      </c>
      <c r="K95" s="84">
        <f t="shared" si="5"/>
        <v>12893.185049076123</v>
      </c>
      <c r="L95" s="67">
        <f t="shared" si="5"/>
        <v>1113.4149509238782</v>
      </c>
    </row>
    <row r="96" spans="1:12" ht="12" customHeight="1" x14ac:dyDescent="0.2">
      <c r="A96" s="53">
        <v>2011</v>
      </c>
      <c r="B96" s="84">
        <f t="shared" ref="B96:J96" si="6">B46</f>
        <v>221157.83300000001</v>
      </c>
      <c r="C96" s="84">
        <f t="shared" si="6"/>
        <v>3929.9330000000004</v>
      </c>
      <c r="D96" s="84">
        <f t="shared" si="6"/>
        <v>9505.9</v>
      </c>
      <c r="E96" s="84">
        <f t="shared" si="6"/>
        <v>205431</v>
      </c>
      <c r="F96" s="84">
        <f t="shared" si="6"/>
        <v>4516.2</v>
      </c>
      <c r="G96" s="84">
        <f t="shared" si="6"/>
        <v>15533</v>
      </c>
      <c r="H96" s="84">
        <f t="shared" si="6"/>
        <v>0</v>
      </c>
      <c r="I96" s="84">
        <f t="shared" si="6"/>
        <v>72531.1014</v>
      </c>
      <c r="J96" s="67">
        <f t="shared" si="6"/>
        <v>24525.8986</v>
      </c>
      <c r="K96" s="84">
        <f t="shared" ref="K96:L107" si="7">K46</f>
        <v>11083.535563542368</v>
      </c>
      <c r="L96" s="67">
        <f t="shared" si="7"/>
        <v>2005.4644364576325</v>
      </c>
    </row>
    <row r="97" spans="1:16383" ht="12" customHeight="1" x14ac:dyDescent="0.2">
      <c r="A97" s="53">
        <v>2012</v>
      </c>
      <c r="B97" s="84">
        <f t="shared" ref="B97:J97" si="8">B47</f>
        <v>203089.6</v>
      </c>
      <c r="C97" s="84">
        <f t="shared" si="8"/>
        <v>4821</v>
      </c>
      <c r="D97" s="84">
        <f t="shared" si="8"/>
        <v>10421.599999999999</v>
      </c>
      <c r="E97" s="84">
        <f t="shared" si="8"/>
        <v>186448</v>
      </c>
      <c r="F97" s="84">
        <f t="shared" si="8"/>
        <v>3597.3</v>
      </c>
      <c r="G97" s="84">
        <f t="shared" si="8"/>
        <v>17701</v>
      </c>
      <c r="H97" s="84">
        <f t="shared" si="8"/>
        <v>1</v>
      </c>
      <c r="I97" s="84">
        <f t="shared" si="8"/>
        <v>55116.721618668438</v>
      </c>
      <c r="J97" s="67">
        <f t="shared" si="8"/>
        <v>25634.278381331562</v>
      </c>
      <c r="K97" s="84">
        <f t="shared" si="7"/>
        <v>15288.879421980288</v>
      </c>
      <c r="L97" s="67">
        <f t="shared" si="7"/>
        <v>3838.1205780197115</v>
      </c>
    </row>
    <row r="98" spans="1:16383" ht="12" customHeight="1" x14ac:dyDescent="0.2">
      <c r="A98" s="53">
        <v>2013</v>
      </c>
      <c r="B98" s="84">
        <f t="shared" ref="B98:J98" si="9">B48</f>
        <v>123136.14599999999</v>
      </c>
      <c r="C98" s="84">
        <f t="shared" si="9"/>
        <v>1852.6460000000002</v>
      </c>
      <c r="D98" s="84">
        <f t="shared" si="9"/>
        <v>5342.5</v>
      </c>
      <c r="E98" s="84">
        <f t="shared" si="9"/>
        <v>112934</v>
      </c>
      <c r="F98" s="84">
        <f t="shared" si="9"/>
        <v>1412.5</v>
      </c>
      <c r="G98" s="84">
        <f t="shared" si="9"/>
        <v>9282</v>
      </c>
      <c r="H98" s="84">
        <f t="shared" si="9"/>
        <v>8</v>
      </c>
      <c r="I98" s="84">
        <f t="shared" si="9"/>
        <v>29835.317944564435</v>
      </c>
      <c r="J98" s="67">
        <f t="shared" si="9"/>
        <v>14575.682055435565</v>
      </c>
      <c r="K98" s="84">
        <f t="shared" si="7"/>
        <v>11524.401276595745</v>
      </c>
      <c r="L98" s="67">
        <f t="shared" si="7"/>
        <v>1820.5987234042555</v>
      </c>
    </row>
    <row r="99" spans="1:16383" ht="12" customHeight="1" x14ac:dyDescent="0.2">
      <c r="A99" s="53">
        <v>2014</v>
      </c>
      <c r="B99" s="84">
        <f t="shared" ref="B99:J99" si="10">B49</f>
        <v>242634.83499999999</v>
      </c>
      <c r="C99" s="84">
        <f t="shared" si="10"/>
        <v>4098.335</v>
      </c>
      <c r="D99" s="84">
        <f t="shared" si="10"/>
        <v>13571.5</v>
      </c>
      <c r="E99" s="84">
        <f t="shared" si="10"/>
        <v>224946</v>
      </c>
      <c r="F99" s="84">
        <f t="shared" si="10"/>
        <v>5627</v>
      </c>
      <c r="G99" s="84">
        <f t="shared" si="10"/>
        <v>24703</v>
      </c>
      <c r="H99" s="84">
        <f t="shared" si="10"/>
        <v>37</v>
      </c>
      <c r="I99" s="84">
        <f t="shared" si="10"/>
        <v>62759.028794031772</v>
      </c>
      <c r="J99" s="67">
        <f t="shared" si="10"/>
        <v>32064.971205968228</v>
      </c>
      <c r="K99" s="84">
        <f t="shared" si="7"/>
        <v>20203.022344428366</v>
      </c>
      <c r="L99" s="67">
        <f t="shared" si="7"/>
        <v>3043.9776555716358</v>
      </c>
    </row>
    <row r="100" spans="1:16383" ht="12" customHeight="1" x14ac:dyDescent="0.2">
      <c r="A100" s="53">
        <v>2015</v>
      </c>
      <c r="B100" s="84">
        <f t="shared" ref="B100:J100" si="11">B50</f>
        <v>288994.413</v>
      </c>
      <c r="C100" s="84">
        <f t="shared" si="11"/>
        <v>6818.4130000000005</v>
      </c>
      <c r="D100" s="84">
        <f t="shared" si="11"/>
        <v>15689</v>
      </c>
      <c r="E100" s="84">
        <f t="shared" si="11"/>
        <v>265558</v>
      </c>
      <c r="F100" s="84">
        <f t="shared" si="11"/>
        <v>3101.1</v>
      </c>
      <c r="G100" s="84">
        <f t="shared" si="11"/>
        <v>31181</v>
      </c>
      <c r="H100" s="84">
        <f t="shared" si="11"/>
        <v>58</v>
      </c>
      <c r="I100" s="84">
        <f t="shared" si="11"/>
        <v>98819.247084938645</v>
      </c>
      <c r="J100" s="67">
        <f t="shared" si="11"/>
        <v>22576.752915061355</v>
      </c>
      <c r="K100" s="84">
        <f t="shared" si="7"/>
        <v>27830.102301040599</v>
      </c>
      <c r="L100" s="67">
        <f t="shared" si="7"/>
        <v>3917.8976989594021</v>
      </c>
    </row>
    <row r="101" spans="1:16383" ht="12" customHeight="1" x14ac:dyDescent="0.2">
      <c r="A101" s="53">
        <v>2016</v>
      </c>
      <c r="B101" s="84">
        <f t="shared" ref="B101:J101" si="12">B51</f>
        <v>187815.79699999999</v>
      </c>
      <c r="C101" s="84">
        <f t="shared" si="12"/>
        <v>3508.2970000000005</v>
      </c>
      <c r="D101" s="84">
        <f t="shared" si="12"/>
        <v>10166.5</v>
      </c>
      <c r="E101" s="84">
        <f t="shared" si="12"/>
        <v>172614</v>
      </c>
      <c r="F101" s="84">
        <f t="shared" si="12"/>
        <v>2480.4</v>
      </c>
      <c r="G101" s="84">
        <f t="shared" si="12"/>
        <v>17066</v>
      </c>
      <c r="H101" s="84">
        <f t="shared" si="12"/>
        <v>35</v>
      </c>
      <c r="I101" s="84">
        <f t="shared" si="12"/>
        <v>58619.904245416648</v>
      </c>
      <c r="J101" s="67">
        <f t="shared" si="12"/>
        <v>16161.095754583352</v>
      </c>
      <c r="K101" s="84">
        <f t="shared" si="7"/>
        <v>15928.875154715735</v>
      </c>
      <c r="L101" s="67">
        <f t="shared" si="7"/>
        <v>2717.1248452842647</v>
      </c>
    </row>
    <row r="102" spans="1:16383" ht="12" customHeight="1" x14ac:dyDescent="0.2">
      <c r="A102" s="53">
        <v>2017</v>
      </c>
      <c r="B102" s="84">
        <f t="shared" ref="B102:J102" si="13">B52</f>
        <v>115820.9</v>
      </c>
      <c r="C102" s="84">
        <f t="shared" si="13"/>
        <v>1083</v>
      </c>
      <c r="D102" s="84">
        <f t="shared" si="13"/>
        <v>7197.9</v>
      </c>
      <c r="E102" s="84">
        <f t="shared" si="13"/>
        <v>107524</v>
      </c>
      <c r="F102" s="84">
        <f t="shared" si="13"/>
        <v>83.5</v>
      </c>
      <c r="G102" s="84">
        <f t="shared" si="13"/>
        <v>8109</v>
      </c>
      <c r="H102" s="84">
        <f t="shared" si="13"/>
        <v>35</v>
      </c>
      <c r="I102" s="84">
        <f t="shared" si="13"/>
        <v>32229.415898904383</v>
      </c>
      <c r="J102" s="67">
        <f t="shared" si="13"/>
        <v>4424.5841010956174</v>
      </c>
      <c r="K102" s="84">
        <f t="shared" si="7"/>
        <v>6785.4534832773479</v>
      </c>
      <c r="L102" s="67">
        <f t="shared" si="7"/>
        <v>1294.5465167226523</v>
      </c>
    </row>
    <row r="103" spans="1:16383" ht="12" customHeight="1" x14ac:dyDescent="0.2">
      <c r="A103" s="53">
        <v>2018</v>
      </c>
      <c r="B103" s="84">
        <f t="shared" ref="B103:J103" si="14">B53</f>
        <v>115080.8</v>
      </c>
      <c r="C103" s="84">
        <f t="shared" si="14"/>
        <v>692</v>
      </c>
      <c r="D103" s="84">
        <f t="shared" si="14"/>
        <v>5867.8</v>
      </c>
      <c r="E103" s="84">
        <f t="shared" si="14"/>
        <v>108045</v>
      </c>
      <c r="F103" s="84">
        <f t="shared" si="14"/>
        <v>1345.2000000000003</v>
      </c>
      <c r="G103" s="84">
        <f t="shared" si="14"/>
        <v>10892</v>
      </c>
      <c r="H103" s="84">
        <f t="shared" si="14"/>
        <v>0</v>
      </c>
      <c r="I103" s="84">
        <f t="shared" si="14"/>
        <v>32338.291346204147</v>
      </c>
      <c r="J103" s="67">
        <f t="shared" si="14"/>
        <v>6631.708653795853</v>
      </c>
      <c r="K103" s="84">
        <f t="shared" si="7"/>
        <v>6730.524933935726</v>
      </c>
      <c r="L103" s="67">
        <f t="shared" si="7"/>
        <v>1163.4750660642742</v>
      </c>
    </row>
    <row r="104" spans="1:16383" ht="12" customHeight="1" x14ac:dyDescent="0.2">
      <c r="A104" s="53">
        <v>2019</v>
      </c>
      <c r="B104" s="84">
        <f t="shared" ref="B104:J104" si="15">B54</f>
        <v>73104</v>
      </c>
      <c r="C104" s="84">
        <f t="shared" si="15"/>
        <v>304</v>
      </c>
      <c r="D104" s="84">
        <f t="shared" si="15"/>
        <v>1478</v>
      </c>
      <c r="E104" s="84">
        <f t="shared" si="15"/>
        <v>71235</v>
      </c>
      <c r="F104" s="84">
        <f t="shared" si="15"/>
        <v>613</v>
      </c>
      <c r="G104" s="84">
        <f t="shared" si="15"/>
        <v>4702</v>
      </c>
      <c r="H104" s="84">
        <f t="shared" si="15"/>
        <v>11</v>
      </c>
      <c r="I104" s="84">
        <f t="shared" si="15"/>
        <v>19476</v>
      </c>
      <c r="J104" s="67">
        <f t="shared" si="15"/>
        <v>4140</v>
      </c>
      <c r="K104" s="84">
        <f t="shared" si="7"/>
        <v>8084.4628005657705</v>
      </c>
      <c r="L104" s="67">
        <f t="shared" si="7"/>
        <v>703.53719943422914</v>
      </c>
    </row>
    <row r="105" spans="1:16383" ht="12" customHeight="1" x14ac:dyDescent="0.2">
      <c r="A105" s="53">
        <v>2020</v>
      </c>
      <c r="B105" s="84">
        <f t="shared" ref="B105:J105" si="16">B55</f>
        <v>81300</v>
      </c>
      <c r="C105" s="84">
        <f t="shared" si="16"/>
        <v>86</v>
      </c>
      <c r="D105" s="84">
        <f t="shared" si="16"/>
        <v>1381</v>
      </c>
      <c r="E105" s="84">
        <f t="shared" si="16"/>
        <v>79714</v>
      </c>
      <c r="F105" s="84">
        <f t="shared" si="16"/>
        <v>878</v>
      </c>
      <c r="G105" s="84">
        <f t="shared" si="16"/>
        <v>4307</v>
      </c>
      <c r="H105" s="84">
        <f t="shared" si="16"/>
        <v>8</v>
      </c>
      <c r="I105" s="84">
        <f t="shared" si="16"/>
        <v>21564</v>
      </c>
      <c r="J105" s="67">
        <f t="shared" si="16"/>
        <v>8565</v>
      </c>
      <c r="K105" s="84">
        <f t="shared" si="7"/>
        <v>6472.9892778545473</v>
      </c>
      <c r="L105" s="67">
        <f t="shared" si="7"/>
        <v>1122.0107221454525</v>
      </c>
    </row>
    <row r="106" spans="1:16383" ht="12" customHeight="1" x14ac:dyDescent="0.2">
      <c r="A106" s="53">
        <v>2021</v>
      </c>
      <c r="B106" s="84">
        <f t="shared" ref="B106:J106" si="17">B56</f>
        <v>91756</v>
      </c>
      <c r="C106" s="84">
        <f t="shared" si="17"/>
        <v>382</v>
      </c>
      <c r="D106" s="84">
        <f t="shared" si="17"/>
        <v>4088</v>
      </c>
      <c r="E106" s="84">
        <f t="shared" si="17"/>
        <v>87233</v>
      </c>
      <c r="F106" s="84">
        <f t="shared" si="17"/>
        <v>1251</v>
      </c>
      <c r="G106" s="84">
        <f t="shared" si="17"/>
        <v>4446</v>
      </c>
      <c r="H106" s="84">
        <f t="shared" si="17"/>
        <v>11</v>
      </c>
      <c r="I106" s="84">
        <f t="shared" si="17"/>
        <v>28906</v>
      </c>
      <c r="J106" s="67">
        <f t="shared" si="17"/>
        <v>6408</v>
      </c>
      <c r="K106" s="84">
        <f t="shared" si="7"/>
        <v>10073.969646324616</v>
      </c>
      <c r="L106" s="67">
        <f t="shared" si="7"/>
        <v>2255.030353675384</v>
      </c>
    </row>
    <row r="107" spans="1:16383" ht="12" customHeight="1" x14ac:dyDescent="0.2">
      <c r="A107" s="53">
        <v>2022</v>
      </c>
      <c r="B107" s="84">
        <f t="shared" ref="B107:J107" si="18">B57</f>
        <v>185379</v>
      </c>
      <c r="C107" s="84">
        <f t="shared" si="18"/>
        <v>992</v>
      </c>
      <c r="D107" s="84">
        <f t="shared" si="18"/>
        <v>10371</v>
      </c>
      <c r="E107" s="84">
        <f t="shared" si="18"/>
        <v>173737</v>
      </c>
      <c r="F107" s="84">
        <f t="shared" si="18"/>
        <v>2695</v>
      </c>
      <c r="G107" s="84">
        <f t="shared" si="18"/>
        <v>16307</v>
      </c>
      <c r="H107" s="84">
        <f t="shared" si="18"/>
        <v>9</v>
      </c>
      <c r="I107" s="84">
        <f t="shared" si="18"/>
        <v>61286</v>
      </c>
      <c r="J107" s="67">
        <f t="shared" si="18"/>
        <v>17103</v>
      </c>
      <c r="K107" s="84">
        <f t="shared" si="7"/>
        <v>18488.811399999999</v>
      </c>
      <c r="L107" s="67">
        <f t="shared" si="7"/>
        <v>3998.1886000000004</v>
      </c>
    </row>
    <row r="108" spans="1:16383" ht="12" customHeight="1" x14ac:dyDescent="0.2">
      <c r="A108" s="53">
        <v>2023</v>
      </c>
      <c r="B108" s="84">
        <f t="shared" ref="B108:J109" si="19">B58</f>
        <v>141179</v>
      </c>
      <c r="C108" s="84">
        <f t="shared" si="19"/>
        <v>581</v>
      </c>
      <c r="D108" s="84">
        <f t="shared" si="19"/>
        <v>3352</v>
      </c>
      <c r="E108" s="84">
        <f t="shared" si="19"/>
        <v>136786</v>
      </c>
      <c r="F108" s="84">
        <f t="shared" si="19"/>
        <v>1528</v>
      </c>
      <c r="G108" s="84">
        <f t="shared" si="19"/>
        <v>12240</v>
      </c>
      <c r="H108" s="84">
        <f t="shared" si="19"/>
        <v>20</v>
      </c>
      <c r="I108" s="84">
        <f t="shared" si="19"/>
        <v>46521</v>
      </c>
      <c r="J108" s="67">
        <f t="shared" si="19"/>
        <v>7051</v>
      </c>
      <c r="K108" s="84">
        <f t="shared" ref="K108:L109" si="20">K58</f>
        <v>14350</v>
      </c>
      <c r="L108" s="67">
        <f t="shared" si="20"/>
        <v>1843</v>
      </c>
    </row>
    <row r="109" spans="1:16383" ht="12" customHeight="1" x14ac:dyDescent="0.2">
      <c r="A109" s="397" t="s">
        <v>1201</v>
      </c>
      <c r="B109" s="663">
        <f t="shared" si="19"/>
        <v>116332</v>
      </c>
      <c r="C109" s="663">
        <f t="shared" si="19"/>
        <v>412</v>
      </c>
      <c r="D109" s="663">
        <f t="shared" si="19"/>
        <v>4307</v>
      </c>
      <c r="E109" s="663">
        <f t="shared" si="19"/>
        <v>111210</v>
      </c>
      <c r="F109" s="663">
        <f t="shared" si="19"/>
        <v>2389</v>
      </c>
      <c r="G109" s="663">
        <f t="shared" si="19"/>
        <v>6765</v>
      </c>
      <c r="H109" s="663">
        <f t="shared" si="19"/>
        <v>13</v>
      </c>
      <c r="I109" s="663">
        <f t="shared" si="19"/>
        <v>48188</v>
      </c>
      <c r="J109" s="146">
        <f t="shared" si="19"/>
        <v>8584</v>
      </c>
      <c r="K109" s="663">
        <f t="shared" si="20"/>
        <v>13379</v>
      </c>
      <c r="L109" s="146">
        <f t="shared" si="20"/>
        <v>1296</v>
      </c>
    </row>
    <row r="110" spans="1:16383" ht="11.25" customHeight="1" x14ac:dyDescent="0.2">
      <c r="A110" s="1041" t="str">
        <f t="shared" ref="A110:A116" si="21">A60</f>
        <v>a/  Chinook formerly managed separately as Snake River summer Chinook are now grouped with all upriver spring Chinook because of overlap in run timing.   Snake River summer Chinook have been moved from Table B-14 to this table. This table includes all harvest accounted for in U.S. v. OR Spring Management Period mainstem fisheries.  Tributary harvest is not included.</v>
      </c>
      <c r="B110" s="1041"/>
      <c r="C110" s="1041"/>
      <c r="D110" s="1041"/>
      <c r="E110" s="1041"/>
      <c r="F110" s="1041"/>
      <c r="G110" s="1041"/>
      <c r="H110" s="1041"/>
      <c r="I110" s="1041"/>
      <c r="J110" s="1041"/>
      <c r="K110" s="1041"/>
      <c r="L110" s="1041"/>
    </row>
    <row r="111" spans="1:16383" ht="11.25" customHeight="1" x14ac:dyDescent="0.2">
      <c r="A111" s="1040" t="str">
        <f t="shared" si="21"/>
        <v>b/ Includes adult upriver spring chinook and Snake River summer Chinook.</v>
      </c>
      <c r="B111" s="1040"/>
      <c r="C111" s="1040"/>
      <c r="D111" s="1040"/>
      <c r="E111" s="1040"/>
      <c r="F111" s="1040"/>
      <c r="G111" s="1040"/>
      <c r="H111" s="1040"/>
      <c r="I111" s="1040"/>
      <c r="J111" s="1040"/>
      <c r="K111" s="1040"/>
      <c r="L111" s="1040"/>
    </row>
    <row r="112" spans="1:16383" ht="47.25" customHeight="1" x14ac:dyDescent="0.2">
      <c r="A112" s="1040" t="str">
        <f t="shared" si="21"/>
        <v>c/  Includes some lower river origin spring Chinook through 1980.  Beginning in 1981, the lower river catch of upriver spring Chinook is based on mark recoveries rather than timing of the catch as in previous years.  Since 1986, GSI techniques have been used for stock composition analysis.  Commercial catch  is from estimated miscellaneous fishery-related impacts from  commercial shad and test fisheries, Select Area fisheries beginning in 1979, and catch and release mortalities from selective fisheries beginning in 2001. Sport catch, including any release mortalities, is from mainstem and Select Area fisheries downstream of Bonneville Dam.</v>
      </c>
      <c r="B112" s="1040"/>
      <c r="C112" s="1040"/>
      <c r="D112" s="1040"/>
      <c r="E112" s="1040"/>
      <c r="F112" s="1040"/>
      <c r="G112" s="1040"/>
      <c r="H112" s="1040"/>
      <c r="I112" s="1040"/>
      <c r="J112" s="1040"/>
      <c r="K112" s="1040"/>
      <c r="L112" s="1040"/>
      <c r="M112" s="1009"/>
      <c r="N112" s="1009"/>
      <c r="O112" s="1009"/>
      <c r="P112" s="1009"/>
      <c r="Q112" s="1009"/>
      <c r="R112" s="1009"/>
      <c r="S112" s="1009"/>
      <c r="T112" s="1009"/>
      <c r="U112" s="1009"/>
      <c r="V112" s="1009"/>
      <c r="W112" s="1009"/>
      <c r="X112" s="1009"/>
      <c r="Y112" s="1009"/>
      <c r="Z112" s="1009"/>
      <c r="AA112" s="1009"/>
      <c r="AB112" s="1009"/>
      <c r="AC112" s="1009"/>
      <c r="AD112" s="1009"/>
      <c r="AE112" s="1009"/>
      <c r="AF112" s="1009"/>
      <c r="AG112" s="1009"/>
      <c r="AH112" s="1009"/>
      <c r="AI112" s="1009"/>
      <c r="AJ112" s="1009"/>
      <c r="AK112" s="1009"/>
      <c r="AL112" s="1009"/>
      <c r="AM112" s="1009"/>
      <c r="AN112" s="1009"/>
      <c r="AO112" s="1009"/>
      <c r="AP112" s="1009"/>
      <c r="AQ112" s="1009"/>
      <c r="AR112" s="1009"/>
      <c r="AS112" s="1009"/>
      <c r="AT112" s="1009"/>
      <c r="AU112" s="1009"/>
      <c r="AV112" s="1009"/>
      <c r="AW112" s="1009"/>
      <c r="AX112" s="1009"/>
      <c r="AY112" s="1009"/>
      <c r="AZ112" s="1009"/>
      <c r="BA112" s="1009"/>
      <c r="BB112" s="1009"/>
      <c r="BC112" s="1009"/>
      <c r="BD112" s="1009"/>
      <c r="BE112" s="1009"/>
      <c r="BF112" s="1009"/>
      <c r="BG112" s="1009"/>
      <c r="BH112" s="1009"/>
      <c r="BI112" s="1009"/>
      <c r="BJ112" s="1009"/>
      <c r="BK112" s="1009"/>
      <c r="BL112" s="1009"/>
      <c r="BM112" s="1009"/>
      <c r="BN112" s="1009"/>
      <c r="BO112" s="1009"/>
      <c r="BP112" s="1009"/>
      <c r="BQ112" s="1009"/>
      <c r="BR112" s="1009"/>
      <c r="BS112" s="1009"/>
      <c r="BT112" s="1009"/>
      <c r="BU112" s="1009"/>
      <c r="BV112" s="1009"/>
      <c r="BW112" s="1009"/>
      <c r="BX112" s="1009"/>
      <c r="BY112" s="1009"/>
      <c r="BZ112" s="1009"/>
      <c r="CA112" s="1009"/>
      <c r="CB112" s="1009"/>
      <c r="CC112" s="1009"/>
      <c r="CD112" s="1009"/>
      <c r="CE112" s="1009"/>
      <c r="CF112" s="1009"/>
      <c r="CG112" s="1009"/>
      <c r="CH112" s="1009"/>
      <c r="CI112" s="1009"/>
      <c r="CJ112" s="1009"/>
      <c r="CK112" s="1009"/>
      <c r="CL112" s="1009"/>
      <c r="CM112" s="1009"/>
      <c r="CN112" s="1009"/>
      <c r="CO112" s="1009"/>
      <c r="CP112" s="1009"/>
      <c r="CQ112" s="1009"/>
      <c r="CR112" s="1009"/>
      <c r="CS112" s="1009"/>
      <c r="CT112" s="1009"/>
      <c r="CU112" s="1009"/>
      <c r="CV112" s="1009"/>
      <c r="CW112" s="1009"/>
      <c r="CX112" s="1009"/>
      <c r="CY112" s="1009"/>
      <c r="CZ112" s="1009"/>
      <c r="DA112" s="1009"/>
      <c r="DB112" s="1009"/>
      <c r="DC112" s="1009"/>
      <c r="DD112" s="1009"/>
      <c r="DE112" s="1009"/>
      <c r="DF112" s="1009"/>
      <c r="DG112" s="1009"/>
      <c r="DH112" s="1009"/>
      <c r="DI112" s="1009"/>
      <c r="DJ112" s="1009"/>
      <c r="DK112" s="1009"/>
      <c r="DL112" s="1009"/>
      <c r="DM112" s="1009"/>
      <c r="DN112" s="1009"/>
      <c r="DO112" s="1009"/>
      <c r="DP112" s="1009"/>
      <c r="DQ112" s="1009"/>
      <c r="DR112" s="1009"/>
      <c r="DS112" s="1009"/>
      <c r="DT112" s="1009"/>
      <c r="DU112" s="1009"/>
      <c r="DV112" s="1009"/>
      <c r="DW112" s="1009"/>
      <c r="DX112" s="1009"/>
      <c r="DY112" s="1009"/>
      <c r="DZ112" s="1009"/>
      <c r="EA112" s="1009"/>
      <c r="EB112" s="1009"/>
      <c r="EC112" s="1009"/>
      <c r="ED112" s="1009"/>
      <c r="EE112" s="1009"/>
      <c r="EF112" s="1009"/>
      <c r="EG112" s="1009"/>
      <c r="EH112" s="1009"/>
      <c r="EI112" s="1009"/>
      <c r="EJ112" s="1009"/>
      <c r="EK112" s="1009"/>
      <c r="EL112" s="1009"/>
      <c r="EM112" s="1009"/>
      <c r="EN112" s="1009"/>
      <c r="EO112" s="1009"/>
      <c r="EP112" s="1009"/>
      <c r="EQ112" s="1009"/>
      <c r="ER112" s="1009"/>
      <c r="ES112" s="1009"/>
      <c r="ET112" s="1009"/>
      <c r="EU112" s="1009"/>
      <c r="EV112" s="1009"/>
      <c r="EW112" s="1009"/>
      <c r="EX112" s="1009"/>
      <c r="EY112" s="1009"/>
      <c r="EZ112" s="1009"/>
      <c r="FA112" s="1009"/>
      <c r="FB112" s="1009"/>
      <c r="FC112" s="1009"/>
      <c r="FD112" s="1009"/>
      <c r="FE112" s="1009"/>
      <c r="FF112" s="1009"/>
      <c r="FG112" s="1009"/>
      <c r="FH112" s="1009"/>
      <c r="FI112" s="1009"/>
      <c r="FJ112" s="1009"/>
      <c r="FK112" s="1009"/>
      <c r="FL112" s="1009"/>
      <c r="FM112" s="1009"/>
      <c r="FN112" s="1009"/>
      <c r="FO112" s="1009"/>
      <c r="FP112" s="1009"/>
      <c r="FQ112" s="1009"/>
      <c r="FR112" s="1009"/>
      <c r="FS112" s="1009"/>
      <c r="FT112" s="1009"/>
      <c r="FU112" s="1009"/>
      <c r="FV112" s="1009"/>
      <c r="FW112" s="1009"/>
      <c r="FX112" s="1009"/>
      <c r="FY112" s="1009"/>
      <c r="FZ112" s="1009"/>
      <c r="GA112" s="1009"/>
      <c r="GB112" s="1009"/>
      <c r="GC112" s="1009"/>
      <c r="GD112" s="1009"/>
      <c r="GE112" s="1009"/>
      <c r="GF112" s="1009"/>
      <c r="GG112" s="1009"/>
      <c r="GH112" s="1009"/>
      <c r="GI112" s="1009"/>
      <c r="GJ112" s="1009"/>
      <c r="GK112" s="1009"/>
      <c r="GL112" s="1009"/>
      <c r="GM112" s="1009"/>
      <c r="GN112" s="1009"/>
      <c r="GO112" s="1009"/>
      <c r="GP112" s="1009"/>
      <c r="GQ112" s="1009"/>
      <c r="GR112" s="1009"/>
      <c r="GS112" s="1009"/>
      <c r="GT112" s="1009"/>
      <c r="GU112" s="1009"/>
      <c r="GV112" s="1009"/>
      <c r="GW112" s="1009"/>
      <c r="GX112" s="1009"/>
      <c r="GY112" s="1009"/>
      <c r="GZ112" s="1009"/>
      <c r="HA112" s="1009"/>
      <c r="HB112" s="1009"/>
      <c r="HC112" s="1009"/>
      <c r="HD112" s="1009"/>
      <c r="HE112" s="1009"/>
      <c r="HF112" s="1009"/>
      <c r="HG112" s="1009"/>
      <c r="HH112" s="1009"/>
      <c r="HI112" s="1009"/>
      <c r="HJ112" s="1009"/>
      <c r="HK112" s="1009"/>
      <c r="HL112" s="1009"/>
      <c r="HM112" s="1009"/>
      <c r="HN112" s="1009"/>
      <c r="HO112" s="1009"/>
      <c r="HP112" s="1009"/>
      <c r="HQ112" s="1009"/>
      <c r="HR112" s="1009"/>
      <c r="HS112" s="1009"/>
      <c r="HT112" s="1009"/>
      <c r="HU112" s="1009"/>
      <c r="HV112" s="1009"/>
      <c r="HW112" s="1009"/>
      <c r="HX112" s="1009"/>
      <c r="HY112" s="1009"/>
      <c r="HZ112" s="1009"/>
      <c r="IA112" s="1009"/>
      <c r="IB112" s="1009"/>
      <c r="IC112" s="1009"/>
      <c r="ID112" s="1009"/>
      <c r="IE112" s="1009"/>
      <c r="IF112" s="1009"/>
      <c r="IG112" s="1009"/>
      <c r="IH112" s="1009"/>
      <c r="II112" s="1009"/>
      <c r="IJ112" s="1009"/>
      <c r="IK112" s="1009"/>
      <c r="IL112" s="1009"/>
      <c r="IM112" s="1009"/>
      <c r="IN112" s="1009"/>
      <c r="IO112" s="1009"/>
      <c r="IP112" s="1009"/>
      <c r="IQ112" s="1009"/>
      <c r="IR112" s="1009"/>
      <c r="IS112" s="1009"/>
      <c r="IT112" s="1009"/>
      <c r="IU112" s="1009"/>
      <c r="IV112" s="1009"/>
      <c r="IW112" s="1009"/>
      <c r="IX112" s="1009"/>
      <c r="IY112" s="1009"/>
      <c r="IZ112" s="1009"/>
      <c r="JA112" s="1009"/>
      <c r="JB112" s="1009"/>
      <c r="JC112" s="1009"/>
      <c r="JD112" s="1009"/>
      <c r="JE112" s="1009"/>
      <c r="JF112" s="1009"/>
      <c r="JG112" s="1009"/>
      <c r="JH112" s="1009"/>
      <c r="JI112" s="1009"/>
      <c r="JJ112" s="1009"/>
      <c r="JK112" s="1009"/>
      <c r="JL112" s="1009"/>
      <c r="JM112" s="1009"/>
      <c r="JN112" s="1009"/>
      <c r="JO112" s="1009"/>
      <c r="JP112" s="1009"/>
      <c r="JQ112" s="1009"/>
      <c r="JR112" s="1009"/>
      <c r="JS112" s="1009"/>
      <c r="JT112" s="1009"/>
      <c r="JU112" s="1009"/>
      <c r="JV112" s="1009"/>
      <c r="JW112" s="1009"/>
      <c r="JX112" s="1009"/>
      <c r="JY112" s="1009"/>
      <c r="JZ112" s="1009"/>
      <c r="KA112" s="1009"/>
      <c r="KB112" s="1009"/>
      <c r="KC112" s="1009"/>
      <c r="KD112" s="1009"/>
      <c r="KE112" s="1009"/>
      <c r="KF112" s="1009"/>
      <c r="KG112" s="1009"/>
      <c r="KH112" s="1009"/>
      <c r="KI112" s="1009"/>
      <c r="KJ112" s="1009"/>
      <c r="KK112" s="1009"/>
      <c r="KL112" s="1009"/>
      <c r="KM112" s="1009"/>
      <c r="KN112" s="1009"/>
      <c r="KO112" s="1009"/>
      <c r="KP112" s="1009"/>
      <c r="KQ112" s="1009"/>
      <c r="KR112" s="1009"/>
      <c r="KS112" s="1009"/>
      <c r="KT112" s="1009"/>
      <c r="KU112" s="1009"/>
      <c r="KV112" s="1009"/>
      <c r="KW112" s="1009"/>
      <c r="KX112" s="1009"/>
      <c r="KY112" s="1009"/>
      <c r="KZ112" s="1009"/>
      <c r="LA112" s="1009"/>
      <c r="LB112" s="1009"/>
      <c r="LC112" s="1009"/>
      <c r="LD112" s="1009"/>
      <c r="LE112" s="1009"/>
      <c r="LF112" s="1009"/>
      <c r="LG112" s="1009"/>
      <c r="LH112" s="1009"/>
      <c r="LI112" s="1009"/>
      <c r="LJ112" s="1009"/>
      <c r="LK112" s="1009"/>
      <c r="LL112" s="1009"/>
      <c r="LM112" s="1009"/>
      <c r="LN112" s="1009"/>
      <c r="LO112" s="1009"/>
      <c r="LP112" s="1009"/>
      <c r="LQ112" s="1009"/>
      <c r="LR112" s="1009"/>
      <c r="LS112" s="1009"/>
      <c r="LT112" s="1009"/>
      <c r="LU112" s="1009"/>
      <c r="LV112" s="1009"/>
      <c r="LW112" s="1009"/>
      <c r="LX112" s="1009"/>
      <c r="LY112" s="1009"/>
      <c r="LZ112" s="1009"/>
      <c r="MA112" s="1009"/>
      <c r="MB112" s="1009"/>
      <c r="MC112" s="1009"/>
      <c r="MD112" s="1009"/>
      <c r="ME112" s="1009"/>
      <c r="MF112" s="1009"/>
      <c r="MG112" s="1009"/>
      <c r="MH112" s="1009"/>
      <c r="MI112" s="1009"/>
      <c r="MJ112" s="1009"/>
      <c r="MK112" s="1009"/>
      <c r="ML112" s="1009"/>
      <c r="MM112" s="1009"/>
      <c r="MN112" s="1009"/>
      <c r="MO112" s="1009"/>
      <c r="MP112" s="1009"/>
      <c r="MQ112" s="1009"/>
      <c r="MR112" s="1009"/>
      <c r="MS112" s="1009"/>
      <c r="MT112" s="1009"/>
      <c r="MU112" s="1009"/>
      <c r="MV112" s="1009"/>
      <c r="MW112" s="1009"/>
      <c r="MX112" s="1009"/>
      <c r="MY112" s="1009"/>
      <c r="MZ112" s="1009"/>
      <c r="NA112" s="1009"/>
      <c r="NB112" s="1009"/>
      <c r="NC112" s="1009"/>
      <c r="ND112" s="1009"/>
      <c r="NE112" s="1009"/>
      <c r="NF112" s="1009"/>
      <c r="NG112" s="1009"/>
      <c r="NH112" s="1009"/>
      <c r="NI112" s="1009"/>
      <c r="NJ112" s="1009"/>
      <c r="NK112" s="1009"/>
      <c r="NL112" s="1009"/>
      <c r="NM112" s="1009"/>
      <c r="NN112" s="1009"/>
      <c r="NO112" s="1009"/>
      <c r="NP112" s="1009"/>
      <c r="NQ112" s="1009"/>
      <c r="NR112" s="1009"/>
      <c r="NS112" s="1009"/>
      <c r="NT112" s="1009"/>
      <c r="NU112" s="1009"/>
      <c r="NV112" s="1009"/>
      <c r="NW112" s="1009"/>
      <c r="NX112" s="1009"/>
      <c r="NY112" s="1009"/>
      <c r="NZ112" s="1009"/>
      <c r="OA112" s="1009"/>
      <c r="OB112" s="1009"/>
      <c r="OC112" s="1009"/>
      <c r="OD112" s="1009"/>
      <c r="OE112" s="1009"/>
      <c r="OF112" s="1009"/>
      <c r="OG112" s="1009"/>
      <c r="OH112" s="1009"/>
      <c r="OI112" s="1009"/>
      <c r="OJ112" s="1009"/>
      <c r="OK112" s="1009"/>
      <c r="OL112" s="1009"/>
      <c r="OM112" s="1009"/>
      <c r="ON112" s="1009"/>
      <c r="OO112" s="1009"/>
      <c r="OP112" s="1009"/>
      <c r="OQ112" s="1009"/>
      <c r="OR112" s="1009"/>
      <c r="OS112" s="1009"/>
      <c r="OT112" s="1009"/>
      <c r="OU112" s="1009"/>
      <c r="OV112" s="1009"/>
      <c r="OW112" s="1009"/>
      <c r="OX112" s="1009"/>
      <c r="OY112" s="1009"/>
      <c r="OZ112" s="1009"/>
      <c r="PA112" s="1009"/>
      <c r="PB112" s="1009"/>
      <c r="PC112" s="1009"/>
      <c r="PD112" s="1009"/>
      <c r="PE112" s="1009"/>
      <c r="PF112" s="1009"/>
      <c r="PG112" s="1009"/>
      <c r="PH112" s="1009"/>
      <c r="PI112" s="1009"/>
      <c r="PJ112" s="1009"/>
      <c r="PK112" s="1009"/>
      <c r="PL112" s="1009"/>
      <c r="PM112" s="1009"/>
      <c r="PN112" s="1009"/>
      <c r="PO112" s="1009"/>
      <c r="PP112" s="1009"/>
      <c r="PQ112" s="1009"/>
      <c r="PR112" s="1009"/>
      <c r="PS112" s="1009"/>
      <c r="PT112" s="1009"/>
      <c r="PU112" s="1009"/>
      <c r="PV112" s="1009"/>
      <c r="PW112" s="1009"/>
      <c r="PX112" s="1009"/>
      <c r="PY112" s="1009"/>
      <c r="PZ112" s="1009"/>
      <c r="QA112" s="1009"/>
      <c r="QB112" s="1009"/>
      <c r="QC112" s="1009"/>
      <c r="QD112" s="1009"/>
      <c r="QE112" s="1009"/>
      <c r="QF112" s="1009"/>
      <c r="QG112" s="1009"/>
      <c r="QH112" s="1009"/>
      <c r="QI112" s="1009"/>
      <c r="QJ112" s="1009"/>
      <c r="QK112" s="1009"/>
      <c r="QL112" s="1009"/>
      <c r="QM112" s="1009"/>
      <c r="QN112" s="1009"/>
      <c r="QO112" s="1009"/>
      <c r="QP112" s="1009"/>
      <c r="QQ112" s="1009"/>
      <c r="QR112" s="1009"/>
      <c r="QS112" s="1009"/>
      <c r="QT112" s="1009"/>
      <c r="QU112" s="1009"/>
      <c r="QV112" s="1009"/>
      <c r="QW112" s="1009"/>
      <c r="QX112" s="1009"/>
      <c r="QY112" s="1009"/>
      <c r="QZ112" s="1009"/>
      <c r="RA112" s="1009"/>
      <c r="RB112" s="1009"/>
      <c r="RC112" s="1009"/>
      <c r="RD112" s="1009"/>
      <c r="RE112" s="1009"/>
      <c r="RF112" s="1009"/>
      <c r="RG112" s="1009"/>
      <c r="RH112" s="1009"/>
      <c r="RI112" s="1009"/>
      <c r="RJ112" s="1009"/>
      <c r="RK112" s="1009"/>
      <c r="RL112" s="1009"/>
      <c r="RM112" s="1009"/>
      <c r="RN112" s="1009"/>
      <c r="RO112" s="1009"/>
      <c r="RP112" s="1009"/>
      <c r="RQ112" s="1009"/>
      <c r="RR112" s="1009"/>
      <c r="RS112" s="1009"/>
      <c r="RT112" s="1009"/>
      <c r="RU112" s="1009"/>
      <c r="RV112" s="1009"/>
      <c r="RW112" s="1009"/>
      <c r="RX112" s="1009"/>
      <c r="RY112" s="1009"/>
      <c r="RZ112" s="1009"/>
      <c r="SA112" s="1009"/>
      <c r="SB112" s="1009"/>
      <c r="SC112" s="1009"/>
      <c r="SD112" s="1009"/>
      <c r="SE112" s="1009"/>
      <c r="SF112" s="1009"/>
      <c r="SG112" s="1009"/>
      <c r="SH112" s="1009"/>
      <c r="SI112" s="1009"/>
      <c r="SJ112" s="1009"/>
      <c r="SK112" s="1009"/>
      <c r="SL112" s="1009"/>
      <c r="SM112" s="1009"/>
      <c r="SN112" s="1009"/>
      <c r="SO112" s="1009"/>
      <c r="SP112" s="1009"/>
      <c r="SQ112" s="1009"/>
      <c r="SR112" s="1009"/>
      <c r="SS112" s="1009"/>
      <c r="ST112" s="1009"/>
      <c r="SU112" s="1009"/>
      <c r="SV112" s="1009"/>
      <c r="SW112" s="1009"/>
      <c r="SX112" s="1009"/>
      <c r="SY112" s="1009"/>
      <c r="SZ112" s="1009"/>
      <c r="TA112" s="1009"/>
      <c r="TB112" s="1009"/>
      <c r="TC112" s="1009"/>
      <c r="TD112" s="1009"/>
      <c r="TE112" s="1009"/>
      <c r="TF112" s="1009"/>
      <c r="TG112" s="1009"/>
      <c r="TH112" s="1009"/>
      <c r="TI112" s="1009"/>
      <c r="TJ112" s="1009"/>
      <c r="TK112" s="1009"/>
      <c r="TL112" s="1009"/>
      <c r="TM112" s="1009"/>
      <c r="TN112" s="1009"/>
      <c r="TO112" s="1009"/>
      <c r="TP112" s="1009"/>
      <c r="TQ112" s="1009"/>
      <c r="TR112" s="1009"/>
      <c r="TS112" s="1009"/>
      <c r="TT112" s="1009"/>
      <c r="TU112" s="1009"/>
      <c r="TV112" s="1009"/>
      <c r="TW112" s="1009"/>
      <c r="TX112" s="1009"/>
      <c r="TY112" s="1009"/>
      <c r="TZ112" s="1009"/>
      <c r="UA112" s="1009"/>
      <c r="UB112" s="1009"/>
      <c r="UC112" s="1009"/>
      <c r="UD112" s="1009"/>
      <c r="UE112" s="1009"/>
      <c r="UF112" s="1009"/>
      <c r="UG112" s="1009"/>
      <c r="UH112" s="1009"/>
      <c r="UI112" s="1009"/>
      <c r="UJ112" s="1009"/>
      <c r="UK112" s="1009"/>
      <c r="UL112" s="1009"/>
      <c r="UM112" s="1009"/>
      <c r="UN112" s="1009"/>
      <c r="UO112" s="1009"/>
      <c r="UP112" s="1009"/>
      <c r="UQ112" s="1009"/>
      <c r="UR112" s="1009"/>
      <c r="US112" s="1009"/>
      <c r="UT112" s="1009"/>
      <c r="UU112" s="1009"/>
      <c r="UV112" s="1009"/>
      <c r="UW112" s="1009"/>
      <c r="UX112" s="1009"/>
      <c r="UY112" s="1009"/>
      <c r="UZ112" s="1009"/>
      <c r="VA112" s="1009"/>
      <c r="VB112" s="1009"/>
      <c r="VC112" s="1009"/>
      <c r="VD112" s="1009"/>
      <c r="VE112" s="1009"/>
      <c r="VF112" s="1009"/>
      <c r="VG112" s="1009"/>
      <c r="VH112" s="1009"/>
      <c r="VI112" s="1009"/>
      <c r="VJ112" s="1009"/>
      <c r="VK112" s="1009"/>
      <c r="VL112" s="1009"/>
      <c r="VM112" s="1009"/>
      <c r="VN112" s="1009"/>
      <c r="VO112" s="1009"/>
      <c r="VP112" s="1009"/>
      <c r="VQ112" s="1009"/>
      <c r="VR112" s="1009"/>
      <c r="VS112" s="1009"/>
      <c r="VT112" s="1009"/>
      <c r="VU112" s="1009"/>
      <c r="VV112" s="1009"/>
      <c r="VW112" s="1009"/>
      <c r="VX112" s="1009"/>
      <c r="VY112" s="1009"/>
      <c r="VZ112" s="1009"/>
      <c r="WA112" s="1009"/>
      <c r="WB112" s="1009"/>
      <c r="WC112" s="1009"/>
      <c r="WD112" s="1009"/>
      <c r="WE112" s="1009"/>
      <c r="WF112" s="1009"/>
      <c r="WG112" s="1009"/>
      <c r="WH112" s="1009"/>
      <c r="WI112" s="1009"/>
      <c r="WJ112" s="1009"/>
      <c r="WK112" s="1009"/>
      <c r="WL112" s="1009"/>
      <c r="WM112" s="1009"/>
      <c r="WN112" s="1009"/>
      <c r="WO112" s="1009"/>
      <c r="WP112" s="1009"/>
      <c r="WQ112" s="1009"/>
      <c r="WR112" s="1009"/>
      <c r="WS112" s="1009"/>
      <c r="WT112" s="1009"/>
      <c r="WU112" s="1009"/>
      <c r="WV112" s="1009"/>
      <c r="WW112" s="1009"/>
      <c r="WX112" s="1009"/>
      <c r="WY112" s="1009"/>
      <c r="WZ112" s="1009"/>
      <c r="XA112" s="1009"/>
      <c r="XB112" s="1009"/>
      <c r="XC112" s="1009"/>
      <c r="XD112" s="1009"/>
      <c r="XE112" s="1009"/>
      <c r="XF112" s="1009"/>
      <c r="XG112" s="1009"/>
      <c r="XH112" s="1009"/>
      <c r="XI112" s="1009"/>
      <c r="XJ112" s="1009"/>
      <c r="XK112" s="1009"/>
      <c r="XL112" s="1009"/>
      <c r="XM112" s="1009"/>
      <c r="XN112" s="1009"/>
      <c r="XO112" s="1009"/>
      <c r="XP112" s="1009"/>
      <c r="XQ112" s="1009"/>
      <c r="XR112" s="1009"/>
      <c r="XS112" s="1009"/>
      <c r="XT112" s="1009"/>
      <c r="XU112" s="1009"/>
      <c r="XV112" s="1009"/>
      <c r="XW112" s="1009"/>
      <c r="XX112" s="1009"/>
      <c r="XY112" s="1009"/>
      <c r="XZ112" s="1009"/>
      <c r="YA112" s="1009"/>
      <c r="YB112" s="1009"/>
      <c r="YC112" s="1009"/>
      <c r="YD112" s="1009"/>
      <c r="YE112" s="1009"/>
      <c r="YF112" s="1009"/>
      <c r="YG112" s="1009"/>
      <c r="YH112" s="1009"/>
      <c r="YI112" s="1009"/>
      <c r="YJ112" s="1009"/>
      <c r="YK112" s="1009"/>
      <c r="YL112" s="1009"/>
      <c r="YM112" s="1009"/>
      <c r="YN112" s="1009"/>
      <c r="YO112" s="1009"/>
      <c r="YP112" s="1009"/>
      <c r="YQ112" s="1009"/>
      <c r="YR112" s="1009"/>
      <c r="YS112" s="1009"/>
      <c r="YT112" s="1009"/>
      <c r="YU112" s="1009"/>
      <c r="YV112" s="1009"/>
      <c r="YW112" s="1009"/>
      <c r="YX112" s="1009"/>
      <c r="YY112" s="1009"/>
      <c r="YZ112" s="1009"/>
      <c r="ZA112" s="1009"/>
      <c r="ZB112" s="1009"/>
      <c r="ZC112" s="1009"/>
      <c r="ZD112" s="1009"/>
      <c r="ZE112" s="1009"/>
      <c r="ZF112" s="1009"/>
      <c r="ZG112" s="1009"/>
      <c r="ZH112" s="1009"/>
      <c r="ZI112" s="1009"/>
      <c r="ZJ112" s="1009"/>
      <c r="ZK112" s="1009"/>
      <c r="ZL112" s="1009"/>
      <c r="ZM112" s="1009"/>
      <c r="ZN112" s="1009"/>
      <c r="ZO112" s="1009"/>
      <c r="ZP112" s="1009"/>
      <c r="ZQ112" s="1009"/>
      <c r="ZR112" s="1009"/>
      <c r="ZS112" s="1009"/>
      <c r="ZT112" s="1009"/>
      <c r="ZU112" s="1009"/>
      <c r="ZV112" s="1009"/>
      <c r="ZW112" s="1009"/>
      <c r="ZX112" s="1009"/>
      <c r="ZY112" s="1009"/>
      <c r="ZZ112" s="1009"/>
      <c r="AAA112" s="1009"/>
      <c r="AAB112" s="1009"/>
      <c r="AAC112" s="1009"/>
      <c r="AAD112" s="1009"/>
      <c r="AAE112" s="1009"/>
      <c r="AAF112" s="1009"/>
      <c r="AAG112" s="1009"/>
      <c r="AAH112" s="1009"/>
      <c r="AAI112" s="1009"/>
      <c r="AAJ112" s="1009"/>
      <c r="AAK112" s="1009"/>
      <c r="AAL112" s="1009"/>
      <c r="AAM112" s="1009"/>
      <c r="AAN112" s="1009"/>
      <c r="AAO112" s="1009"/>
      <c r="AAP112" s="1009"/>
      <c r="AAQ112" s="1009"/>
      <c r="AAR112" s="1009"/>
      <c r="AAS112" s="1009"/>
      <c r="AAT112" s="1009"/>
      <c r="AAU112" s="1009"/>
      <c r="AAV112" s="1009"/>
      <c r="AAW112" s="1009"/>
      <c r="AAX112" s="1009"/>
      <c r="AAY112" s="1009"/>
      <c r="AAZ112" s="1009"/>
      <c r="ABA112" s="1009"/>
      <c r="ABB112" s="1009"/>
      <c r="ABC112" s="1009"/>
      <c r="ABD112" s="1009"/>
      <c r="ABE112" s="1009"/>
      <c r="ABF112" s="1009"/>
      <c r="ABG112" s="1009"/>
      <c r="ABH112" s="1009"/>
      <c r="ABI112" s="1009"/>
      <c r="ABJ112" s="1009"/>
      <c r="ABK112" s="1009"/>
      <c r="ABL112" s="1009"/>
      <c r="ABM112" s="1009"/>
      <c r="ABN112" s="1009"/>
      <c r="ABO112" s="1009"/>
      <c r="ABP112" s="1009"/>
      <c r="ABQ112" s="1009"/>
      <c r="ABR112" s="1009"/>
      <c r="ABS112" s="1009"/>
      <c r="ABT112" s="1009"/>
      <c r="ABU112" s="1009"/>
      <c r="ABV112" s="1009"/>
      <c r="ABW112" s="1009"/>
      <c r="ABX112" s="1009"/>
      <c r="ABY112" s="1009"/>
      <c r="ABZ112" s="1009"/>
      <c r="ACA112" s="1009"/>
      <c r="ACB112" s="1009"/>
      <c r="ACC112" s="1009"/>
      <c r="ACD112" s="1009"/>
      <c r="ACE112" s="1009"/>
      <c r="ACF112" s="1009"/>
      <c r="ACG112" s="1009"/>
      <c r="ACH112" s="1009"/>
      <c r="ACI112" s="1009"/>
      <c r="ACJ112" s="1009"/>
      <c r="ACK112" s="1009"/>
      <c r="ACL112" s="1009"/>
      <c r="ACM112" s="1009"/>
      <c r="ACN112" s="1009"/>
      <c r="ACO112" s="1009"/>
      <c r="ACP112" s="1009"/>
      <c r="ACQ112" s="1009"/>
      <c r="ACR112" s="1009"/>
      <c r="ACS112" s="1009"/>
      <c r="ACT112" s="1009"/>
      <c r="ACU112" s="1009"/>
      <c r="ACV112" s="1009"/>
      <c r="ACW112" s="1009"/>
      <c r="ACX112" s="1009"/>
      <c r="ACY112" s="1009"/>
      <c r="ACZ112" s="1009"/>
      <c r="ADA112" s="1009"/>
      <c r="ADB112" s="1009"/>
      <c r="ADC112" s="1009"/>
      <c r="ADD112" s="1009"/>
      <c r="ADE112" s="1009"/>
      <c r="ADF112" s="1009"/>
      <c r="ADG112" s="1009"/>
      <c r="ADH112" s="1009"/>
      <c r="ADI112" s="1009"/>
      <c r="ADJ112" s="1009"/>
      <c r="ADK112" s="1009"/>
      <c r="ADL112" s="1009"/>
      <c r="ADM112" s="1009"/>
      <c r="ADN112" s="1009"/>
      <c r="ADO112" s="1009"/>
      <c r="ADP112" s="1009"/>
      <c r="ADQ112" s="1009"/>
      <c r="ADR112" s="1009"/>
      <c r="ADS112" s="1009"/>
      <c r="ADT112" s="1009"/>
      <c r="ADU112" s="1009"/>
      <c r="ADV112" s="1009"/>
      <c r="ADW112" s="1009"/>
      <c r="ADX112" s="1009"/>
      <c r="ADY112" s="1009"/>
      <c r="ADZ112" s="1009"/>
      <c r="AEA112" s="1009"/>
      <c r="AEB112" s="1009"/>
      <c r="AEC112" s="1009"/>
      <c r="AED112" s="1009"/>
      <c r="AEE112" s="1009"/>
      <c r="AEF112" s="1009"/>
      <c r="AEG112" s="1009"/>
      <c r="AEH112" s="1009"/>
      <c r="AEI112" s="1009"/>
      <c r="AEJ112" s="1009"/>
      <c r="AEK112" s="1009"/>
      <c r="AEL112" s="1009"/>
      <c r="AEM112" s="1009"/>
      <c r="AEN112" s="1009"/>
      <c r="AEO112" s="1009"/>
      <c r="AEP112" s="1009"/>
      <c r="AEQ112" s="1009"/>
      <c r="AER112" s="1009"/>
      <c r="AES112" s="1009"/>
      <c r="AET112" s="1009"/>
      <c r="AEU112" s="1009"/>
      <c r="AEV112" s="1009"/>
      <c r="AEW112" s="1009"/>
      <c r="AEX112" s="1009"/>
      <c r="AEY112" s="1009"/>
      <c r="AEZ112" s="1009"/>
      <c r="AFA112" s="1009"/>
      <c r="AFB112" s="1009"/>
      <c r="AFC112" s="1009"/>
      <c r="AFD112" s="1009"/>
      <c r="AFE112" s="1009"/>
      <c r="AFF112" s="1009"/>
      <c r="AFG112" s="1009"/>
      <c r="AFH112" s="1009"/>
      <c r="AFI112" s="1009"/>
      <c r="AFJ112" s="1009"/>
      <c r="AFK112" s="1009"/>
      <c r="AFL112" s="1009"/>
      <c r="AFM112" s="1009"/>
      <c r="AFN112" s="1009"/>
      <c r="AFO112" s="1009"/>
      <c r="AFP112" s="1009"/>
      <c r="AFQ112" s="1009"/>
      <c r="AFR112" s="1009"/>
      <c r="AFS112" s="1009"/>
      <c r="AFT112" s="1009"/>
      <c r="AFU112" s="1009"/>
      <c r="AFV112" s="1009"/>
      <c r="AFW112" s="1009"/>
      <c r="AFX112" s="1009"/>
      <c r="AFY112" s="1009"/>
      <c r="AFZ112" s="1009"/>
      <c r="AGA112" s="1009"/>
      <c r="AGB112" s="1009"/>
      <c r="AGC112" s="1009"/>
      <c r="AGD112" s="1009"/>
      <c r="AGE112" s="1009"/>
      <c r="AGF112" s="1009"/>
      <c r="AGG112" s="1009"/>
      <c r="AGH112" s="1009"/>
      <c r="AGI112" s="1009"/>
      <c r="AGJ112" s="1009"/>
      <c r="AGK112" s="1009"/>
      <c r="AGL112" s="1009"/>
      <c r="AGM112" s="1009"/>
      <c r="AGN112" s="1009"/>
      <c r="AGO112" s="1009"/>
      <c r="AGP112" s="1009"/>
      <c r="AGQ112" s="1009"/>
      <c r="AGR112" s="1009"/>
      <c r="AGS112" s="1009"/>
      <c r="AGT112" s="1009"/>
      <c r="AGU112" s="1009"/>
      <c r="AGV112" s="1009"/>
      <c r="AGW112" s="1009"/>
      <c r="AGX112" s="1009"/>
      <c r="AGY112" s="1009"/>
      <c r="AGZ112" s="1009"/>
      <c r="AHA112" s="1009"/>
      <c r="AHB112" s="1009"/>
      <c r="AHC112" s="1009"/>
      <c r="AHD112" s="1009"/>
      <c r="AHE112" s="1009"/>
      <c r="AHF112" s="1009"/>
      <c r="AHG112" s="1009"/>
      <c r="AHH112" s="1009"/>
      <c r="AHI112" s="1009"/>
      <c r="AHJ112" s="1009"/>
      <c r="AHK112" s="1009"/>
      <c r="AHL112" s="1009"/>
      <c r="AHM112" s="1009"/>
      <c r="AHN112" s="1009"/>
      <c r="AHO112" s="1009"/>
      <c r="AHP112" s="1009"/>
      <c r="AHQ112" s="1009"/>
      <c r="AHR112" s="1009"/>
      <c r="AHS112" s="1009"/>
      <c r="AHT112" s="1009"/>
      <c r="AHU112" s="1009"/>
      <c r="AHV112" s="1009"/>
      <c r="AHW112" s="1009"/>
      <c r="AHX112" s="1009"/>
      <c r="AHY112" s="1009"/>
      <c r="AHZ112" s="1009"/>
      <c r="AIA112" s="1009"/>
      <c r="AIB112" s="1009"/>
      <c r="AIC112" s="1009"/>
      <c r="AID112" s="1009"/>
      <c r="AIE112" s="1009"/>
      <c r="AIF112" s="1009"/>
      <c r="AIG112" s="1009"/>
      <c r="AIH112" s="1009"/>
      <c r="AII112" s="1009"/>
      <c r="AIJ112" s="1009"/>
      <c r="AIK112" s="1009"/>
      <c r="AIL112" s="1009"/>
      <c r="AIM112" s="1009"/>
      <c r="AIN112" s="1009"/>
      <c r="AIO112" s="1009"/>
      <c r="AIP112" s="1009"/>
      <c r="AIQ112" s="1009"/>
      <c r="AIR112" s="1009"/>
      <c r="AIS112" s="1009"/>
      <c r="AIT112" s="1009"/>
      <c r="AIU112" s="1009"/>
      <c r="AIV112" s="1009"/>
      <c r="AIW112" s="1009"/>
      <c r="AIX112" s="1009"/>
      <c r="AIY112" s="1009"/>
      <c r="AIZ112" s="1009"/>
      <c r="AJA112" s="1009"/>
      <c r="AJB112" s="1009"/>
      <c r="AJC112" s="1009"/>
      <c r="AJD112" s="1009"/>
      <c r="AJE112" s="1009"/>
      <c r="AJF112" s="1009"/>
      <c r="AJG112" s="1009"/>
      <c r="AJH112" s="1009"/>
      <c r="AJI112" s="1009"/>
      <c r="AJJ112" s="1009"/>
      <c r="AJK112" s="1009"/>
      <c r="AJL112" s="1009"/>
      <c r="AJM112" s="1009"/>
      <c r="AJN112" s="1009"/>
      <c r="AJO112" s="1009"/>
      <c r="AJP112" s="1009"/>
      <c r="AJQ112" s="1009"/>
      <c r="AJR112" s="1009"/>
      <c r="AJS112" s="1009"/>
      <c r="AJT112" s="1009"/>
      <c r="AJU112" s="1009"/>
      <c r="AJV112" s="1009"/>
      <c r="AJW112" s="1009"/>
      <c r="AJX112" s="1009"/>
      <c r="AJY112" s="1009"/>
      <c r="AJZ112" s="1009"/>
      <c r="AKA112" s="1009"/>
      <c r="AKB112" s="1009"/>
      <c r="AKC112" s="1009"/>
      <c r="AKD112" s="1009"/>
      <c r="AKE112" s="1009"/>
      <c r="AKF112" s="1009"/>
      <c r="AKG112" s="1009"/>
      <c r="AKH112" s="1009"/>
      <c r="AKI112" s="1009"/>
      <c r="AKJ112" s="1009"/>
      <c r="AKK112" s="1009"/>
      <c r="AKL112" s="1009"/>
      <c r="AKM112" s="1009"/>
      <c r="AKN112" s="1009"/>
      <c r="AKO112" s="1009"/>
      <c r="AKP112" s="1009"/>
      <c r="AKQ112" s="1009"/>
      <c r="AKR112" s="1009"/>
      <c r="AKS112" s="1009"/>
      <c r="AKT112" s="1009"/>
      <c r="AKU112" s="1009"/>
      <c r="AKV112" s="1009"/>
      <c r="AKW112" s="1009"/>
      <c r="AKX112" s="1009"/>
      <c r="AKY112" s="1009"/>
      <c r="AKZ112" s="1009"/>
      <c r="ALA112" s="1009"/>
      <c r="ALB112" s="1009"/>
      <c r="ALC112" s="1009"/>
      <c r="ALD112" s="1009"/>
      <c r="ALE112" s="1009"/>
      <c r="ALF112" s="1009"/>
      <c r="ALG112" s="1009"/>
      <c r="ALH112" s="1009"/>
      <c r="ALI112" s="1009"/>
      <c r="ALJ112" s="1009"/>
      <c r="ALK112" s="1009"/>
      <c r="ALL112" s="1009"/>
      <c r="ALM112" s="1009"/>
      <c r="ALN112" s="1009"/>
      <c r="ALO112" s="1009"/>
      <c r="ALP112" s="1009"/>
      <c r="ALQ112" s="1009"/>
      <c r="ALR112" s="1009"/>
      <c r="ALS112" s="1009"/>
      <c r="ALT112" s="1009"/>
      <c r="ALU112" s="1009"/>
      <c r="ALV112" s="1009"/>
      <c r="ALW112" s="1009"/>
      <c r="ALX112" s="1009"/>
      <c r="ALY112" s="1009"/>
      <c r="ALZ112" s="1009"/>
      <c r="AMA112" s="1009"/>
      <c r="AMB112" s="1009"/>
      <c r="AMC112" s="1009"/>
      <c r="AMD112" s="1009"/>
      <c r="AME112" s="1009"/>
      <c r="AMF112" s="1009"/>
      <c r="AMG112" s="1009"/>
      <c r="AMH112" s="1009"/>
      <c r="AMI112" s="1009"/>
      <c r="AMJ112" s="1009"/>
      <c r="AMK112" s="1009"/>
      <c r="AML112" s="1009"/>
      <c r="AMM112" s="1009"/>
      <c r="AMN112" s="1009"/>
      <c r="AMO112" s="1009"/>
      <c r="AMP112" s="1009"/>
      <c r="AMQ112" s="1009"/>
      <c r="AMR112" s="1009"/>
      <c r="AMS112" s="1009"/>
      <c r="AMT112" s="1009"/>
      <c r="AMU112" s="1009"/>
      <c r="AMV112" s="1009"/>
      <c r="AMW112" s="1009"/>
      <c r="AMX112" s="1009"/>
      <c r="AMY112" s="1009"/>
      <c r="AMZ112" s="1009"/>
      <c r="ANA112" s="1009"/>
      <c r="ANB112" s="1009"/>
      <c r="ANC112" s="1009"/>
      <c r="AND112" s="1009"/>
      <c r="ANE112" s="1009"/>
      <c r="ANF112" s="1009"/>
      <c r="ANG112" s="1009"/>
      <c r="ANH112" s="1009"/>
      <c r="ANI112" s="1009"/>
      <c r="ANJ112" s="1009"/>
      <c r="ANK112" s="1009"/>
      <c r="ANL112" s="1009"/>
      <c r="ANM112" s="1009"/>
      <c r="ANN112" s="1009"/>
      <c r="ANO112" s="1009"/>
      <c r="ANP112" s="1009"/>
      <c r="ANQ112" s="1009"/>
      <c r="ANR112" s="1009"/>
      <c r="ANS112" s="1009"/>
      <c r="ANT112" s="1009"/>
      <c r="ANU112" s="1009"/>
      <c r="ANV112" s="1009"/>
      <c r="ANW112" s="1009"/>
      <c r="ANX112" s="1009"/>
      <c r="ANY112" s="1009"/>
      <c r="ANZ112" s="1009"/>
      <c r="AOA112" s="1009"/>
      <c r="AOB112" s="1009"/>
      <c r="AOC112" s="1009"/>
      <c r="AOD112" s="1009"/>
      <c r="AOE112" s="1009"/>
      <c r="AOF112" s="1009"/>
      <c r="AOG112" s="1009"/>
      <c r="AOH112" s="1009"/>
      <c r="AOI112" s="1009"/>
      <c r="AOJ112" s="1009"/>
      <c r="AOK112" s="1009"/>
      <c r="AOL112" s="1009"/>
      <c r="AOM112" s="1009"/>
      <c r="AON112" s="1009"/>
      <c r="AOO112" s="1009"/>
      <c r="AOP112" s="1009"/>
      <c r="AOQ112" s="1009"/>
      <c r="AOR112" s="1009"/>
      <c r="AOS112" s="1009"/>
      <c r="AOT112" s="1009"/>
      <c r="AOU112" s="1009"/>
      <c r="AOV112" s="1009"/>
      <c r="AOW112" s="1009"/>
      <c r="AOX112" s="1009"/>
      <c r="AOY112" s="1009"/>
      <c r="AOZ112" s="1009"/>
      <c r="APA112" s="1009"/>
      <c r="APB112" s="1009"/>
      <c r="APC112" s="1009"/>
      <c r="APD112" s="1009"/>
      <c r="APE112" s="1009"/>
      <c r="APF112" s="1009"/>
      <c r="APG112" s="1009"/>
      <c r="APH112" s="1009"/>
      <c r="API112" s="1009"/>
      <c r="APJ112" s="1009"/>
      <c r="APK112" s="1009"/>
      <c r="APL112" s="1009"/>
      <c r="APM112" s="1009"/>
      <c r="APN112" s="1009"/>
      <c r="APO112" s="1009"/>
      <c r="APP112" s="1009"/>
      <c r="APQ112" s="1009"/>
      <c r="APR112" s="1009"/>
      <c r="APS112" s="1009"/>
      <c r="APT112" s="1009"/>
      <c r="APU112" s="1009"/>
      <c r="APV112" s="1009"/>
      <c r="APW112" s="1009"/>
      <c r="APX112" s="1009"/>
      <c r="APY112" s="1009"/>
      <c r="APZ112" s="1009"/>
      <c r="AQA112" s="1009"/>
      <c r="AQB112" s="1009"/>
      <c r="AQC112" s="1009"/>
      <c r="AQD112" s="1009"/>
      <c r="AQE112" s="1009"/>
      <c r="AQF112" s="1009"/>
      <c r="AQG112" s="1009"/>
      <c r="AQH112" s="1009"/>
      <c r="AQI112" s="1009"/>
      <c r="AQJ112" s="1009"/>
      <c r="AQK112" s="1009"/>
      <c r="AQL112" s="1009"/>
      <c r="AQM112" s="1009"/>
      <c r="AQN112" s="1009"/>
      <c r="AQO112" s="1009"/>
      <c r="AQP112" s="1009"/>
      <c r="AQQ112" s="1009"/>
      <c r="AQR112" s="1009"/>
      <c r="AQS112" s="1009"/>
      <c r="AQT112" s="1009"/>
      <c r="AQU112" s="1009"/>
      <c r="AQV112" s="1009"/>
      <c r="AQW112" s="1009"/>
      <c r="AQX112" s="1009"/>
      <c r="AQY112" s="1009"/>
      <c r="AQZ112" s="1009"/>
      <c r="ARA112" s="1009"/>
      <c r="ARB112" s="1009"/>
      <c r="ARC112" s="1009"/>
      <c r="ARD112" s="1009"/>
      <c r="ARE112" s="1009"/>
      <c r="ARF112" s="1009"/>
      <c r="ARG112" s="1009"/>
      <c r="ARH112" s="1009"/>
      <c r="ARI112" s="1009"/>
      <c r="ARJ112" s="1009"/>
      <c r="ARK112" s="1009"/>
      <c r="ARL112" s="1009"/>
      <c r="ARM112" s="1009"/>
      <c r="ARN112" s="1009"/>
      <c r="ARO112" s="1009"/>
      <c r="ARP112" s="1009"/>
      <c r="ARQ112" s="1009"/>
      <c r="ARR112" s="1009"/>
      <c r="ARS112" s="1009"/>
      <c r="ART112" s="1009"/>
      <c r="ARU112" s="1009"/>
      <c r="ARV112" s="1009"/>
      <c r="ARW112" s="1009"/>
      <c r="ARX112" s="1009"/>
      <c r="ARY112" s="1009"/>
      <c r="ARZ112" s="1009"/>
      <c r="ASA112" s="1009"/>
      <c r="ASB112" s="1009"/>
      <c r="ASC112" s="1009"/>
      <c r="ASD112" s="1009"/>
      <c r="ASE112" s="1009"/>
      <c r="ASF112" s="1009"/>
      <c r="ASG112" s="1009"/>
      <c r="ASH112" s="1009"/>
      <c r="ASI112" s="1009"/>
      <c r="ASJ112" s="1009"/>
      <c r="ASK112" s="1009"/>
      <c r="ASL112" s="1009"/>
      <c r="ASM112" s="1009"/>
      <c r="ASN112" s="1009"/>
      <c r="ASO112" s="1009"/>
      <c r="ASP112" s="1009"/>
      <c r="ASQ112" s="1009"/>
      <c r="ASR112" s="1009"/>
      <c r="ASS112" s="1009"/>
      <c r="AST112" s="1009"/>
      <c r="ASU112" s="1009"/>
      <c r="ASV112" s="1009"/>
      <c r="ASW112" s="1009"/>
      <c r="ASX112" s="1009"/>
      <c r="ASY112" s="1009"/>
      <c r="ASZ112" s="1009"/>
      <c r="ATA112" s="1009"/>
      <c r="ATB112" s="1009"/>
      <c r="ATC112" s="1009"/>
      <c r="ATD112" s="1009"/>
      <c r="ATE112" s="1009"/>
      <c r="ATF112" s="1009"/>
      <c r="ATG112" s="1009"/>
      <c r="ATH112" s="1009"/>
      <c r="ATI112" s="1009"/>
      <c r="ATJ112" s="1009"/>
      <c r="ATK112" s="1009"/>
      <c r="ATL112" s="1009"/>
      <c r="ATM112" s="1009"/>
      <c r="ATN112" s="1009"/>
      <c r="ATO112" s="1009"/>
      <c r="ATP112" s="1009"/>
      <c r="ATQ112" s="1009"/>
      <c r="ATR112" s="1009"/>
      <c r="ATS112" s="1009"/>
      <c r="ATT112" s="1009"/>
      <c r="ATU112" s="1009"/>
      <c r="ATV112" s="1009"/>
      <c r="ATW112" s="1009"/>
      <c r="ATX112" s="1009"/>
      <c r="ATY112" s="1009"/>
      <c r="ATZ112" s="1009"/>
      <c r="AUA112" s="1009"/>
      <c r="AUB112" s="1009"/>
      <c r="AUC112" s="1009"/>
      <c r="AUD112" s="1009"/>
      <c r="AUE112" s="1009"/>
      <c r="AUF112" s="1009"/>
      <c r="AUG112" s="1009"/>
      <c r="AUH112" s="1009"/>
      <c r="AUI112" s="1009"/>
      <c r="AUJ112" s="1009"/>
      <c r="AUK112" s="1009"/>
      <c r="AUL112" s="1009"/>
      <c r="AUM112" s="1009"/>
      <c r="AUN112" s="1009"/>
      <c r="AUO112" s="1009"/>
      <c r="AUP112" s="1009"/>
      <c r="AUQ112" s="1009"/>
      <c r="AUR112" s="1009"/>
      <c r="AUS112" s="1009"/>
      <c r="AUT112" s="1009"/>
      <c r="AUU112" s="1009"/>
      <c r="AUV112" s="1009"/>
      <c r="AUW112" s="1009"/>
      <c r="AUX112" s="1009"/>
      <c r="AUY112" s="1009"/>
      <c r="AUZ112" s="1009"/>
      <c r="AVA112" s="1009"/>
      <c r="AVB112" s="1009"/>
      <c r="AVC112" s="1009"/>
      <c r="AVD112" s="1009"/>
      <c r="AVE112" s="1009"/>
      <c r="AVF112" s="1009"/>
      <c r="AVG112" s="1009"/>
      <c r="AVH112" s="1009"/>
      <c r="AVI112" s="1009"/>
      <c r="AVJ112" s="1009"/>
      <c r="AVK112" s="1009"/>
      <c r="AVL112" s="1009"/>
      <c r="AVM112" s="1009"/>
      <c r="AVN112" s="1009"/>
      <c r="AVO112" s="1009"/>
      <c r="AVP112" s="1009"/>
      <c r="AVQ112" s="1009"/>
      <c r="AVR112" s="1009"/>
      <c r="AVS112" s="1009"/>
      <c r="AVT112" s="1009"/>
      <c r="AVU112" s="1009"/>
      <c r="AVV112" s="1009"/>
      <c r="AVW112" s="1009"/>
      <c r="AVX112" s="1009"/>
      <c r="AVY112" s="1009"/>
      <c r="AVZ112" s="1009"/>
      <c r="AWA112" s="1009"/>
      <c r="AWB112" s="1009"/>
      <c r="AWC112" s="1009"/>
      <c r="AWD112" s="1009"/>
      <c r="AWE112" s="1009"/>
      <c r="AWF112" s="1009"/>
      <c r="AWG112" s="1009"/>
      <c r="AWH112" s="1009"/>
      <c r="AWI112" s="1009"/>
      <c r="AWJ112" s="1009"/>
      <c r="AWK112" s="1009"/>
      <c r="AWL112" s="1009"/>
      <c r="AWM112" s="1009"/>
      <c r="AWN112" s="1009"/>
      <c r="AWO112" s="1009"/>
      <c r="AWP112" s="1009"/>
      <c r="AWQ112" s="1009"/>
      <c r="AWR112" s="1009"/>
      <c r="AWS112" s="1009"/>
      <c r="AWT112" s="1009"/>
      <c r="AWU112" s="1009"/>
      <c r="AWV112" s="1009"/>
      <c r="AWW112" s="1009"/>
      <c r="AWX112" s="1009"/>
      <c r="AWY112" s="1009"/>
      <c r="AWZ112" s="1009"/>
      <c r="AXA112" s="1009"/>
      <c r="AXB112" s="1009"/>
      <c r="AXC112" s="1009"/>
      <c r="AXD112" s="1009"/>
      <c r="AXE112" s="1009"/>
      <c r="AXF112" s="1009"/>
      <c r="AXG112" s="1009"/>
      <c r="AXH112" s="1009"/>
      <c r="AXI112" s="1009"/>
      <c r="AXJ112" s="1009"/>
      <c r="AXK112" s="1009"/>
      <c r="AXL112" s="1009"/>
      <c r="AXM112" s="1009"/>
      <c r="AXN112" s="1009"/>
      <c r="AXO112" s="1009"/>
      <c r="AXP112" s="1009"/>
      <c r="AXQ112" s="1009"/>
      <c r="AXR112" s="1009"/>
      <c r="AXS112" s="1009"/>
      <c r="AXT112" s="1009"/>
      <c r="AXU112" s="1009"/>
      <c r="AXV112" s="1009"/>
      <c r="AXW112" s="1009"/>
      <c r="AXX112" s="1009"/>
      <c r="AXY112" s="1009"/>
      <c r="AXZ112" s="1009"/>
      <c r="AYA112" s="1009"/>
      <c r="AYB112" s="1009"/>
      <c r="AYC112" s="1009"/>
      <c r="AYD112" s="1009"/>
      <c r="AYE112" s="1009"/>
      <c r="AYF112" s="1009"/>
      <c r="AYG112" s="1009"/>
      <c r="AYH112" s="1009"/>
      <c r="AYI112" s="1009"/>
      <c r="AYJ112" s="1009"/>
      <c r="AYK112" s="1009"/>
      <c r="AYL112" s="1009"/>
      <c r="AYM112" s="1009"/>
      <c r="AYN112" s="1009"/>
      <c r="AYO112" s="1009"/>
      <c r="AYP112" s="1009"/>
      <c r="AYQ112" s="1009"/>
      <c r="AYR112" s="1009"/>
      <c r="AYS112" s="1009"/>
      <c r="AYT112" s="1009"/>
      <c r="AYU112" s="1009"/>
      <c r="AYV112" s="1009"/>
      <c r="AYW112" s="1009"/>
      <c r="AYX112" s="1009"/>
      <c r="AYY112" s="1009"/>
      <c r="AYZ112" s="1009"/>
      <c r="AZA112" s="1009"/>
      <c r="AZB112" s="1009"/>
      <c r="AZC112" s="1009"/>
      <c r="AZD112" s="1009"/>
      <c r="AZE112" s="1009"/>
      <c r="AZF112" s="1009"/>
      <c r="AZG112" s="1009"/>
      <c r="AZH112" s="1009"/>
      <c r="AZI112" s="1009"/>
      <c r="AZJ112" s="1009"/>
      <c r="AZK112" s="1009"/>
      <c r="AZL112" s="1009"/>
      <c r="AZM112" s="1009"/>
      <c r="AZN112" s="1009"/>
      <c r="AZO112" s="1009"/>
      <c r="AZP112" s="1009"/>
      <c r="AZQ112" s="1009"/>
      <c r="AZR112" s="1009"/>
      <c r="AZS112" s="1009"/>
      <c r="AZT112" s="1009"/>
      <c r="AZU112" s="1009"/>
      <c r="AZV112" s="1009"/>
      <c r="AZW112" s="1009"/>
      <c r="AZX112" s="1009"/>
      <c r="AZY112" s="1009"/>
      <c r="AZZ112" s="1009"/>
      <c r="BAA112" s="1009"/>
      <c r="BAB112" s="1009"/>
      <c r="BAC112" s="1009"/>
      <c r="BAD112" s="1009"/>
      <c r="BAE112" s="1009"/>
      <c r="BAF112" s="1009"/>
      <c r="BAG112" s="1009"/>
      <c r="BAH112" s="1009"/>
      <c r="BAI112" s="1009"/>
      <c r="BAJ112" s="1009"/>
      <c r="BAK112" s="1009"/>
      <c r="BAL112" s="1009"/>
      <c r="BAM112" s="1009"/>
      <c r="BAN112" s="1009"/>
      <c r="BAO112" s="1009"/>
      <c r="BAP112" s="1009"/>
      <c r="BAQ112" s="1009"/>
      <c r="BAR112" s="1009"/>
      <c r="BAS112" s="1009"/>
      <c r="BAT112" s="1009"/>
      <c r="BAU112" s="1009"/>
      <c r="BAV112" s="1009"/>
      <c r="BAW112" s="1009"/>
      <c r="BAX112" s="1009"/>
      <c r="BAY112" s="1009"/>
      <c r="BAZ112" s="1009"/>
      <c r="BBA112" s="1009"/>
      <c r="BBB112" s="1009"/>
      <c r="BBC112" s="1009"/>
      <c r="BBD112" s="1009"/>
      <c r="BBE112" s="1009"/>
      <c r="BBF112" s="1009"/>
      <c r="BBG112" s="1009"/>
      <c r="BBH112" s="1009"/>
      <c r="BBI112" s="1009"/>
      <c r="BBJ112" s="1009"/>
      <c r="BBK112" s="1009"/>
      <c r="BBL112" s="1009"/>
      <c r="BBM112" s="1009"/>
      <c r="BBN112" s="1009"/>
      <c r="BBO112" s="1009"/>
      <c r="BBP112" s="1009"/>
      <c r="BBQ112" s="1009"/>
      <c r="BBR112" s="1009"/>
      <c r="BBS112" s="1009"/>
      <c r="BBT112" s="1009"/>
      <c r="BBU112" s="1009"/>
      <c r="BBV112" s="1009"/>
      <c r="BBW112" s="1009"/>
      <c r="BBX112" s="1009"/>
      <c r="BBY112" s="1009"/>
      <c r="BBZ112" s="1009"/>
      <c r="BCA112" s="1009"/>
      <c r="BCB112" s="1009"/>
      <c r="BCC112" s="1009"/>
      <c r="BCD112" s="1009"/>
      <c r="BCE112" s="1009"/>
      <c r="BCF112" s="1009"/>
      <c r="BCG112" s="1009"/>
      <c r="BCH112" s="1009"/>
      <c r="BCI112" s="1009"/>
      <c r="BCJ112" s="1009"/>
      <c r="BCK112" s="1009"/>
      <c r="BCL112" s="1009"/>
      <c r="BCM112" s="1009"/>
      <c r="BCN112" s="1009"/>
      <c r="BCO112" s="1009"/>
      <c r="BCP112" s="1009"/>
      <c r="BCQ112" s="1009"/>
      <c r="BCR112" s="1009"/>
      <c r="BCS112" s="1009"/>
      <c r="BCT112" s="1009"/>
      <c r="BCU112" s="1009"/>
      <c r="BCV112" s="1009"/>
      <c r="BCW112" s="1009"/>
      <c r="BCX112" s="1009"/>
      <c r="BCY112" s="1009"/>
      <c r="BCZ112" s="1009"/>
      <c r="BDA112" s="1009"/>
      <c r="BDB112" s="1009"/>
      <c r="BDC112" s="1009"/>
      <c r="BDD112" s="1009"/>
      <c r="BDE112" s="1009"/>
      <c r="BDF112" s="1009"/>
      <c r="BDG112" s="1009"/>
      <c r="BDH112" s="1009"/>
      <c r="BDI112" s="1009"/>
      <c r="BDJ112" s="1009"/>
      <c r="BDK112" s="1009"/>
      <c r="BDL112" s="1009"/>
      <c r="BDM112" s="1009"/>
      <c r="BDN112" s="1009"/>
      <c r="BDO112" s="1009"/>
      <c r="BDP112" s="1009"/>
      <c r="BDQ112" s="1009"/>
      <c r="BDR112" s="1009"/>
      <c r="BDS112" s="1009"/>
      <c r="BDT112" s="1009"/>
      <c r="BDU112" s="1009"/>
      <c r="BDV112" s="1009"/>
      <c r="BDW112" s="1009"/>
      <c r="BDX112" s="1009"/>
      <c r="BDY112" s="1009"/>
      <c r="BDZ112" s="1009"/>
      <c r="BEA112" s="1009"/>
      <c r="BEB112" s="1009"/>
      <c r="BEC112" s="1009"/>
      <c r="BED112" s="1009"/>
      <c r="BEE112" s="1009"/>
      <c r="BEF112" s="1009"/>
      <c r="BEG112" s="1009"/>
      <c r="BEH112" s="1009"/>
      <c r="BEI112" s="1009"/>
      <c r="BEJ112" s="1009"/>
      <c r="BEK112" s="1009"/>
      <c r="BEL112" s="1009"/>
      <c r="BEM112" s="1009"/>
      <c r="BEN112" s="1009"/>
      <c r="BEO112" s="1009"/>
      <c r="BEP112" s="1009"/>
      <c r="BEQ112" s="1009"/>
      <c r="BER112" s="1009"/>
      <c r="BES112" s="1009"/>
      <c r="BET112" s="1009"/>
      <c r="BEU112" s="1009"/>
      <c r="BEV112" s="1009"/>
      <c r="BEW112" s="1009"/>
      <c r="BEX112" s="1009"/>
      <c r="BEY112" s="1009"/>
      <c r="BEZ112" s="1009"/>
      <c r="BFA112" s="1009"/>
      <c r="BFB112" s="1009"/>
      <c r="BFC112" s="1009"/>
      <c r="BFD112" s="1009"/>
      <c r="BFE112" s="1009"/>
      <c r="BFF112" s="1009"/>
      <c r="BFG112" s="1009"/>
      <c r="BFH112" s="1009"/>
      <c r="BFI112" s="1009"/>
      <c r="BFJ112" s="1009"/>
      <c r="BFK112" s="1009"/>
      <c r="BFL112" s="1009"/>
      <c r="BFM112" s="1009"/>
      <c r="BFN112" s="1009"/>
      <c r="BFO112" s="1009"/>
      <c r="BFP112" s="1009"/>
      <c r="BFQ112" s="1009"/>
      <c r="BFR112" s="1009"/>
      <c r="BFS112" s="1009"/>
      <c r="BFT112" s="1009"/>
      <c r="BFU112" s="1009"/>
      <c r="BFV112" s="1009"/>
      <c r="BFW112" s="1009"/>
      <c r="BFX112" s="1009"/>
      <c r="BFY112" s="1009"/>
      <c r="BFZ112" s="1009"/>
      <c r="BGA112" s="1009"/>
      <c r="BGB112" s="1009"/>
      <c r="BGC112" s="1009"/>
      <c r="BGD112" s="1009"/>
      <c r="BGE112" s="1009"/>
      <c r="BGF112" s="1009"/>
      <c r="BGG112" s="1009"/>
      <c r="BGH112" s="1009"/>
      <c r="BGI112" s="1009"/>
      <c r="BGJ112" s="1009"/>
      <c r="BGK112" s="1009"/>
      <c r="BGL112" s="1009"/>
      <c r="BGM112" s="1009"/>
      <c r="BGN112" s="1009"/>
      <c r="BGO112" s="1009"/>
      <c r="BGP112" s="1009"/>
      <c r="BGQ112" s="1009"/>
      <c r="BGR112" s="1009"/>
      <c r="BGS112" s="1009"/>
      <c r="BGT112" s="1009"/>
      <c r="BGU112" s="1009"/>
      <c r="BGV112" s="1009"/>
      <c r="BGW112" s="1009"/>
      <c r="BGX112" s="1009"/>
      <c r="BGY112" s="1009"/>
      <c r="BGZ112" s="1009"/>
      <c r="BHA112" s="1009"/>
      <c r="BHB112" s="1009"/>
      <c r="BHC112" s="1009"/>
      <c r="BHD112" s="1009"/>
      <c r="BHE112" s="1009"/>
      <c r="BHF112" s="1009"/>
      <c r="BHG112" s="1009"/>
      <c r="BHH112" s="1009"/>
      <c r="BHI112" s="1009"/>
      <c r="BHJ112" s="1009"/>
      <c r="BHK112" s="1009"/>
      <c r="BHL112" s="1009"/>
      <c r="BHM112" s="1009"/>
      <c r="BHN112" s="1009"/>
      <c r="BHO112" s="1009"/>
      <c r="BHP112" s="1009"/>
      <c r="BHQ112" s="1009"/>
      <c r="BHR112" s="1009"/>
      <c r="BHS112" s="1009"/>
      <c r="BHT112" s="1009"/>
      <c r="BHU112" s="1009"/>
      <c r="BHV112" s="1009"/>
      <c r="BHW112" s="1009"/>
      <c r="BHX112" s="1009"/>
      <c r="BHY112" s="1009"/>
      <c r="BHZ112" s="1009"/>
      <c r="BIA112" s="1009"/>
      <c r="BIB112" s="1009"/>
      <c r="BIC112" s="1009"/>
      <c r="BID112" s="1009"/>
      <c r="BIE112" s="1009"/>
      <c r="BIF112" s="1009"/>
      <c r="BIG112" s="1009"/>
      <c r="BIH112" s="1009"/>
      <c r="BII112" s="1009"/>
      <c r="BIJ112" s="1009"/>
      <c r="BIK112" s="1009"/>
      <c r="BIL112" s="1009"/>
      <c r="BIM112" s="1009"/>
      <c r="BIN112" s="1009"/>
      <c r="BIO112" s="1009"/>
      <c r="BIP112" s="1009"/>
      <c r="BIQ112" s="1009"/>
      <c r="BIR112" s="1009"/>
      <c r="BIS112" s="1009"/>
      <c r="BIT112" s="1009"/>
      <c r="BIU112" s="1009"/>
      <c r="BIV112" s="1009"/>
      <c r="BIW112" s="1009"/>
      <c r="BIX112" s="1009"/>
      <c r="BIY112" s="1009"/>
      <c r="BIZ112" s="1009"/>
      <c r="BJA112" s="1009"/>
      <c r="BJB112" s="1009"/>
      <c r="BJC112" s="1009"/>
      <c r="BJD112" s="1009"/>
      <c r="BJE112" s="1009"/>
      <c r="BJF112" s="1009"/>
      <c r="BJG112" s="1009"/>
      <c r="BJH112" s="1009"/>
      <c r="BJI112" s="1009"/>
      <c r="BJJ112" s="1009"/>
      <c r="BJK112" s="1009"/>
      <c r="BJL112" s="1009"/>
      <c r="BJM112" s="1009"/>
      <c r="BJN112" s="1009"/>
      <c r="BJO112" s="1009"/>
      <c r="BJP112" s="1009"/>
      <c r="BJQ112" s="1009"/>
      <c r="BJR112" s="1009"/>
      <c r="BJS112" s="1009"/>
      <c r="BJT112" s="1009"/>
      <c r="BJU112" s="1009"/>
      <c r="BJV112" s="1009"/>
      <c r="BJW112" s="1009"/>
      <c r="BJX112" s="1009"/>
      <c r="BJY112" s="1009"/>
      <c r="BJZ112" s="1009"/>
      <c r="BKA112" s="1009"/>
      <c r="BKB112" s="1009"/>
      <c r="BKC112" s="1009"/>
      <c r="BKD112" s="1009"/>
      <c r="BKE112" s="1009"/>
      <c r="BKF112" s="1009"/>
      <c r="BKG112" s="1009"/>
      <c r="BKH112" s="1009"/>
      <c r="BKI112" s="1009"/>
      <c r="BKJ112" s="1009"/>
      <c r="BKK112" s="1009"/>
      <c r="BKL112" s="1009"/>
      <c r="BKM112" s="1009"/>
      <c r="BKN112" s="1009"/>
      <c r="BKO112" s="1009"/>
      <c r="BKP112" s="1009"/>
      <c r="BKQ112" s="1009"/>
      <c r="BKR112" s="1009"/>
      <c r="BKS112" s="1009"/>
      <c r="BKT112" s="1009"/>
      <c r="BKU112" s="1009"/>
      <c r="BKV112" s="1009"/>
      <c r="BKW112" s="1009"/>
      <c r="BKX112" s="1009"/>
      <c r="BKY112" s="1009"/>
      <c r="BKZ112" s="1009"/>
      <c r="BLA112" s="1009"/>
      <c r="BLB112" s="1009"/>
      <c r="BLC112" s="1009"/>
      <c r="BLD112" s="1009"/>
      <c r="BLE112" s="1009"/>
      <c r="BLF112" s="1009"/>
      <c r="BLG112" s="1009"/>
      <c r="BLH112" s="1009"/>
      <c r="BLI112" s="1009"/>
      <c r="BLJ112" s="1009"/>
      <c r="BLK112" s="1009"/>
      <c r="BLL112" s="1009"/>
      <c r="BLM112" s="1009"/>
      <c r="BLN112" s="1009"/>
      <c r="BLO112" s="1009"/>
      <c r="BLP112" s="1009"/>
      <c r="BLQ112" s="1009"/>
      <c r="BLR112" s="1009"/>
      <c r="BLS112" s="1009"/>
      <c r="BLT112" s="1009"/>
      <c r="BLU112" s="1009"/>
      <c r="BLV112" s="1009"/>
      <c r="BLW112" s="1009"/>
      <c r="BLX112" s="1009"/>
      <c r="BLY112" s="1009"/>
      <c r="BLZ112" s="1009"/>
      <c r="BMA112" s="1009"/>
      <c r="BMB112" s="1009"/>
      <c r="BMC112" s="1009"/>
      <c r="BMD112" s="1009"/>
      <c r="BME112" s="1009"/>
      <c r="BMF112" s="1009"/>
      <c r="BMG112" s="1009"/>
      <c r="BMH112" s="1009"/>
      <c r="BMI112" s="1009"/>
      <c r="BMJ112" s="1009"/>
      <c r="BMK112" s="1009"/>
      <c r="BML112" s="1009"/>
      <c r="BMM112" s="1009"/>
      <c r="BMN112" s="1009"/>
      <c r="BMO112" s="1009"/>
      <c r="BMP112" s="1009"/>
      <c r="BMQ112" s="1009"/>
      <c r="BMR112" s="1009"/>
      <c r="BMS112" s="1009"/>
      <c r="BMT112" s="1009"/>
      <c r="BMU112" s="1009"/>
      <c r="BMV112" s="1009"/>
      <c r="BMW112" s="1009"/>
      <c r="BMX112" s="1009"/>
      <c r="BMY112" s="1009"/>
      <c r="BMZ112" s="1009"/>
      <c r="BNA112" s="1009"/>
      <c r="BNB112" s="1009"/>
      <c r="BNC112" s="1009"/>
      <c r="BND112" s="1009"/>
      <c r="BNE112" s="1009"/>
      <c r="BNF112" s="1009"/>
      <c r="BNG112" s="1009"/>
      <c r="BNH112" s="1009"/>
      <c r="BNI112" s="1009"/>
      <c r="BNJ112" s="1009"/>
      <c r="BNK112" s="1009"/>
      <c r="BNL112" s="1009"/>
      <c r="BNM112" s="1009"/>
      <c r="BNN112" s="1009"/>
      <c r="BNO112" s="1009"/>
      <c r="BNP112" s="1009"/>
      <c r="BNQ112" s="1009"/>
      <c r="BNR112" s="1009"/>
      <c r="BNS112" s="1009"/>
      <c r="BNT112" s="1009"/>
      <c r="BNU112" s="1009"/>
      <c r="BNV112" s="1009"/>
      <c r="BNW112" s="1009"/>
      <c r="BNX112" s="1009"/>
      <c r="BNY112" s="1009"/>
      <c r="BNZ112" s="1009"/>
      <c r="BOA112" s="1009"/>
      <c r="BOB112" s="1009"/>
      <c r="BOC112" s="1009"/>
      <c r="BOD112" s="1009"/>
      <c r="BOE112" s="1009"/>
      <c r="BOF112" s="1009"/>
      <c r="BOG112" s="1009"/>
      <c r="BOH112" s="1009"/>
      <c r="BOI112" s="1009"/>
      <c r="BOJ112" s="1009"/>
      <c r="BOK112" s="1009"/>
      <c r="BOL112" s="1009"/>
      <c r="BOM112" s="1009"/>
      <c r="BON112" s="1009"/>
      <c r="BOO112" s="1009"/>
      <c r="BOP112" s="1009"/>
      <c r="BOQ112" s="1009"/>
      <c r="BOR112" s="1009"/>
      <c r="BOS112" s="1009"/>
      <c r="BOT112" s="1009"/>
      <c r="BOU112" s="1009"/>
      <c r="BOV112" s="1009"/>
      <c r="BOW112" s="1009"/>
      <c r="BOX112" s="1009"/>
      <c r="BOY112" s="1009"/>
      <c r="BOZ112" s="1009"/>
      <c r="BPA112" s="1009"/>
      <c r="BPB112" s="1009"/>
      <c r="BPC112" s="1009"/>
      <c r="BPD112" s="1009"/>
      <c r="BPE112" s="1009"/>
      <c r="BPF112" s="1009"/>
      <c r="BPG112" s="1009"/>
      <c r="BPH112" s="1009"/>
      <c r="BPI112" s="1009"/>
      <c r="BPJ112" s="1009"/>
      <c r="BPK112" s="1009"/>
      <c r="BPL112" s="1009"/>
      <c r="BPM112" s="1009"/>
      <c r="BPN112" s="1009"/>
      <c r="BPO112" s="1009"/>
      <c r="BPP112" s="1009"/>
      <c r="BPQ112" s="1009"/>
      <c r="BPR112" s="1009"/>
      <c r="BPS112" s="1009"/>
      <c r="BPT112" s="1009"/>
      <c r="BPU112" s="1009"/>
      <c r="BPV112" s="1009"/>
      <c r="BPW112" s="1009"/>
      <c r="BPX112" s="1009"/>
      <c r="BPY112" s="1009"/>
      <c r="BPZ112" s="1009"/>
      <c r="BQA112" s="1009"/>
      <c r="BQB112" s="1009"/>
      <c r="BQC112" s="1009"/>
      <c r="BQD112" s="1009"/>
      <c r="BQE112" s="1009"/>
      <c r="BQF112" s="1009"/>
      <c r="BQG112" s="1009"/>
      <c r="BQH112" s="1009"/>
      <c r="BQI112" s="1009"/>
      <c r="BQJ112" s="1009"/>
      <c r="BQK112" s="1009"/>
      <c r="BQL112" s="1009"/>
      <c r="BQM112" s="1009"/>
      <c r="BQN112" s="1009"/>
      <c r="BQO112" s="1009"/>
      <c r="BQP112" s="1009"/>
      <c r="BQQ112" s="1009"/>
      <c r="BQR112" s="1009"/>
      <c r="BQS112" s="1009"/>
      <c r="BQT112" s="1009"/>
      <c r="BQU112" s="1009"/>
      <c r="BQV112" s="1009"/>
      <c r="BQW112" s="1009"/>
      <c r="BQX112" s="1009"/>
      <c r="BQY112" s="1009"/>
      <c r="BQZ112" s="1009"/>
      <c r="BRA112" s="1009"/>
      <c r="BRB112" s="1009"/>
      <c r="BRC112" s="1009"/>
      <c r="BRD112" s="1009"/>
      <c r="BRE112" s="1009"/>
      <c r="BRF112" s="1009"/>
      <c r="BRG112" s="1009"/>
      <c r="BRH112" s="1009"/>
      <c r="BRI112" s="1009"/>
      <c r="BRJ112" s="1009"/>
      <c r="BRK112" s="1009"/>
      <c r="BRL112" s="1009"/>
      <c r="BRM112" s="1009"/>
      <c r="BRN112" s="1009"/>
      <c r="BRO112" s="1009"/>
      <c r="BRP112" s="1009"/>
      <c r="BRQ112" s="1009"/>
      <c r="BRR112" s="1009"/>
      <c r="BRS112" s="1009"/>
      <c r="BRT112" s="1009"/>
      <c r="BRU112" s="1009"/>
      <c r="BRV112" s="1009"/>
      <c r="BRW112" s="1009"/>
      <c r="BRX112" s="1009"/>
      <c r="BRY112" s="1009"/>
      <c r="BRZ112" s="1009"/>
      <c r="BSA112" s="1009"/>
      <c r="BSB112" s="1009"/>
      <c r="BSC112" s="1009"/>
      <c r="BSD112" s="1009"/>
      <c r="BSE112" s="1009"/>
      <c r="BSF112" s="1009"/>
      <c r="BSG112" s="1009"/>
      <c r="BSH112" s="1009"/>
      <c r="BSI112" s="1009"/>
      <c r="BSJ112" s="1009"/>
      <c r="BSK112" s="1009"/>
      <c r="BSL112" s="1009"/>
      <c r="BSM112" s="1009"/>
      <c r="BSN112" s="1009"/>
      <c r="BSO112" s="1009"/>
      <c r="BSP112" s="1009"/>
      <c r="BSQ112" s="1009"/>
      <c r="BSR112" s="1009"/>
      <c r="BSS112" s="1009"/>
      <c r="BST112" s="1009"/>
      <c r="BSU112" s="1009"/>
      <c r="BSV112" s="1009"/>
      <c r="BSW112" s="1009"/>
      <c r="BSX112" s="1009"/>
      <c r="BSY112" s="1009"/>
      <c r="BSZ112" s="1009"/>
      <c r="BTA112" s="1009"/>
      <c r="BTB112" s="1009"/>
      <c r="BTC112" s="1009"/>
      <c r="BTD112" s="1009"/>
      <c r="BTE112" s="1009"/>
      <c r="BTF112" s="1009"/>
      <c r="BTG112" s="1009"/>
      <c r="BTH112" s="1009"/>
      <c r="BTI112" s="1009"/>
      <c r="BTJ112" s="1009"/>
      <c r="BTK112" s="1009"/>
      <c r="BTL112" s="1009"/>
      <c r="BTM112" s="1009"/>
      <c r="BTN112" s="1009"/>
      <c r="BTO112" s="1009"/>
      <c r="BTP112" s="1009"/>
      <c r="BTQ112" s="1009"/>
      <c r="BTR112" s="1009"/>
      <c r="BTS112" s="1009"/>
      <c r="BTT112" s="1009"/>
      <c r="BTU112" s="1009"/>
      <c r="BTV112" s="1009"/>
      <c r="BTW112" s="1009"/>
      <c r="BTX112" s="1009"/>
      <c r="BTY112" s="1009"/>
      <c r="BTZ112" s="1009"/>
      <c r="BUA112" s="1009"/>
      <c r="BUB112" s="1009"/>
      <c r="BUC112" s="1009"/>
      <c r="BUD112" s="1009"/>
      <c r="BUE112" s="1009"/>
      <c r="BUF112" s="1009"/>
      <c r="BUG112" s="1009"/>
      <c r="BUH112" s="1009"/>
      <c r="BUI112" s="1009"/>
      <c r="BUJ112" s="1009"/>
      <c r="BUK112" s="1009"/>
      <c r="BUL112" s="1009"/>
      <c r="BUM112" s="1009"/>
      <c r="BUN112" s="1009"/>
      <c r="BUO112" s="1009"/>
      <c r="BUP112" s="1009"/>
      <c r="BUQ112" s="1009"/>
      <c r="BUR112" s="1009"/>
      <c r="BUS112" s="1009"/>
      <c r="BUT112" s="1009"/>
      <c r="BUU112" s="1009"/>
      <c r="BUV112" s="1009"/>
      <c r="BUW112" s="1009"/>
      <c r="BUX112" s="1009"/>
      <c r="BUY112" s="1009"/>
      <c r="BUZ112" s="1009"/>
      <c r="BVA112" s="1009"/>
      <c r="BVB112" s="1009"/>
      <c r="BVC112" s="1009"/>
      <c r="BVD112" s="1009"/>
      <c r="BVE112" s="1009"/>
      <c r="BVF112" s="1009"/>
      <c r="BVG112" s="1009"/>
      <c r="BVH112" s="1009"/>
      <c r="BVI112" s="1009"/>
      <c r="BVJ112" s="1009"/>
      <c r="BVK112" s="1009"/>
      <c r="BVL112" s="1009"/>
      <c r="BVM112" s="1009"/>
      <c r="BVN112" s="1009"/>
      <c r="BVO112" s="1009"/>
      <c r="BVP112" s="1009"/>
      <c r="BVQ112" s="1009"/>
      <c r="BVR112" s="1009"/>
      <c r="BVS112" s="1009"/>
      <c r="BVT112" s="1009"/>
      <c r="BVU112" s="1009"/>
      <c r="BVV112" s="1009"/>
      <c r="BVW112" s="1009"/>
      <c r="BVX112" s="1009"/>
      <c r="BVY112" s="1009"/>
      <c r="BVZ112" s="1009"/>
      <c r="BWA112" s="1009"/>
      <c r="BWB112" s="1009"/>
      <c r="BWC112" s="1009"/>
      <c r="BWD112" s="1009"/>
      <c r="BWE112" s="1009"/>
      <c r="BWF112" s="1009"/>
      <c r="BWG112" s="1009"/>
      <c r="BWH112" s="1009"/>
      <c r="BWI112" s="1009"/>
      <c r="BWJ112" s="1009"/>
      <c r="BWK112" s="1009"/>
      <c r="BWL112" s="1009"/>
      <c r="BWM112" s="1009"/>
      <c r="BWN112" s="1009"/>
      <c r="BWO112" s="1009"/>
      <c r="BWP112" s="1009"/>
      <c r="BWQ112" s="1009"/>
      <c r="BWR112" s="1009"/>
      <c r="BWS112" s="1009"/>
      <c r="BWT112" s="1009"/>
      <c r="BWU112" s="1009"/>
      <c r="BWV112" s="1009"/>
      <c r="BWW112" s="1009"/>
      <c r="BWX112" s="1009"/>
      <c r="BWY112" s="1009"/>
      <c r="BWZ112" s="1009"/>
      <c r="BXA112" s="1009"/>
      <c r="BXB112" s="1009"/>
      <c r="BXC112" s="1009"/>
      <c r="BXD112" s="1009"/>
      <c r="BXE112" s="1009"/>
      <c r="BXF112" s="1009"/>
      <c r="BXG112" s="1009"/>
      <c r="BXH112" s="1009"/>
      <c r="BXI112" s="1009"/>
      <c r="BXJ112" s="1009"/>
      <c r="BXK112" s="1009"/>
      <c r="BXL112" s="1009"/>
      <c r="BXM112" s="1009"/>
      <c r="BXN112" s="1009"/>
      <c r="BXO112" s="1009"/>
      <c r="BXP112" s="1009"/>
      <c r="BXQ112" s="1009"/>
      <c r="BXR112" s="1009"/>
      <c r="BXS112" s="1009"/>
      <c r="BXT112" s="1009"/>
      <c r="BXU112" s="1009"/>
      <c r="BXV112" s="1009"/>
      <c r="BXW112" s="1009"/>
      <c r="BXX112" s="1009"/>
      <c r="BXY112" s="1009"/>
      <c r="BXZ112" s="1009"/>
      <c r="BYA112" s="1009"/>
      <c r="BYB112" s="1009"/>
      <c r="BYC112" s="1009"/>
      <c r="BYD112" s="1009"/>
      <c r="BYE112" s="1009"/>
      <c r="BYF112" s="1009"/>
      <c r="BYG112" s="1009"/>
      <c r="BYH112" s="1009"/>
      <c r="BYI112" s="1009"/>
      <c r="BYJ112" s="1009"/>
      <c r="BYK112" s="1009"/>
      <c r="BYL112" s="1009"/>
      <c r="BYM112" s="1009"/>
      <c r="BYN112" s="1009"/>
      <c r="BYO112" s="1009"/>
      <c r="BYP112" s="1009"/>
      <c r="BYQ112" s="1009"/>
      <c r="BYR112" s="1009"/>
      <c r="BYS112" s="1009"/>
      <c r="BYT112" s="1009"/>
      <c r="BYU112" s="1009"/>
      <c r="BYV112" s="1009"/>
      <c r="BYW112" s="1009"/>
      <c r="BYX112" s="1009"/>
      <c r="BYY112" s="1009"/>
      <c r="BYZ112" s="1009"/>
      <c r="BZA112" s="1009"/>
      <c r="BZB112" s="1009"/>
      <c r="BZC112" s="1009"/>
      <c r="BZD112" s="1009"/>
      <c r="BZE112" s="1009"/>
      <c r="BZF112" s="1009"/>
      <c r="BZG112" s="1009"/>
      <c r="BZH112" s="1009"/>
      <c r="BZI112" s="1009"/>
      <c r="BZJ112" s="1009"/>
      <c r="BZK112" s="1009"/>
      <c r="BZL112" s="1009"/>
      <c r="BZM112" s="1009"/>
      <c r="BZN112" s="1009"/>
      <c r="BZO112" s="1009"/>
      <c r="BZP112" s="1009"/>
      <c r="BZQ112" s="1009"/>
      <c r="BZR112" s="1009"/>
      <c r="BZS112" s="1009"/>
      <c r="BZT112" s="1009"/>
      <c r="BZU112" s="1009"/>
      <c r="BZV112" s="1009"/>
      <c r="BZW112" s="1009"/>
      <c r="BZX112" s="1009"/>
      <c r="BZY112" s="1009"/>
      <c r="BZZ112" s="1009"/>
      <c r="CAA112" s="1009"/>
      <c r="CAB112" s="1009"/>
      <c r="CAC112" s="1009"/>
      <c r="CAD112" s="1009"/>
      <c r="CAE112" s="1009"/>
      <c r="CAF112" s="1009"/>
      <c r="CAG112" s="1009"/>
      <c r="CAH112" s="1009"/>
      <c r="CAI112" s="1009"/>
      <c r="CAJ112" s="1009"/>
      <c r="CAK112" s="1009"/>
      <c r="CAL112" s="1009"/>
      <c r="CAM112" s="1009"/>
      <c r="CAN112" s="1009"/>
      <c r="CAO112" s="1009"/>
      <c r="CAP112" s="1009"/>
      <c r="CAQ112" s="1009"/>
      <c r="CAR112" s="1009"/>
      <c r="CAS112" s="1009"/>
      <c r="CAT112" s="1009"/>
      <c r="CAU112" s="1009"/>
      <c r="CAV112" s="1009"/>
      <c r="CAW112" s="1009"/>
      <c r="CAX112" s="1009"/>
      <c r="CAY112" s="1009"/>
      <c r="CAZ112" s="1009"/>
      <c r="CBA112" s="1009"/>
      <c r="CBB112" s="1009"/>
      <c r="CBC112" s="1009"/>
      <c r="CBD112" s="1009"/>
      <c r="CBE112" s="1009"/>
      <c r="CBF112" s="1009"/>
      <c r="CBG112" s="1009"/>
      <c r="CBH112" s="1009"/>
      <c r="CBI112" s="1009"/>
      <c r="CBJ112" s="1009"/>
      <c r="CBK112" s="1009"/>
      <c r="CBL112" s="1009"/>
      <c r="CBM112" s="1009"/>
      <c r="CBN112" s="1009"/>
      <c r="CBO112" s="1009"/>
      <c r="CBP112" s="1009"/>
      <c r="CBQ112" s="1009"/>
      <c r="CBR112" s="1009"/>
      <c r="CBS112" s="1009"/>
      <c r="CBT112" s="1009"/>
      <c r="CBU112" s="1009"/>
      <c r="CBV112" s="1009"/>
      <c r="CBW112" s="1009"/>
      <c r="CBX112" s="1009"/>
      <c r="CBY112" s="1009"/>
      <c r="CBZ112" s="1009"/>
      <c r="CCA112" s="1009"/>
      <c r="CCB112" s="1009"/>
      <c r="CCC112" s="1009"/>
      <c r="CCD112" s="1009"/>
      <c r="CCE112" s="1009"/>
      <c r="CCF112" s="1009"/>
      <c r="CCG112" s="1009"/>
      <c r="CCH112" s="1009"/>
      <c r="CCI112" s="1009"/>
      <c r="CCJ112" s="1009"/>
      <c r="CCK112" s="1009"/>
      <c r="CCL112" s="1009"/>
      <c r="CCM112" s="1009"/>
      <c r="CCN112" s="1009"/>
      <c r="CCO112" s="1009"/>
      <c r="CCP112" s="1009"/>
      <c r="CCQ112" s="1009"/>
      <c r="CCR112" s="1009"/>
      <c r="CCS112" s="1009"/>
      <c r="CCT112" s="1009"/>
      <c r="CCU112" s="1009"/>
      <c r="CCV112" s="1009"/>
      <c r="CCW112" s="1009"/>
      <c r="CCX112" s="1009"/>
      <c r="CCY112" s="1009"/>
      <c r="CCZ112" s="1009"/>
      <c r="CDA112" s="1009"/>
      <c r="CDB112" s="1009"/>
      <c r="CDC112" s="1009"/>
      <c r="CDD112" s="1009"/>
      <c r="CDE112" s="1009"/>
      <c r="CDF112" s="1009"/>
      <c r="CDG112" s="1009"/>
      <c r="CDH112" s="1009"/>
      <c r="CDI112" s="1009"/>
      <c r="CDJ112" s="1009"/>
      <c r="CDK112" s="1009"/>
      <c r="CDL112" s="1009"/>
      <c r="CDM112" s="1009"/>
      <c r="CDN112" s="1009"/>
      <c r="CDO112" s="1009"/>
      <c r="CDP112" s="1009"/>
      <c r="CDQ112" s="1009"/>
      <c r="CDR112" s="1009"/>
      <c r="CDS112" s="1009"/>
      <c r="CDT112" s="1009"/>
      <c r="CDU112" s="1009"/>
      <c r="CDV112" s="1009"/>
      <c r="CDW112" s="1009"/>
      <c r="CDX112" s="1009"/>
      <c r="CDY112" s="1009"/>
      <c r="CDZ112" s="1009"/>
      <c r="CEA112" s="1009"/>
      <c r="CEB112" s="1009"/>
      <c r="CEC112" s="1009"/>
      <c r="CED112" s="1009"/>
      <c r="CEE112" s="1009"/>
      <c r="CEF112" s="1009"/>
      <c r="CEG112" s="1009"/>
      <c r="CEH112" s="1009"/>
      <c r="CEI112" s="1009"/>
      <c r="CEJ112" s="1009"/>
      <c r="CEK112" s="1009"/>
      <c r="CEL112" s="1009"/>
      <c r="CEM112" s="1009"/>
      <c r="CEN112" s="1009"/>
      <c r="CEO112" s="1009"/>
      <c r="CEP112" s="1009"/>
      <c r="CEQ112" s="1009"/>
      <c r="CER112" s="1009"/>
      <c r="CES112" s="1009"/>
      <c r="CET112" s="1009"/>
      <c r="CEU112" s="1009"/>
      <c r="CEV112" s="1009"/>
      <c r="CEW112" s="1009"/>
      <c r="CEX112" s="1009"/>
      <c r="CEY112" s="1009"/>
      <c r="CEZ112" s="1009"/>
      <c r="CFA112" s="1009"/>
      <c r="CFB112" s="1009"/>
      <c r="CFC112" s="1009"/>
      <c r="CFD112" s="1009"/>
      <c r="CFE112" s="1009"/>
      <c r="CFF112" s="1009"/>
      <c r="CFG112" s="1009"/>
      <c r="CFH112" s="1009"/>
      <c r="CFI112" s="1009"/>
      <c r="CFJ112" s="1009"/>
      <c r="CFK112" s="1009"/>
      <c r="CFL112" s="1009"/>
      <c r="CFM112" s="1009"/>
      <c r="CFN112" s="1009"/>
      <c r="CFO112" s="1009"/>
      <c r="CFP112" s="1009"/>
      <c r="CFQ112" s="1009"/>
      <c r="CFR112" s="1009"/>
      <c r="CFS112" s="1009"/>
      <c r="CFT112" s="1009"/>
      <c r="CFU112" s="1009"/>
      <c r="CFV112" s="1009"/>
      <c r="CFW112" s="1009"/>
      <c r="CFX112" s="1009"/>
      <c r="CFY112" s="1009"/>
      <c r="CFZ112" s="1009"/>
      <c r="CGA112" s="1009"/>
      <c r="CGB112" s="1009"/>
      <c r="CGC112" s="1009"/>
      <c r="CGD112" s="1009"/>
      <c r="CGE112" s="1009"/>
      <c r="CGF112" s="1009"/>
      <c r="CGG112" s="1009"/>
      <c r="CGH112" s="1009"/>
      <c r="CGI112" s="1009"/>
      <c r="CGJ112" s="1009"/>
      <c r="CGK112" s="1009"/>
      <c r="CGL112" s="1009"/>
      <c r="CGM112" s="1009"/>
      <c r="CGN112" s="1009"/>
      <c r="CGO112" s="1009"/>
      <c r="CGP112" s="1009"/>
      <c r="CGQ112" s="1009"/>
      <c r="CGR112" s="1009"/>
      <c r="CGS112" s="1009"/>
      <c r="CGT112" s="1009"/>
      <c r="CGU112" s="1009"/>
      <c r="CGV112" s="1009"/>
      <c r="CGW112" s="1009"/>
      <c r="CGX112" s="1009"/>
      <c r="CGY112" s="1009"/>
      <c r="CGZ112" s="1009"/>
      <c r="CHA112" s="1009"/>
      <c r="CHB112" s="1009"/>
      <c r="CHC112" s="1009"/>
      <c r="CHD112" s="1009"/>
      <c r="CHE112" s="1009"/>
      <c r="CHF112" s="1009"/>
      <c r="CHG112" s="1009"/>
      <c r="CHH112" s="1009"/>
      <c r="CHI112" s="1009"/>
      <c r="CHJ112" s="1009"/>
      <c r="CHK112" s="1009"/>
      <c r="CHL112" s="1009"/>
      <c r="CHM112" s="1009"/>
      <c r="CHN112" s="1009"/>
      <c r="CHO112" s="1009"/>
      <c r="CHP112" s="1009"/>
      <c r="CHQ112" s="1009"/>
      <c r="CHR112" s="1009"/>
      <c r="CHS112" s="1009"/>
      <c r="CHT112" s="1009"/>
      <c r="CHU112" s="1009"/>
      <c r="CHV112" s="1009"/>
      <c r="CHW112" s="1009"/>
      <c r="CHX112" s="1009"/>
      <c r="CHY112" s="1009"/>
      <c r="CHZ112" s="1009"/>
      <c r="CIA112" s="1009"/>
      <c r="CIB112" s="1009"/>
      <c r="CIC112" s="1009"/>
      <c r="CID112" s="1009"/>
      <c r="CIE112" s="1009"/>
      <c r="CIF112" s="1009"/>
      <c r="CIG112" s="1009"/>
      <c r="CIH112" s="1009"/>
      <c r="CII112" s="1009"/>
      <c r="CIJ112" s="1009"/>
      <c r="CIK112" s="1009"/>
      <c r="CIL112" s="1009"/>
      <c r="CIM112" s="1009"/>
      <c r="CIN112" s="1009"/>
      <c r="CIO112" s="1009"/>
      <c r="CIP112" s="1009"/>
      <c r="CIQ112" s="1009"/>
      <c r="CIR112" s="1009"/>
      <c r="CIS112" s="1009"/>
      <c r="CIT112" s="1009"/>
      <c r="CIU112" s="1009"/>
      <c r="CIV112" s="1009"/>
      <c r="CIW112" s="1009"/>
      <c r="CIX112" s="1009"/>
      <c r="CIY112" s="1009"/>
      <c r="CIZ112" s="1009"/>
      <c r="CJA112" s="1009"/>
      <c r="CJB112" s="1009"/>
      <c r="CJC112" s="1009"/>
      <c r="CJD112" s="1009"/>
      <c r="CJE112" s="1009"/>
      <c r="CJF112" s="1009"/>
      <c r="CJG112" s="1009"/>
      <c r="CJH112" s="1009"/>
      <c r="CJI112" s="1009"/>
      <c r="CJJ112" s="1009"/>
      <c r="CJK112" s="1009"/>
      <c r="CJL112" s="1009"/>
      <c r="CJM112" s="1009"/>
      <c r="CJN112" s="1009"/>
      <c r="CJO112" s="1009"/>
      <c r="CJP112" s="1009"/>
      <c r="CJQ112" s="1009"/>
      <c r="CJR112" s="1009"/>
      <c r="CJS112" s="1009"/>
      <c r="CJT112" s="1009"/>
      <c r="CJU112" s="1009"/>
      <c r="CJV112" s="1009"/>
      <c r="CJW112" s="1009"/>
      <c r="CJX112" s="1009"/>
      <c r="CJY112" s="1009"/>
      <c r="CJZ112" s="1009"/>
      <c r="CKA112" s="1009"/>
      <c r="CKB112" s="1009"/>
      <c r="CKC112" s="1009"/>
      <c r="CKD112" s="1009"/>
      <c r="CKE112" s="1009"/>
      <c r="CKF112" s="1009"/>
      <c r="CKG112" s="1009"/>
      <c r="CKH112" s="1009"/>
      <c r="CKI112" s="1009"/>
      <c r="CKJ112" s="1009"/>
      <c r="CKK112" s="1009"/>
      <c r="CKL112" s="1009"/>
      <c r="CKM112" s="1009"/>
      <c r="CKN112" s="1009"/>
      <c r="CKO112" s="1009"/>
      <c r="CKP112" s="1009"/>
      <c r="CKQ112" s="1009"/>
      <c r="CKR112" s="1009"/>
      <c r="CKS112" s="1009"/>
      <c r="CKT112" s="1009"/>
      <c r="CKU112" s="1009"/>
      <c r="CKV112" s="1009"/>
      <c r="CKW112" s="1009"/>
      <c r="CKX112" s="1009"/>
      <c r="CKY112" s="1009"/>
      <c r="CKZ112" s="1009"/>
      <c r="CLA112" s="1009"/>
      <c r="CLB112" s="1009"/>
      <c r="CLC112" s="1009"/>
      <c r="CLD112" s="1009"/>
      <c r="CLE112" s="1009"/>
      <c r="CLF112" s="1009"/>
      <c r="CLG112" s="1009"/>
      <c r="CLH112" s="1009"/>
      <c r="CLI112" s="1009"/>
      <c r="CLJ112" s="1009"/>
      <c r="CLK112" s="1009"/>
      <c r="CLL112" s="1009"/>
      <c r="CLM112" s="1009"/>
      <c r="CLN112" s="1009"/>
      <c r="CLO112" s="1009"/>
      <c r="CLP112" s="1009"/>
      <c r="CLQ112" s="1009"/>
      <c r="CLR112" s="1009"/>
      <c r="CLS112" s="1009"/>
      <c r="CLT112" s="1009"/>
      <c r="CLU112" s="1009"/>
      <c r="CLV112" s="1009"/>
      <c r="CLW112" s="1009"/>
      <c r="CLX112" s="1009"/>
      <c r="CLY112" s="1009"/>
      <c r="CLZ112" s="1009"/>
      <c r="CMA112" s="1009"/>
      <c r="CMB112" s="1009"/>
      <c r="CMC112" s="1009"/>
      <c r="CMD112" s="1009"/>
      <c r="CME112" s="1009"/>
      <c r="CMF112" s="1009"/>
      <c r="CMG112" s="1009"/>
      <c r="CMH112" s="1009"/>
      <c r="CMI112" s="1009"/>
      <c r="CMJ112" s="1009"/>
      <c r="CMK112" s="1009"/>
      <c r="CML112" s="1009"/>
      <c r="CMM112" s="1009"/>
      <c r="CMN112" s="1009"/>
      <c r="CMO112" s="1009"/>
      <c r="CMP112" s="1009"/>
      <c r="CMQ112" s="1009"/>
      <c r="CMR112" s="1009"/>
      <c r="CMS112" s="1009"/>
      <c r="CMT112" s="1009"/>
      <c r="CMU112" s="1009"/>
      <c r="CMV112" s="1009"/>
      <c r="CMW112" s="1009"/>
      <c r="CMX112" s="1009"/>
      <c r="CMY112" s="1009"/>
      <c r="CMZ112" s="1009"/>
      <c r="CNA112" s="1009"/>
      <c r="CNB112" s="1009"/>
      <c r="CNC112" s="1009"/>
      <c r="CND112" s="1009"/>
      <c r="CNE112" s="1009"/>
      <c r="CNF112" s="1009"/>
      <c r="CNG112" s="1009"/>
      <c r="CNH112" s="1009"/>
      <c r="CNI112" s="1009"/>
      <c r="CNJ112" s="1009"/>
      <c r="CNK112" s="1009"/>
      <c r="CNL112" s="1009"/>
      <c r="CNM112" s="1009"/>
      <c r="CNN112" s="1009"/>
      <c r="CNO112" s="1009"/>
      <c r="CNP112" s="1009"/>
      <c r="CNQ112" s="1009"/>
      <c r="CNR112" s="1009"/>
      <c r="CNS112" s="1009"/>
      <c r="CNT112" s="1009"/>
      <c r="CNU112" s="1009"/>
      <c r="CNV112" s="1009"/>
      <c r="CNW112" s="1009"/>
      <c r="CNX112" s="1009"/>
      <c r="CNY112" s="1009"/>
      <c r="CNZ112" s="1009"/>
      <c r="COA112" s="1009"/>
      <c r="COB112" s="1009"/>
      <c r="COC112" s="1009"/>
      <c r="COD112" s="1009"/>
      <c r="COE112" s="1009"/>
      <c r="COF112" s="1009"/>
      <c r="COG112" s="1009"/>
      <c r="COH112" s="1009"/>
      <c r="COI112" s="1009"/>
      <c r="COJ112" s="1009"/>
      <c r="COK112" s="1009"/>
      <c r="COL112" s="1009"/>
      <c r="COM112" s="1009"/>
      <c r="CON112" s="1009"/>
      <c r="COO112" s="1009"/>
      <c r="COP112" s="1009"/>
      <c r="COQ112" s="1009"/>
      <c r="COR112" s="1009"/>
      <c r="COS112" s="1009"/>
      <c r="COT112" s="1009"/>
      <c r="COU112" s="1009"/>
      <c r="COV112" s="1009"/>
      <c r="COW112" s="1009"/>
      <c r="COX112" s="1009"/>
      <c r="COY112" s="1009"/>
      <c r="COZ112" s="1009"/>
      <c r="CPA112" s="1009"/>
      <c r="CPB112" s="1009"/>
      <c r="CPC112" s="1009"/>
      <c r="CPD112" s="1009"/>
      <c r="CPE112" s="1009"/>
      <c r="CPF112" s="1009"/>
      <c r="CPG112" s="1009"/>
      <c r="CPH112" s="1009"/>
      <c r="CPI112" s="1009"/>
      <c r="CPJ112" s="1009"/>
      <c r="CPK112" s="1009"/>
      <c r="CPL112" s="1009"/>
      <c r="CPM112" s="1009"/>
      <c r="CPN112" s="1009"/>
      <c r="CPO112" s="1009"/>
      <c r="CPP112" s="1009"/>
      <c r="CPQ112" s="1009"/>
      <c r="CPR112" s="1009"/>
      <c r="CPS112" s="1009"/>
      <c r="CPT112" s="1009"/>
      <c r="CPU112" s="1009"/>
      <c r="CPV112" s="1009"/>
      <c r="CPW112" s="1009"/>
      <c r="CPX112" s="1009"/>
      <c r="CPY112" s="1009"/>
      <c r="CPZ112" s="1009"/>
      <c r="CQA112" s="1009"/>
      <c r="CQB112" s="1009"/>
      <c r="CQC112" s="1009"/>
      <c r="CQD112" s="1009"/>
      <c r="CQE112" s="1009"/>
      <c r="CQF112" s="1009"/>
      <c r="CQG112" s="1009"/>
      <c r="CQH112" s="1009"/>
      <c r="CQI112" s="1009"/>
      <c r="CQJ112" s="1009"/>
      <c r="CQK112" s="1009"/>
      <c r="CQL112" s="1009"/>
      <c r="CQM112" s="1009"/>
      <c r="CQN112" s="1009"/>
      <c r="CQO112" s="1009"/>
      <c r="CQP112" s="1009"/>
      <c r="CQQ112" s="1009"/>
      <c r="CQR112" s="1009"/>
      <c r="CQS112" s="1009"/>
      <c r="CQT112" s="1009"/>
      <c r="CQU112" s="1009"/>
      <c r="CQV112" s="1009"/>
      <c r="CQW112" s="1009"/>
      <c r="CQX112" s="1009"/>
      <c r="CQY112" s="1009"/>
      <c r="CQZ112" s="1009"/>
      <c r="CRA112" s="1009"/>
      <c r="CRB112" s="1009"/>
      <c r="CRC112" s="1009"/>
      <c r="CRD112" s="1009"/>
      <c r="CRE112" s="1009"/>
      <c r="CRF112" s="1009"/>
      <c r="CRG112" s="1009"/>
      <c r="CRH112" s="1009"/>
      <c r="CRI112" s="1009"/>
      <c r="CRJ112" s="1009"/>
      <c r="CRK112" s="1009"/>
      <c r="CRL112" s="1009"/>
      <c r="CRM112" s="1009"/>
      <c r="CRN112" s="1009"/>
      <c r="CRO112" s="1009"/>
      <c r="CRP112" s="1009"/>
      <c r="CRQ112" s="1009"/>
      <c r="CRR112" s="1009"/>
      <c r="CRS112" s="1009"/>
      <c r="CRT112" s="1009"/>
      <c r="CRU112" s="1009"/>
      <c r="CRV112" s="1009"/>
      <c r="CRW112" s="1009"/>
      <c r="CRX112" s="1009"/>
      <c r="CRY112" s="1009"/>
      <c r="CRZ112" s="1009"/>
      <c r="CSA112" s="1009"/>
      <c r="CSB112" s="1009"/>
      <c r="CSC112" s="1009"/>
      <c r="CSD112" s="1009"/>
      <c r="CSE112" s="1009"/>
      <c r="CSF112" s="1009"/>
      <c r="CSG112" s="1009"/>
      <c r="CSH112" s="1009"/>
      <c r="CSI112" s="1009"/>
      <c r="CSJ112" s="1009"/>
      <c r="CSK112" s="1009"/>
      <c r="CSL112" s="1009"/>
      <c r="CSM112" s="1009"/>
      <c r="CSN112" s="1009"/>
      <c r="CSO112" s="1009"/>
      <c r="CSP112" s="1009"/>
      <c r="CSQ112" s="1009"/>
      <c r="CSR112" s="1009"/>
      <c r="CSS112" s="1009"/>
      <c r="CST112" s="1009"/>
      <c r="CSU112" s="1009"/>
      <c r="CSV112" s="1009"/>
      <c r="CSW112" s="1009"/>
      <c r="CSX112" s="1009"/>
      <c r="CSY112" s="1009"/>
      <c r="CSZ112" s="1009"/>
      <c r="CTA112" s="1009"/>
      <c r="CTB112" s="1009"/>
      <c r="CTC112" s="1009"/>
      <c r="CTD112" s="1009"/>
      <c r="CTE112" s="1009"/>
      <c r="CTF112" s="1009"/>
      <c r="CTG112" s="1009"/>
      <c r="CTH112" s="1009"/>
      <c r="CTI112" s="1009"/>
      <c r="CTJ112" s="1009"/>
      <c r="CTK112" s="1009"/>
      <c r="CTL112" s="1009"/>
      <c r="CTM112" s="1009"/>
      <c r="CTN112" s="1009"/>
      <c r="CTO112" s="1009"/>
      <c r="CTP112" s="1009"/>
      <c r="CTQ112" s="1009"/>
      <c r="CTR112" s="1009"/>
      <c r="CTS112" s="1009"/>
      <c r="CTT112" s="1009"/>
      <c r="CTU112" s="1009"/>
      <c r="CTV112" s="1009"/>
      <c r="CTW112" s="1009"/>
      <c r="CTX112" s="1009"/>
      <c r="CTY112" s="1009"/>
      <c r="CTZ112" s="1009"/>
      <c r="CUA112" s="1009"/>
      <c r="CUB112" s="1009"/>
      <c r="CUC112" s="1009"/>
      <c r="CUD112" s="1009"/>
      <c r="CUE112" s="1009"/>
      <c r="CUF112" s="1009"/>
      <c r="CUG112" s="1009"/>
      <c r="CUH112" s="1009"/>
      <c r="CUI112" s="1009"/>
      <c r="CUJ112" s="1009"/>
      <c r="CUK112" s="1009"/>
      <c r="CUL112" s="1009"/>
      <c r="CUM112" s="1009"/>
      <c r="CUN112" s="1009"/>
      <c r="CUO112" s="1009"/>
      <c r="CUP112" s="1009"/>
      <c r="CUQ112" s="1009"/>
      <c r="CUR112" s="1009"/>
      <c r="CUS112" s="1009"/>
      <c r="CUT112" s="1009"/>
      <c r="CUU112" s="1009"/>
      <c r="CUV112" s="1009"/>
      <c r="CUW112" s="1009"/>
      <c r="CUX112" s="1009"/>
      <c r="CUY112" s="1009"/>
      <c r="CUZ112" s="1009"/>
      <c r="CVA112" s="1009"/>
      <c r="CVB112" s="1009"/>
      <c r="CVC112" s="1009"/>
      <c r="CVD112" s="1009"/>
      <c r="CVE112" s="1009"/>
      <c r="CVF112" s="1009"/>
      <c r="CVG112" s="1009"/>
      <c r="CVH112" s="1009"/>
      <c r="CVI112" s="1009"/>
      <c r="CVJ112" s="1009"/>
      <c r="CVK112" s="1009"/>
      <c r="CVL112" s="1009"/>
      <c r="CVM112" s="1009"/>
      <c r="CVN112" s="1009"/>
      <c r="CVO112" s="1009"/>
      <c r="CVP112" s="1009"/>
      <c r="CVQ112" s="1009"/>
      <c r="CVR112" s="1009"/>
      <c r="CVS112" s="1009"/>
      <c r="CVT112" s="1009"/>
      <c r="CVU112" s="1009"/>
      <c r="CVV112" s="1009"/>
      <c r="CVW112" s="1009"/>
      <c r="CVX112" s="1009"/>
      <c r="CVY112" s="1009"/>
      <c r="CVZ112" s="1009"/>
      <c r="CWA112" s="1009"/>
      <c r="CWB112" s="1009"/>
      <c r="CWC112" s="1009"/>
      <c r="CWD112" s="1009"/>
      <c r="CWE112" s="1009"/>
      <c r="CWF112" s="1009"/>
      <c r="CWG112" s="1009"/>
      <c r="CWH112" s="1009"/>
      <c r="CWI112" s="1009"/>
      <c r="CWJ112" s="1009"/>
      <c r="CWK112" s="1009"/>
      <c r="CWL112" s="1009"/>
      <c r="CWM112" s="1009"/>
      <c r="CWN112" s="1009"/>
      <c r="CWO112" s="1009"/>
      <c r="CWP112" s="1009"/>
      <c r="CWQ112" s="1009"/>
      <c r="CWR112" s="1009"/>
      <c r="CWS112" s="1009"/>
      <c r="CWT112" s="1009"/>
      <c r="CWU112" s="1009"/>
      <c r="CWV112" s="1009"/>
      <c r="CWW112" s="1009"/>
      <c r="CWX112" s="1009"/>
      <c r="CWY112" s="1009"/>
      <c r="CWZ112" s="1009"/>
      <c r="CXA112" s="1009"/>
      <c r="CXB112" s="1009"/>
      <c r="CXC112" s="1009"/>
      <c r="CXD112" s="1009"/>
      <c r="CXE112" s="1009"/>
      <c r="CXF112" s="1009"/>
      <c r="CXG112" s="1009"/>
      <c r="CXH112" s="1009"/>
      <c r="CXI112" s="1009"/>
      <c r="CXJ112" s="1009"/>
      <c r="CXK112" s="1009"/>
      <c r="CXL112" s="1009"/>
      <c r="CXM112" s="1009"/>
      <c r="CXN112" s="1009"/>
      <c r="CXO112" s="1009"/>
      <c r="CXP112" s="1009"/>
      <c r="CXQ112" s="1009"/>
      <c r="CXR112" s="1009"/>
      <c r="CXS112" s="1009"/>
      <c r="CXT112" s="1009"/>
      <c r="CXU112" s="1009"/>
      <c r="CXV112" s="1009"/>
      <c r="CXW112" s="1009"/>
      <c r="CXX112" s="1009"/>
      <c r="CXY112" s="1009"/>
      <c r="CXZ112" s="1009"/>
      <c r="CYA112" s="1009"/>
      <c r="CYB112" s="1009"/>
      <c r="CYC112" s="1009"/>
      <c r="CYD112" s="1009"/>
      <c r="CYE112" s="1009"/>
      <c r="CYF112" s="1009"/>
      <c r="CYG112" s="1009"/>
      <c r="CYH112" s="1009"/>
      <c r="CYI112" s="1009"/>
      <c r="CYJ112" s="1009"/>
      <c r="CYK112" s="1009"/>
      <c r="CYL112" s="1009"/>
      <c r="CYM112" s="1009"/>
      <c r="CYN112" s="1009"/>
      <c r="CYO112" s="1009"/>
      <c r="CYP112" s="1009"/>
      <c r="CYQ112" s="1009"/>
      <c r="CYR112" s="1009"/>
      <c r="CYS112" s="1009"/>
      <c r="CYT112" s="1009"/>
      <c r="CYU112" s="1009"/>
      <c r="CYV112" s="1009"/>
      <c r="CYW112" s="1009"/>
      <c r="CYX112" s="1009"/>
      <c r="CYY112" s="1009"/>
      <c r="CYZ112" s="1009"/>
      <c r="CZA112" s="1009"/>
      <c r="CZB112" s="1009"/>
      <c r="CZC112" s="1009"/>
      <c r="CZD112" s="1009"/>
      <c r="CZE112" s="1009"/>
      <c r="CZF112" s="1009"/>
      <c r="CZG112" s="1009"/>
      <c r="CZH112" s="1009"/>
      <c r="CZI112" s="1009"/>
      <c r="CZJ112" s="1009"/>
      <c r="CZK112" s="1009"/>
      <c r="CZL112" s="1009"/>
      <c r="CZM112" s="1009"/>
      <c r="CZN112" s="1009"/>
      <c r="CZO112" s="1009"/>
      <c r="CZP112" s="1009"/>
      <c r="CZQ112" s="1009"/>
      <c r="CZR112" s="1009"/>
      <c r="CZS112" s="1009"/>
      <c r="CZT112" s="1009"/>
      <c r="CZU112" s="1009"/>
      <c r="CZV112" s="1009"/>
      <c r="CZW112" s="1009"/>
      <c r="CZX112" s="1009"/>
      <c r="CZY112" s="1009"/>
      <c r="CZZ112" s="1009"/>
      <c r="DAA112" s="1009"/>
      <c r="DAB112" s="1009"/>
      <c r="DAC112" s="1009"/>
      <c r="DAD112" s="1009"/>
      <c r="DAE112" s="1009"/>
      <c r="DAF112" s="1009"/>
      <c r="DAG112" s="1009"/>
      <c r="DAH112" s="1009"/>
      <c r="DAI112" s="1009"/>
      <c r="DAJ112" s="1009"/>
      <c r="DAK112" s="1009"/>
      <c r="DAL112" s="1009"/>
      <c r="DAM112" s="1009"/>
      <c r="DAN112" s="1009"/>
      <c r="DAO112" s="1009"/>
      <c r="DAP112" s="1009"/>
      <c r="DAQ112" s="1009"/>
      <c r="DAR112" s="1009"/>
      <c r="DAS112" s="1009"/>
      <c r="DAT112" s="1009"/>
      <c r="DAU112" s="1009"/>
      <c r="DAV112" s="1009"/>
      <c r="DAW112" s="1009"/>
      <c r="DAX112" s="1009"/>
      <c r="DAY112" s="1009"/>
      <c r="DAZ112" s="1009"/>
      <c r="DBA112" s="1009"/>
      <c r="DBB112" s="1009"/>
      <c r="DBC112" s="1009"/>
      <c r="DBD112" s="1009"/>
      <c r="DBE112" s="1009"/>
      <c r="DBF112" s="1009"/>
      <c r="DBG112" s="1009"/>
      <c r="DBH112" s="1009"/>
      <c r="DBI112" s="1009"/>
      <c r="DBJ112" s="1009"/>
      <c r="DBK112" s="1009"/>
      <c r="DBL112" s="1009"/>
      <c r="DBM112" s="1009"/>
      <c r="DBN112" s="1009"/>
      <c r="DBO112" s="1009"/>
      <c r="DBP112" s="1009"/>
      <c r="DBQ112" s="1009"/>
      <c r="DBR112" s="1009"/>
      <c r="DBS112" s="1009"/>
      <c r="DBT112" s="1009"/>
      <c r="DBU112" s="1009"/>
      <c r="DBV112" s="1009"/>
      <c r="DBW112" s="1009"/>
      <c r="DBX112" s="1009"/>
      <c r="DBY112" s="1009"/>
      <c r="DBZ112" s="1009"/>
      <c r="DCA112" s="1009"/>
      <c r="DCB112" s="1009"/>
      <c r="DCC112" s="1009"/>
      <c r="DCD112" s="1009"/>
      <c r="DCE112" s="1009"/>
      <c r="DCF112" s="1009"/>
      <c r="DCG112" s="1009"/>
      <c r="DCH112" s="1009"/>
      <c r="DCI112" s="1009"/>
      <c r="DCJ112" s="1009"/>
      <c r="DCK112" s="1009"/>
      <c r="DCL112" s="1009"/>
      <c r="DCM112" s="1009"/>
      <c r="DCN112" s="1009"/>
      <c r="DCO112" s="1009"/>
      <c r="DCP112" s="1009"/>
      <c r="DCQ112" s="1009"/>
      <c r="DCR112" s="1009"/>
      <c r="DCS112" s="1009"/>
      <c r="DCT112" s="1009"/>
      <c r="DCU112" s="1009"/>
      <c r="DCV112" s="1009"/>
      <c r="DCW112" s="1009"/>
      <c r="DCX112" s="1009"/>
      <c r="DCY112" s="1009"/>
      <c r="DCZ112" s="1009"/>
      <c r="DDA112" s="1009"/>
      <c r="DDB112" s="1009"/>
      <c r="DDC112" s="1009"/>
      <c r="DDD112" s="1009"/>
      <c r="DDE112" s="1009"/>
      <c r="DDF112" s="1009"/>
      <c r="DDG112" s="1009"/>
      <c r="DDH112" s="1009"/>
      <c r="DDI112" s="1009"/>
      <c r="DDJ112" s="1009"/>
      <c r="DDK112" s="1009"/>
      <c r="DDL112" s="1009"/>
      <c r="DDM112" s="1009"/>
      <c r="DDN112" s="1009"/>
      <c r="DDO112" s="1009"/>
      <c r="DDP112" s="1009"/>
      <c r="DDQ112" s="1009"/>
      <c r="DDR112" s="1009"/>
      <c r="DDS112" s="1009"/>
      <c r="DDT112" s="1009"/>
      <c r="DDU112" s="1009"/>
      <c r="DDV112" s="1009"/>
      <c r="DDW112" s="1009"/>
      <c r="DDX112" s="1009"/>
      <c r="DDY112" s="1009"/>
      <c r="DDZ112" s="1009"/>
      <c r="DEA112" s="1009"/>
      <c r="DEB112" s="1009"/>
      <c r="DEC112" s="1009"/>
      <c r="DED112" s="1009"/>
      <c r="DEE112" s="1009"/>
      <c r="DEF112" s="1009"/>
      <c r="DEG112" s="1009"/>
      <c r="DEH112" s="1009"/>
      <c r="DEI112" s="1009"/>
      <c r="DEJ112" s="1009"/>
      <c r="DEK112" s="1009"/>
      <c r="DEL112" s="1009"/>
      <c r="DEM112" s="1009"/>
      <c r="DEN112" s="1009"/>
      <c r="DEO112" s="1009"/>
      <c r="DEP112" s="1009"/>
      <c r="DEQ112" s="1009"/>
      <c r="DER112" s="1009"/>
      <c r="DES112" s="1009"/>
      <c r="DET112" s="1009"/>
      <c r="DEU112" s="1009"/>
      <c r="DEV112" s="1009"/>
      <c r="DEW112" s="1009"/>
      <c r="DEX112" s="1009"/>
      <c r="DEY112" s="1009"/>
      <c r="DEZ112" s="1009"/>
      <c r="DFA112" s="1009"/>
      <c r="DFB112" s="1009"/>
      <c r="DFC112" s="1009"/>
      <c r="DFD112" s="1009"/>
      <c r="DFE112" s="1009"/>
      <c r="DFF112" s="1009"/>
      <c r="DFG112" s="1009"/>
      <c r="DFH112" s="1009"/>
      <c r="DFI112" s="1009"/>
      <c r="DFJ112" s="1009"/>
      <c r="DFK112" s="1009"/>
      <c r="DFL112" s="1009"/>
      <c r="DFM112" s="1009"/>
      <c r="DFN112" s="1009"/>
      <c r="DFO112" s="1009"/>
      <c r="DFP112" s="1009"/>
      <c r="DFQ112" s="1009"/>
      <c r="DFR112" s="1009"/>
      <c r="DFS112" s="1009"/>
      <c r="DFT112" s="1009"/>
      <c r="DFU112" s="1009"/>
      <c r="DFV112" s="1009"/>
      <c r="DFW112" s="1009"/>
      <c r="DFX112" s="1009"/>
      <c r="DFY112" s="1009"/>
      <c r="DFZ112" s="1009"/>
      <c r="DGA112" s="1009"/>
      <c r="DGB112" s="1009"/>
      <c r="DGC112" s="1009"/>
      <c r="DGD112" s="1009"/>
      <c r="DGE112" s="1009"/>
      <c r="DGF112" s="1009"/>
      <c r="DGG112" s="1009"/>
      <c r="DGH112" s="1009"/>
      <c r="DGI112" s="1009"/>
      <c r="DGJ112" s="1009"/>
      <c r="DGK112" s="1009"/>
      <c r="DGL112" s="1009"/>
      <c r="DGM112" s="1009"/>
      <c r="DGN112" s="1009"/>
      <c r="DGO112" s="1009"/>
      <c r="DGP112" s="1009"/>
      <c r="DGQ112" s="1009"/>
      <c r="DGR112" s="1009"/>
      <c r="DGS112" s="1009"/>
      <c r="DGT112" s="1009"/>
      <c r="DGU112" s="1009"/>
      <c r="DGV112" s="1009"/>
      <c r="DGW112" s="1009"/>
      <c r="DGX112" s="1009"/>
      <c r="DGY112" s="1009"/>
      <c r="DGZ112" s="1009"/>
      <c r="DHA112" s="1009"/>
      <c r="DHB112" s="1009"/>
      <c r="DHC112" s="1009"/>
      <c r="DHD112" s="1009"/>
      <c r="DHE112" s="1009"/>
      <c r="DHF112" s="1009"/>
      <c r="DHG112" s="1009"/>
      <c r="DHH112" s="1009"/>
      <c r="DHI112" s="1009"/>
      <c r="DHJ112" s="1009"/>
      <c r="DHK112" s="1009"/>
      <c r="DHL112" s="1009"/>
      <c r="DHM112" s="1009"/>
      <c r="DHN112" s="1009"/>
      <c r="DHO112" s="1009"/>
      <c r="DHP112" s="1009"/>
      <c r="DHQ112" s="1009"/>
      <c r="DHR112" s="1009"/>
      <c r="DHS112" s="1009"/>
      <c r="DHT112" s="1009"/>
      <c r="DHU112" s="1009"/>
      <c r="DHV112" s="1009"/>
      <c r="DHW112" s="1009"/>
      <c r="DHX112" s="1009"/>
      <c r="DHY112" s="1009"/>
      <c r="DHZ112" s="1009"/>
      <c r="DIA112" s="1009"/>
      <c r="DIB112" s="1009"/>
      <c r="DIC112" s="1009"/>
      <c r="DID112" s="1009"/>
      <c r="DIE112" s="1009"/>
      <c r="DIF112" s="1009"/>
      <c r="DIG112" s="1009"/>
      <c r="DIH112" s="1009"/>
      <c r="DII112" s="1009"/>
      <c r="DIJ112" s="1009"/>
      <c r="DIK112" s="1009"/>
      <c r="DIL112" s="1009"/>
      <c r="DIM112" s="1009"/>
      <c r="DIN112" s="1009"/>
      <c r="DIO112" s="1009"/>
      <c r="DIP112" s="1009"/>
      <c r="DIQ112" s="1009"/>
      <c r="DIR112" s="1009"/>
      <c r="DIS112" s="1009"/>
      <c r="DIT112" s="1009"/>
      <c r="DIU112" s="1009"/>
      <c r="DIV112" s="1009"/>
      <c r="DIW112" s="1009"/>
      <c r="DIX112" s="1009"/>
      <c r="DIY112" s="1009"/>
      <c r="DIZ112" s="1009"/>
      <c r="DJA112" s="1009"/>
      <c r="DJB112" s="1009"/>
      <c r="DJC112" s="1009"/>
      <c r="DJD112" s="1009"/>
      <c r="DJE112" s="1009"/>
      <c r="DJF112" s="1009"/>
      <c r="DJG112" s="1009"/>
      <c r="DJH112" s="1009"/>
      <c r="DJI112" s="1009"/>
      <c r="DJJ112" s="1009"/>
      <c r="DJK112" s="1009"/>
      <c r="DJL112" s="1009"/>
      <c r="DJM112" s="1009"/>
      <c r="DJN112" s="1009"/>
      <c r="DJO112" s="1009"/>
      <c r="DJP112" s="1009"/>
      <c r="DJQ112" s="1009"/>
      <c r="DJR112" s="1009"/>
      <c r="DJS112" s="1009"/>
      <c r="DJT112" s="1009"/>
      <c r="DJU112" s="1009"/>
      <c r="DJV112" s="1009"/>
      <c r="DJW112" s="1009"/>
      <c r="DJX112" s="1009"/>
      <c r="DJY112" s="1009"/>
      <c r="DJZ112" s="1009"/>
      <c r="DKA112" s="1009"/>
      <c r="DKB112" s="1009"/>
      <c r="DKC112" s="1009"/>
      <c r="DKD112" s="1009"/>
      <c r="DKE112" s="1009"/>
      <c r="DKF112" s="1009"/>
      <c r="DKG112" s="1009"/>
      <c r="DKH112" s="1009"/>
      <c r="DKI112" s="1009"/>
      <c r="DKJ112" s="1009"/>
      <c r="DKK112" s="1009"/>
      <c r="DKL112" s="1009"/>
      <c r="DKM112" s="1009"/>
      <c r="DKN112" s="1009"/>
      <c r="DKO112" s="1009"/>
      <c r="DKP112" s="1009"/>
      <c r="DKQ112" s="1009"/>
      <c r="DKR112" s="1009"/>
      <c r="DKS112" s="1009"/>
      <c r="DKT112" s="1009"/>
      <c r="DKU112" s="1009"/>
      <c r="DKV112" s="1009"/>
      <c r="DKW112" s="1009"/>
      <c r="DKX112" s="1009"/>
      <c r="DKY112" s="1009"/>
      <c r="DKZ112" s="1009"/>
      <c r="DLA112" s="1009"/>
      <c r="DLB112" s="1009"/>
      <c r="DLC112" s="1009"/>
      <c r="DLD112" s="1009"/>
      <c r="DLE112" s="1009"/>
      <c r="DLF112" s="1009"/>
      <c r="DLG112" s="1009"/>
      <c r="DLH112" s="1009"/>
      <c r="DLI112" s="1009"/>
      <c r="DLJ112" s="1009"/>
      <c r="DLK112" s="1009"/>
      <c r="DLL112" s="1009"/>
      <c r="DLM112" s="1009"/>
      <c r="DLN112" s="1009"/>
      <c r="DLO112" s="1009"/>
      <c r="DLP112" s="1009"/>
      <c r="DLQ112" s="1009"/>
      <c r="DLR112" s="1009"/>
      <c r="DLS112" s="1009"/>
      <c r="DLT112" s="1009"/>
      <c r="DLU112" s="1009"/>
      <c r="DLV112" s="1009"/>
      <c r="DLW112" s="1009"/>
      <c r="DLX112" s="1009"/>
      <c r="DLY112" s="1009"/>
      <c r="DLZ112" s="1009"/>
      <c r="DMA112" s="1009"/>
      <c r="DMB112" s="1009"/>
      <c r="DMC112" s="1009"/>
      <c r="DMD112" s="1009"/>
      <c r="DME112" s="1009"/>
      <c r="DMF112" s="1009"/>
      <c r="DMG112" s="1009"/>
      <c r="DMH112" s="1009"/>
      <c r="DMI112" s="1009"/>
      <c r="DMJ112" s="1009"/>
      <c r="DMK112" s="1009"/>
      <c r="DML112" s="1009"/>
      <c r="DMM112" s="1009"/>
      <c r="DMN112" s="1009"/>
      <c r="DMO112" s="1009"/>
      <c r="DMP112" s="1009"/>
      <c r="DMQ112" s="1009"/>
      <c r="DMR112" s="1009"/>
      <c r="DMS112" s="1009"/>
      <c r="DMT112" s="1009"/>
      <c r="DMU112" s="1009"/>
      <c r="DMV112" s="1009"/>
      <c r="DMW112" s="1009"/>
      <c r="DMX112" s="1009"/>
      <c r="DMY112" s="1009"/>
      <c r="DMZ112" s="1009"/>
      <c r="DNA112" s="1009"/>
      <c r="DNB112" s="1009"/>
      <c r="DNC112" s="1009"/>
      <c r="DND112" s="1009"/>
      <c r="DNE112" s="1009"/>
      <c r="DNF112" s="1009"/>
      <c r="DNG112" s="1009"/>
      <c r="DNH112" s="1009"/>
      <c r="DNI112" s="1009"/>
      <c r="DNJ112" s="1009"/>
      <c r="DNK112" s="1009"/>
      <c r="DNL112" s="1009"/>
      <c r="DNM112" s="1009"/>
      <c r="DNN112" s="1009"/>
      <c r="DNO112" s="1009"/>
      <c r="DNP112" s="1009"/>
      <c r="DNQ112" s="1009"/>
      <c r="DNR112" s="1009"/>
      <c r="DNS112" s="1009"/>
      <c r="DNT112" s="1009"/>
      <c r="DNU112" s="1009"/>
      <c r="DNV112" s="1009"/>
      <c r="DNW112" s="1009"/>
      <c r="DNX112" s="1009"/>
      <c r="DNY112" s="1009"/>
      <c r="DNZ112" s="1009"/>
      <c r="DOA112" s="1009"/>
      <c r="DOB112" s="1009"/>
      <c r="DOC112" s="1009"/>
      <c r="DOD112" s="1009"/>
      <c r="DOE112" s="1009"/>
      <c r="DOF112" s="1009"/>
      <c r="DOG112" s="1009"/>
      <c r="DOH112" s="1009"/>
      <c r="DOI112" s="1009"/>
      <c r="DOJ112" s="1009"/>
      <c r="DOK112" s="1009"/>
      <c r="DOL112" s="1009"/>
      <c r="DOM112" s="1009"/>
      <c r="DON112" s="1009"/>
      <c r="DOO112" s="1009"/>
      <c r="DOP112" s="1009"/>
      <c r="DOQ112" s="1009"/>
      <c r="DOR112" s="1009"/>
      <c r="DOS112" s="1009"/>
      <c r="DOT112" s="1009"/>
      <c r="DOU112" s="1009"/>
      <c r="DOV112" s="1009"/>
      <c r="DOW112" s="1009"/>
      <c r="DOX112" s="1009"/>
      <c r="DOY112" s="1009"/>
      <c r="DOZ112" s="1009"/>
      <c r="DPA112" s="1009"/>
      <c r="DPB112" s="1009"/>
      <c r="DPC112" s="1009"/>
      <c r="DPD112" s="1009"/>
      <c r="DPE112" s="1009"/>
      <c r="DPF112" s="1009"/>
      <c r="DPG112" s="1009"/>
      <c r="DPH112" s="1009"/>
      <c r="DPI112" s="1009"/>
      <c r="DPJ112" s="1009"/>
      <c r="DPK112" s="1009"/>
      <c r="DPL112" s="1009"/>
      <c r="DPM112" s="1009"/>
      <c r="DPN112" s="1009"/>
      <c r="DPO112" s="1009"/>
      <c r="DPP112" s="1009"/>
      <c r="DPQ112" s="1009"/>
      <c r="DPR112" s="1009"/>
      <c r="DPS112" s="1009"/>
      <c r="DPT112" s="1009"/>
      <c r="DPU112" s="1009"/>
      <c r="DPV112" s="1009"/>
      <c r="DPW112" s="1009"/>
      <c r="DPX112" s="1009"/>
      <c r="DPY112" s="1009"/>
      <c r="DPZ112" s="1009"/>
      <c r="DQA112" s="1009"/>
      <c r="DQB112" s="1009"/>
      <c r="DQC112" s="1009"/>
      <c r="DQD112" s="1009"/>
      <c r="DQE112" s="1009"/>
      <c r="DQF112" s="1009"/>
      <c r="DQG112" s="1009"/>
      <c r="DQH112" s="1009"/>
      <c r="DQI112" s="1009"/>
      <c r="DQJ112" s="1009"/>
      <c r="DQK112" s="1009"/>
      <c r="DQL112" s="1009"/>
      <c r="DQM112" s="1009"/>
      <c r="DQN112" s="1009"/>
      <c r="DQO112" s="1009"/>
      <c r="DQP112" s="1009"/>
      <c r="DQQ112" s="1009"/>
      <c r="DQR112" s="1009"/>
      <c r="DQS112" s="1009"/>
      <c r="DQT112" s="1009"/>
      <c r="DQU112" s="1009"/>
      <c r="DQV112" s="1009"/>
      <c r="DQW112" s="1009"/>
      <c r="DQX112" s="1009"/>
      <c r="DQY112" s="1009"/>
      <c r="DQZ112" s="1009"/>
      <c r="DRA112" s="1009"/>
      <c r="DRB112" s="1009"/>
      <c r="DRC112" s="1009"/>
      <c r="DRD112" s="1009"/>
      <c r="DRE112" s="1009"/>
      <c r="DRF112" s="1009"/>
      <c r="DRG112" s="1009"/>
      <c r="DRH112" s="1009"/>
      <c r="DRI112" s="1009"/>
      <c r="DRJ112" s="1009"/>
      <c r="DRK112" s="1009"/>
      <c r="DRL112" s="1009"/>
      <c r="DRM112" s="1009"/>
      <c r="DRN112" s="1009"/>
      <c r="DRO112" s="1009"/>
      <c r="DRP112" s="1009"/>
      <c r="DRQ112" s="1009"/>
      <c r="DRR112" s="1009"/>
      <c r="DRS112" s="1009"/>
      <c r="DRT112" s="1009"/>
      <c r="DRU112" s="1009"/>
      <c r="DRV112" s="1009"/>
      <c r="DRW112" s="1009"/>
      <c r="DRX112" s="1009"/>
      <c r="DRY112" s="1009"/>
      <c r="DRZ112" s="1009"/>
      <c r="DSA112" s="1009"/>
      <c r="DSB112" s="1009"/>
      <c r="DSC112" s="1009"/>
      <c r="DSD112" s="1009"/>
      <c r="DSE112" s="1009"/>
      <c r="DSF112" s="1009"/>
      <c r="DSG112" s="1009"/>
      <c r="DSH112" s="1009"/>
      <c r="DSI112" s="1009"/>
      <c r="DSJ112" s="1009"/>
      <c r="DSK112" s="1009"/>
      <c r="DSL112" s="1009"/>
      <c r="DSM112" s="1009"/>
      <c r="DSN112" s="1009"/>
      <c r="DSO112" s="1009"/>
      <c r="DSP112" s="1009"/>
      <c r="DSQ112" s="1009"/>
      <c r="DSR112" s="1009"/>
      <c r="DSS112" s="1009"/>
      <c r="DST112" s="1009"/>
      <c r="DSU112" s="1009"/>
      <c r="DSV112" s="1009"/>
      <c r="DSW112" s="1009"/>
      <c r="DSX112" s="1009"/>
      <c r="DSY112" s="1009"/>
      <c r="DSZ112" s="1009"/>
      <c r="DTA112" s="1009"/>
      <c r="DTB112" s="1009"/>
      <c r="DTC112" s="1009"/>
      <c r="DTD112" s="1009"/>
      <c r="DTE112" s="1009"/>
      <c r="DTF112" s="1009"/>
      <c r="DTG112" s="1009"/>
      <c r="DTH112" s="1009"/>
      <c r="DTI112" s="1009"/>
      <c r="DTJ112" s="1009"/>
      <c r="DTK112" s="1009"/>
      <c r="DTL112" s="1009"/>
      <c r="DTM112" s="1009"/>
      <c r="DTN112" s="1009"/>
      <c r="DTO112" s="1009"/>
      <c r="DTP112" s="1009"/>
      <c r="DTQ112" s="1009"/>
      <c r="DTR112" s="1009"/>
      <c r="DTS112" s="1009"/>
      <c r="DTT112" s="1009"/>
      <c r="DTU112" s="1009"/>
      <c r="DTV112" s="1009"/>
      <c r="DTW112" s="1009"/>
      <c r="DTX112" s="1009"/>
      <c r="DTY112" s="1009"/>
      <c r="DTZ112" s="1009"/>
      <c r="DUA112" s="1009"/>
      <c r="DUB112" s="1009"/>
      <c r="DUC112" s="1009"/>
      <c r="DUD112" s="1009"/>
      <c r="DUE112" s="1009"/>
      <c r="DUF112" s="1009"/>
      <c r="DUG112" s="1009"/>
      <c r="DUH112" s="1009"/>
      <c r="DUI112" s="1009"/>
      <c r="DUJ112" s="1009"/>
      <c r="DUK112" s="1009"/>
      <c r="DUL112" s="1009"/>
      <c r="DUM112" s="1009"/>
      <c r="DUN112" s="1009"/>
      <c r="DUO112" s="1009"/>
      <c r="DUP112" s="1009"/>
      <c r="DUQ112" s="1009"/>
      <c r="DUR112" s="1009"/>
      <c r="DUS112" s="1009"/>
      <c r="DUT112" s="1009"/>
      <c r="DUU112" s="1009"/>
      <c r="DUV112" s="1009"/>
      <c r="DUW112" s="1009"/>
      <c r="DUX112" s="1009"/>
      <c r="DUY112" s="1009"/>
      <c r="DUZ112" s="1009"/>
      <c r="DVA112" s="1009"/>
      <c r="DVB112" s="1009"/>
      <c r="DVC112" s="1009"/>
      <c r="DVD112" s="1009"/>
      <c r="DVE112" s="1009"/>
      <c r="DVF112" s="1009"/>
      <c r="DVG112" s="1009"/>
      <c r="DVH112" s="1009"/>
      <c r="DVI112" s="1009"/>
      <c r="DVJ112" s="1009"/>
      <c r="DVK112" s="1009"/>
      <c r="DVL112" s="1009"/>
      <c r="DVM112" s="1009"/>
      <c r="DVN112" s="1009"/>
      <c r="DVO112" s="1009"/>
      <c r="DVP112" s="1009"/>
      <c r="DVQ112" s="1009"/>
      <c r="DVR112" s="1009"/>
      <c r="DVS112" s="1009"/>
      <c r="DVT112" s="1009"/>
      <c r="DVU112" s="1009"/>
      <c r="DVV112" s="1009"/>
      <c r="DVW112" s="1009"/>
      <c r="DVX112" s="1009"/>
      <c r="DVY112" s="1009"/>
      <c r="DVZ112" s="1009"/>
      <c r="DWA112" s="1009"/>
      <c r="DWB112" s="1009"/>
      <c r="DWC112" s="1009"/>
      <c r="DWD112" s="1009"/>
      <c r="DWE112" s="1009"/>
      <c r="DWF112" s="1009"/>
      <c r="DWG112" s="1009"/>
      <c r="DWH112" s="1009"/>
      <c r="DWI112" s="1009"/>
      <c r="DWJ112" s="1009"/>
      <c r="DWK112" s="1009"/>
      <c r="DWL112" s="1009"/>
      <c r="DWM112" s="1009"/>
      <c r="DWN112" s="1009"/>
      <c r="DWO112" s="1009"/>
      <c r="DWP112" s="1009"/>
      <c r="DWQ112" s="1009"/>
      <c r="DWR112" s="1009"/>
      <c r="DWS112" s="1009"/>
      <c r="DWT112" s="1009"/>
      <c r="DWU112" s="1009"/>
      <c r="DWV112" s="1009"/>
      <c r="DWW112" s="1009"/>
      <c r="DWX112" s="1009"/>
      <c r="DWY112" s="1009"/>
      <c r="DWZ112" s="1009"/>
      <c r="DXA112" s="1009"/>
      <c r="DXB112" s="1009"/>
      <c r="DXC112" s="1009"/>
      <c r="DXD112" s="1009"/>
      <c r="DXE112" s="1009"/>
      <c r="DXF112" s="1009"/>
      <c r="DXG112" s="1009"/>
      <c r="DXH112" s="1009"/>
      <c r="DXI112" s="1009"/>
      <c r="DXJ112" s="1009"/>
      <c r="DXK112" s="1009"/>
      <c r="DXL112" s="1009"/>
      <c r="DXM112" s="1009"/>
      <c r="DXN112" s="1009"/>
      <c r="DXO112" s="1009"/>
      <c r="DXP112" s="1009"/>
      <c r="DXQ112" s="1009"/>
      <c r="DXR112" s="1009"/>
      <c r="DXS112" s="1009"/>
      <c r="DXT112" s="1009"/>
      <c r="DXU112" s="1009"/>
      <c r="DXV112" s="1009"/>
      <c r="DXW112" s="1009"/>
      <c r="DXX112" s="1009"/>
      <c r="DXY112" s="1009"/>
      <c r="DXZ112" s="1009"/>
      <c r="DYA112" s="1009"/>
      <c r="DYB112" s="1009"/>
      <c r="DYC112" s="1009"/>
      <c r="DYD112" s="1009"/>
      <c r="DYE112" s="1009"/>
      <c r="DYF112" s="1009"/>
      <c r="DYG112" s="1009"/>
      <c r="DYH112" s="1009"/>
      <c r="DYI112" s="1009"/>
      <c r="DYJ112" s="1009"/>
      <c r="DYK112" s="1009"/>
      <c r="DYL112" s="1009"/>
      <c r="DYM112" s="1009"/>
      <c r="DYN112" s="1009"/>
      <c r="DYO112" s="1009"/>
      <c r="DYP112" s="1009"/>
      <c r="DYQ112" s="1009"/>
      <c r="DYR112" s="1009"/>
      <c r="DYS112" s="1009"/>
      <c r="DYT112" s="1009"/>
      <c r="DYU112" s="1009"/>
      <c r="DYV112" s="1009"/>
      <c r="DYW112" s="1009"/>
      <c r="DYX112" s="1009"/>
      <c r="DYY112" s="1009"/>
      <c r="DYZ112" s="1009"/>
      <c r="DZA112" s="1009"/>
      <c r="DZB112" s="1009"/>
      <c r="DZC112" s="1009"/>
      <c r="DZD112" s="1009"/>
      <c r="DZE112" s="1009"/>
      <c r="DZF112" s="1009"/>
      <c r="DZG112" s="1009"/>
      <c r="DZH112" s="1009"/>
      <c r="DZI112" s="1009"/>
      <c r="DZJ112" s="1009"/>
      <c r="DZK112" s="1009"/>
      <c r="DZL112" s="1009"/>
      <c r="DZM112" s="1009"/>
      <c r="DZN112" s="1009"/>
      <c r="DZO112" s="1009"/>
      <c r="DZP112" s="1009"/>
      <c r="DZQ112" s="1009"/>
      <c r="DZR112" s="1009"/>
      <c r="DZS112" s="1009"/>
      <c r="DZT112" s="1009"/>
      <c r="DZU112" s="1009"/>
      <c r="DZV112" s="1009"/>
      <c r="DZW112" s="1009"/>
      <c r="DZX112" s="1009"/>
      <c r="DZY112" s="1009"/>
      <c r="DZZ112" s="1009"/>
      <c r="EAA112" s="1009"/>
      <c r="EAB112" s="1009"/>
      <c r="EAC112" s="1009"/>
      <c r="EAD112" s="1009"/>
      <c r="EAE112" s="1009"/>
      <c r="EAF112" s="1009"/>
      <c r="EAG112" s="1009"/>
      <c r="EAH112" s="1009"/>
      <c r="EAI112" s="1009"/>
      <c r="EAJ112" s="1009"/>
      <c r="EAK112" s="1009"/>
      <c r="EAL112" s="1009"/>
      <c r="EAM112" s="1009"/>
      <c r="EAN112" s="1009"/>
      <c r="EAO112" s="1009"/>
      <c r="EAP112" s="1009"/>
      <c r="EAQ112" s="1009"/>
      <c r="EAR112" s="1009"/>
      <c r="EAS112" s="1009"/>
      <c r="EAT112" s="1009"/>
      <c r="EAU112" s="1009"/>
      <c r="EAV112" s="1009"/>
      <c r="EAW112" s="1009"/>
      <c r="EAX112" s="1009"/>
      <c r="EAY112" s="1009"/>
      <c r="EAZ112" s="1009"/>
      <c r="EBA112" s="1009"/>
      <c r="EBB112" s="1009"/>
      <c r="EBC112" s="1009"/>
      <c r="EBD112" s="1009"/>
      <c r="EBE112" s="1009"/>
      <c r="EBF112" s="1009"/>
      <c r="EBG112" s="1009"/>
      <c r="EBH112" s="1009"/>
      <c r="EBI112" s="1009"/>
      <c r="EBJ112" s="1009"/>
      <c r="EBK112" s="1009"/>
      <c r="EBL112" s="1009"/>
      <c r="EBM112" s="1009"/>
      <c r="EBN112" s="1009"/>
      <c r="EBO112" s="1009"/>
      <c r="EBP112" s="1009"/>
      <c r="EBQ112" s="1009"/>
      <c r="EBR112" s="1009"/>
      <c r="EBS112" s="1009"/>
      <c r="EBT112" s="1009"/>
      <c r="EBU112" s="1009"/>
      <c r="EBV112" s="1009"/>
      <c r="EBW112" s="1009"/>
      <c r="EBX112" s="1009"/>
      <c r="EBY112" s="1009"/>
      <c r="EBZ112" s="1009"/>
      <c r="ECA112" s="1009"/>
      <c r="ECB112" s="1009"/>
      <c r="ECC112" s="1009"/>
      <c r="ECD112" s="1009"/>
      <c r="ECE112" s="1009"/>
      <c r="ECF112" s="1009"/>
      <c r="ECG112" s="1009"/>
      <c r="ECH112" s="1009"/>
      <c r="ECI112" s="1009"/>
      <c r="ECJ112" s="1009"/>
      <c r="ECK112" s="1009"/>
      <c r="ECL112" s="1009"/>
      <c r="ECM112" s="1009"/>
      <c r="ECN112" s="1009"/>
      <c r="ECO112" s="1009"/>
      <c r="ECP112" s="1009"/>
      <c r="ECQ112" s="1009"/>
      <c r="ECR112" s="1009"/>
      <c r="ECS112" s="1009"/>
      <c r="ECT112" s="1009"/>
      <c r="ECU112" s="1009"/>
      <c r="ECV112" s="1009"/>
      <c r="ECW112" s="1009"/>
      <c r="ECX112" s="1009"/>
      <c r="ECY112" s="1009"/>
      <c r="ECZ112" s="1009"/>
      <c r="EDA112" s="1009"/>
      <c r="EDB112" s="1009"/>
      <c r="EDC112" s="1009"/>
      <c r="EDD112" s="1009"/>
      <c r="EDE112" s="1009"/>
      <c r="EDF112" s="1009"/>
      <c r="EDG112" s="1009"/>
      <c r="EDH112" s="1009"/>
      <c r="EDI112" s="1009"/>
      <c r="EDJ112" s="1009"/>
      <c r="EDK112" s="1009"/>
      <c r="EDL112" s="1009"/>
      <c r="EDM112" s="1009"/>
      <c r="EDN112" s="1009"/>
      <c r="EDO112" s="1009"/>
      <c r="EDP112" s="1009"/>
      <c r="EDQ112" s="1009"/>
      <c r="EDR112" s="1009"/>
      <c r="EDS112" s="1009"/>
      <c r="EDT112" s="1009"/>
      <c r="EDU112" s="1009"/>
      <c r="EDV112" s="1009"/>
      <c r="EDW112" s="1009"/>
      <c r="EDX112" s="1009"/>
      <c r="EDY112" s="1009"/>
      <c r="EDZ112" s="1009"/>
      <c r="EEA112" s="1009"/>
      <c r="EEB112" s="1009"/>
      <c r="EEC112" s="1009"/>
      <c r="EED112" s="1009"/>
      <c r="EEE112" s="1009"/>
      <c r="EEF112" s="1009"/>
      <c r="EEG112" s="1009"/>
      <c r="EEH112" s="1009"/>
      <c r="EEI112" s="1009"/>
      <c r="EEJ112" s="1009"/>
      <c r="EEK112" s="1009"/>
      <c r="EEL112" s="1009"/>
      <c r="EEM112" s="1009"/>
      <c r="EEN112" s="1009"/>
      <c r="EEO112" s="1009"/>
      <c r="EEP112" s="1009"/>
      <c r="EEQ112" s="1009"/>
      <c r="EER112" s="1009"/>
      <c r="EES112" s="1009"/>
      <c r="EET112" s="1009"/>
      <c r="EEU112" s="1009"/>
      <c r="EEV112" s="1009"/>
      <c r="EEW112" s="1009"/>
      <c r="EEX112" s="1009"/>
      <c r="EEY112" s="1009"/>
      <c r="EEZ112" s="1009"/>
      <c r="EFA112" s="1009"/>
      <c r="EFB112" s="1009"/>
      <c r="EFC112" s="1009"/>
      <c r="EFD112" s="1009"/>
      <c r="EFE112" s="1009"/>
      <c r="EFF112" s="1009"/>
      <c r="EFG112" s="1009"/>
      <c r="EFH112" s="1009"/>
      <c r="EFI112" s="1009"/>
      <c r="EFJ112" s="1009"/>
      <c r="EFK112" s="1009"/>
      <c r="EFL112" s="1009"/>
      <c r="EFM112" s="1009"/>
      <c r="EFN112" s="1009"/>
      <c r="EFO112" s="1009"/>
      <c r="EFP112" s="1009"/>
      <c r="EFQ112" s="1009"/>
      <c r="EFR112" s="1009"/>
      <c r="EFS112" s="1009"/>
      <c r="EFT112" s="1009"/>
      <c r="EFU112" s="1009"/>
      <c r="EFV112" s="1009"/>
      <c r="EFW112" s="1009"/>
      <c r="EFX112" s="1009"/>
      <c r="EFY112" s="1009"/>
      <c r="EFZ112" s="1009"/>
      <c r="EGA112" s="1009"/>
      <c r="EGB112" s="1009"/>
      <c r="EGC112" s="1009"/>
      <c r="EGD112" s="1009"/>
      <c r="EGE112" s="1009"/>
      <c r="EGF112" s="1009"/>
      <c r="EGG112" s="1009"/>
      <c r="EGH112" s="1009"/>
      <c r="EGI112" s="1009"/>
      <c r="EGJ112" s="1009"/>
      <c r="EGK112" s="1009"/>
      <c r="EGL112" s="1009"/>
      <c r="EGM112" s="1009"/>
      <c r="EGN112" s="1009"/>
      <c r="EGO112" s="1009"/>
      <c r="EGP112" s="1009"/>
      <c r="EGQ112" s="1009"/>
      <c r="EGR112" s="1009"/>
      <c r="EGS112" s="1009"/>
      <c r="EGT112" s="1009"/>
      <c r="EGU112" s="1009"/>
      <c r="EGV112" s="1009"/>
      <c r="EGW112" s="1009"/>
      <c r="EGX112" s="1009"/>
      <c r="EGY112" s="1009"/>
      <c r="EGZ112" s="1009"/>
      <c r="EHA112" s="1009"/>
      <c r="EHB112" s="1009"/>
      <c r="EHC112" s="1009"/>
      <c r="EHD112" s="1009"/>
      <c r="EHE112" s="1009"/>
      <c r="EHF112" s="1009"/>
      <c r="EHG112" s="1009"/>
      <c r="EHH112" s="1009"/>
      <c r="EHI112" s="1009"/>
      <c r="EHJ112" s="1009"/>
      <c r="EHK112" s="1009"/>
      <c r="EHL112" s="1009"/>
      <c r="EHM112" s="1009"/>
      <c r="EHN112" s="1009"/>
      <c r="EHO112" s="1009"/>
      <c r="EHP112" s="1009"/>
      <c r="EHQ112" s="1009"/>
      <c r="EHR112" s="1009"/>
      <c r="EHS112" s="1009"/>
      <c r="EHT112" s="1009"/>
      <c r="EHU112" s="1009"/>
      <c r="EHV112" s="1009"/>
      <c r="EHW112" s="1009"/>
      <c r="EHX112" s="1009"/>
      <c r="EHY112" s="1009"/>
      <c r="EHZ112" s="1009"/>
      <c r="EIA112" s="1009"/>
      <c r="EIB112" s="1009"/>
      <c r="EIC112" s="1009"/>
      <c r="EID112" s="1009"/>
      <c r="EIE112" s="1009"/>
      <c r="EIF112" s="1009"/>
      <c r="EIG112" s="1009"/>
      <c r="EIH112" s="1009"/>
      <c r="EII112" s="1009"/>
      <c r="EIJ112" s="1009"/>
      <c r="EIK112" s="1009"/>
      <c r="EIL112" s="1009"/>
      <c r="EIM112" s="1009"/>
      <c r="EIN112" s="1009"/>
      <c r="EIO112" s="1009"/>
      <c r="EIP112" s="1009"/>
      <c r="EIQ112" s="1009"/>
      <c r="EIR112" s="1009"/>
      <c r="EIS112" s="1009"/>
      <c r="EIT112" s="1009"/>
      <c r="EIU112" s="1009"/>
      <c r="EIV112" s="1009"/>
      <c r="EIW112" s="1009"/>
      <c r="EIX112" s="1009"/>
      <c r="EIY112" s="1009"/>
      <c r="EIZ112" s="1009"/>
      <c r="EJA112" s="1009"/>
      <c r="EJB112" s="1009"/>
      <c r="EJC112" s="1009"/>
      <c r="EJD112" s="1009"/>
      <c r="EJE112" s="1009"/>
      <c r="EJF112" s="1009"/>
      <c r="EJG112" s="1009"/>
      <c r="EJH112" s="1009"/>
      <c r="EJI112" s="1009"/>
      <c r="EJJ112" s="1009"/>
      <c r="EJK112" s="1009"/>
      <c r="EJL112" s="1009"/>
      <c r="EJM112" s="1009"/>
      <c r="EJN112" s="1009"/>
      <c r="EJO112" s="1009"/>
      <c r="EJP112" s="1009"/>
      <c r="EJQ112" s="1009"/>
      <c r="EJR112" s="1009"/>
      <c r="EJS112" s="1009"/>
      <c r="EJT112" s="1009"/>
      <c r="EJU112" s="1009"/>
      <c r="EJV112" s="1009"/>
      <c r="EJW112" s="1009"/>
      <c r="EJX112" s="1009"/>
      <c r="EJY112" s="1009"/>
      <c r="EJZ112" s="1009"/>
      <c r="EKA112" s="1009"/>
      <c r="EKB112" s="1009"/>
      <c r="EKC112" s="1009"/>
      <c r="EKD112" s="1009"/>
      <c r="EKE112" s="1009"/>
      <c r="EKF112" s="1009"/>
      <c r="EKG112" s="1009"/>
      <c r="EKH112" s="1009"/>
      <c r="EKI112" s="1009"/>
      <c r="EKJ112" s="1009"/>
      <c r="EKK112" s="1009"/>
      <c r="EKL112" s="1009"/>
      <c r="EKM112" s="1009"/>
      <c r="EKN112" s="1009"/>
      <c r="EKO112" s="1009"/>
      <c r="EKP112" s="1009"/>
      <c r="EKQ112" s="1009"/>
      <c r="EKR112" s="1009"/>
      <c r="EKS112" s="1009"/>
      <c r="EKT112" s="1009"/>
      <c r="EKU112" s="1009"/>
      <c r="EKV112" s="1009"/>
      <c r="EKW112" s="1009"/>
      <c r="EKX112" s="1009"/>
      <c r="EKY112" s="1009"/>
      <c r="EKZ112" s="1009"/>
      <c r="ELA112" s="1009"/>
      <c r="ELB112" s="1009"/>
      <c r="ELC112" s="1009"/>
      <c r="ELD112" s="1009"/>
      <c r="ELE112" s="1009"/>
      <c r="ELF112" s="1009"/>
      <c r="ELG112" s="1009"/>
      <c r="ELH112" s="1009"/>
      <c r="ELI112" s="1009"/>
      <c r="ELJ112" s="1009"/>
      <c r="ELK112" s="1009"/>
      <c r="ELL112" s="1009"/>
      <c r="ELM112" s="1009"/>
      <c r="ELN112" s="1009"/>
      <c r="ELO112" s="1009"/>
      <c r="ELP112" s="1009"/>
      <c r="ELQ112" s="1009"/>
      <c r="ELR112" s="1009"/>
      <c r="ELS112" s="1009"/>
      <c r="ELT112" s="1009"/>
      <c r="ELU112" s="1009"/>
      <c r="ELV112" s="1009"/>
      <c r="ELW112" s="1009"/>
      <c r="ELX112" s="1009"/>
      <c r="ELY112" s="1009"/>
      <c r="ELZ112" s="1009"/>
      <c r="EMA112" s="1009"/>
      <c r="EMB112" s="1009"/>
      <c r="EMC112" s="1009"/>
      <c r="EMD112" s="1009"/>
      <c r="EME112" s="1009"/>
      <c r="EMF112" s="1009"/>
      <c r="EMG112" s="1009"/>
      <c r="EMH112" s="1009"/>
      <c r="EMI112" s="1009"/>
      <c r="EMJ112" s="1009"/>
      <c r="EMK112" s="1009"/>
      <c r="EML112" s="1009"/>
      <c r="EMM112" s="1009"/>
      <c r="EMN112" s="1009"/>
      <c r="EMO112" s="1009"/>
      <c r="EMP112" s="1009"/>
      <c r="EMQ112" s="1009"/>
      <c r="EMR112" s="1009"/>
      <c r="EMS112" s="1009"/>
      <c r="EMT112" s="1009"/>
      <c r="EMU112" s="1009"/>
      <c r="EMV112" s="1009"/>
      <c r="EMW112" s="1009"/>
      <c r="EMX112" s="1009"/>
      <c r="EMY112" s="1009"/>
      <c r="EMZ112" s="1009"/>
      <c r="ENA112" s="1009"/>
      <c r="ENB112" s="1009"/>
      <c r="ENC112" s="1009"/>
      <c r="END112" s="1009"/>
      <c r="ENE112" s="1009"/>
      <c r="ENF112" s="1009"/>
      <c r="ENG112" s="1009"/>
      <c r="ENH112" s="1009"/>
      <c r="ENI112" s="1009"/>
      <c r="ENJ112" s="1009"/>
      <c r="ENK112" s="1009"/>
      <c r="ENL112" s="1009"/>
      <c r="ENM112" s="1009"/>
      <c r="ENN112" s="1009"/>
      <c r="ENO112" s="1009"/>
      <c r="ENP112" s="1009"/>
      <c r="ENQ112" s="1009"/>
      <c r="ENR112" s="1009"/>
      <c r="ENS112" s="1009"/>
      <c r="ENT112" s="1009"/>
      <c r="ENU112" s="1009"/>
      <c r="ENV112" s="1009"/>
      <c r="ENW112" s="1009"/>
      <c r="ENX112" s="1009"/>
      <c r="ENY112" s="1009"/>
      <c r="ENZ112" s="1009"/>
      <c r="EOA112" s="1009"/>
      <c r="EOB112" s="1009"/>
      <c r="EOC112" s="1009"/>
      <c r="EOD112" s="1009"/>
      <c r="EOE112" s="1009"/>
      <c r="EOF112" s="1009"/>
      <c r="EOG112" s="1009"/>
      <c r="EOH112" s="1009"/>
      <c r="EOI112" s="1009"/>
      <c r="EOJ112" s="1009"/>
      <c r="EOK112" s="1009"/>
      <c r="EOL112" s="1009"/>
      <c r="EOM112" s="1009"/>
      <c r="EON112" s="1009"/>
      <c r="EOO112" s="1009"/>
      <c r="EOP112" s="1009"/>
      <c r="EOQ112" s="1009"/>
      <c r="EOR112" s="1009"/>
      <c r="EOS112" s="1009"/>
      <c r="EOT112" s="1009"/>
      <c r="EOU112" s="1009"/>
      <c r="EOV112" s="1009"/>
      <c r="EOW112" s="1009"/>
      <c r="EOX112" s="1009"/>
      <c r="EOY112" s="1009"/>
      <c r="EOZ112" s="1009"/>
      <c r="EPA112" s="1009"/>
      <c r="EPB112" s="1009"/>
      <c r="EPC112" s="1009"/>
      <c r="EPD112" s="1009"/>
      <c r="EPE112" s="1009"/>
      <c r="EPF112" s="1009"/>
      <c r="EPG112" s="1009"/>
      <c r="EPH112" s="1009"/>
      <c r="EPI112" s="1009"/>
      <c r="EPJ112" s="1009"/>
      <c r="EPK112" s="1009"/>
      <c r="EPL112" s="1009"/>
      <c r="EPM112" s="1009"/>
      <c r="EPN112" s="1009"/>
      <c r="EPO112" s="1009"/>
      <c r="EPP112" s="1009"/>
      <c r="EPQ112" s="1009"/>
      <c r="EPR112" s="1009"/>
      <c r="EPS112" s="1009"/>
      <c r="EPT112" s="1009"/>
      <c r="EPU112" s="1009"/>
      <c r="EPV112" s="1009"/>
      <c r="EPW112" s="1009"/>
      <c r="EPX112" s="1009"/>
      <c r="EPY112" s="1009"/>
      <c r="EPZ112" s="1009"/>
      <c r="EQA112" s="1009"/>
      <c r="EQB112" s="1009"/>
      <c r="EQC112" s="1009"/>
      <c r="EQD112" s="1009"/>
      <c r="EQE112" s="1009"/>
      <c r="EQF112" s="1009"/>
      <c r="EQG112" s="1009"/>
      <c r="EQH112" s="1009"/>
      <c r="EQI112" s="1009"/>
      <c r="EQJ112" s="1009"/>
      <c r="EQK112" s="1009"/>
      <c r="EQL112" s="1009"/>
      <c r="EQM112" s="1009"/>
      <c r="EQN112" s="1009"/>
      <c r="EQO112" s="1009"/>
      <c r="EQP112" s="1009"/>
      <c r="EQQ112" s="1009"/>
      <c r="EQR112" s="1009"/>
      <c r="EQS112" s="1009"/>
      <c r="EQT112" s="1009"/>
      <c r="EQU112" s="1009"/>
      <c r="EQV112" s="1009"/>
      <c r="EQW112" s="1009"/>
      <c r="EQX112" s="1009"/>
      <c r="EQY112" s="1009"/>
      <c r="EQZ112" s="1009"/>
      <c r="ERA112" s="1009"/>
      <c r="ERB112" s="1009"/>
      <c r="ERC112" s="1009"/>
      <c r="ERD112" s="1009"/>
      <c r="ERE112" s="1009"/>
      <c r="ERF112" s="1009"/>
      <c r="ERG112" s="1009"/>
      <c r="ERH112" s="1009"/>
      <c r="ERI112" s="1009"/>
      <c r="ERJ112" s="1009"/>
      <c r="ERK112" s="1009"/>
      <c r="ERL112" s="1009"/>
      <c r="ERM112" s="1009"/>
      <c r="ERN112" s="1009"/>
      <c r="ERO112" s="1009"/>
      <c r="ERP112" s="1009"/>
      <c r="ERQ112" s="1009"/>
      <c r="ERR112" s="1009"/>
      <c r="ERS112" s="1009"/>
      <c r="ERT112" s="1009"/>
      <c r="ERU112" s="1009"/>
      <c r="ERV112" s="1009"/>
      <c r="ERW112" s="1009"/>
      <c r="ERX112" s="1009"/>
      <c r="ERY112" s="1009"/>
      <c r="ERZ112" s="1009"/>
      <c r="ESA112" s="1009"/>
      <c r="ESB112" s="1009"/>
      <c r="ESC112" s="1009"/>
      <c r="ESD112" s="1009"/>
      <c r="ESE112" s="1009"/>
      <c r="ESF112" s="1009"/>
      <c r="ESG112" s="1009"/>
      <c r="ESH112" s="1009"/>
      <c r="ESI112" s="1009"/>
      <c r="ESJ112" s="1009"/>
      <c r="ESK112" s="1009"/>
      <c r="ESL112" s="1009"/>
      <c r="ESM112" s="1009"/>
      <c r="ESN112" s="1009"/>
      <c r="ESO112" s="1009"/>
      <c r="ESP112" s="1009"/>
      <c r="ESQ112" s="1009"/>
      <c r="ESR112" s="1009"/>
      <c r="ESS112" s="1009"/>
      <c r="EST112" s="1009"/>
      <c r="ESU112" s="1009"/>
      <c r="ESV112" s="1009"/>
      <c r="ESW112" s="1009"/>
      <c r="ESX112" s="1009"/>
      <c r="ESY112" s="1009"/>
      <c r="ESZ112" s="1009"/>
      <c r="ETA112" s="1009"/>
      <c r="ETB112" s="1009"/>
      <c r="ETC112" s="1009"/>
      <c r="ETD112" s="1009"/>
      <c r="ETE112" s="1009"/>
      <c r="ETF112" s="1009"/>
      <c r="ETG112" s="1009"/>
      <c r="ETH112" s="1009"/>
      <c r="ETI112" s="1009"/>
      <c r="ETJ112" s="1009"/>
      <c r="ETK112" s="1009"/>
      <c r="ETL112" s="1009"/>
      <c r="ETM112" s="1009"/>
      <c r="ETN112" s="1009"/>
      <c r="ETO112" s="1009"/>
      <c r="ETP112" s="1009"/>
      <c r="ETQ112" s="1009"/>
      <c r="ETR112" s="1009"/>
      <c r="ETS112" s="1009"/>
      <c r="ETT112" s="1009"/>
      <c r="ETU112" s="1009"/>
      <c r="ETV112" s="1009"/>
      <c r="ETW112" s="1009"/>
      <c r="ETX112" s="1009"/>
      <c r="ETY112" s="1009"/>
      <c r="ETZ112" s="1009"/>
      <c r="EUA112" s="1009"/>
      <c r="EUB112" s="1009"/>
      <c r="EUC112" s="1009"/>
      <c r="EUD112" s="1009"/>
      <c r="EUE112" s="1009"/>
      <c r="EUF112" s="1009"/>
      <c r="EUG112" s="1009"/>
      <c r="EUH112" s="1009"/>
      <c r="EUI112" s="1009"/>
      <c r="EUJ112" s="1009"/>
      <c r="EUK112" s="1009"/>
      <c r="EUL112" s="1009"/>
      <c r="EUM112" s="1009"/>
      <c r="EUN112" s="1009"/>
      <c r="EUO112" s="1009"/>
      <c r="EUP112" s="1009"/>
      <c r="EUQ112" s="1009"/>
      <c r="EUR112" s="1009"/>
      <c r="EUS112" s="1009"/>
      <c r="EUT112" s="1009"/>
      <c r="EUU112" s="1009"/>
      <c r="EUV112" s="1009"/>
      <c r="EUW112" s="1009"/>
      <c r="EUX112" s="1009"/>
      <c r="EUY112" s="1009"/>
      <c r="EUZ112" s="1009"/>
      <c r="EVA112" s="1009"/>
      <c r="EVB112" s="1009"/>
      <c r="EVC112" s="1009"/>
      <c r="EVD112" s="1009"/>
      <c r="EVE112" s="1009"/>
      <c r="EVF112" s="1009"/>
      <c r="EVG112" s="1009"/>
      <c r="EVH112" s="1009"/>
      <c r="EVI112" s="1009"/>
      <c r="EVJ112" s="1009"/>
      <c r="EVK112" s="1009"/>
      <c r="EVL112" s="1009"/>
      <c r="EVM112" s="1009"/>
      <c r="EVN112" s="1009"/>
      <c r="EVO112" s="1009"/>
      <c r="EVP112" s="1009"/>
      <c r="EVQ112" s="1009"/>
      <c r="EVR112" s="1009"/>
      <c r="EVS112" s="1009"/>
      <c r="EVT112" s="1009"/>
      <c r="EVU112" s="1009"/>
      <c r="EVV112" s="1009"/>
      <c r="EVW112" s="1009"/>
      <c r="EVX112" s="1009"/>
      <c r="EVY112" s="1009"/>
      <c r="EVZ112" s="1009"/>
      <c r="EWA112" s="1009"/>
      <c r="EWB112" s="1009"/>
      <c r="EWC112" s="1009"/>
      <c r="EWD112" s="1009"/>
      <c r="EWE112" s="1009"/>
      <c r="EWF112" s="1009"/>
      <c r="EWG112" s="1009"/>
      <c r="EWH112" s="1009"/>
      <c r="EWI112" s="1009"/>
      <c r="EWJ112" s="1009"/>
      <c r="EWK112" s="1009"/>
      <c r="EWL112" s="1009"/>
      <c r="EWM112" s="1009"/>
      <c r="EWN112" s="1009"/>
      <c r="EWO112" s="1009"/>
      <c r="EWP112" s="1009"/>
      <c r="EWQ112" s="1009"/>
      <c r="EWR112" s="1009"/>
      <c r="EWS112" s="1009"/>
      <c r="EWT112" s="1009"/>
      <c r="EWU112" s="1009"/>
      <c r="EWV112" s="1009"/>
      <c r="EWW112" s="1009"/>
      <c r="EWX112" s="1009"/>
      <c r="EWY112" s="1009"/>
      <c r="EWZ112" s="1009"/>
      <c r="EXA112" s="1009"/>
      <c r="EXB112" s="1009"/>
      <c r="EXC112" s="1009"/>
      <c r="EXD112" s="1009"/>
      <c r="EXE112" s="1009"/>
      <c r="EXF112" s="1009"/>
      <c r="EXG112" s="1009"/>
      <c r="EXH112" s="1009"/>
      <c r="EXI112" s="1009"/>
      <c r="EXJ112" s="1009"/>
      <c r="EXK112" s="1009"/>
      <c r="EXL112" s="1009"/>
      <c r="EXM112" s="1009"/>
      <c r="EXN112" s="1009"/>
      <c r="EXO112" s="1009"/>
      <c r="EXP112" s="1009"/>
      <c r="EXQ112" s="1009"/>
      <c r="EXR112" s="1009"/>
      <c r="EXS112" s="1009"/>
      <c r="EXT112" s="1009"/>
      <c r="EXU112" s="1009"/>
      <c r="EXV112" s="1009"/>
      <c r="EXW112" s="1009"/>
      <c r="EXX112" s="1009"/>
      <c r="EXY112" s="1009"/>
      <c r="EXZ112" s="1009"/>
      <c r="EYA112" s="1009"/>
      <c r="EYB112" s="1009"/>
      <c r="EYC112" s="1009"/>
      <c r="EYD112" s="1009"/>
      <c r="EYE112" s="1009"/>
      <c r="EYF112" s="1009"/>
      <c r="EYG112" s="1009"/>
      <c r="EYH112" s="1009"/>
      <c r="EYI112" s="1009"/>
      <c r="EYJ112" s="1009"/>
      <c r="EYK112" s="1009"/>
      <c r="EYL112" s="1009"/>
      <c r="EYM112" s="1009"/>
      <c r="EYN112" s="1009"/>
      <c r="EYO112" s="1009"/>
      <c r="EYP112" s="1009"/>
      <c r="EYQ112" s="1009"/>
      <c r="EYR112" s="1009"/>
      <c r="EYS112" s="1009"/>
      <c r="EYT112" s="1009"/>
      <c r="EYU112" s="1009"/>
      <c r="EYV112" s="1009"/>
      <c r="EYW112" s="1009"/>
      <c r="EYX112" s="1009"/>
      <c r="EYY112" s="1009"/>
      <c r="EYZ112" s="1009"/>
      <c r="EZA112" s="1009"/>
      <c r="EZB112" s="1009"/>
      <c r="EZC112" s="1009"/>
      <c r="EZD112" s="1009"/>
      <c r="EZE112" s="1009"/>
      <c r="EZF112" s="1009"/>
      <c r="EZG112" s="1009"/>
      <c r="EZH112" s="1009"/>
      <c r="EZI112" s="1009"/>
      <c r="EZJ112" s="1009"/>
      <c r="EZK112" s="1009"/>
      <c r="EZL112" s="1009"/>
      <c r="EZM112" s="1009"/>
      <c r="EZN112" s="1009"/>
      <c r="EZO112" s="1009"/>
      <c r="EZP112" s="1009"/>
      <c r="EZQ112" s="1009"/>
      <c r="EZR112" s="1009"/>
      <c r="EZS112" s="1009"/>
      <c r="EZT112" s="1009"/>
      <c r="EZU112" s="1009"/>
      <c r="EZV112" s="1009"/>
      <c r="EZW112" s="1009"/>
      <c r="EZX112" s="1009"/>
      <c r="EZY112" s="1009"/>
      <c r="EZZ112" s="1009"/>
      <c r="FAA112" s="1009"/>
      <c r="FAB112" s="1009"/>
      <c r="FAC112" s="1009"/>
      <c r="FAD112" s="1009"/>
      <c r="FAE112" s="1009"/>
      <c r="FAF112" s="1009"/>
      <c r="FAG112" s="1009"/>
      <c r="FAH112" s="1009"/>
      <c r="FAI112" s="1009"/>
      <c r="FAJ112" s="1009"/>
      <c r="FAK112" s="1009"/>
      <c r="FAL112" s="1009"/>
      <c r="FAM112" s="1009"/>
      <c r="FAN112" s="1009"/>
      <c r="FAO112" s="1009"/>
      <c r="FAP112" s="1009"/>
      <c r="FAQ112" s="1009"/>
      <c r="FAR112" s="1009"/>
      <c r="FAS112" s="1009"/>
      <c r="FAT112" s="1009"/>
      <c r="FAU112" s="1009"/>
      <c r="FAV112" s="1009"/>
      <c r="FAW112" s="1009"/>
      <c r="FAX112" s="1009"/>
      <c r="FAY112" s="1009"/>
      <c r="FAZ112" s="1009"/>
      <c r="FBA112" s="1009"/>
      <c r="FBB112" s="1009"/>
      <c r="FBC112" s="1009"/>
      <c r="FBD112" s="1009"/>
      <c r="FBE112" s="1009"/>
      <c r="FBF112" s="1009"/>
      <c r="FBG112" s="1009"/>
      <c r="FBH112" s="1009"/>
      <c r="FBI112" s="1009"/>
      <c r="FBJ112" s="1009"/>
      <c r="FBK112" s="1009"/>
      <c r="FBL112" s="1009"/>
      <c r="FBM112" s="1009"/>
      <c r="FBN112" s="1009"/>
      <c r="FBO112" s="1009"/>
      <c r="FBP112" s="1009"/>
      <c r="FBQ112" s="1009"/>
      <c r="FBR112" s="1009"/>
      <c r="FBS112" s="1009"/>
      <c r="FBT112" s="1009"/>
      <c r="FBU112" s="1009"/>
      <c r="FBV112" s="1009"/>
      <c r="FBW112" s="1009"/>
      <c r="FBX112" s="1009"/>
      <c r="FBY112" s="1009"/>
      <c r="FBZ112" s="1009"/>
      <c r="FCA112" s="1009"/>
      <c r="FCB112" s="1009"/>
      <c r="FCC112" s="1009"/>
      <c r="FCD112" s="1009"/>
      <c r="FCE112" s="1009"/>
      <c r="FCF112" s="1009"/>
      <c r="FCG112" s="1009"/>
      <c r="FCH112" s="1009"/>
      <c r="FCI112" s="1009"/>
      <c r="FCJ112" s="1009"/>
      <c r="FCK112" s="1009"/>
      <c r="FCL112" s="1009"/>
      <c r="FCM112" s="1009"/>
      <c r="FCN112" s="1009"/>
      <c r="FCO112" s="1009"/>
      <c r="FCP112" s="1009"/>
      <c r="FCQ112" s="1009"/>
      <c r="FCR112" s="1009"/>
      <c r="FCS112" s="1009"/>
      <c r="FCT112" s="1009"/>
      <c r="FCU112" s="1009"/>
      <c r="FCV112" s="1009"/>
      <c r="FCW112" s="1009"/>
      <c r="FCX112" s="1009"/>
      <c r="FCY112" s="1009"/>
      <c r="FCZ112" s="1009"/>
      <c r="FDA112" s="1009"/>
      <c r="FDB112" s="1009"/>
      <c r="FDC112" s="1009"/>
      <c r="FDD112" s="1009"/>
      <c r="FDE112" s="1009"/>
      <c r="FDF112" s="1009"/>
      <c r="FDG112" s="1009"/>
      <c r="FDH112" s="1009"/>
      <c r="FDI112" s="1009"/>
      <c r="FDJ112" s="1009"/>
      <c r="FDK112" s="1009"/>
      <c r="FDL112" s="1009"/>
      <c r="FDM112" s="1009"/>
      <c r="FDN112" s="1009"/>
      <c r="FDO112" s="1009"/>
      <c r="FDP112" s="1009"/>
      <c r="FDQ112" s="1009"/>
      <c r="FDR112" s="1009"/>
      <c r="FDS112" s="1009"/>
      <c r="FDT112" s="1009"/>
      <c r="FDU112" s="1009"/>
      <c r="FDV112" s="1009"/>
      <c r="FDW112" s="1009"/>
      <c r="FDX112" s="1009"/>
      <c r="FDY112" s="1009"/>
      <c r="FDZ112" s="1009"/>
      <c r="FEA112" s="1009"/>
      <c r="FEB112" s="1009"/>
      <c r="FEC112" s="1009"/>
      <c r="FED112" s="1009"/>
      <c r="FEE112" s="1009"/>
      <c r="FEF112" s="1009"/>
      <c r="FEG112" s="1009"/>
      <c r="FEH112" s="1009"/>
      <c r="FEI112" s="1009"/>
      <c r="FEJ112" s="1009"/>
      <c r="FEK112" s="1009"/>
      <c r="FEL112" s="1009"/>
      <c r="FEM112" s="1009"/>
      <c r="FEN112" s="1009"/>
      <c r="FEO112" s="1009"/>
      <c r="FEP112" s="1009"/>
      <c r="FEQ112" s="1009"/>
      <c r="FER112" s="1009"/>
      <c r="FES112" s="1009"/>
      <c r="FET112" s="1009"/>
      <c r="FEU112" s="1009"/>
      <c r="FEV112" s="1009"/>
      <c r="FEW112" s="1009"/>
      <c r="FEX112" s="1009"/>
      <c r="FEY112" s="1009"/>
      <c r="FEZ112" s="1009"/>
      <c r="FFA112" s="1009"/>
      <c r="FFB112" s="1009"/>
      <c r="FFC112" s="1009"/>
      <c r="FFD112" s="1009"/>
      <c r="FFE112" s="1009"/>
      <c r="FFF112" s="1009"/>
      <c r="FFG112" s="1009"/>
      <c r="FFH112" s="1009"/>
      <c r="FFI112" s="1009"/>
      <c r="FFJ112" s="1009"/>
      <c r="FFK112" s="1009"/>
      <c r="FFL112" s="1009"/>
      <c r="FFM112" s="1009"/>
      <c r="FFN112" s="1009"/>
      <c r="FFO112" s="1009"/>
      <c r="FFP112" s="1009"/>
      <c r="FFQ112" s="1009"/>
      <c r="FFR112" s="1009"/>
      <c r="FFS112" s="1009"/>
      <c r="FFT112" s="1009"/>
      <c r="FFU112" s="1009"/>
      <c r="FFV112" s="1009"/>
      <c r="FFW112" s="1009"/>
      <c r="FFX112" s="1009"/>
      <c r="FFY112" s="1009"/>
      <c r="FFZ112" s="1009"/>
      <c r="FGA112" s="1009"/>
      <c r="FGB112" s="1009"/>
      <c r="FGC112" s="1009"/>
      <c r="FGD112" s="1009"/>
      <c r="FGE112" s="1009"/>
      <c r="FGF112" s="1009"/>
      <c r="FGG112" s="1009"/>
      <c r="FGH112" s="1009"/>
      <c r="FGI112" s="1009"/>
      <c r="FGJ112" s="1009"/>
      <c r="FGK112" s="1009"/>
      <c r="FGL112" s="1009"/>
      <c r="FGM112" s="1009"/>
      <c r="FGN112" s="1009"/>
      <c r="FGO112" s="1009"/>
      <c r="FGP112" s="1009"/>
      <c r="FGQ112" s="1009"/>
      <c r="FGR112" s="1009"/>
      <c r="FGS112" s="1009"/>
      <c r="FGT112" s="1009"/>
      <c r="FGU112" s="1009"/>
      <c r="FGV112" s="1009"/>
      <c r="FGW112" s="1009"/>
      <c r="FGX112" s="1009"/>
      <c r="FGY112" s="1009"/>
      <c r="FGZ112" s="1009"/>
      <c r="FHA112" s="1009"/>
      <c r="FHB112" s="1009"/>
      <c r="FHC112" s="1009"/>
      <c r="FHD112" s="1009"/>
      <c r="FHE112" s="1009"/>
      <c r="FHF112" s="1009"/>
      <c r="FHG112" s="1009"/>
      <c r="FHH112" s="1009"/>
      <c r="FHI112" s="1009"/>
      <c r="FHJ112" s="1009"/>
      <c r="FHK112" s="1009"/>
      <c r="FHL112" s="1009"/>
      <c r="FHM112" s="1009"/>
      <c r="FHN112" s="1009"/>
      <c r="FHO112" s="1009"/>
      <c r="FHP112" s="1009"/>
      <c r="FHQ112" s="1009"/>
      <c r="FHR112" s="1009"/>
      <c r="FHS112" s="1009"/>
      <c r="FHT112" s="1009"/>
      <c r="FHU112" s="1009"/>
      <c r="FHV112" s="1009"/>
      <c r="FHW112" s="1009"/>
      <c r="FHX112" s="1009"/>
      <c r="FHY112" s="1009"/>
      <c r="FHZ112" s="1009"/>
      <c r="FIA112" s="1009"/>
      <c r="FIB112" s="1009"/>
      <c r="FIC112" s="1009"/>
      <c r="FID112" s="1009"/>
      <c r="FIE112" s="1009"/>
      <c r="FIF112" s="1009"/>
      <c r="FIG112" s="1009"/>
      <c r="FIH112" s="1009"/>
      <c r="FII112" s="1009"/>
      <c r="FIJ112" s="1009"/>
      <c r="FIK112" s="1009"/>
      <c r="FIL112" s="1009"/>
      <c r="FIM112" s="1009"/>
      <c r="FIN112" s="1009"/>
      <c r="FIO112" s="1009"/>
      <c r="FIP112" s="1009"/>
      <c r="FIQ112" s="1009"/>
      <c r="FIR112" s="1009"/>
      <c r="FIS112" s="1009"/>
      <c r="FIT112" s="1009"/>
      <c r="FIU112" s="1009"/>
      <c r="FIV112" s="1009"/>
      <c r="FIW112" s="1009"/>
      <c r="FIX112" s="1009"/>
      <c r="FIY112" s="1009"/>
      <c r="FIZ112" s="1009"/>
      <c r="FJA112" s="1009"/>
      <c r="FJB112" s="1009"/>
      <c r="FJC112" s="1009"/>
      <c r="FJD112" s="1009"/>
      <c r="FJE112" s="1009"/>
      <c r="FJF112" s="1009"/>
      <c r="FJG112" s="1009"/>
      <c r="FJH112" s="1009"/>
      <c r="FJI112" s="1009"/>
      <c r="FJJ112" s="1009"/>
      <c r="FJK112" s="1009"/>
      <c r="FJL112" s="1009"/>
      <c r="FJM112" s="1009"/>
      <c r="FJN112" s="1009"/>
      <c r="FJO112" s="1009"/>
      <c r="FJP112" s="1009"/>
      <c r="FJQ112" s="1009"/>
      <c r="FJR112" s="1009"/>
      <c r="FJS112" s="1009"/>
      <c r="FJT112" s="1009"/>
      <c r="FJU112" s="1009"/>
      <c r="FJV112" s="1009"/>
      <c r="FJW112" s="1009"/>
      <c r="FJX112" s="1009"/>
      <c r="FJY112" s="1009"/>
      <c r="FJZ112" s="1009"/>
      <c r="FKA112" s="1009"/>
      <c r="FKB112" s="1009"/>
      <c r="FKC112" s="1009"/>
      <c r="FKD112" s="1009"/>
      <c r="FKE112" s="1009"/>
      <c r="FKF112" s="1009"/>
      <c r="FKG112" s="1009"/>
      <c r="FKH112" s="1009"/>
      <c r="FKI112" s="1009"/>
      <c r="FKJ112" s="1009"/>
      <c r="FKK112" s="1009"/>
      <c r="FKL112" s="1009"/>
      <c r="FKM112" s="1009"/>
      <c r="FKN112" s="1009"/>
      <c r="FKO112" s="1009"/>
      <c r="FKP112" s="1009"/>
      <c r="FKQ112" s="1009"/>
      <c r="FKR112" s="1009"/>
      <c r="FKS112" s="1009"/>
      <c r="FKT112" s="1009"/>
      <c r="FKU112" s="1009"/>
      <c r="FKV112" s="1009"/>
      <c r="FKW112" s="1009"/>
      <c r="FKX112" s="1009"/>
      <c r="FKY112" s="1009"/>
      <c r="FKZ112" s="1009"/>
      <c r="FLA112" s="1009"/>
      <c r="FLB112" s="1009"/>
      <c r="FLC112" s="1009"/>
      <c r="FLD112" s="1009"/>
      <c r="FLE112" s="1009"/>
      <c r="FLF112" s="1009"/>
      <c r="FLG112" s="1009"/>
      <c r="FLH112" s="1009"/>
      <c r="FLI112" s="1009"/>
      <c r="FLJ112" s="1009"/>
      <c r="FLK112" s="1009"/>
      <c r="FLL112" s="1009"/>
      <c r="FLM112" s="1009"/>
      <c r="FLN112" s="1009"/>
      <c r="FLO112" s="1009"/>
      <c r="FLP112" s="1009"/>
      <c r="FLQ112" s="1009"/>
      <c r="FLR112" s="1009"/>
      <c r="FLS112" s="1009"/>
      <c r="FLT112" s="1009"/>
      <c r="FLU112" s="1009"/>
      <c r="FLV112" s="1009"/>
      <c r="FLW112" s="1009"/>
      <c r="FLX112" s="1009"/>
      <c r="FLY112" s="1009"/>
      <c r="FLZ112" s="1009"/>
      <c r="FMA112" s="1009"/>
      <c r="FMB112" s="1009"/>
      <c r="FMC112" s="1009"/>
      <c r="FMD112" s="1009"/>
      <c r="FME112" s="1009"/>
      <c r="FMF112" s="1009"/>
      <c r="FMG112" s="1009"/>
      <c r="FMH112" s="1009"/>
      <c r="FMI112" s="1009"/>
      <c r="FMJ112" s="1009"/>
      <c r="FMK112" s="1009"/>
      <c r="FML112" s="1009"/>
      <c r="FMM112" s="1009"/>
      <c r="FMN112" s="1009"/>
      <c r="FMO112" s="1009"/>
      <c r="FMP112" s="1009"/>
      <c r="FMQ112" s="1009"/>
      <c r="FMR112" s="1009"/>
      <c r="FMS112" s="1009"/>
      <c r="FMT112" s="1009"/>
      <c r="FMU112" s="1009"/>
      <c r="FMV112" s="1009"/>
      <c r="FMW112" s="1009"/>
      <c r="FMX112" s="1009"/>
      <c r="FMY112" s="1009"/>
      <c r="FMZ112" s="1009"/>
      <c r="FNA112" s="1009"/>
      <c r="FNB112" s="1009"/>
      <c r="FNC112" s="1009"/>
      <c r="FND112" s="1009"/>
      <c r="FNE112" s="1009"/>
      <c r="FNF112" s="1009"/>
      <c r="FNG112" s="1009"/>
      <c r="FNH112" s="1009"/>
      <c r="FNI112" s="1009"/>
      <c r="FNJ112" s="1009"/>
      <c r="FNK112" s="1009"/>
      <c r="FNL112" s="1009"/>
      <c r="FNM112" s="1009"/>
      <c r="FNN112" s="1009"/>
      <c r="FNO112" s="1009"/>
      <c r="FNP112" s="1009"/>
      <c r="FNQ112" s="1009"/>
      <c r="FNR112" s="1009"/>
      <c r="FNS112" s="1009"/>
      <c r="FNT112" s="1009"/>
      <c r="FNU112" s="1009"/>
      <c r="FNV112" s="1009"/>
      <c r="FNW112" s="1009"/>
      <c r="FNX112" s="1009"/>
      <c r="FNY112" s="1009"/>
      <c r="FNZ112" s="1009"/>
      <c r="FOA112" s="1009"/>
      <c r="FOB112" s="1009"/>
      <c r="FOC112" s="1009"/>
      <c r="FOD112" s="1009"/>
      <c r="FOE112" s="1009"/>
      <c r="FOF112" s="1009"/>
      <c r="FOG112" s="1009"/>
      <c r="FOH112" s="1009"/>
      <c r="FOI112" s="1009"/>
      <c r="FOJ112" s="1009"/>
      <c r="FOK112" s="1009"/>
      <c r="FOL112" s="1009"/>
      <c r="FOM112" s="1009"/>
      <c r="FON112" s="1009"/>
      <c r="FOO112" s="1009"/>
      <c r="FOP112" s="1009"/>
      <c r="FOQ112" s="1009"/>
      <c r="FOR112" s="1009"/>
      <c r="FOS112" s="1009"/>
      <c r="FOT112" s="1009"/>
      <c r="FOU112" s="1009"/>
      <c r="FOV112" s="1009"/>
      <c r="FOW112" s="1009"/>
      <c r="FOX112" s="1009"/>
      <c r="FOY112" s="1009"/>
      <c r="FOZ112" s="1009"/>
      <c r="FPA112" s="1009"/>
      <c r="FPB112" s="1009"/>
      <c r="FPC112" s="1009"/>
      <c r="FPD112" s="1009"/>
      <c r="FPE112" s="1009"/>
      <c r="FPF112" s="1009"/>
      <c r="FPG112" s="1009"/>
      <c r="FPH112" s="1009"/>
      <c r="FPI112" s="1009"/>
      <c r="FPJ112" s="1009"/>
      <c r="FPK112" s="1009"/>
      <c r="FPL112" s="1009"/>
      <c r="FPM112" s="1009"/>
      <c r="FPN112" s="1009"/>
      <c r="FPO112" s="1009"/>
      <c r="FPP112" s="1009"/>
      <c r="FPQ112" s="1009"/>
      <c r="FPR112" s="1009"/>
      <c r="FPS112" s="1009"/>
      <c r="FPT112" s="1009"/>
      <c r="FPU112" s="1009"/>
      <c r="FPV112" s="1009"/>
      <c r="FPW112" s="1009"/>
      <c r="FPX112" s="1009"/>
      <c r="FPY112" s="1009"/>
      <c r="FPZ112" s="1009"/>
      <c r="FQA112" s="1009"/>
      <c r="FQB112" s="1009"/>
      <c r="FQC112" s="1009"/>
      <c r="FQD112" s="1009"/>
      <c r="FQE112" s="1009"/>
      <c r="FQF112" s="1009"/>
      <c r="FQG112" s="1009"/>
      <c r="FQH112" s="1009"/>
      <c r="FQI112" s="1009"/>
      <c r="FQJ112" s="1009"/>
      <c r="FQK112" s="1009"/>
      <c r="FQL112" s="1009"/>
      <c r="FQM112" s="1009"/>
      <c r="FQN112" s="1009"/>
      <c r="FQO112" s="1009"/>
      <c r="FQP112" s="1009"/>
      <c r="FQQ112" s="1009"/>
      <c r="FQR112" s="1009"/>
      <c r="FQS112" s="1009"/>
      <c r="FQT112" s="1009"/>
      <c r="FQU112" s="1009"/>
      <c r="FQV112" s="1009"/>
      <c r="FQW112" s="1009"/>
      <c r="FQX112" s="1009"/>
      <c r="FQY112" s="1009"/>
      <c r="FQZ112" s="1009"/>
      <c r="FRA112" s="1009"/>
      <c r="FRB112" s="1009"/>
      <c r="FRC112" s="1009"/>
      <c r="FRD112" s="1009"/>
      <c r="FRE112" s="1009"/>
      <c r="FRF112" s="1009"/>
      <c r="FRG112" s="1009"/>
      <c r="FRH112" s="1009"/>
      <c r="FRI112" s="1009"/>
      <c r="FRJ112" s="1009"/>
      <c r="FRK112" s="1009"/>
      <c r="FRL112" s="1009"/>
      <c r="FRM112" s="1009"/>
      <c r="FRN112" s="1009"/>
      <c r="FRO112" s="1009"/>
      <c r="FRP112" s="1009"/>
      <c r="FRQ112" s="1009"/>
      <c r="FRR112" s="1009"/>
      <c r="FRS112" s="1009"/>
      <c r="FRT112" s="1009"/>
      <c r="FRU112" s="1009"/>
      <c r="FRV112" s="1009"/>
      <c r="FRW112" s="1009"/>
      <c r="FRX112" s="1009"/>
      <c r="FRY112" s="1009"/>
      <c r="FRZ112" s="1009"/>
      <c r="FSA112" s="1009"/>
      <c r="FSB112" s="1009"/>
      <c r="FSC112" s="1009"/>
      <c r="FSD112" s="1009"/>
      <c r="FSE112" s="1009"/>
      <c r="FSF112" s="1009"/>
      <c r="FSG112" s="1009"/>
      <c r="FSH112" s="1009"/>
      <c r="FSI112" s="1009"/>
      <c r="FSJ112" s="1009"/>
      <c r="FSK112" s="1009"/>
      <c r="FSL112" s="1009"/>
      <c r="FSM112" s="1009"/>
      <c r="FSN112" s="1009"/>
      <c r="FSO112" s="1009"/>
      <c r="FSP112" s="1009"/>
      <c r="FSQ112" s="1009"/>
      <c r="FSR112" s="1009"/>
      <c r="FSS112" s="1009"/>
      <c r="FST112" s="1009"/>
      <c r="FSU112" s="1009"/>
      <c r="FSV112" s="1009"/>
      <c r="FSW112" s="1009"/>
      <c r="FSX112" s="1009"/>
      <c r="FSY112" s="1009"/>
      <c r="FSZ112" s="1009"/>
      <c r="FTA112" s="1009"/>
      <c r="FTB112" s="1009"/>
      <c r="FTC112" s="1009"/>
      <c r="FTD112" s="1009"/>
      <c r="FTE112" s="1009"/>
      <c r="FTF112" s="1009"/>
      <c r="FTG112" s="1009"/>
      <c r="FTH112" s="1009"/>
      <c r="FTI112" s="1009"/>
      <c r="FTJ112" s="1009"/>
      <c r="FTK112" s="1009"/>
      <c r="FTL112" s="1009"/>
      <c r="FTM112" s="1009"/>
      <c r="FTN112" s="1009"/>
      <c r="FTO112" s="1009"/>
      <c r="FTP112" s="1009"/>
      <c r="FTQ112" s="1009"/>
      <c r="FTR112" s="1009"/>
      <c r="FTS112" s="1009"/>
      <c r="FTT112" s="1009"/>
      <c r="FTU112" s="1009"/>
      <c r="FTV112" s="1009"/>
      <c r="FTW112" s="1009"/>
      <c r="FTX112" s="1009"/>
      <c r="FTY112" s="1009"/>
      <c r="FTZ112" s="1009"/>
      <c r="FUA112" s="1009"/>
      <c r="FUB112" s="1009"/>
      <c r="FUC112" s="1009"/>
      <c r="FUD112" s="1009"/>
      <c r="FUE112" s="1009"/>
      <c r="FUF112" s="1009"/>
      <c r="FUG112" s="1009"/>
      <c r="FUH112" s="1009"/>
      <c r="FUI112" s="1009"/>
      <c r="FUJ112" s="1009"/>
      <c r="FUK112" s="1009"/>
      <c r="FUL112" s="1009"/>
      <c r="FUM112" s="1009"/>
      <c r="FUN112" s="1009"/>
      <c r="FUO112" s="1009"/>
      <c r="FUP112" s="1009"/>
      <c r="FUQ112" s="1009"/>
      <c r="FUR112" s="1009"/>
      <c r="FUS112" s="1009"/>
      <c r="FUT112" s="1009"/>
      <c r="FUU112" s="1009"/>
      <c r="FUV112" s="1009"/>
      <c r="FUW112" s="1009"/>
      <c r="FUX112" s="1009"/>
      <c r="FUY112" s="1009"/>
      <c r="FUZ112" s="1009"/>
      <c r="FVA112" s="1009"/>
      <c r="FVB112" s="1009"/>
      <c r="FVC112" s="1009"/>
      <c r="FVD112" s="1009"/>
      <c r="FVE112" s="1009"/>
      <c r="FVF112" s="1009"/>
      <c r="FVG112" s="1009"/>
      <c r="FVH112" s="1009"/>
      <c r="FVI112" s="1009"/>
      <c r="FVJ112" s="1009"/>
      <c r="FVK112" s="1009"/>
      <c r="FVL112" s="1009"/>
      <c r="FVM112" s="1009"/>
      <c r="FVN112" s="1009"/>
      <c r="FVO112" s="1009"/>
      <c r="FVP112" s="1009"/>
      <c r="FVQ112" s="1009"/>
      <c r="FVR112" s="1009"/>
      <c r="FVS112" s="1009"/>
      <c r="FVT112" s="1009"/>
      <c r="FVU112" s="1009"/>
      <c r="FVV112" s="1009"/>
      <c r="FVW112" s="1009"/>
      <c r="FVX112" s="1009"/>
      <c r="FVY112" s="1009"/>
      <c r="FVZ112" s="1009"/>
      <c r="FWA112" s="1009"/>
      <c r="FWB112" s="1009"/>
      <c r="FWC112" s="1009"/>
      <c r="FWD112" s="1009"/>
      <c r="FWE112" s="1009"/>
      <c r="FWF112" s="1009"/>
      <c r="FWG112" s="1009"/>
      <c r="FWH112" s="1009"/>
      <c r="FWI112" s="1009"/>
      <c r="FWJ112" s="1009"/>
      <c r="FWK112" s="1009"/>
      <c r="FWL112" s="1009"/>
      <c r="FWM112" s="1009"/>
      <c r="FWN112" s="1009"/>
      <c r="FWO112" s="1009"/>
      <c r="FWP112" s="1009"/>
      <c r="FWQ112" s="1009"/>
      <c r="FWR112" s="1009"/>
      <c r="FWS112" s="1009"/>
      <c r="FWT112" s="1009"/>
      <c r="FWU112" s="1009"/>
      <c r="FWV112" s="1009"/>
      <c r="FWW112" s="1009"/>
      <c r="FWX112" s="1009"/>
      <c r="FWY112" s="1009"/>
      <c r="FWZ112" s="1009"/>
      <c r="FXA112" s="1009"/>
      <c r="FXB112" s="1009"/>
      <c r="FXC112" s="1009"/>
      <c r="FXD112" s="1009"/>
      <c r="FXE112" s="1009"/>
      <c r="FXF112" s="1009"/>
      <c r="FXG112" s="1009"/>
      <c r="FXH112" s="1009"/>
      <c r="FXI112" s="1009"/>
      <c r="FXJ112" s="1009"/>
      <c r="FXK112" s="1009"/>
      <c r="FXL112" s="1009"/>
      <c r="FXM112" s="1009"/>
      <c r="FXN112" s="1009"/>
      <c r="FXO112" s="1009"/>
      <c r="FXP112" s="1009"/>
      <c r="FXQ112" s="1009"/>
      <c r="FXR112" s="1009"/>
      <c r="FXS112" s="1009"/>
      <c r="FXT112" s="1009"/>
      <c r="FXU112" s="1009"/>
      <c r="FXV112" s="1009"/>
      <c r="FXW112" s="1009"/>
      <c r="FXX112" s="1009"/>
      <c r="FXY112" s="1009"/>
      <c r="FXZ112" s="1009"/>
      <c r="FYA112" s="1009"/>
      <c r="FYB112" s="1009"/>
      <c r="FYC112" s="1009"/>
      <c r="FYD112" s="1009"/>
      <c r="FYE112" s="1009"/>
      <c r="FYF112" s="1009"/>
      <c r="FYG112" s="1009"/>
      <c r="FYH112" s="1009"/>
      <c r="FYI112" s="1009"/>
      <c r="FYJ112" s="1009"/>
      <c r="FYK112" s="1009"/>
      <c r="FYL112" s="1009"/>
      <c r="FYM112" s="1009"/>
      <c r="FYN112" s="1009"/>
      <c r="FYO112" s="1009"/>
      <c r="FYP112" s="1009"/>
      <c r="FYQ112" s="1009"/>
      <c r="FYR112" s="1009"/>
      <c r="FYS112" s="1009"/>
      <c r="FYT112" s="1009"/>
      <c r="FYU112" s="1009"/>
      <c r="FYV112" s="1009"/>
      <c r="FYW112" s="1009"/>
      <c r="FYX112" s="1009"/>
      <c r="FYY112" s="1009"/>
      <c r="FYZ112" s="1009"/>
      <c r="FZA112" s="1009"/>
      <c r="FZB112" s="1009"/>
      <c r="FZC112" s="1009"/>
      <c r="FZD112" s="1009"/>
      <c r="FZE112" s="1009"/>
      <c r="FZF112" s="1009"/>
      <c r="FZG112" s="1009"/>
      <c r="FZH112" s="1009"/>
      <c r="FZI112" s="1009"/>
      <c r="FZJ112" s="1009"/>
      <c r="FZK112" s="1009"/>
      <c r="FZL112" s="1009"/>
      <c r="FZM112" s="1009"/>
      <c r="FZN112" s="1009"/>
      <c r="FZO112" s="1009"/>
      <c r="FZP112" s="1009"/>
      <c r="FZQ112" s="1009"/>
      <c r="FZR112" s="1009"/>
      <c r="FZS112" s="1009"/>
      <c r="FZT112" s="1009"/>
      <c r="FZU112" s="1009"/>
      <c r="FZV112" s="1009"/>
      <c r="FZW112" s="1009"/>
      <c r="FZX112" s="1009"/>
      <c r="FZY112" s="1009"/>
      <c r="FZZ112" s="1009"/>
      <c r="GAA112" s="1009"/>
      <c r="GAB112" s="1009"/>
      <c r="GAC112" s="1009"/>
      <c r="GAD112" s="1009"/>
      <c r="GAE112" s="1009"/>
      <c r="GAF112" s="1009"/>
      <c r="GAG112" s="1009"/>
      <c r="GAH112" s="1009"/>
      <c r="GAI112" s="1009"/>
      <c r="GAJ112" s="1009"/>
      <c r="GAK112" s="1009"/>
      <c r="GAL112" s="1009"/>
      <c r="GAM112" s="1009"/>
      <c r="GAN112" s="1009"/>
      <c r="GAO112" s="1009"/>
      <c r="GAP112" s="1009"/>
      <c r="GAQ112" s="1009"/>
      <c r="GAR112" s="1009"/>
      <c r="GAS112" s="1009"/>
      <c r="GAT112" s="1009"/>
      <c r="GAU112" s="1009"/>
      <c r="GAV112" s="1009"/>
      <c r="GAW112" s="1009"/>
      <c r="GAX112" s="1009"/>
      <c r="GAY112" s="1009"/>
      <c r="GAZ112" s="1009"/>
      <c r="GBA112" s="1009"/>
      <c r="GBB112" s="1009"/>
      <c r="GBC112" s="1009"/>
      <c r="GBD112" s="1009"/>
      <c r="GBE112" s="1009"/>
      <c r="GBF112" s="1009"/>
      <c r="GBG112" s="1009"/>
      <c r="GBH112" s="1009"/>
      <c r="GBI112" s="1009"/>
      <c r="GBJ112" s="1009"/>
      <c r="GBK112" s="1009"/>
      <c r="GBL112" s="1009"/>
      <c r="GBM112" s="1009"/>
      <c r="GBN112" s="1009"/>
      <c r="GBO112" s="1009"/>
      <c r="GBP112" s="1009"/>
      <c r="GBQ112" s="1009"/>
      <c r="GBR112" s="1009"/>
      <c r="GBS112" s="1009"/>
      <c r="GBT112" s="1009"/>
      <c r="GBU112" s="1009"/>
      <c r="GBV112" s="1009"/>
      <c r="GBW112" s="1009"/>
      <c r="GBX112" s="1009"/>
      <c r="GBY112" s="1009"/>
      <c r="GBZ112" s="1009"/>
      <c r="GCA112" s="1009"/>
      <c r="GCB112" s="1009"/>
      <c r="GCC112" s="1009"/>
      <c r="GCD112" s="1009"/>
      <c r="GCE112" s="1009"/>
      <c r="GCF112" s="1009"/>
      <c r="GCG112" s="1009"/>
      <c r="GCH112" s="1009"/>
      <c r="GCI112" s="1009"/>
      <c r="GCJ112" s="1009"/>
      <c r="GCK112" s="1009"/>
      <c r="GCL112" s="1009"/>
      <c r="GCM112" s="1009"/>
      <c r="GCN112" s="1009"/>
      <c r="GCO112" s="1009"/>
      <c r="GCP112" s="1009"/>
      <c r="GCQ112" s="1009"/>
      <c r="GCR112" s="1009"/>
      <c r="GCS112" s="1009"/>
      <c r="GCT112" s="1009"/>
      <c r="GCU112" s="1009"/>
      <c r="GCV112" s="1009"/>
      <c r="GCW112" s="1009"/>
      <c r="GCX112" s="1009"/>
      <c r="GCY112" s="1009"/>
      <c r="GCZ112" s="1009"/>
      <c r="GDA112" s="1009"/>
      <c r="GDB112" s="1009"/>
      <c r="GDC112" s="1009"/>
      <c r="GDD112" s="1009"/>
      <c r="GDE112" s="1009"/>
      <c r="GDF112" s="1009"/>
      <c r="GDG112" s="1009"/>
      <c r="GDH112" s="1009"/>
      <c r="GDI112" s="1009"/>
      <c r="GDJ112" s="1009"/>
      <c r="GDK112" s="1009"/>
      <c r="GDL112" s="1009"/>
      <c r="GDM112" s="1009"/>
      <c r="GDN112" s="1009"/>
      <c r="GDO112" s="1009"/>
      <c r="GDP112" s="1009"/>
      <c r="GDQ112" s="1009"/>
      <c r="GDR112" s="1009"/>
      <c r="GDS112" s="1009"/>
      <c r="GDT112" s="1009"/>
      <c r="GDU112" s="1009"/>
      <c r="GDV112" s="1009"/>
      <c r="GDW112" s="1009"/>
      <c r="GDX112" s="1009"/>
      <c r="GDY112" s="1009"/>
      <c r="GDZ112" s="1009"/>
      <c r="GEA112" s="1009"/>
      <c r="GEB112" s="1009"/>
      <c r="GEC112" s="1009"/>
      <c r="GED112" s="1009"/>
      <c r="GEE112" s="1009"/>
      <c r="GEF112" s="1009"/>
      <c r="GEG112" s="1009"/>
      <c r="GEH112" s="1009"/>
      <c r="GEI112" s="1009"/>
      <c r="GEJ112" s="1009"/>
      <c r="GEK112" s="1009"/>
      <c r="GEL112" s="1009"/>
      <c r="GEM112" s="1009"/>
      <c r="GEN112" s="1009"/>
      <c r="GEO112" s="1009"/>
      <c r="GEP112" s="1009"/>
      <c r="GEQ112" s="1009"/>
      <c r="GER112" s="1009"/>
      <c r="GES112" s="1009"/>
      <c r="GET112" s="1009"/>
      <c r="GEU112" s="1009"/>
      <c r="GEV112" s="1009"/>
      <c r="GEW112" s="1009"/>
      <c r="GEX112" s="1009"/>
      <c r="GEY112" s="1009"/>
      <c r="GEZ112" s="1009"/>
      <c r="GFA112" s="1009"/>
      <c r="GFB112" s="1009"/>
      <c r="GFC112" s="1009"/>
      <c r="GFD112" s="1009"/>
      <c r="GFE112" s="1009"/>
      <c r="GFF112" s="1009"/>
      <c r="GFG112" s="1009"/>
      <c r="GFH112" s="1009"/>
      <c r="GFI112" s="1009"/>
      <c r="GFJ112" s="1009"/>
      <c r="GFK112" s="1009"/>
      <c r="GFL112" s="1009"/>
      <c r="GFM112" s="1009"/>
      <c r="GFN112" s="1009"/>
      <c r="GFO112" s="1009"/>
      <c r="GFP112" s="1009"/>
      <c r="GFQ112" s="1009"/>
      <c r="GFR112" s="1009"/>
      <c r="GFS112" s="1009"/>
      <c r="GFT112" s="1009"/>
      <c r="GFU112" s="1009"/>
      <c r="GFV112" s="1009"/>
      <c r="GFW112" s="1009"/>
      <c r="GFX112" s="1009"/>
      <c r="GFY112" s="1009"/>
      <c r="GFZ112" s="1009"/>
      <c r="GGA112" s="1009"/>
      <c r="GGB112" s="1009"/>
      <c r="GGC112" s="1009"/>
      <c r="GGD112" s="1009"/>
      <c r="GGE112" s="1009"/>
      <c r="GGF112" s="1009"/>
      <c r="GGG112" s="1009"/>
      <c r="GGH112" s="1009"/>
      <c r="GGI112" s="1009"/>
      <c r="GGJ112" s="1009"/>
      <c r="GGK112" s="1009"/>
      <c r="GGL112" s="1009"/>
      <c r="GGM112" s="1009"/>
      <c r="GGN112" s="1009"/>
      <c r="GGO112" s="1009"/>
      <c r="GGP112" s="1009"/>
      <c r="GGQ112" s="1009"/>
      <c r="GGR112" s="1009"/>
      <c r="GGS112" s="1009"/>
      <c r="GGT112" s="1009"/>
      <c r="GGU112" s="1009"/>
      <c r="GGV112" s="1009"/>
      <c r="GGW112" s="1009"/>
      <c r="GGX112" s="1009"/>
      <c r="GGY112" s="1009"/>
      <c r="GGZ112" s="1009"/>
      <c r="GHA112" s="1009"/>
      <c r="GHB112" s="1009"/>
      <c r="GHC112" s="1009"/>
      <c r="GHD112" s="1009"/>
      <c r="GHE112" s="1009"/>
      <c r="GHF112" s="1009"/>
      <c r="GHG112" s="1009"/>
      <c r="GHH112" s="1009"/>
      <c r="GHI112" s="1009"/>
      <c r="GHJ112" s="1009"/>
      <c r="GHK112" s="1009"/>
      <c r="GHL112" s="1009"/>
      <c r="GHM112" s="1009"/>
      <c r="GHN112" s="1009"/>
      <c r="GHO112" s="1009"/>
      <c r="GHP112" s="1009"/>
      <c r="GHQ112" s="1009"/>
      <c r="GHR112" s="1009"/>
      <c r="GHS112" s="1009"/>
      <c r="GHT112" s="1009"/>
      <c r="GHU112" s="1009"/>
      <c r="GHV112" s="1009"/>
      <c r="GHW112" s="1009"/>
      <c r="GHX112" s="1009"/>
      <c r="GHY112" s="1009"/>
      <c r="GHZ112" s="1009"/>
      <c r="GIA112" s="1009"/>
      <c r="GIB112" s="1009"/>
      <c r="GIC112" s="1009"/>
      <c r="GID112" s="1009"/>
      <c r="GIE112" s="1009"/>
      <c r="GIF112" s="1009"/>
      <c r="GIG112" s="1009"/>
      <c r="GIH112" s="1009"/>
      <c r="GII112" s="1009"/>
      <c r="GIJ112" s="1009"/>
      <c r="GIK112" s="1009"/>
      <c r="GIL112" s="1009"/>
      <c r="GIM112" s="1009"/>
      <c r="GIN112" s="1009"/>
      <c r="GIO112" s="1009"/>
      <c r="GIP112" s="1009"/>
      <c r="GIQ112" s="1009"/>
      <c r="GIR112" s="1009"/>
      <c r="GIS112" s="1009"/>
      <c r="GIT112" s="1009"/>
      <c r="GIU112" s="1009"/>
      <c r="GIV112" s="1009"/>
      <c r="GIW112" s="1009"/>
      <c r="GIX112" s="1009"/>
      <c r="GIY112" s="1009"/>
      <c r="GIZ112" s="1009"/>
      <c r="GJA112" s="1009"/>
      <c r="GJB112" s="1009"/>
      <c r="GJC112" s="1009"/>
      <c r="GJD112" s="1009"/>
      <c r="GJE112" s="1009"/>
      <c r="GJF112" s="1009"/>
      <c r="GJG112" s="1009"/>
      <c r="GJH112" s="1009"/>
      <c r="GJI112" s="1009"/>
      <c r="GJJ112" s="1009"/>
      <c r="GJK112" s="1009"/>
      <c r="GJL112" s="1009"/>
      <c r="GJM112" s="1009"/>
      <c r="GJN112" s="1009"/>
      <c r="GJO112" s="1009"/>
      <c r="GJP112" s="1009"/>
      <c r="GJQ112" s="1009"/>
      <c r="GJR112" s="1009"/>
      <c r="GJS112" s="1009"/>
      <c r="GJT112" s="1009"/>
      <c r="GJU112" s="1009"/>
      <c r="GJV112" s="1009"/>
      <c r="GJW112" s="1009"/>
      <c r="GJX112" s="1009"/>
      <c r="GJY112" s="1009"/>
      <c r="GJZ112" s="1009"/>
      <c r="GKA112" s="1009"/>
      <c r="GKB112" s="1009"/>
      <c r="GKC112" s="1009"/>
      <c r="GKD112" s="1009"/>
      <c r="GKE112" s="1009"/>
      <c r="GKF112" s="1009"/>
      <c r="GKG112" s="1009"/>
      <c r="GKH112" s="1009"/>
      <c r="GKI112" s="1009"/>
      <c r="GKJ112" s="1009"/>
      <c r="GKK112" s="1009"/>
      <c r="GKL112" s="1009"/>
      <c r="GKM112" s="1009"/>
      <c r="GKN112" s="1009"/>
      <c r="GKO112" s="1009"/>
      <c r="GKP112" s="1009"/>
      <c r="GKQ112" s="1009"/>
      <c r="GKR112" s="1009"/>
      <c r="GKS112" s="1009"/>
      <c r="GKT112" s="1009"/>
      <c r="GKU112" s="1009"/>
      <c r="GKV112" s="1009"/>
      <c r="GKW112" s="1009"/>
      <c r="GKX112" s="1009"/>
      <c r="GKY112" s="1009"/>
      <c r="GKZ112" s="1009"/>
      <c r="GLA112" s="1009"/>
      <c r="GLB112" s="1009"/>
      <c r="GLC112" s="1009"/>
      <c r="GLD112" s="1009"/>
      <c r="GLE112" s="1009"/>
      <c r="GLF112" s="1009"/>
      <c r="GLG112" s="1009"/>
      <c r="GLH112" s="1009"/>
      <c r="GLI112" s="1009"/>
      <c r="GLJ112" s="1009"/>
      <c r="GLK112" s="1009"/>
      <c r="GLL112" s="1009"/>
      <c r="GLM112" s="1009"/>
      <c r="GLN112" s="1009"/>
      <c r="GLO112" s="1009"/>
      <c r="GLP112" s="1009"/>
      <c r="GLQ112" s="1009"/>
      <c r="GLR112" s="1009"/>
      <c r="GLS112" s="1009"/>
      <c r="GLT112" s="1009"/>
      <c r="GLU112" s="1009"/>
      <c r="GLV112" s="1009"/>
      <c r="GLW112" s="1009"/>
      <c r="GLX112" s="1009"/>
      <c r="GLY112" s="1009"/>
      <c r="GLZ112" s="1009"/>
      <c r="GMA112" s="1009"/>
      <c r="GMB112" s="1009"/>
      <c r="GMC112" s="1009"/>
      <c r="GMD112" s="1009"/>
      <c r="GME112" s="1009"/>
      <c r="GMF112" s="1009"/>
      <c r="GMG112" s="1009"/>
      <c r="GMH112" s="1009"/>
      <c r="GMI112" s="1009"/>
      <c r="GMJ112" s="1009"/>
      <c r="GMK112" s="1009"/>
      <c r="GML112" s="1009"/>
      <c r="GMM112" s="1009"/>
      <c r="GMN112" s="1009"/>
      <c r="GMO112" s="1009"/>
      <c r="GMP112" s="1009"/>
      <c r="GMQ112" s="1009"/>
      <c r="GMR112" s="1009"/>
      <c r="GMS112" s="1009"/>
      <c r="GMT112" s="1009"/>
      <c r="GMU112" s="1009"/>
      <c r="GMV112" s="1009"/>
      <c r="GMW112" s="1009"/>
      <c r="GMX112" s="1009"/>
      <c r="GMY112" s="1009"/>
      <c r="GMZ112" s="1009"/>
      <c r="GNA112" s="1009"/>
      <c r="GNB112" s="1009"/>
      <c r="GNC112" s="1009"/>
      <c r="GND112" s="1009"/>
      <c r="GNE112" s="1009"/>
      <c r="GNF112" s="1009"/>
      <c r="GNG112" s="1009"/>
      <c r="GNH112" s="1009"/>
      <c r="GNI112" s="1009"/>
      <c r="GNJ112" s="1009"/>
      <c r="GNK112" s="1009"/>
      <c r="GNL112" s="1009"/>
      <c r="GNM112" s="1009"/>
      <c r="GNN112" s="1009"/>
      <c r="GNO112" s="1009"/>
      <c r="GNP112" s="1009"/>
      <c r="GNQ112" s="1009"/>
      <c r="GNR112" s="1009"/>
      <c r="GNS112" s="1009"/>
      <c r="GNT112" s="1009"/>
      <c r="GNU112" s="1009"/>
      <c r="GNV112" s="1009"/>
      <c r="GNW112" s="1009"/>
      <c r="GNX112" s="1009"/>
      <c r="GNY112" s="1009"/>
      <c r="GNZ112" s="1009"/>
      <c r="GOA112" s="1009"/>
      <c r="GOB112" s="1009"/>
      <c r="GOC112" s="1009"/>
      <c r="GOD112" s="1009"/>
      <c r="GOE112" s="1009"/>
      <c r="GOF112" s="1009"/>
      <c r="GOG112" s="1009"/>
      <c r="GOH112" s="1009"/>
      <c r="GOI112" s="1009"/>
      <c r="GOJ112" s="1009"/>
      <c r="GOK112" s="1009"/>
      <c r="GOL112" s="1009"/>
      <c r="GOM112" s="1009"/>
      <c r="GON112" s="1009"/>
      <c r="GOO112" s="1009"/>
      <c r="GOP112" s="1009"/>
      <c r="GOQ112" s="1009"/>
      <c r="GOR112" s="1009"/>
      <c r="GOS112" s="1009"/>
      <c r="GOT112" s="1009"/>
      <c r="GOU112" s="1009"/>
      <c r="GOV112" s="1009"/>
      <c r="GOW112" s="1009"/>
      <c r="GOX112" s="1009"/>
      <c r="GOY112" s="1009"/>
      <c r="GOZ112" s="1009"/>
      <c r="GPA112" s="1009"/>
      <c r="GPB112" s="1009"/>
      <c r="GPC112" s="1009"/>
      <c r="GPD112" s="1009"/>
      <c r="GPE112" s="1009"/>
      <c r="GPF112" s="1009"/>
      <c r="GPG112" s="1009"/>
      <c r="GPH112" s="1009"/>
      <c r="GPI112" s="1009"/>
      <c r="GPJ112" s="1009"/>
      <c r="GPK112" s="1009"/>
      <c r="GPL112" s="1009"/>
      <c r="GPM112" s="1009"/>
      <c r="GPN112" s="1009"/>
      <c r="GPO112" s="1009"/>
      <c r="GPP112" s="1009"/>
      <c r="GPQ112" s="1009"/>
      <c r="GPR112" s="1009"/>
      <c r="GPS112" s="1009"/>
      <c r="GPT112" s="1009"/>
      <c r="GPU112" s="1009"/>
      <c r="GPV112" s="1009"/>
      <c r="GPW112" s="1009"/>
      <c r="GPX112" s="1009"/>
      <c r="GPY112" s="1009"/>
      <c r="GPZ112" s="1009"/>
      <c r="GQA112" s="1009"/>
      <c r="GQB112" s="1009"/>
      <c r="GQC112" s="1009"/>
      <c r="GQD112" s="1009"/>
      <c r="GQE112" s="1009"/>
      <c r="GQF112" s="1009"/>
      <c r="GQG112" s="1009"/>
      <c r="GQH112" s="1009"/>
      <c r="GQI112" s="1009"/>
      <c r="GQJ112" s="1009"/>
      <c r="GQK112" s="1009"/>
      <c r="GQL112" s="1009"/>
      <c r="GQM112" s="1009"/>
      <c r="GQN112" s="1009"/>
      <c r="GQO112" s="1009"/>
      <c r="GQP112" s="1009"/>
      <c r="GQQ112" s="1009"/>
      <c r="GQR112" s="1009"/>
      <c r="GQS112" s="1009"/>
      <c r="GQT112" s="1009"/>
      <c r="GQU112" s="1009"/>
      <c r="GQV112" s="1009"/>
      <c r="GQW112" s="1009"/>
      <c r="GQX112" s="1009"/>
      <c r="GQY112" s="1009"/>
      <c r="GQZ112" s="1009"/>
      <c r="GRA112" s="1009"/>
      <c r="GRB112" s="1009"/>
      <c r="GRC112" s="1009"/>
      <c r="GRD112" s="1009"/>
      <c r="GRE112" s="1009"/>
      <c r="GRF112" s="1009"/>
      <c r="GRG112" s="1009"/>
      <c r="GRH112" s="1009"/>
      <c r="GRI112" s="1009"/>
      <c r="GRJ112" s="1009"/>
      <c r="GRK112" s="1009"/>
      <c r="GRL112" s="1009"/>
      <c r="GRM112" s="1009"/>
      <c r="GRN112" s="1009"/>
      <c r="GRO112" s="1009"/>
      <c r="GRP112" s="1009"/>
      <c r="GRQ112" s="1009"/>
      <c r="GRR112" s="1009"/>
      <c r="GRS112" s="1009"/>
      <c r="GRT112" s="1009"/>
      <c r="GRU112" s="1009"/>
      <c r="GRV112" s="1009"/>
      <c r="GRW112" s="1009"/>
      <c r="GRX112" s="1009"/>
      <c r="GRY112" s="1009"/>
      <c r="GRZ112" s="1009"/>
      <c r="GSA112" s="1009"/>
      <c r="GSB112" s="1009"/>
      <c r="GSC112" s="1009"/>
      <c r="GSD112" s="1009"/>
      <c r="GSE112" s="1009"/>
      <c r="GSF112" s="1009"/>
      <c r="GSG112" s="1009"/>
      <c r="GSH112" s="1009"/>
      <c r="GSI112" s="1009"/>
      <c r="GSJ112" s="1009"/>
      <c r="GSK112" s="1009"/>
      <c r="GSL112" s="1009"/>
      <c r="GSM112" s="1009"/>
      <c r="GSN112" s="1009"/>
      <c r="GSO112" s="1009"/>
      <c r="GSP112" s="1009"/>
      <c r="GSQ112" s="1009"/>
      <c r="GSR112" s="1009"/>
      <c r="GSS112" s="1009"/>
      <c r="GST112" s="1009"/>
      <c r="GSU112" s="1009"/>
      <c r="GSV112" s="1009"/>
      <c r="GSW112" s="1009"/>
      <c r="GSX112" s="1009"/>
      <c r="GSY112" s="1009"/>
      <c r="GSZ112" s="1009"/>
      <c r="GTA112" s="1009"/>
      <c r="GTB112" s="1009"/>
      <c r="GTC112" s="1009"/>
      <c r="GTD112" s="1009"/>
      <c r="GTE112" s="1009"/>
      <c r="GTF112" s="1009"/>
      <c r="GTG112" s="1009"/>
      <c r="GTH112" s="1009"/>
      <c r="GTI112" s="1009"/>
      <c r="GTJ112" s="1009"/>
      <c r="GTK112" s="1009"/>
      <c r="GTL112" s="1009"/>
      <c r="GTM112" s="1009"/>
      <c r="GTN112" s="1009"/>
      <c r="GTO112" s="1009"/>
      <c r="GTP112" s="1009"/>
      <c r="GTQ112" s="1009"/>
      <c r="GTR112" s="1009"/>
      <c r="GTS112" s="1009"/>
      <c r="GTT112" s="1009"/>
      <c r="GTU112" s="1009"/>
      <c r="GTV112" s="1009"/>
      <c r="GTW112" s="1009"/>
      <c r="GTX112" s="1009"/>
      <c r="GTY112" s="1009"/>
      <c r="GTZ112" s="1009"/>
      <c r="GUA112" s="1009"/>
      <c r="GUB112" s="1009"/>
      <c r="GUC112" s="1009"/>
      <c r="GUD112" s="1009"/>
      <c r="GUE112" s="1009"/>
      <c r="GUF112" s="1009"/>
      <c r="GUG112" s="1009"/>
      <c r="GUH112" s="1009"/>
      <c r="GUI112" s="1009"/>
      <c r="GUJ112" s="1009"/>
      <c r="GUK112" s="1009"/>
      <c r="GUL112" s="1009"/>
      <c r="GUM112" s="1009"/>
      <c r="GUN112" s="1009"/>
      <c r="GUO112" s="1009"/>
      <c r="GUP112" s="1009"/>
      <c r="GUQ112" s="1009"/>
      <c r="GUR112" s="1009"/>
      <c r="GUS112" s="1009"/>
      <c r="GUT112" s="1009"/>
      <c r="GUU112" s="1009"/>
      <c r="GUV112" s="1009"/>
      <c r="GUW112" s="1009"/>
      <c r="GUX112" s="1009"/>
      <c r="GUY112" s="1009"/>
      <c r="GUZ112" s="1009"/>
      <c r="GVA112" s="1009"/>
      <c r="GVB112" s="1009"/>
      <c r="GVC112" s="1009"/>
      <c r="GVD112" s="1009"/>
      <c r="GVE112" s="1009"/>
      <c r="GVF112" s="1009"/>
      <c r="GVG112" s="1009"/>
      <c r="GVH112" s="1009"/>
      <c r="GVI112" s="1009"/>
      <c r="GVJ112" s="1009"/>
      <c r="GVK112" s="1009"/>
      <c r="GVL112" s="1009"/>
      <c r="GVM112" s="1009"/>
      <c r="GVN112" s="1009"/>
      <c r="GVO112" s="1009"/>
      <c r="GVP112" s="1009"/>
      <c r="GVQ112" s="1009"/>
      <c r="GVR112" s="1009"/>
      <c r="GVS112" s="1009"/>
      <c r="GVT112" s="1009"/>
      <c r="GVU112" s="1009"/>
      <c r="GVV112" s="1009"/>
      <c r="GVW112" s="1009"/>
      <c r="GVX112" s="1009"/>
      <c r="GVY112" s="1009"/>
      <c r="GVZ112" s="1009"/>
      <c r="GWA112" s="1009"/>
      <c r="GWB112" s="1009"/>
      <c r="GWC112" s="1009"/>
      <c r="GWD112" s="1009"/>
      <c r="GWE112" s="1009"/>
      <c r="GWF112" s="1009"/>
      <c r="GWG112" s="1009"/>
      <c r="GWH112" s="1009"/>
      <c r="GWI112" s="1009"/>
      <c r="GWJ112" s="1009"/>
      <c r="GWK112" s="1009"/>
      <c r="GWL112" s="1009"/>
      <c r="GWM112" s="1009"/>
      <c r="GWN112" s="1009"/>
      <c r="GWO112" s="1009"/>
      <c r="GWP112" s="1009"/>
      <c r="GWQ112" s="1009"/>
      <c r="GWR112" s="1009"/>
      <c r="GWS112" s="1009"/>
      <c r="GWT112" s="1009"/>
      <c r="GWU112" s="1009"/>
      <c r="GWV112" s="1009"/>
      <c r="GWW112" s="1009"/>
      <c r="GWX112" s="1009"/>
      <c r="GWY112" s="1009"/>
      <c r="GWZ112" s="1009"/>
      <c r="GXA112" s="1009"/>
      <c r="GXB112" s="1009"/>
      <c r="GXC112" s="1009"/>
      <c r="GXD112" s="1009"/>
      <c r="GXE112" s="1009"/>
      <c r="GXF112" s="1009"/>
      <c r="GXG112" s="1009"/>
      <c r="GXH112" s="1009"/>
      <c r="GXI112" s="1009"/>
      <c r="GXJ112" s="1009"/>
      <c r="GXK112" s="1009"/>
      <c r="GXL112" s="1009"/>
      <c r="GXM112" s="1009"/>
      <c r="GXN112" s="1009"/>
      <c r="GXO112" s="1009"/>
      <c r="GXP112" s="1009"/>
      <c r="GXQ112" s="1009"/>
      <c r="GXR112" s="1009"/>
      <c r="GXS112" s="1009"/>
      <c r="GXT112" s="1009"/>
      <c r="GXU112" s="1009"/>
      <c r="GXV112" s="1009"/>
      <c r="GXW112" s="1009"/>
      <c r="GXX112" s="1009"/>
      <c r="GXY112" s="1009"/>
      <c r="GXZ112" s="1009"/>
      <c r="GYA112" s="1009"/>
      <c r="GYB112" s="1009"/>
      <c r="GYC112" s="1009"/>
      <c r="GYD112" s="1009"/>
      <c r="GYE112" s="1009"/>
      <c r="GYF112" s="1009"/>
      <c r="GYG112" s="1009"/>
      <c r="GYH112" s="1009"/>
      <c r="GYI112" s="1009"/>
      <c r="GYJ112" s="1009"/>
      <c r="GYK112" s="1009"/>
      <c r="GYL112" s="1009"/>
      <c r="GYM112" s="1009"/>
      <c r="GYN112" s="1009"/>
      <c r="GYO112" s="1009"/>
      <c r="GYP112" s="1009"/>
      <c r="GYQ112" s="1009"/>
      <c r="GYR112" s="1009"/>
      <c r="GYS112" s="1009"/>
      <c r="GYT112" s="1009"/>
      <c r="GYU112" s="1009"/>
      <c r="GYV112" s="1009"/>
      <c r="GYW112" s="1009"/>
      <c r="GYX112" s="1009"/>
      <c r="GYY112" s="1009"/>
      <c r="GYZ112" s="1009"/>
      <c r="GZA112" s="1009"/>
      <c r="GZB112" s="1009"/>
      <c r="GZC112" s="1009"/>
      <c r="GZD112" s="1009"/>
      <c r="GZE112" s="1009"/>
      <c r="GZF112" s="1009"/>
      <c r="GZG112" s="1009"/>
      <c r="GZH112" s="1009"/>
      <c r="GZI112" s="1009"/>
      <c r="GZJ112" s="1009"/>
      <c r="GZK112" s="1009"/>
      <c r="GZL112" s="1009"/>
      <c r="GZM112" s="1009"/>
      <c r="GZN112" s="1009"/>
      <c r="GZO112" s="1009"/>
      <c r="GZP112" s="1009"/>
      <c r="GZQ112" s="1009"/>
      <c r="GZR112" s="1009"/>
      <c r="GZS112" s="1009"/>
      <c r="GZT112" s="1009"/>
      <c r="GZU112" s="1009"/>
      <c r="GZV112" s="1009"/>
      <c r="GZW112" s="1009"/>
      <c r="GZX112" s="1009"/>
      <c r="GZY112" s="1009"/>
      <c r="GZZ112" s="1009"/>
      <c r="HAA112" s="1009"/>
      <c r="HAB112" s="1009"/>
      <c r="HAC112" s="1009"/>
      <c r="HAD112" s="1009"/>
      <c r="HAE112" s="1009"/>
      <c r="HAF112" s="1009"/>
      <c r="HAG112" s="1009"/>
      <c r="HAH112" s="1009"/>
      <c r="HAI112" s="1009"/>
      <c r="HAJ112" s="1009"/>
      <c r="HAK112" s="1009"/>
      <c r="HAL112" s="1009"/>
      <c r="HAM112" s="1009"/>
      <c r="HAN112" s="1009"/>
      <c r="HAO112" s="1009"/>
      <c r="HAP112" s="1009"/>
      <c r="HAQ112" s="1009"/>
      <c r="HAR112" s="1009"/>
      <c r="HAS112" s="1009"/>
      <c r="HAT112" s="1009"/>
      <c r="HAU112" s="1009"/>
      <c r="HAV112" s="1009"/>
      <c r="HAW112" s="1009"/>
      <c r="HAX112" s="1009"/>
      <c r="HAY112" s="1009"/>
      <c r="HAZ112" s="1009"/>
      <c r="HBA112" s="1009"/>
      <c r="HBB112" s="1009"/>
      <c r="HBC112" s="1009"/>
      <c r="HBD112" s="1009"/>
      <c r="HBE112" s="1009"/>
      <c r="HBF112" s="1009"/>
      <c r="HBG112" s="1009"/>
      <c r="HBH112" s="1009"/>
      <c r="HBI112" s="1009"/>
      <c r="HBJ112" s="1009"/>
      <c r="HBK112" s="1009"/>
      <c r="HBL112" s="1009"/>
      <c r="HBM112" s="1009"/>
      <c r="HBN112" s="1009"/>
      <c r="HBO112" s="1009"/>
      <c r="HBP112" s="1009"/>
      <c r="HBQ112" s="1009"/>
      <c r="HBR112" s="1009"/>
      <c r="HBS112" s="1009"/>
      <c r="HBT112" s="1009"/>
      <c r="HBU112" s="1009"/>
      <c r="HBV112" s="1009"/>
      <c r="HBW112" s="1009"/>
      <c r="HBX112" s="1009"/>
      <c r="HBY112" s="1009"/>
      <c r="HBZ112" s="1009"/>
      <c r="HCA112" s="1009"/>
      <c r="HCB112" s="1009"/>
      <c r="HCC112" s="1009"/>
      <c r="HCD112" s="1009"/>
      <c r="HCE112" s="1009"/>
      <c r="HCF112" s="1009"/>
      <c r="HCG112" s="1009"/>
      <c r="HCH112" s="1009"/>
      <c r="HCI112" s="1009"/>
      <c r="HCJ112" s="1009"/>
      <c r="HCK112" s="1009"/>
      <c r="HCL112" s="1009"/>
      <c r="HCM112" s="1009"/>
      <c r="HCN112" s="1009"/>
      <c r="HCO112" s="1009"/>
      <c r="HCP112" s="1009"/>
      <c r="HCQ112" s="1009"/>
      <c r="HCR112" s="1009"/>
      <c r="HCS112" s="1009"/>
      <c r="HCT112" s="1009"/>
      <c r="HCU112" s="1009"/>
      <c r="HCV112" s="1009"/>
      <c r="HCW112" s="1009"/>
      <c r="HCX112" s="1009"/>
      <c r="HCY112" s="1009"/>
      <c r="HCZ112" s="1009"/>
      <c r="HDA112" s="1009"/>
      <c r="HDB112" s="1009"/>
      <c r="HDC112" s="1009"/>
      <c r="HDD112" s="1009"/>
      <c r="HDE112" s="1009"/>
      <c r="HDF112" s="1009"/>
      <c r="HDG112" s="1009"/>
      <c r="HDH112" s="1009"/>
      <c r="HDI112" s="1009"/>
      <c r="HDJ112" s="1009"/>
      <c r="HDK112" s="1009"/>
      <c r="HDL112" s="1009"/>
      <c r="HDM112" s="1009"/>
      <c r="HDN112" s="1009"/>
      <c r="HDO112" s="1009"/>
      <c r="HDP112" s="1009"/>
      <c r="HDQ112" s="1009"/>
      <c r="HDR112" s="1009"/>
      <c r="HDS112" s="1009"/>
      <c r="HDT112" s="1009"/>
      <c r="HDU112" s="1009"/>
      <c r="HDV112" s="1009"/>
      <c r="HDW112" s="1009"/>
      <c r="HDX112" s="1009"/>
      <c r="HDY112" s="1009"/>
      <c r="HDZ112" s="1009"/>
      <c r="HEA112" s="1009"/>
      <c r="HEB112" s="1009"/>
      <c r="HEC112" s="1009"/>
      <c r="HED112" s="1009"/>
      <c r="HEE112" s="1009"/>
      <c r="HEF112" s="1009"/>
      <c r="HEG112" s="1009"/>
      <c r="HEH112" s="1009"/>
      <c r="HEI112" s="1009"/>
      <c r="HEJ112" s="1009"/>
      <c r="HEK112" s="1009"/>
      <c r="HEL112" s="1009"/>
      <c r="HEM112" s="1009"/>
      <c r="HEN112" s="1009"/>
      <c r="HEO112" s="1009"/>
      <c r="HEP112" s="1009"/>
      <c r="HEQ112" s="1009"/>
      <c r="HER112" s="1009"/>
      <c r="HES112" s="1009"/>
      <c r="HET112" s="1009"/>
      <c r="HEU112" s="1009"/>
      <c r="HEV112" s="1009"/>
      <c r="HEW112" s="1009"/>
      <c r="HEX112" s="1009"/>
      <c r="HEY112" s="1009"/>
      <c r="HEZ112" s="1009"/>
      <c r="HFA112" s="1009"/>
      <c r="HFB112" s="1009"/>
      <c r="HFC112" s="1009"/>
      <c r="HFD112" s="1009"/>
      <c r="HFE112" s="1009"/>
      <c r="HFF112" s="1009"/>
      <c r="HFG112" s="1009"/>
      <c r="HFH112" s="1009"/>
      <c r="HFI112" s="1009"/>
      <c r="HFJ112" s="1009"/>
      <c r="HFK112" s="1009"/>
      <c r="HFL112" s="1009"/>
      <c r="HFM112" s="1009"/>
      <c r="HFN112" s="1009"/>
      <c r="HFO112" s="1009"/>
      <c r="HFP112" s="1009"/>
      <c r="HFQ112" s="1009"/>
      <c r="HFR112" s="1009"/>
      <c r="HFS112" s="1009"/>
      <c r="HFT112" s="1009"/>
      <c r="HFU112" s="1009"/>
      <c r="HFV112" s="1009"/>
      <c r="HFW112" s="1009"/>
      <c r="HFX112" s="1009"/>
      <c r="HFY112" s="1009"/>
      <c r="HFZ112" s="1009"/>
      <c r="HGA112" s="1009"/>
      <c r="HGB112" s="1009"/>
      <c r="HGC112" s="1009"/>
      <c r="HGD112" s="1009"/>
      <c r="HGE112" s="1009"/>
      <c r="HGF112" s="1009"/>
      <c r="HGG112" s="1009"/>
      <c r="HGH112" s="1009"/>
      <c r="HGI112" s="1009"/>
      <c r="HGJ112" s="1009"/>
      <c r="HGK112" s="1009"/>
      <c r="HGL112" s="1009"/>
      <c r="HGM112" s="1009"/>
      <c r="HGN112" s="1009"/>
      <c r="HGO112" s="1009"/>
      <c r="HGP112" s="1009"/>
      <c r="HGQ112" s="1009"/>
      <c r="HGR112" s="1009"/>
      <c r="HGS112" s="1009"/>
      <c r="HGT112" s="1009"/>
      <c r="HGU112" s="1009"/>
      <c r="HGV112" s="1009"/>
      <c r="HGW112" s="1009"/>
      <c r="HGX112" s="1009"/>
      <c r="HGY112" s="1009"/>
      <c r="HGZ112" s="1009"/>
      <c r="HHA112" s="1009"/>
      <c r="HHB112" s="1009"/>
      <c r="HHC112" s="1009"/>
      <c r="HHD112" s="1009"/>
      <c r="HHE112" s="1009"/>
      <c r="HHF112" s="1009"/>
      <c r="HHG112" s="1009"/>
      <c r="HHH112" s="1009"/>
      <c r="HHI112" s="1009"/>
      <c r="HHJ112" s="1009"/>
      <c r="HHK112" s="1009"/>
      <c r="HHL112" s="1009"/>
      <c r="HHM112" s="1009"/>
      <c r="HHN112" s="1009"/>
      <c r="HHO112" s="1009"/>
      <c r="HHP112" s="1009"/>
      <c r="HHQ112" s="1009"/>
      <c r="HHR112" s="1009"/>
      <c r="HHS112" s="1009"/>
      <c r="HHT112" s="1009"/>
      <c r="HHU112" s="1009"/>
      <c r="HHV112" s="1009"/>
      <c r="HHW112" s="1009"/>
      <c r="HHX112" s="1009"/>
      <c r="HHY112" s="1009"/>
      <c r="HHZ112" s="1009"/>
      <c r="HIA112" s="1009"/>
      <c r="HIB112" s="1009"/>
      <c r="HIC112" s="1009"/>
      <c r="HID112" s="1009"/>
      <c r="HIE112" s="1009"/>
      <c r="HIF112" s="1009"/>
      <c r="HIG112" s="1009"/>
      <c r="HIH112" s="1009"/>
      <c r="HII112" s="1009"/>
      <c r="HIJ112" s="1009"/>
      <c r="HIK112" s="1009"/>
      <c r="HIL112" s="1009"/>
      <c r="HIM112" s="1009"/>
      <c r="HIN112" s="1009"/>
      <c r="HIO112" s="1009"/>
      <c r="HIP112" s="1009"/>
      <c r="HIQ112" s="1009"/>
      <c r="HIR112" s="1009"/>
      <c r="HIS112" s="1009"/>
      <c r="HIT112" s="1009"/>
      <c r="HIU112" s="1009"/>
      <c r="HIV112" s="1009"/>
      <c r="HIW112" s="1009"/>
      <c r="HIX112" s="1009"/>
      <c r="HIY112" s="1009"/>
      <c r="HIZ112" s="1009"/>
      <c r="HJA112" s="1009"/>
      <c r="HJB112" s="1009"/>
      <c r="HJC112" s="1009"/>
      <c r="HJD112" s="1009"/>
      <c r="HJE112" s="1009"/>
      <c r="HJF112" s="1009"/>
      <c r="HJG112" s="1009"/>
      <c r="HJH112" s="1009"/>
      <c r="HJI112" s="1009"/>
      <c r="HJJ112" s="1009"/>
      <c r="HJK112" s="1009"/>
      <c r="HJL112" s="1009"/>
      <c r="HJM112" s="1009"/>
      <c r="HJN112" s="1009"/>
      <c r="HJO112" s="1009"/>
      <c r="HJP112" s="1009"/>
      <c r="HJQ112" s="1009"/>
      <c r="HJR112" s="1009"/>
      <c r="HJS112" s="1009"/>
      <c r="HJT112" s="1009"/>
      <c r="HJU112" s="1009"/>
      <c r="HJV112" s="1009"/>
      <c r="HJW112" s="1009"/>
      <c r="HJX112" s="1009"/>
      <c r="HJY112" s="1009"/>
      <c r="HJZ112" s="1009"/>
      <c r="HKA112" s="1009"/>
      <c r="HKB112" s="1009"/>
      <c r="HKC112" s="1009"/>
      <c r="HKD112" s="1009"/>
      <c r="HKE112" s="1009"/>
      <c r="HKF112" s="1009"/>
      <c r="HKG112" s="1009"/>
      <c r="HKH112" s="1009"/>
      <c r="HKI112" s="1009"/>
      <c r="HKJ112" s="1009"/>
      <c r="HKK112" s="1009"/>
      <c r="HKL112" s="1009"/>
      <c r="HKM112" s="1009"/>
      <c r="HKN112" s="1009"/>
      <c r="HKO112" s="1009"/>
      <c r="HKP112" s="1009"/>
      <c r="HKQ112" s="1009"/>
      <c r="HKR112" s="1009"/>
      <c r="HKS112" s="1009"/>
      <c r="HKT112" s="1009"/>
      <c r="HKU112" s="1009"/>
      <c r="HKV112" s="1009"/>
      <c r="HKW112" s="1009"/>
      <c r="HKX112" s="1009"/>
      <c r="HKY112" s="1009"/>
      <c r="HKZ112" s="1009"/>
      <c r="HLA112" s="1009"/>
      <c r="HLB112" s="1009"/>
      <c r="HLC112" s="1009"/>
      <c r="HLD112" s="1009"/>
      <c r="HLE112" s="1009"/>
      <c r="HLF112" s="1009"/>
      <c r="HLG112" s="1009"/>
      <c r="HLH112" s="1009"/>
      <c r="HLI112" s="1009"/>
      <c r="HLJ112" s="1009"/>
      <c r="HLK112" s="1009"/>
      <c r="HLL112" s="1009"/>
      <c r="HLM112" s="1009"/>
      <c r="HLN112" s="1009"/>
      <c r="HLO112" s="1009"/>
      <c r="HLP112" s="1009"/>
      <c r="HLQ112" s="1009"/>
      <c r="HLR112" s="1009"/>
      <c r="HLS112" s="1009"/>
      <c r="HLT112" s="1009"/>
      <c r="HLU112" s="1009"/>
      <c r="HLV112" s="1009"/>
      <c r="HLW112" s="1009"/>
      <c r="HLX112" s="1009"/>
      <c r="HLY112" s="1009"/>
      <c r="HLZ112" s="1009"/>
      <c r="HMA112" s="1009"/>
      <c r="HMB112" s="1009"/>
      <c r="HMC112" s="1009"/>
      <c r="HMD112" s="1009"/>
      <c r="HME112" s="1009"/>
      <c r="HMF112" s="1009"/>
      <c r="HMG112" s="1009"/>
      <c r="HMH112" s="1009"/>
      <c r="HMI112" s="1009"/>
      <c r="HMJ112" s="1009"/>
      <c r="HMK112" s="1009"/>
      <c r="HML112" s="1009"/>
      <c r="HMM112" s="1009"/>
      <c r="HMN112" s="1009"/>
      <c r="HMO112" s="1009"/>
      <c r="HMP112" s="1009"/>
      <c r="HMQ112" s="1009"/>
      <c r="HMR112" s="1009"/>
      <c r="HMS112" s="1009"/>
      <c r="HMT112" s="1009"/>
      <c r="HMU112" s="1009"/>
      <c r="HMV112" s="1009"/>
      <c r="HMW112" s="1009"/>
      <c r="HMX112" s="1009"/>
      <c r="HMY112" s="1009"/>
      <c r="HMZ112" s="1009"/>
      <c r="HNA112" s="1009"/>
      <c r="HNB112" s="1009"/>
      <c r="HNC112" s="1009"/>
      <c r="HND112" s="1009"/>
      <c r="HNE112" s="1009"/>
      <c r="HNF112" s="1009"/>
      <c r="HNG112" s="1009"/>
      <c r="HNH112" s="1009"/>
      <c r="HNI112" s="1009"/>
      <c r="HNJ112" s="1009"/>
      <c r="HNK112" s="1009"/>
      <c r="HNL112" s="1009"/>
      <c r="HNM112" s="1009"/>
      <c r="HNN112" s="1009"/>
      <c r="HNO112" s="1009"/>
      <c r="HNP112" s="1009"/>
      <c r="HNQ112" s="1009"/>
      <c r="HNR112" s="1009"/>
      <c r="HNS112" s="1009"/>
      <c r="HNT112" s="1009"/>
      <c r="HNU112" s="1009"/>
      <c r="HNV112" s="1009"/>
      <c r="HNW112" s="1009"/>
      <c r="HNX112" s="1009"/>
      <c r="HNY112" s="1009"/>
      <c r="HNZ112" s="1009"/>
      <c r="HOA112" s="1009"/>
      <c r="HOB112" s="1009"/>
      <c r="HOC112" s="1009"/>
      <c r="HOD112" s="1009"/>
      <c r="HOE112" s="1009"/>
      <c r="HOF112" s="1009"/>
      <c r="HOG112" s="1009"/>
      <c r="HOH112" s="1009"/>
      <c r="HOI112" s="1009"/>
      <c r="HOJ112" s="1009"/>
      <c r="HOK112" s="1009"/>
      <c r="HOL112" s="1009"/>
      <c r="HOM112" s="1009"/>
      <c r="HON112" s="1009"/>
      <c r="HOO112" s="1009"/>
      <c r="HOP112" s="1009"/>
      <c r="HOQ112" s="1009"/>
      <c r="HOR112" s="1009"/>
      <c r="HOS112" s="1009"/>
      <c r="HOT112" s="1009"/>
      <c r="HOU112" s="1009"/>
      <c r="HOV112" s="1009"/>
      <c r="HOW112" s="1009"/>
      <c r="HOX112" s="1009"/>
      <c r="HOY112" s="1009"/>
      <c r="HOZ112" s="1009"/>
      <c r="HPA112" s="1009"/>
      <c r="HPB112" s="1009"/>
      <c r="HPC112" s="1009"/>
      <c r="HPD112" s="1009"/>
      <c r="HPE112" s="1009"/>
      <c r="HPF112" s="1009"/>
      <c r="HPG112" s="1009"/>
      <c r="HPH112" s="1009"/>
      <c r="HPI112" s="1009"/>
      <c r="HPJ112" s="1009"/>
      <c r="HPK112" s="1009"/>
      <c r="HPL112" s="1009"/>
      <c r="HPM112" s="1009"/>
      <c r="HPN112" s="1009"/>
      <c r="HPO112" s="1009"/>
      <c r="HPP112" s="1009"/>
      <c r="HPQ112" s="1009"/>
      <c r="HPR112" s="1009"/>
      <c r="HPS112" s="1009"/>
      <c r="HPT112" s="1009"/>
      <c r="HPU112" s="1009"/>
      <c r="HPV112" s="1009"/>
      <c r="HPW112" s="1009"/>
      <c r="HPX112" s="1009"/>
      <c r="HPY112" s="1009"/>
      <c r="HPZ112" s="1009"/>
      <c r="HQA112" s="1009"/>
      <c r="HQB112" s="1009"/>
      <c r="HQC112" s="1009"/>
      <c r="HQD112" s="1009"/>
      <c r="HQE112" s="1009"/>
      <c r="HQF112" s="1009"/>
      <c r="HQG112" s="1009"/>
      <c r="HQH112" s="1009"/>
      <c r="HQI112" s="1009"/>
      <c r="HQJ112" s="1009"/>
      <c r="HQK112" s="1009"/>
      <c r="HQL112" s="1009"/>
      <c r="HQM112" s="1009"/>
      <c r="HQN112" s="1009"/>
      <c r="HQO112" s="1009"/>
      <c r="HQP112" s="1009"/>
      <c r="HQQ112" s="1009"/>
      <c r="HQR112" s="1009"/>
      <c r="HQS112" s="1009"/>
      <c r="HQT112" s="1009"/>
      <c r="HQU112" s="1009"/>
      <c r="HQV112" s="1009"/>
      <c r="HQW112" s="1009"/>
      <c r="HQX112" s="1009"/>
      <c r="HQY112" s="1009"/>
      <c r="HQZ112" s="1009"/>
      <c r="HRA112" s="1009"/>
      <c r="HRB112" s="1009"/>
      <c r="HRC112" s="1009"/>
      <c r="HRD112" s="1009"/>
      <c r="HRE112" s="1009"/>
      <c r="HRF112" s="1009"/>
      <c r="HRG112" s="1009"/>
      <c r="HRH112" s="1009"/>
      <c r="HRI112" s="1009"/>
      <c r="HRJ112" s="1009"/>
      <c r="HRK112" s="1009"/>
      <c r="HRL112" s="1009"/>
      <c r="HRM112" s="1009"/>
      <c r="HRN112" s="1009"/>
      <c r="HRO112" s="1009"/>
      <c r="HRP112" s="1009"/>
      <c r="HRQ112" s="1009"/>
      <c r="HRR112" s="1009"/>
      <c r="HRS112" s="1009"/>
      <c r="HRT112" s="1009"/>
      <c r="HRU112" s="1009"/>
      <c r="HRV112" s="1009"/>
      <c r="HRW112" s="1009"/>
      <c r="HRX112" s="1009"/>
      <c r="HRY112" s="1009"/>
      <c r="HRZ112" s="1009"/>
      <c r="HSA112" s="1009"/>
      <c r="HSB112" s="1009"/>
      <c r="HSC112" s="1009"/>
      <c r="HSD112" s="1009"/>
      <c r="HSE112" s="1009"/>
      <c r="HSF112" s="1009"/>
      <c r="HSG112" s="1009"/>
      <c r="HSH112" s="1009"/>
      <c r="HSI112" s="1009"/>
      <c r="HSJ112" s="1009"/>
      <c r="HSK112" s="1009"/>
      <c r="HSL112" s="1009"/>
      <c r="HSM112" s="1009"/>
      <c r="HSN112" s="1009"/>
      <c r="HSO112" s="1009"/>
      <c r="HSP112" s="1009"/>
      <c r="HSQ112" s="1009"/>
      <c r="HSR112" s="1009"/>
      <c r="HSS112" s="1009"/>
      <c r="HST112" s="1009"/>
      <c r="HSU112" s="1009"/>
      <c r="HSV112" s="1009"/>
      <c r="HSW112" s="1009"/>
      <c r="HSX112" s="1009"/>
      <c r="HSY112" s="1009"/>
      <c r="HSZ112" s="1009"/>
      <c r="HTA112" s="1009"/>
      <c r="HTB112" s="1009"/>
      <c r="HTC112" s="1009"/>
      <c r="HTD112" s="1009"/>
      <c r="HTE112" s="1009"/>
      <c r="HTF112" s="1009"/>
      <c r="HTG112" s="1009"/>
      <c r="HTH112" s="1009"/>
      <c r="HTI112" s="1009"/>
      <c r="HTJ112" s="1009"/>
      <c r="HTK112" s="1009"/>
      <c r="HTL112" s="1009"/>
      <c r="HTM112" s="1009"/>
      <c r="HTN112" s="1009"/>
      <c r="HTO112" s="1009"/>
      <c r="HTP112" s="1009"/>
      <c r="HTQ112" s="1009"/>
      <c r="HTR112" s="1009"/>
      <c r="HTS112" s="1009"/>
      <c r="HTT112" s="1009"/>
      <c r="HTU112" s="1009"/>
      <c r="HTV112" s="1009"/>
      <c r="HTW112" s="1009"/>
      <c r="HTX112" s="1009"/>
      <c r="HTY112" s="1009"/>
      <c r="HTZ112" s="1009"/>
      <c r="HUA112" s="1009"/>
      <c r="HUB112" s="1009"/>
      <c r="HUC112" s="1009"/>
      <c r="HUD112" s="1009"/>
      <c r="HUE112" s="1009"/>
      <c r="HUF112" s="1009"/>
      <c r="HUG112" s="1009"/>
      <c r="HUH112" s="1009"/>
      <c r="HUI112" s="1009"/>
      <c r="HUJ112" s="1009"/>
      <c r="HUK112" s="1009"/>
      <c r="HUL112" s="1009"/>
      <c r="HUM112" s="1009"/>
      <c r="HUN112" s="1009"/>
      <c r="HUO112" s="1009"/>
      <c r="HUP112" s="1009"/>
      <c r="HUQ112" s="1009"/>
      <c r="HUR112" s="1009"/>
      <c r="HUS112" s="1009"/>
      <c r="HUT112" s="1009"/>
      <c r="HUU112" s="1009"/>
      <c r="HUV112" s="1009"/>
      <c r="HUW112" s="1009"/>
      <c r="HUX112" s="1009"/>
      <c r="HUY112" s="1009"/>
      <c r="HUZ112" s="1009"/>
      <c r="HVA112" s="1009"/>
      <c r="HVB112" s="1009"/>
      <c r="HVC112" s="1009"/>
      <c r="HVD112" s="1009"/>
      <c r="HVE112" s="1009"/>
      <c r="HVF112" s="1009"/>
      <c r="HVG112" s="1009"/>
      <c r="HVH112" s="1009"/>
      <c r="HVI112" s="1009"/>
      <c r="HVJ112" s="1009"/>
      <c r="HVK112" s="1009"/>
      <c r="HVL112" s="1009"/>
      <c r="HVM112" s="1009"/>
      <c r="HVN112" s="1009"/>
      <c r="HVO112" s="1009"/>
      <c r="HVP112" s="1009"/>
      <c r="HVQ112" s="1009"/>
      <c r="HVR112" s="1009"/>
      <c r="HVS112" s="1009"/>
      <c r="HVT112" s="1009"/>
      <c r="HVU112" s="1009"/>
      <c r="HVV112" s="1009"/>
      <c r="HVW112" s="1009"/>
      <c r="HVX112" s="1009"/>
      <c r="HVY112" s="1009"/>
      <c r="HVZ112" s="1009"/>
      <c r="HWA112" s="1009"/>
      <c r="HWB112" s="1009"/>
      <c r="HWC112" s="1009"/>
      <c r="HWD112" s="1009"/>
      <c r="HWE112" s="1009"/>
      <c r="HWF112" s="1009"/>
      <c r="HWG112" s="1009"/>
      <c r="HWH112" s="1009"/>
      <c r="HWI112" s="1009"/>
      <c r="HWJ112" s="1009"/>
      <c r="HWK112" s="1009"/>
      <c r="HWL112" s="1009"/>
      <c r="HWM112" s="1009"/>
      <c r="HWN112" s="1009"/>
      <c r="HWO112" s="1009"/>
      <c r="HWP112" s="1009"/>
      <c r="HWQ112" s="1009"/>
      <c r="HWR112" s="1009"/>
      <c r="HWS112" s="1009"/>
      <c r="HWT112" s="1009"/>
      <c r="HWU112" s="1009"/>
      <c r="HWV112" s="1009"/>
      <c r="HWW112" s="1009"/>
      <c r="HWX112" s="1009"/>
      <c r="HWY112" s="1009"/>
      <c r="HWZ112" s="1009"/>
      <c r="HXA112" s="1009"/>
      <c r="HXB112" s="1009"/>
      <c r="HXC112" s="1009"/>
      <c r="HXD112" s="1009"/>
      <c r="HXE112" s="1009"/>
      <c r="HXF112" s="1009"/>
      <c r="HXG112" s="1009"/>
      <c r="HXH112" s="1009"/>
      <c r="HXI112" s="1009"/>
      <c r="HXJ112" s="1009"/>
      <c r="HXK112" s="1009"/>
      <c r="HXL112" s="1009"/>
      <c r="HXM112" s="1009"/>
      <c r="HXN112" s="1009"/>
      <c r="HXO112" s="1009"/>
      <c r="HXP112" s="1009"/>
      <c r="HXQ112" s="1009"/>
      <c r="HXR112" s="1009"/>
      <c r="HXS112" s="1009"/>
      <c r="HXT112" s="1009"/>
      <c r="HXU112" s="1009"/>
      <c r="HXV112" s="1009"/>
      <c r="HXW112" s="1009"/>
      <c r="HXX112" s="1009"/>
      <c r="HXY112" s="1009"/>
      <c r="HXZ112" s="1009"/>
      <c r="HYA112" s="1009"/>
      <c r="HYB112" s="1009"/>
      <c r="HYC112" s="1009"/>
      <c r="HYD112" s="1009"/>
      <c r="HYE112" s="1009"/>
      <c r="HYF112" s="1009"/>
      <c r="HYG112" s="1009"/>
      <c r="HYH112" s="1009"/>
      <c r="HYI112" s="1009"/>
      <c r="HYJ112" s="1009"/>
      <c r="HYK112" s="1009"/>
      <c r="HYL112" s="1009"/>
      <c r="HYM112" s="1009"/>
      <c r="HYN112" s="1009"/>
      <c r="HYO112" s="1009"/>
      <c r="HYP112" s="1009"/>
      <c r="HYQ112" s="1009"/>
      <c r="HYR112" s="1009"/>
      <c r="HYS112" s="1009"/>
      <c r="HYT112" s="1009"/>
      <c r="HYU112" s="1009"/>
      <c r="HYV112" s="1009"/>
      <c r="HYW112" s="1009"/>
      <c r="HYX112" s="1009"/>
      <c r="HYY112" s="1009"/>
      <c r="HYZ112" s="1009"/>
      <c r="HZA112" s="1009"/>
      <c r="HZB112" s="1009"/>
      <c r="HZC112" s="1009"/>
      <c r="HZD112" s="1009"/>
      <c r="HZE112" s="1009"/>
      <c r="HZF112" s="1009"/>
      <c r="HZG112" s="1009"/>
      <c r="HZH112" s="1009"/>
      <c r="HZI112" s="1009"/>
      <c r="HZJ112" s="1009"/>
      <c r="HZK112" s="1009"/>
      <c r="HZL112" s="1009"/>
      <c r="HZM112" s="1009"/>
      <c r="HZN112" s="1009"/>
      <c r="HZO112" s="1009"/>
      <c r="HZP112" s="1009"/>
      <c r="HZQ112" s="1009"/>
      <c r="HZR112" s="1009"/>
      <c r="HZS112" s="1009"/>
      <c r="HZT112" s="1009"/>
      <c r="HZU112" s="1009"/>
      <c r="HZV112" s="1009"/>
      <c r="HZW112" s="1009"/>
      <c r="HZX112" s="1009"/>
      <c r="HZY112" s="1009"/>
      <c r="HZZ112" s="1009"/>
      <c r="IAA112" s="1009"/>
      <c r="IAB112" s="1009"/>
      <c r="IAC112" s="1009"/>
      <c r="IAD112" s="1009"/>
      <c r="IAE112" s="1009"/>
      <c r="IAF112" s="1009"/>
      <c r="IAG112" s="1009"/>
      <c r="IAH112" s="1009"/>
      <c r="IAI112" s="1009"/>
      <c r="IAJ112" s="1009"/>
      <c r="IAK112" s="1009"/>
      <c r="IAL112" s="1009"/>
      <c r="IAM112" s="1009"/>
      <c r="IAN112" s="1009"/>
      <c r="IAO112" s="1009"/>
      <c r="IAP112" s="1009"/>
      <c r="IAQ112" s="1009"/>
      <c r="IAR112" s="1009"/>
      <c r="IAS112" s="1009"/>
      <c r="IAT112" s="1009"/>
      <c r="IAU112" s="1009"/>
      <c r="IAV112" s="1009"/>
      <c r="IAW112" s="1009"/>
      <c r="IAX112" s="1009"/>
      <c r="IAY112" s="1009"/>
      <c r="IAZ112" s="1009"/>
      <c r="IBA112" s="1009"/>
      <c r="IBB112" s="1009"/>
      <c r="IBC112" s="1009"/>
      <c r="IBD112" s="1009"/>
      <c r="IBE112" s="1009"/>
      <c r="IBF112" s="1009"/>
      <c r="IBG112" s="1009"/>
      <c r="IBH112" s="1009"/>
      <c r="IBI112" s="1009"/>
      <c r="IBJ112" s="1009"/>
      <c r="IBK112" s="1009"/>
      <c r="IBL112" s="1009"/>
      <c r="IBM112" s="1009"/>
      <c r="IBN112" s="1009"/>
      <c r="IBO112" s="1009"/>
      <c r="IBP112" s="1009"/>
      <c r="IBQ112" s="1009"/>
      <c r="IBR112" s="1009"/>
      <c r="IBS112" s="1009"/>
      <c r="IBT112" s="1009"/>
      <c r="IBU112" s="1009"/>
      <c r="IBV112" s="1009"/>
      <c r="IBW112" s="1009"/>
      <c r="IBX112" s="1009"/>
      <c r="IBY112" s="1009"/>
      <c r="IBZ112" s="1009"/>
      <c r="ICA112" s="1009"/>
      <c r="ICB112" s="1009"/>
      <c r="ICC112" s="1009"/>
      <c r="ICD112" s="1009"/>
      <c r="ICE112" s="1009"/>
      <c r="ICF112" s="1009"/>
      <c r="ICG112" s="1009"/>
      <c r="ICH112" s="1009"/>
      <c r="ICI112" s="1009"/>
      <c r="ICJ112" s="1009"/>
      <c r="ICK112" s="1009"/>
      <c r="ICL112" s="1009"/>
      <c r="ICM112" s="1009"/>
      <c r="ICN112" s="1009"/>
      <c r="ICO112" s="1009"/>
      <c r="ICP112" s="1009"/>
      <c r="ICQ112" s="1009"/>
      <c r="ICR112" s="1009"/>
      <c r="ICS112" s="1009"/>
      <c r="ICT112" s="1009"/>
      <c r="ICU112" s="1009"/>
      <c r="ICV112" s="1009"/>
      <c r="ICW112" s="1009"/>
      <c r="ICX112" s="1009"/>
      <c r="ICY112" s="1009"/>
      <c r="ICZ112" s="1009"/>
      <c r="IDA112" s="1009"/>
      <c r="IDB112" s="1009"/>
      <c r="IDC112" s="1009"/>
      <c r="IDD112" s="1009"/>
      <c r="IDE112" s="1009"/>
      <c r="IDF112" s="1009"/>
      <c r="IDG112" s="1009"/>
      <c r="IDH112" s="1009"/>
      <c r="IDI112" s="1009"/>
      <c r="IDJ112" s="1009"/>
      <c r="IDK112" s="1009"/>
      <c r="IDL112" s="1009"/>
      <c r="IDM112" s="1009"/>
      <c r="IDN112" s="1009"/>
      <c r="IDO112" s="1009"/>
      <c r="IDP112" s="1009"/>
      <c r="IDQ112" s="1009"/>
      <c r="IDR112" s="1009"/>
      <c r="IDS112" s="1009"/>
      <c r="IDT112" s="1009"/>
      <c r="IDU112" s="1009"/>
      <c r="IDV112" s="1009"/>
      <c r="IDW112" s="1009"/>
      <c r="IDX112" s="1009"/>
      <c r="IDY112" s="1009"/>
      <c r="IDZ112" s="1009"/>
      <c r="IEA112" s="1009"/>
      <c r="IEB112" s="1009"/>
      <c r="IEC112" s="1009"/>
      <c r="IED112" s="1009"/>
      <c r="IEE112" s="1009"/>
      <c r="IEF112" s="1009"/>
      <c r="IEG112" s="1009"/>
      <c r="IEH112" s="1009"/>
      <c r="IEI112" s="1009"/>
      <c r="IEJ112" s="1009"/>
      <c r="IEK112" s="1009"/>
      <c r="IEL112" s="1009"/>
      <c r="IEM112" s="1009"/>
      <c r="IEN112" s="1009"/>
      <c r="IEO112" s="1009"/>
      <c r="IEP112" s="1009"/>
      <c r="IEQ112" s="1009"/>
      <c r="IER112" s="1009"/>
      <c r="IES112" s="1009"/>
      <c r="IET112" s="1009"/>
      <c r="IEU112" s="1009"/>
      <c r="IEV112" s="1009"/>
      <c r="IEW112" s="1009"/>
      <c r="IEX112" s="1009"/>
      <c r="IEY112" s="1009"/>
      <c r="IEZ112" s="1009"/>
      <c r="IFA112" s="1009"/>
      <c r="IFB112" s="1009"/>
      <c r="IFC112" s="1009"/>
      <c r="IFD112" s="1009"/>
      <c r="IFE112" s="1009"/>
      <c r="IFF112" s="1009"/>
      <c r="IFG112" s="1009"/>
      <c r="IFH112" s="1009"/>
      <c r="IFI112" s="1009"/>
      <c r="IFJ112" s="1009"/>
      <c r="IFK112" s="1009"/>
      <c r="IFL112" s="1009"/>
      <c r="IFM112" s="1009"/>
      <c r="IFN112" s="1009"/>
      <c r="IFO112" s="1009"/>
      <c r="IFP112" s="1009"/>
      <c r="IFQ112" s="1009"/>
      <c r="IFR112" s="1009"/>
      <c r="IFS112" s="1009"/>
      <c r="IFT112" s="1009"/>
      <c r="IFU112" s="1009"/>
      <c r="IFV112" s="1009"/>
      <c r="IFW112" s="1009"/>
      <c r="IFX112" s="1009"/>
      <c r="IFY112" s="1009"/>
      <c r="IFZ112" s="1009"/>
      <c r="IGA112" s="1009"/>
      <c r="IGB112" s="1009"/>
      <c r="IGC112" s="1009"/>
      <c r="IGD112" s="1009"/>
      <c r="IGE112" s="1009"/>
      <c r="IGF112" s="1009"/>
      <c r="IGG112" s="1009"/>
      <c r="IGH112" s="1009"/>
      <c r="IGI112" s="1009"/>
      <c r="IGJ112" s="1009"/>
      <c r="IGK112" s="1009"/>
      <c r="IGL112" s="1009"/>
      <c r="IGM112" s="1009"/>
      <c r="IGN112" s="1009"/>
      <c r="IGO112" s="1009"/>
      <c r="IGP112" s="1009"/>
      <c r="IGQ112" s="1009"/>
      <c r="IGR112" s="1009"/>
      <c r="IGS112" s="1009"/>
      <c r="IGT112" s="1009"/>
      <c r="IGU112" s="1009"/>
      <c r="IGV112" s="1009"/>
      <c r="IGW112" s="1009"/>
      <c r="IGX112" s="1009"/>
      <c r="IGY112" s="1009"/>
      <c r="IGZ112" s="1009"/>
      <c r="IHA112" s="1009"/>
      <c r="IHB112" s="1009"/>
      <c r="IHC112" s="1009"/>
      <c r="IHD112" s="1009"/>
      <c r="IHE112" s="1009"/>
      <c r="IHF112" s="1009"/>
      <c r="IHG112" s="1009"/>
      <c r="IHH112" s="1009"/>
      <c r="IHI112" s="1009"/>
      <c r="IHJ112" s="1009"/>
      <c r="IHK112" s="1009"/>
      <c r="IHL112" s="1009"/>
      <c r="IHM112" s="1009"/>
      <c r="IHN112" s="1009"/>
      <c r="IHO112" s="1009"/>
      <c r="IHP112" s="1009"/>
      <c r="IHQ112" s="1009"/>
      <c r="IHR112" s="1009"/>
      <c r="IHS112" s="1009"/>
      <c r="IHT112" s="1009"/>
      <c r="IHU112" s="1009"/>
      <c r="IHV112" s="1009"/>
      <c r="IHW112" s="1009"/>
      <c r="IHX112" s="1009"/>
      <c r="IHY112" s="1009"/>
      <c r="IHZ112" s="1009"/>
      <c r="IIA112" s="1009"/>
      <c r="IIB112" s="1009"/>
      <c r="IIC112" s="1009"/>
      <c r="IID112" s="1009"/>
      <c r="IIE112" s="1009"/>
      <c r="IIF112" s="1009"/>
      <c r="IIG112" s="1009"/>
      <c r="IIH112" s="1009"/>
      <c r="III112" s="1009"/>
      <c r="IIJ112" s="1009"/>
      <c r="IIK112" s="1009"/>
      <c r="IIL112" s="1009"/>
      <c r="IIM112" s="1009"/>
      <c r="IIN112" s="1009"/>
      <c r="IIO112" s="1009"/>
      <c r="IIP112" s="1009"/>
      <c r="IIQ112" s="1009"/>
      <c r="IIR112" s="1009"/>
      <c r="IIS112" s="1009"/>
      <c r="IIT112" s="1009"/>
      <c r="IIU112" s="1009"/>
      <c r="IIV112" s="1009"/>
      <c r="IIW112" s="1009"/>
      <c r="IIX112" s="1009"/>
      <c r="IIY112" s="1009"/>
      <c r="IIZ112" s="1009"/>
      <c r="IJA112" s="1009"/>
      <c r="IJB112" s="1009"/>
      <c r="IJC112" s="1009"/>
      <c r="IJD112" s="1009"/>
      <c r="IJE112" s="1009"/>
      <c r="IJF112" s="1009"/>
      <c r="IJG112" s="1009"/>
      <c r="IJH112" s="1009"/>
      <c r="IJI112" s="1009"/>
      <c r="IJJ112" s="1009"/>
      <c r="IJK112" s="1009"/>
      <c r="IJL112" s="1009"/>
      <c r="IJM112" s="1009"/>
      <c r="IJN112" s="1009"/>
      <c r="IJO112" s="1009"/>
      <c r="IJP112" s="1009"/>
      <c r="IJQ112" s="1009"/>
      <c r="IJR112" s="1009"/>
      <c r="IJS112" s="1009"/>
      <c r="IJT112" s="1009"/>
      <c r="IJU112" s="1009"/>
      <c r="IJV112" s="1009"/>
      <c r="IJW112" s="1009"/>
      <c r="IJX112" s="1009"/>
      <c r="IJY112" s="1009"/>
      <c r="IJZ112" s="1009"/>
      <c r="IKA112" s="1009"/>
      <c r="IKB112" s="1009"/>
      <c r="IKC112" s="1009"/>
      <c r="IKD112" s="1009"/>
      <c r="IKE112" s="1009"/>
      <c r="IKF112" s="1009"/>
      <c r="IKG112" s="1009"/>
      <c r="IKH112" s="1009"/>
      <c r="IKI112" s="1009"/>
      <c r="IKJ112" s="1009"/>
      <c r="IKK112" s="1009"/>
      <c r="IKL112" s="1009"/>
      <c r="IKM112" s="1009"/>
      <c r="IKN112" s="1009"/>
      <c r="IKO112" s="1009"/>
      <c r="IKP112" s="1009"/>
      <c r="IKQ112" s="1009"/>
      <c r="IKR112" s="1009"/>
      <c r="IKS112" s="1009"/>
      <c r="IKT112" s="1009"/>
      <c r="IKU112" s="1009"/>
      <c r="IKV112" s="1009"/>
      <c r="IKW112" s="1009"/>
      <c r="IKX112" s="1009"/>
      <c r="IKY112" s="1009"/>
      <c r="IKZ112" s="1009"/>
      <c r="ILA112" s="1009"/>
      <c r="ILB112" s="1009"/>
      <c r="ILC112" s="1009"/>
      <c r="ILD112" s="1009"/>
      <c r="ILE112" s="1009"/>
      <c r="ILF112" s="1009"/>
      <c r="ILG112" s="1009"/>
      <c r="ILH112" s="1009"/>
      <c r="ILI112" s="1009"/>
      <c r="ILJ112" s="1009"/>
      <c r="ILK112" s="1009"/>
      <c r="ILL112" s="1009"/>
      <c r="ILM112" s="1009"/>
      <c r="ILN112" s="1009"/>
      <c r="ILO112" s="1009"/>
      <c r="ILP112" s="1009"/>
      <c r="ILQ112" s="1009"/>
      <c r="ILR112" s="1009"/>
      <c r="ILS112" s="1009"/>
      <c r="ILT112" s="1009"/>
      <c r="ILU112" s="1009"/>
      <c r="ILV112" s="1009"/>
      <c r="ILW112" s="1009"/>
      <c r="ILX112" s="1009"/>
      <c r="ILY112" s="1009"/>
      <c r="ILZ112" s="1009"/>
      <c r="IMA112" s="1009"/>
      <c r="IMB112" s="1009"/>
      <c r="IMC112" s="1009"/>
      <c r="IMD112" s="1009"/>
      <c r="IME112" s="1009"/>
      <c r="IMF112" s="1009"/>
      <c r="IMG112" s="1009"/>
      <c r="IMH112" s="1009"/>
      <c r="IMI112" s="1009"/>
      <c r="IMJ112" s="1009"/>
      <c r="IMK112" s="1009"/>
      <c r="IML112" s="1009"/>
      <c r="IMM112" s="1009"/>
      <c r="IMN112" s="1009"/>
      <c r="IMO112" s="1009"/>
      <c r="IMP112" s="1009"/>
      <c r="IMQ112" s="1009"/>
      <c r="IMR112" s="1009"/>
      <c r="IMS112" s="1009"/>
      <c r="IMT112" s="1009"/>
      <c r="IMU112" s="1009"/>
      <c r="IMV112" s="1009"/>
      <c r="IMW112" s="1009"/>
      <c r="IMX112" s="1009"/>
      <c r="IMY112" s="1009"/>
      <c r="IMZ112" s="1009"/>
      <c r="INA112" s="1009"/>
      <c r="INB112" s="1009"/>
      <c r="INC112" s="1009"/>
      <c r="IND112" s="1009"/>
      <c r="INE112" s="1009"/>
      <c r="INF112" s="1009"/>
      <c r="ING112" s="1009"/>
      <c r="INH112" s="1009"/>
      <c r="INI112" s="1009"/>
      <c r="INJ112" s="1009"/>
      <c r="INK112" s="1009"/>
      <c r="INL112" s="1009"/>
      <c r="INM112" s="1009"/>
      <c r="INN112" s="1009"/>
      <c r="INO112" s="1009"/>
      <c r="INP112" s="1009"/>
      <c r="INQ112" s="1009"/>
      <c r="INR112" s="1009"/>
      <c r="INS112" s="1009"/>
      <c r="INT112" s="1009"/>
      <c r="INU112" s="1009"/>
      <c r="INV112" s="1009"/>
      <c r="INW112" s="1009"/>
      <c r="INX112" s="1009"/>
      <c r="INY112" s="1009"/>
      <c r="INZ112" s="1009"/>
      <c r="IOA112" s="1009"/>
      <c r="IOB112" s="1009"/>
      <c r="IOC112" s="1009"/>
      <c r="IOD112" s="1009"/>
      <c r="IOE112" s="1009"/>
      <c r="IOF112" s="1009"/>
      <c r="IOG112" s="1009"/>
      <c r="IOH112" s="1009"/>
      <c r="IOI112" s="1009"/>
      <c r="IOJ112" s="1009"/>
      <c r="IOK112" s="1009"/>
      <c r="IOL112" s="1009"/>
      <c r="IOM112" s="1009"/>
      <c r="ION112" s="1009"/>
      <c r="IOO112" s="1009"/>
      <c r="IOP112" s="1009"/>
      <c r="IOQ112" s="1009"/>
      <c r="IOR112" s="1009"/>
      <c r="IOS112" s="1009"/>
      <c r="IOT112" s="1009"/>
      <c r="IOU112" s="1009"/>
      <c r="IOV112" s="1009"/>
      <c r="IOW112" s="1009"/>
      <c r="IOX112" s="1009"/>
      <c r="IOY112" s="1009"/>
      <c r="IOZ112" s="1009"/>
      <c r="IPA112" s="1009"/>
      <c r="IPB112" s="1009"/>
      <c r="IPC112" s="1009"/>
      <c r="IPD112" s="1009"/>
      <c r="IPE112" s="1009"/>
      <c r="IPF112" s="1009"/>
      <c r="IPG112" s="1009"/>
      <c r="IPH112" s="1009"/>
      <c r="IPI112" s="1009"/>
      <c r="IPJ112" s="1009"/>
      <c r="IPK112" s="1009"/>
      <c r="IPL112" s="1009"/>
      <c r="IPM112" s="1009"/>
      <c r="IPN112" s="1009"/>
      <c r="IPO112" s="1009"/>
      <c r="IPP112" s="1009"/>
      <c r="IPQ112" s="1009"/>
      <c r="IPR112" s="1009"/>
      <c r="IPS112" s="1009"/>
      <c r="IPT112" s="1009"/>
      <c r="IPU112" s="1009"/>
      <c r="IPV112" s="1009"/>
      <c r="IPW112" s="1009"/>
      <c r="IPX112" s="1009"/>
      <c r="IPY112" s="1009"/>
      <c r="IPZ112" s="1009"/>
      <c r="IQA112" s="1009"/>
      <c r="IQB112" s="1009"/>
      <c r="IQC112" s="1009"/>
      <c r="IQD112" s="1009"/>
      <c r="IQE112" s="1009"/>
      <c r="IQF112" s="1009"/>
      <c r="IQG112" s="1009"/>
      <c r="IQH112" s="1009"/>
      <c r="IQI112" s="1009"/>
      <c r="IQJ112" s="1009"/>
      <c r="IQK112" s="1009"/>
      <c r="IQL112" s="1009"/>
      <c r="IQM112" s="1009"/>
      <c r="IQN112" s="1009"/>
      <c r="IQO112" s="1009"/>
      <c r="IQP112" s="1009"/>
      <c r="IQQ112" s="1009"/>
      <c r="IQR112" s="1009"/>
      <c r="IQS112" s="1009"/>
      <c r="IQT112" s="1009"/>
      <c r="IQU112" s="1009"/>
      <c r="IQV112" s="1009"/>
      <c r="IQW112" s="1009"/>
      <c r="IQX112" s="1009"/>
      <c r="IQY112" s="1009"/>
      <c r="IQZ112" s="1009"/>
      <c r="IRA112" s="1009"/>
      <c r="IRB112" s="1009"/>
      <c r="IRC112" s="1009"/>
      <c r="IRD112" s="1009"/>
      <c r="IRE112" s="1009"/>
      <c r="IRF112" s="1009"/>
      <c r="IRG112" s="1009"/>
      <c r="IRH112" s="1009"/>
      <c r="IRI112" s="1009"/>
      <c r="IRJ112" s="1009"/>
      <c r="IRK112" s="1009"/>
      <c r="IRL112" s="1009"/>
      <c r="IRM112" s="1009"/>
      <c r="IRN112" s="1009"/>
      <c r="IRO112" s="1009"/>
      <c r="IRP112" s="1009"/>
      <c r="IRQ112" s="1009"/>
      <c r="IRR112" s="1009"/>
      <c r="IRS112" s="1009"/>
      <c r="IRT112" s="1009"/>
      <c r="IRU112" s="1009"/>
      <c r="IRV112" s="1009"/>
      <c r="IRW112" s="1009"/>
      <c r="IRX112" s="1009"/>
      <c r="IRY112" s="1009"/>
      <c r="IRZ112" s="1009"/>
      <c r="ISA112" s="1009"/>
      <c r="ISB112" s="1009"/>
      <c r="ISC112" s="1009"/>
      <c r="ISD112" s="1009"/>
      <c r="ISE112" s="1009"/>
      <c r="ISF112" s="1009"/>
      <c r="ISG112" s="1009"/>
      <c r="ISH112" s="1009"/>
      <c r="ISI112" s="1009"/>
      <c r="ISJ112" s="1009"/>
      <c r="ISK112" s="1009"/>
      <c r="ISL112" s="1009"/>
      <c r="ISM112" s="1009"/>
      <c r="ISN112" s="1009"/>
      <c r="ISO112" s="1009"/>
      <c r="ISP112" s="1009"/>
      <c r="ISQ112" s="1009"/>
      <c r="ISR112" s="1009"/>
      <c r="ISS112" s="1009"/>
      <c r="IST112" s="1009"/>
      <c r="ISU112" s="1009"/>
      <c r="ISV112" s="1009"/>
      <c r="ISW112" s="1009"/>
      <c r="ISX112" s="1009"/>
      <c r="ISY112" s="1009"/>
      <c r="ISZ112" s="1009"/>
      <c r="ITA112" s="1009"/>
      <c r="ITB112" s="1009"/>
      <c r="ITC112" s="1009"/>
      <c r="ITD112" s="1009"/>
      <c r="ITE112" s="1009"/>
      <c r="ITF112" s="1009"/>
      <c r="ITG112" s="1009"/>
      <c r="ITH112" s="1009"/>
      <c r="ITI112" s="1009"/>
      <c r="ITJ112" s="1009"/>
      <c r="ITK112" s="1009"/>
      <c r="ITL112" s="1009"/>
      <c r="ITM112" s="1009"/>
      <c r="ITN112" s="1009"/>
      <c r="ITO112" s="1009"/>
      <c r="ITP112" s="1009"/>
      <c r="ITQ112" s="1009"/>
      <c r="ITR112" s="1009"/>
      <c r="ITS112" s="1009"/>
      <c r="ITT112" s="1009"/>
      <c r="ITU112" s="1009"/>
      <c r="ITV112" s="1009"/>
      <c r="ITW112" s="1009"/>
      <c r="ITX112" s="1009"/>
      <c r="ITY112" s="1009"/>
      <c r="ITZ112" s="1009"/>
      <c r="IUA112" s="1009"/>
      <c r="IUB112" s="1009"/>
      <c r="IUC112" s="1009"/>
      <c r="IUD112" s="1009"/>
      <c r="IUE112" s="1009"/>
      <c r="IUF112" s="1009"/>
      <c r="IUG112" s="1009"/>
      <c r="IUH112" s="1009"/>
      <c r="IUI112" s="1009"/>
      <c r="IUJ112" s="1009"/>
      <c r="IUK112" s="1009"/>
      <c r="IUL112" s="1009"/>
      <c r="IUM112" s="1009"/>
      <c r="IUN112" s="1009"/>
      <c r="IUO112" s="1009"/>
      <c r="IUP112" s="1009"/>
      <c r="IUQ112" s="1009"/>
      <c r="IUR112" s="1009"/>
      <c r="IUS112" s="1009"/>
      <c r="IUT112" s="1009"/>
      <c r="IUU112" s="1009"/>
      <c r="IUV112" s="1009"/>
      <c r="IUW112" s="1009"/>
      <c r="IUX112" s="1009"/>
      <c r="IUY112" s="1009"/>
      <c r="IUZ112" s="1009"/>
      <c r="IVA112" s="1009"/>
      <c r="IVB112" s="1009"/>
      <c r="IVC112" s="1009"/>
      <c r="IVD112" s="1009"/>
      <c r="IVE112" s="1009"/>
      <c r="IVF112" s="1009"/>
      <c r="IVG112" s="1009"/>
      <c r="IVH112" s="1009"/>
      <c r="IVI112" s="1009"/>
      <c r="IVJ112" s="1009"/>
      <c r="IVK112" s="1009"/>
      <c r="IVL112" s="1009"/>
      <c r="IVM112" s="1009"/>
      <c r="IVN112" s="1009"/>
      <c r="IVO112" s="1009"/>
      <c r="IVP112" s="1009"/>
      <c r="IVQ112" s="1009"/>
      <c r="IVR112" s="1009"/>
      <c r="IVS112" s="1009"/>
      <c r="IVT112" s="1009"/>
      <c r="IVU112" s="1009"/>
      <c r="IVV112" s="1009"/>
      <c r="IVW112" s="1009"/>
      <c r="IVX112" s="1009"/>
      <c r="IVY112" s="1009"/>
      <c r="IVZ112" s="1009"/>
      <c r="IWA112" s="1009"/>
      <c r="IWB112" s="1009"/>
      <c r="IWC112" s="1009"/>
      <c r="IWD112" s="1009"/>
      <c r="IWE112" s="1009"/>
      <c r="IWF112" s="1009"/>
      <c r="IWG112" s="1009"/>
      <c r="IWH112" s="1009"/>
      <c r="IWI112" s="1009"/>
      <c r="IWJ112" s="1009"/>
      <c r="IWK112" s="1009"/>
      <c r="IWL112" s="1009"/>
      <c r="IWM112" s="1009"/>
      <c r="IWN112" s="1009"/>
      <c r="IWO112" s="1009"/>
      <c r="IWP112" s="1009"/>
      <c r="IWQ112" s="1009"/>
      <c r="IWR112" s="1009"/>
      <c r="IWS112" s="1009"/>
      <c r="IWT112" s="1009"/>
      <c r="IWU112" s="1009"/>
      <c r="IWV112" s="1009"/>
      <c r="IWW112" s="1009"/>
      <c r="IWX112" s="1009"/>
      <c r="IWY112" s="1009"/>
      <c r="IWZ112" s="1009"/>
      <c r="IXA112" s="1009"/>
      <c r="IXB112" s="1009"/>
      <c r="IXC112" s="1009"/>
      <c r="IXD112" s="1009"/>
      <c r="IXE112" s="1009"/>
      <c r="IXF112" s="1009"/>
      <c r="IXG112" s="1009"/>
      <c r="IXH112" s="1009"/>
      <c r="IXI112" s="1009"/>
      <c r="IXJ112" s="1009"/>
      <c r="IXK112" s="1009"/>
      <c r="IXL112" s="1009"/>
      <c r="IXM112" s="1009"/>
      <c r="IXN112" s="1009"/>
      <c r="IXO112" s="1009"/>
      <c r="IXP112" s="1009"/>
      <c r="IXQ112" s="1009"/>
      <c r="IXR112" s="1009"/>
      <c r="IXS112" s="1009"/>
      <c r="IXT112" s="1009"/>
      <c r="IXU112" s="1009"/>
      <c r="IXV112" s="1009"/>
      <c r="IXW112" s="1009"/>
      <c r="IXX112" s="1009"/>
      <c r="IXY112" s="1009"/>
      <c r="IXZ112" s="1009"/>
      <c r="IYA112" s="1009"/>
      <c r="IYB112" s="1009"/>
      <c r="IYC112" s="1009"/>
      <c r="IYD112" s="1009"/>
      <c r="IYE112" s="1009"/>
      <c r="IYF112" s="1009"/>
      <c r="IYG112" s="1009"/>
      <c r="IYH112" s="1009"/>
      <c r="IYI112" s="1009"/>
      <c r="IYJ112" s="1009"/>
      <c r="IYK112" s="1009"/>
      <c r="IYL112" s="1009"/>
      <c r="IYM112" s="1009"/>
      <c r="IYN112" s="1009"/>
      <c r="IYO112" s="1009"/>
      <c r="IYP112" s="1009"/>
      <c r="IYQ112" s="1009"/>
      <c r="IYR112" s="1009"/>
      <c r="IYS112" s="1009"/>
      <c r="IYT112" s="1009"/>
      <c r="IYU112" s="1009"/>
      <c r="IYV112" s="1009"/>
      <c r="IYW112" s="1009"/>
      <c r="IYX112" s="1009"/>
      <c r="IYY112" s="1009"/>
      <c r="IYZ112" s="1009"/>
      <c r="IZA112" s="1009"/>
      <c r="IZB112" s="1009"/>
      <c r="IZC112" s="1009"/>
      <c r="IZD112" s="1009"/>
      <c r="IZE112" s="1009"/>
      <c r="IZF112" s="1009"/>
      <c r="IZG112" s="1009"/>
      <c r="IZH112" s="1009"/>
      <c r="IZI112" s="1009"/>
      <c r="IZJ112" s="1009"/>
      <c r="IZK112" s="1009"/>
      <c r="IZL112" s="1009"/>
      <c r="IZM112" s="1009"/>
      <c r="IZN112" s="1009"/>
      <c r="IZO112" s="1009"/>
      <c r="IZP112" s="1009"/>
      <c r="IZQ112" s="1009"/>
      <c r="IZR112" s="1009"/>
      <c r="IZS112" s="1009"/>
      <c r="IZT112" s="1009"/>
      <c r="IZU112" s="1009"/>
      <c r="IZV112" s="1009"/>
      <c r="IZW112" s="1009"/>
      <c r="IZX112" s="1009"/>
      <c r="IZY112" s="1009"/>
      <c r="IZZ112" s="1009"/>
      <c r="JAA112" s="1009"/>
      <c r="JAB112" s="1009"/>
      <c r="JAC112" s="1009"/>
      <c r="JAD112" s="1009"/>
      <c r="JAE112" s="1009"/>
      <c r="JAF112" s="1009"/>
      <c r="JAG112" s="1009"/>
      <c r="JAH112" s="1009"/>
      <c r="JAI112" s="1009"/>
      <c r="JAJ112" s="1009"/>
      <c r="JAK112" s="1009"/>
      <c r="JAL112" s="1009"/>
      <c r="JAM112" s="1009"/>
      <c r="JAN112" s="1009"/>
      <c r="JAO112" s="1009"/>
      <c r="JAP112" s="1009"/>
      <c r="JAQ112" s="1009"/>
      <c r="JAR112" s="1009"/>
      <c r="JAS112" s="1009"/>
      <c r="JAT112" s="1009"/>
      <c r="JAU112" s="1009"/>
      <c r="JAV112" s="1009"/>
      <c r="JAW112" s="1009"/>
      <c r="JAX112" s="1009"/>
      <c r="JAY112" s="1009"/>
      <c r="JAZ112" s="1009"/>
      <c r="JBA112" s="1009"/>
      <c r="JBB112" s="1009"/>
      <c r="JBC112" s="1009"/>
      <c r="JBD112" s="1009"/>
      <c r="JBE112" s="1009"/>
      <c r="JBF112" s="1009"/>
      <c r="JBG112" s="1009"/>
      <c r="JBH112" s="1009"/>
      <c r="JBI112" s="1009"/>
      <c r="JBJ112" s="1009"/>
      <c r="JBK112" s="1009"/>
      <c r="JBL112" s="1009"/>
      <c r="JBM112" s="1009"/>
      <c r="JBN112" s="1009"/>
      <c r="JBO112" s="1009"/>
      <c r="JBP112" s="1009"/>
      <c r="JBQ112" s="1009"/>
      <c r="JBR112" s="1009"/>
      <c r="JBS112" s="1009"/>
      <c r="JBT112" s="1009"/>
      <c r="JBU112" s="1009"/>
      <c r="JBV112" s="1009"/>
      <c r="JBW112" s="1009"/>
      <c r="JBX112" s="1009"/>
      <c r="JBY112" s="1009"/>
      <c r="JBZ112" s="1009"/>
      <c r="JCA112" s="1009"/>
      <c r="JCB112" s="1009"/>
      <c r="JCC112" s="1009"/>
      <c r="JCD112" s="1009"/>
      <c r="JCE112" s="1009"/>
      <c r="JCF112" s="1009"/>
      <c r="JCG112" s="1009"/>
      <c r="JCH112" s="1009"/>
      <c r="JCI112" s="1009"/>
      <c r="JCJ112" s="1009"/>
      <c r="JCK112" s="1009"/>
      <c r="JCL112" s="1009"/>
      <c r="JCM112" s="1009"/>
      <c r="JCN112" s="1009"/>
      <c r="JCO112" s="1009"/>
      <c r="JCP112" s="1009"/>
      <c r="JCQ112" s="1009"/>
      <c r="JCR112" s="1009"/>
      <c r="JCS112" s="1009"/>
      <c r="JCT112" s="1009"/>
      <c r="JCU112" s="1009"/>
      <c r="JCV112" s="1009"/>
      <c r="JCW112" s="1009"/>
      <c r="JCX112" s="1009"/>
      <c r="JCY112" s="1009"/>
      <c r="JCZ112" s="1009"/>
      <c r="JDA112" s="1009"/>
      <c r="JDB112" s="1009"/>
      <c r="JDC112" s="1009"/>
      <c r="JDD112" s="1009"/>
      <c r="JDE112" s="1009"/>
      <c r="JDF112" s="1009"/>
      <c r="JDG112" s="1009"/>
      <c r="JDH112" s="1009"/>
      <c r="JDI112" s="1009"/>
      <c r="JDJ112" s="1009"/>
      <c r="JDK112" s="1009"/>
      <c r="JDL112" s="1009"/>
      <c r="JDM112" s="1009"/>
      <c r="JDN112" s="1009"/>
      <c r="JDO112" s="1009"/>
      <c r="JDP112" s="1009"/>
      <c r="JDQ112" s="1009"/>
      <c r="JDR112" s="1009"/>
      <c r="JDS112" s="1009"/>
      <c r="JDT112" s="1009"/>
      <c r="JDU112" s="1009"/>
      <c r="JDV112" s="1009"/>
      <c r="JDW112" s="1009"/>
      <c r="JDX112" s="1009"/>
      <c r="JDY112" s="1009"/>
      <c r="JDZ112" s="1009"/>
      <c r="JEA112" s="1009"/>
      <c r="JEB112" s="1009"/>
      <c r="JEC112" s="1009"/>
      <c r="JED112" s="1009"/>
      <c r="JEE112" s="1009"/>
      <c r="JEF112" s="1009"/>
      <c r="JEG112" s="1009"/>
      <c r="JEH112" s="1009"/>
      <c r="JEI112" s="1009"/>
      <c r="JEJ112" s="1009"/>
      <c r="JEK112" s="1009"/>
      <c r="JEL112" s="1009"/>
      <c r="JEM112" s="1009"/>
      <c r="JEN112" s="1009"/>
      <c r="JEO112" s="1009"/>
      <c r="JEP112" s="1009"/>
      <c r="JEQ112" s="1009"/>
      <c r="JER112" s="1009"/>
      <c r="JES112" s="1009"/>
      <c r="JET112" s="1009"/>
      <c r="JEU112" s="1009"/>
      <c r="JEV112" s="1009"/>
      <c r="JEW112" s="1009"/>
      <c r="JEX112" s="1009"/>
      <c r="JEY112" s="1009"/>
      <c r="JEZ112" s="1009"/>
      <c r="JFA112" s="1009"/>
      <c r="JFB112" s="1009"/>
      <c r="JFC112" s="1009"/>
      <c r="JFD112" s="1009"/>
      <c r="JFE112" s="1009"/>
      <c r="JFF112" s="1009"/>
      <c r="JFG112" s="1009"/>
      <c r="JFH112" s="1009"/>
      <c r="JFI112" s="1009"/>
      <c r="JFJ112" s="1009"/>
      <c r="JFK112" s="1009"/>
      <c r="JFL112" s="1009"/>
      <c r="JFM112" s="1009"/>
      <c r="JFN112" s="1009"/>
      <c r="JFO112" s="1009"/>
      <c r="JFP112" s="1009"/>
      <c r="JFQ112" s="1009"/>
      <c r="JFR112" s="1009"/>
      <c r="JFS112" s="1009"/>
      <c r="JFT112" s="1009"/>
      <c r="JFU112" s="1009"/>
      <c r="JFV112" s="1009"/>
      <c r="JFW112" s="1009"/>
      <c r="JFX112" s="1009"/>
      <c r="JFY112" s="1009"/>
      <c r="JFZ112" s="1009"/>
      <c r="JGA112" s="1009"/>
      <c r="JGB112" s="1009"/>
      <c r="JGC112" s="1009"/>
      <c r="JGD112" s="1009"/>
      <c r="JGE112" s="1009"/>
      <c r="JGF112" s="1009"/>
      <c r="JGG112" s="1009"/>
      <c r="JGH112" s="1009"/>
      <c r="JGI112" s="1009"/>
      <c r="JGJ112" s="1009"/>
      <c r="JGK112" s="1009"/>
      <c r="JGL112" s="1009"/>
      <c r="JGM112" s="1009"/>
      <c r="JGN112" s="1009"/>
      <c r="JGO112" s="1009"/>
      <c r="JGP112" s="1009"/>
      <c r="JGQ112" s="1009"/>
      <c r="JGR112" s="1009"/>
      <c r="JGS112" s="1009"/>
      <c r="JGT112" s="1009"/>
      <c r="JGU112" s="1009"/>
      <c r="JGV112" s="1009"/>
      <c r="JGW112" s="1009"/>
      <c r="JGX112" s="1009"/>
      <c r="JGY112" s="1009"/>
      <c r="JGZ112" s="1009"/>
      <c r="JHA112" s="1009"/>
      <c r="JHB112" s="1009"/>
      <c r="JHC112" s="1009"/>
      <c r="JHD112" s="1009"/>
      <c r="JHE112" s="1009"/>
      <c r="JHF112" s="1009"/>
      <c r="JHG112" s="1009"/>
      <c r="JHH112" s="1009"/>
      <c r="JHI112" s="1009"/>
      <c r="JHJ112" s="1009"/>
      <c r="JHK112" s="1009"/>
      <c r="JHL112" s="1009"/>
      <c r="JHM112" s="1009"/>
      <c r="JHN112" s="1009"/>
      <c r="JHO112" s="1009"/>
      <c r="JHP112" s="1009"/>
      <c r="JHQ112" s="1009"/>
      <c r="JHR112" s="1009"/>
      <c r="JHS112" s="1009"/>
      <c r="JHT112" s="1009"/>
      <c r="JHU112" s="1009"/>
      <c r="JHV112" s="1009"/>
      <c r="JHW112" s="1009"/>
      <c r="JHX112" s="1009"/>
      <c r="JHY112" s="1009"/>
      <c r="JHZ112" s="1009"/>
      <c r="JIA112" s="1009"/>
      <c r="JIB112" s="1009"/>
      <c r="JIC112" s="1009"/>
      <c r="JID112" s="1009"/>
      <c r="JIE112" s="1009"/>
      <c r="JIF112" s="1009"/>
      <c r="JIG112" s="1009"/>
      <c r="JIH112" s="1009"/>
      <c r="JII112" s="1009"/>
      <c r="JIJ112" s="1009"/>
      <c r="JIK112" s="1009"/>
      <c r="JIL112" s="1009"/>
      <c r="JIM112" s="1009"/>
      <c r="JIN112" s="1009"/>
      <c r="JIO112" s="1009"/>
      <c r="JIP112" s="1009"/>
      <c r="JIQ112" s="1009"/>
      <c r="JIR112" s="1009"/>
      <c r="JIS112" s="1009"/>
      <c r="JIT112" s="1009"/>
      <c r="JIU112" s="1009"/>
      <c r="JIV112" s="1009"/>
      <c r="JIW112" s="1009"/>
      <c r="JIX112" s="1009"/>
      <c r="JIY112" s="1009"/>
      <c r="JIZ112" s="1009"/>
      <c r="JJA112" s="1009"/>
      <c r="JJB112" s="1009"/>
      <c r="JJC112" s="1009"/>
      <c r="JJD112" s="1009"/>
      <c r="JJE112" s="1009"/>
      <c r="JJF112" s="1009"/>
      <c r="JJG112" s="1009"/>
      <c r="JJH112" s="1009"/>
      <c r="JJI112" s="1009"/>
      <c r="JJJ112" s="1009"/>
      <c r="JJK112" s="1009"/>
      <c r="JJL112" s="1009"/>
      <c r="JJM112" s="1009"/>
      <c r="JJN112" s="1009"/>
      <c r="JJO112" s="1009"/>
      <c r="JJP112" s="1009"/>
      <c r="JJQ112" s="1009"/>
      <c r="JJR112" s="1009"/>
      <c r="JJS112" s="1009"/>
      <c r="JJT112" s="1009"/>
      <c r="JJU112" s="1009"/>
      <c r="JJV112" s="1009"/>
      <c r="JJW112" s="1009"/>
      <c r="JJX112" s="1009"/>
      <c r="JJY112" s="1009"/>
      <c r="JJZ112" s="1009"/>
      <c r="JKA112" s="1009"/>
      <c r="JKB112" s="1009"/>
      <c r="JKC112" s="1009"/>
      <c r="JKD112" s="1009"/>
      <c r="JKE112" s="1009"/>
      <c r="JKF112" s="1009"/>
      <c r="JKG112" s="1009"/>
      <c r="JKH112" s="1009"/>
      <c r="JKI112" s="1009"/>
      <c r="JKJ112" s="1009"/>
      <c r="JKK112" s="1009"/>
      <c r="JKL112" s="1009"/>
      <c r="JKM112" s="1009"/>
      <c r="JKN112" s="1009"/>
      <c r="JKO112" s="1009"/>
      <c r="JKP112" s="1009"/>
      <c r="JKQ112" s="1009"/>
      <c r="JKR112" s="1009"/>
      <c r="JKS112" s="1009"/>
      <c r="JKT112" s="1009"/>
      <c r="JKU112" s="1009"/>
      <c r="JKV112" s="1009"/>
      <c r="JKW112" s="1009"/>
      <c r="JKX112" s="1009"/>
      <c r="JKY112" s="1009"/>
      <c r="JKZ112" s="1009"/>
      <c r="JLA112" s="1009"/>
      <c r="JLB112" s="1009"/>
      <c r="JLC112" s="1009"/>
      <c r="JLD112" s="1009"/>
      <c r="JLE112" s="1009"/>
      <c r="JLF112" s="1009"/>
      <c r="JLG112" s="1009"/>
      <c r="JLH112" s="1009"/>
      <c r="JLI112" s="1009"/>
      <c r="JLJ112" s="1009"/>
      <c r="JLK112" s="1009"/>
      <c r="JLL112" s="1009"/>
      <c r="JLM112" s="1009"/>
      <c r="JLN112" s="1009"/>
      <c r="JLO112" s="1009"/>
      <c r="JLP112" s="1009"/>
      <c r="JLQ112" s="1009"/>
      <c r="JLR112" s="1009"/>
      <c r="JLS112" s="1009"/>
      <c r="JLT112" s="1009"/>
      <c r="JLU112" s="1009"/>
      <c r="JLV112" s="1009"/>
      <c r="JLW112" s="1009"/>
      <c r="JLX112" s="1009"/>
      <c r="JLY112" s="1009"/>
      <c r="JLZ112" s="1009"/>
      <c r="JMA112" s="1009"/>
      <c r="JMB112" s="1009"/>
      <c r="JMC112" s="1009"/>
      <c r="JMD112" s="1009"/>
      <c r="JME112" s="1009"/>
      <c r="JMF112" s="1009"/>
      <c r="JMG112" s="1009"/>
      <c r="JMH112" s="1009"/>
      <c r="JMI112" s="1009"/>
      <c r="JMJ112" s="1009"/>
      <c r="JMK112" s="1009"/>
      <c r="JML112" s="1009"/>
      <c r="JMM112" s="1009"/>
      <c r="JMN112" s="1009"/>
      <c r="JMO112" s="1009"/>
      <c r="JMP112" s="1009"/>
      <c r="JMQ112" s="1009"/>
      <c r="JMR112" s="1009"/>
      <c r="JMS112" s="1009"/>
      <c r="JMT112" s="1009"/>
      <c r="JMU112" s="1009"/>
      <c r="JMV112" s="1009"/>
      <c r="JMW112" s="1009"/>
      <c r="JMX112" s="1009"/>
      <c r="JMY112" s="1009"/>
      <c r="JMZ112" s="1009"/>
      <c r="JNA112" s="1009"/>
      <c r="JNB112" s="1009"/>
      <c r="JNC112" s="1009"/>
      <c r="JND112" s="1009"/>
      <c r="JNE112" s="1009"/>
      <c r="JNF112" s="1009"/>
      <c r="JNG112" s="1009"/>
      <c r="JNH112" s="1009"/>
      <c r="JNI112" s="1009"/>
      <c r="JNJ112" s="1009"/>
      <c r="JNK112" s="1009"/>
      <c r="JNL112" s="1009"/>
      <c r="JNM112" s="1009"/>
      <c r="JNN112" s="1009"/>
      <c r="JNO112" s="1009"/>
      <c r="JNP112" s="1009"/>
      <c r="JNQ112" s="1009"/>
      <c r="JNR112" s="1009"/>
      <c r="JNS112" s="1009"/>
      <c r="JNT112" s="1009"/>
      <c r="JNU112" s="1009"/>
      <c r="JNV112" s="1009"/>
      <c r="JNW112" s="1009"/>
      <c r="JNX112" s="1009"/>
      <c r="JNY112" s="1009"/>
      <c r="JNZ112" s="1009"/>
      <c r="JOA112" s="1009"/>
      <c r="JOB112" s="1009"/>
      <c r="JOC112" s="1009"/>
      <c r="JOD112" s="1009"/>
      <c r="JOE112" s="1009"/>
      <c r="JOF112" s="1009"/>
      <c r="JOG112" s="1009"/>
      <c r="JOH112" s="1009"/>
      <c r="JOI112" s="1009"/>
      <c r="JOJ112" s="1009"/>
      <c r="JOK112" s="1009"/>
      <c r="JOL112" s="1009"/>
      <c r="JOM112" s="1009"/>
      <c r="JON112" s="1009"/>
      <c r="JOO112" s="1009"/>
      <c r="JOP112" s="1009"/>
      <c r="JOQ112" s="1009"/>
      <c r="JOR112" s="1009"/>
      <c r="JOS112" s="1009"/>
      <c r="JOT112" s="1009"/>
      <c r="JOU112" s="1009"/>
      <c r="JOV112" s="1009"/>
      <c r="JOW112" s="1009"/>
      <c r="JOX112" s="1009"/>
      <c r="JOY112" s="1009"/>
      <c r="JOZ112" s="1009"/>
      <c r="JPA112" s="1009"/>
      <c r="JPB112" s="1009"/>
      <c r="JPC112" s="1009"/>
      <c r="JPD112" s="1009"/>
      <c r="JPE112" s="1009"/>
      <c r="JPF112" s="1009"/>
      <c r="JPG112" s="1009"/>
      <c r="JPH112" s="1009"/>
      <c r="JPI112" s="1009"/>
      <c r="JPJ112" s="1009"/>
      <c r="JPK112" s="1009"/>
      <c r="JPL112" s="1009"/>
      <c r="JPM112" s="1009"/>
      <c r="JPN112" s="1009"/>
      <c r="JPO112" s="1009"/>
      <c r="JPP112" s="1009"/>
      <c r="JPQ112" s="1009"/>
      <c r="JPR112" s="1009"/>
      <c r="JPS112" s="1009"/>
      <c r="JPT112" s="1009"/>
      <c r="JPU112" s="1009"/>
      <c r="JPV112" s="1009"/>
      <c r="JPW112" s="1009"/>
      <c r="JPX112" s="1009"/>
      <c r="JPY112" s="1009"/>
      <c r="JPZ112" s="1009"/>
      <c r="JQA112" s="1009"/>
      <c r="JQB112" s="1009"/>
      <c r="JQC112" s="1009"/>
      <c r="JQD112" s="1009"/>
      <c r="JQE112" s="1009"/>
      <c r="JQF112" s="1009"/>
      <c r="JQG112" s="1009"/>
      <c r="JQH112" s="1009"/>
      <c r="JQI112" s="1009"/>
      <c r="JQJ112" s="1009"/>
      <c r="JQK112" s="1009"/>
      <c r="JQL112" s="1009"/>
      <c r="JQM112" s="1009"/>
      <c r="JQN112" s="1009"/>
      <c r="JQO112" s="1009"/>
      <c r="JQP112" s="1009"/>
      <c r="JQQ112" s="1009"/>
      <c r="JQR112" s="1009"/>
      <c r="JQS112" s="1009"/>
      <c r="JQT112" s="1009"/>
      <c r="JQU112" s="1009"/>
      <c r="JQV112" s="1009"/>
      <c r="JQW112" s="1009"/>
      <c r="JQX112" s="1009"/>
      <c r="JQY112" s="1009"/>
      <c r="JQZ112" s="1009"/>
      <c r="JRA112" s="1009"/>
      <c r="JRB112" s="1009"/>
      <c r="JRC112" s="1009"/>
      <c r="JRD112" s="1009"/>
      <c r="JRE112" s="1009"/>
      <c r="JRF112" s="1009"/>
      <c r="JRG112" s="1009"/>
      <c r="JRH112" s="1009"/>
      <c r="JRI112" s="1009"/>
      <c r="JRJ112" s="1009"/>
      <c r="JRK112" s="1009"/>
      <c r="JRL112" s="1009"/>
      <c r="JRM112" s="1009"/>
      <c r="JRN112" s="1009"/>
      <c r="JRO112" s="1009"/>
      <c r="JRP112" s="1009"/>
      <c r="JRQ112" s="1009"/>
      <c r="JRR112" s="1009"/>
      <c r="JRS112" s="1009"/>
      <c r="JRT112" s="1009"/>
      <c r="JRU112" s="1009"/>
      <c r="JRV112" s="1009"/>
      <c r="JRW112" s="1009"/>
      <c r="JRX112" s="1009"/>
      <c r="JRY112" s="1009"/>
      <c r="JRZ112" s="1009"/>
      <c r="JSA112" s="1009"/>
      <c r="JSB112" s="1009"/>
      <c r="JSC112" s="1009"/>
      <c r="JSD112" s="1009"/>
      <c r="JSE112" s="1009"/>
      <c r="JSF112" s="1009"/>
      <c r="JSG112" s="1009"/>
      <c r="JSH112" s="1009"/>
      <c r="JSI112" s="1009"/>
      <c r="JSJ112" s="1009"/>
      <c r="JSK112" s="1009"/>
      <c r="JSL112" s="1009"/>
      <c r="JSM112" s="1009"/>
      <c r="JSN112" s="1009"/>
      <c r="JSO112" s="1009"/>
      <c r="JSP112" s="1009"/>
      <c r="JSQ112" s="1009"/>
      <c r="JSR112" s="1009"/>
      <c r="JSS112" s="1009"/>
      <c r="JST112" s="1009"/>
      <c r="JSU112" s="1009"/>
      <c r="JSV112" s="1009"/>
      <c r="JSW112" s="1009"/>
      <c r="JSX112" s="1009"/>
      <c r="JSY112" s="1009"/>
      <c r="JSZ112" s="1009"/>
      <c r="JTA112" s="1009"/>
      <c r="JTB112" s="1009"/>
      <c r="JTC112" s="1009"/>
      <c r="JTD112" s="1009"/>
      <c r="JTE112" s="1009"/>
      <c r="JTF112" s="1009"/>
      <c r="JTG112" s="1009"/>
      <c r="JTH112" s="1009"/>
      <c r="JTI112" s="1009"/>
      <c r="JTJ112" s="1009"/>
      <c r="JTK112" s="1009"/>
      <c r="JTL112" s="1009"/>
      <c r="JTM112" s="1009"/>
      <c r="JTN112" s="1009"/>
      <c r="JTO112" s="1009"/>
      <c r="JTP112" s="1009"/>
      <c r="JTQ112" s="1009"/>
      <c r="JTR112" s="1009"/>
      <c r="JTS112" s="1009"/>
      <c r="JTT112" s="1009"/>
      <c r="JTU112" s="1009"/>
      <c r="JTV112" s="1009"/>
      <c r="JTW112" s="1009"/>
      <c r="JTX112" s="1009"/>
      <c r="JTY112" s="1009"/>
      <c r="JTZ112" s="1009"/>
      <c r="JUA112" s="1009"/>
      <c r="JUB112" s="1009"/>
      <c r="JUC112" s="1009"/>
      <c r="JUD112" s="1009"/>
      <c r="JUE112" s="1009"/>
      <c r="JUF112" s="1009"/>
      <c r="JUG112" s="1009"/>
      <c r="JUH112" s="1009"/>
      <c r="JUI112" s="1009"/>
      <c r="JUJ112" s="1009"/>
      <c r="JUK112" s="1009"/>
      <c r="JUL112" s="1009"/>
      <c r="JUM112" s="1009"/>
      <c r="JUN112" s="1009"/>
      <c r="JUO112" s="1009"/>
      <c r="JUP112" s="1009"/>
      <c r="JUQ112" s="1009"/>
      <c r="JUR112" s="1009"/>
      <c r="JUS112" s="1009"/>
      <c r="JUT112" s="1009"/>
      <c r="JUU112" s="1009"/>
      <c r="JUV112" s="1009"/>
      <c r="JUW112" s="1009"/>
      <c r="JUX112" s="1009"/>
      <c r="JUY112" s="1009"/>
      <c r="JUZ112" s="1009"/>
      <c r="JVA112" s="1009"/>
      <c r="JVB112" s="1009"/>
      <c r="JVC112" s="1009"/>
      <c r="JVD112" s="1009"/>
      <c r="JVE112" s="1009"/>
      <c r="JVF112" s="1009"/>
      <c r="JVG112" s="1009"/>
      <c r="JVH112" s="1009"/>
      <c r="JVI112" s="1009"/>
      <c r="JVJ112" s="1009"/>
      <c r="JVK112" s="1009"/>
      <c r="JVL112" s="1009"/>
      <c r="JVM112" s="1009"/>
      <c r="JVN112" s="1009"/>
      <c r="JVO112" s="1009"/>
      <c r="JVP112" s="1009"/>
      <c r="JVQ112" s="1009"/>
      <c r="JVR112" s="1009"/>
      <c r="JVS112" s="1009"/>
      <c r="JVT112" s="1009"/>
      <c r="JVU112" s="1009"/>
      <c r="JVV112" s="1009"/>
      <c r="JVW112" s="1009"/>
      <c r="JVX112" s="1009"/>
      <c r="JVY112" s="1009"/>
      <c r="JVZ112" s="1009"/>
      <c r="JWA112" s="1009"/>
      <c r="JWB112" s="1009"/>
      <c r="JWC112" s="1009"/>
      <c r="JWD112" s="1009"/>
      <c r="JWE112" s="1009"/>
      <c r="JWF112" s="1009"/>
      <c r="JWG112" s="1009"/>
      <c r="JWH112" s="1009"/>
      <c r="JWI112" s="1009"/>
      <c r="JWJ112" s="1009"/>
      <c r="JWK112" s="1009"/>
      <c r="JWL112" s="1009"/>
      <c r="JWM112" s="1009"/>
      <c r="JWN112" s="1009"/>
      <c r="JWO112" s="1009"/>
      <c r="JWP112" s="1009"/>
      <c r="JWQ112" s="1009"/>
      <c r="JWR112" s="1009"/>
      <c r="JWS112" s="1009"/>
      <c r="JWT112" s="1009"/>
      <c r="JWU112" s="1009"/>
      <c r="JWV112" s="1009"/>
      <c r="JWW112" s="1009"/>
      <c r="JWX112" s="1009"/>
      <c r="JWY112" s="1009"/>
      <c r="JWZ112" s="1009"/>
      <c r="JXA112" s="1009"/>
      <c r="JXB112" s="1009"/>
      <c r="JXC112" s="1009"/>
      <c r="JXD112" s="1009"/>
      <c r="JXE112" s="1009"/>
      <c r="JXF112" s="1009"/>
      <c r="JXG112" s="1009"/>
      <c r="JXH112" s="1009"/>
      <c r="JXI112" s="1009"/>
      <c r="JXJ112" s="1009"/>
      <c r="JXK112" s="1009"/>
      <c r="JXL112" s="1009"/>
      <c r="JXM112" s="1009"/>
      <c r="JXN112" s="1009"/>
      <c r="JXO112" s="1009"/>
      <c r="JXP112" s="1009"/>
      <c r="JXQ112" s="1009"/>
      <c r="JXR112" s="1009"/>
      <c r="JXS112" s="1009"/>
      <c r="JXT112" s="1009"/>
      <c r="JXU112" s="1009"/>
      <c r="JXV112" s="1009"/>
      <c r="JXW112" s="1009"/>
      <c r="JXX112" s="1009"/>
      <c r="JXY112" s="1009"/>
      <c r="JXZ112" s="1009"/>
      <c r="JYA112" s="1009"/>
      <c r="JYB112" s="1009"/>
      <c r="JYC112" s="1009"/>
      <c r="JYD112" s="1009"/>
      <c r="JYE112" s="1009"/>
      <c r="JYF112" s="1009"/>
      <c r="JYG112" s="1009"/>
      <c r="JYH112" s="1009"/>
      <c r="JYI112" s="1009"/>
      <c r="JYJ112" s="1009"/>
      <c r="JYK112" s="1009"/>
      <c r="JYL112" s="1009"/>
      <c r="JYM112" s="1009"/>
      <c r="JYN112" s="1009"/>
      <c r="JYO112" s="1009"/>
      <c r="JYP112" s="1009"/>
      <c r="JYQ112" s="1009"/>
      <c r="JYR112" s="1009"/>
      <c r="JYS112" s="1009"/>
      <c r="JYT112" s="1009"/>
      <c r="JYU112" s="1009"/>
      <c r="JYV112" s="1009"/>
      <c r="JYW112" s="1009"/>
      <c r="JYX112" s="1009"/>
      <c r="JYY112" s="1009"/>
      <c r="JYZ112" s="1009"/>
      <c r="JZA112" s="1009"/>
      <c r="JZB112" s="1009"/>
      <c r="JZC112" s="1009"/>
      <c r="JZD112" s="1009"/>
      <c r="JZE112" s="1009"/>
      <c r="JZF112" s="1009"/>
      <c r="JZG112" s="1009"/>
      <c r="JZH112" s="1009"/>
      <c r="JZI112" s="1009"/>
      <c r="JZJ112" s="1009"/>
      <c r="JZK112" s="1009"/>
      <c r="JZL112" s="1009"/>
      <c r="JZM112" s="1009"/>
      <c r="JZN112" s="1009"/>
      <c r="JZO112" s="1009"/>
      <c r="JZP112" s="1009"/>
      <c r="JZQ112" s="1009"/>
      <c r="JZR112" s="1009"/>
      <c r="JZS112" s="1009"/>
      <c r="JZT112" s="1009"/>
      <c r="JZU112" s="1009"/>
      <c r="JZV112" s="1009"/>
      <c r="JZW112" s="1009"/>
      <c r="JZX112" s="1009"/>
      <c r="JZY112" s="1009"/>
      <c r="JZZ112" s="1009"/>
      <c r="KAA112" s="1009"/>
      <c r="KAB112" s="1009"/>
      <c r="KAC112" s="1009"/>
      <c r="KAD112" s="1009"/>
      <c r="KAE112" s="1009"/>
      <c r="KAF112" s="1009"/>
      <c r="KAG112" s="1009"/>
      <c r="KAH112" s="1009"/>
      <c r="KAI112" s="1009"/>
      <c r="KAJ112" s="1009"/>
      <c r="KAK112" s="1009"/>
      <c r="KAL112" s="1009"/>
      <c r="KAM112" s="1009"/>
      <c r="KAN112" s="1009"/>
      <c r="KAO112" s="1009"/>
      <c r="KAP112" s="1009"/>
      <c r="KAQ112" s="1009"/>
      <c r="KAR112" s="1009"/>
      <c r="KAS112" s="1009"/>
      <c r="KAT112" s="1009"/>
      <c r="KAU112" s="1009"/>
      <c r="KAV112" s="1009"/>
      <c r="KAW112" s="1009"/>
      <c r="KAX112" s="1009"/>
      <c r="KAY112" s="1009"/>
      <c r="KAZ112" s="1009"/>
      <c r="KBA112" s="1009"/>
      <c r="KBB112" s="1009"/>
      <c r="KBC112" s="1009"/>
      <c r="KBD112" s="1009"/>
      <c r="KBE112" s="1009"/>
      <c r="KBF112" s="1009"/>
      <c r="KBG112" s="1009"/>
      <c r="KBH112" s="1009"/>
      <c r="KBI112" s="1009"/>
      <c r="KBJ112" s="1009"/>
      <c r="KBK112" s="1009"/>
      <c r="KBL112" s="1009"/>
      <c r="KBM112" s="1009"/>
      <c r="KBN112" s="1009"/>
      <c r="KBO112" s="1009"/>
      <c r="KBP112" s="1009"/>
      <c r="KBQ112" s="1009"/>
      <c r="KBR112" s="1009"/>
      <c r="KBS112" s="1009"/>
      <c r="KBT112" s="1009"/>
      <c r="KBU112" s="1009"/>
      <c r="KBV112" s="1009"/>
      <c r="KBW112" s="1009"/>
      <c r="KBX112" s="1009"/>
      <c r="KBY112" s="1009"/>
      <c r="KBZ112" s="1009"/>
      <c r="KCA112" s="1009"/>
      <c r="KCB112" s="1009"/>
      <c r="KCC112" s="1009"/>
      <c r="KCD112" s="1009"/>
      <c r="KCE112" s="1009"/>
      <c r="KCF112" s="1009"/>
      <c r="KCG112" s="1009"/>
      <c r="KCH112" s="1009"/>
      <c r="KCI112" s="1009"/>
      <c r="KCJ112" s="1009"/>
      <c r="KCK112" s="1009"/>
      <c r="KCL112" s="1009"/>
      <c r="KCM112" s="1009"/>
      <c r="KCN112" s="1009"/>
      <c r="KCO112" s="1009"/>
      <c r="KCP112" s="1009"/>
      <c r="KCQ112" s="1009"/>
      <c r="KCR112" s="1009"/>
      <c r="KCS112" s="1009"/>
      <c r="KCT112" s="1009"/>
      <c r="KCU112" s="1009"/>
      <c r="KCV112" s="1009"/>
      <c r="KCW112" s="1009"/>
      <c r="KCX112" s="1009"/>
      <c r="KCY112" s="1009"/>
      <c r="KCZ112" s="1009"/>
      <c r="KDA112" s="1009"/>
      <c r="KDB112" s="1009"/>
      <c r="KDC112" s="1009"/>
      <c r="KDD112" s="1009"/>
      <c r="KDE112" s="1009"/>
      <c r="KDF112" s="1009"/>
      <c r="KDG112" s="1009"/>
      <c r="KDH112" s="1009"/>
      <c r="KDI112" s="1009"/>
      <c r="KDJ112" s="1009"/>
      <c r="KDK112" s="1009"/>
      <c r="KDL112" s="1009"/>
      <c r="KDM112" s="1009"/>
      <c r="KDN112" s="1009"/>
      <c r="KDO112" s="1009"/>
      <c r="KDP112" s="1009"/>
      <c r="KDQ112" s="1009"/>
      <c r="KDR112" s="1009"/>
      <c r="KDS112" s="1009"/>
      <c r="KDT112" s="1009"/>
      <c r="KDU112" s="1009"/>
      <c r="KDV112" s="1009"/>
      <c r="KDW112" s="1009"/>
      <c r="KDX112" s="1009"/>
      <c r="KDY112" s="1009"/>
      <c r="KDZ112" s="1009"/>
      <c r="KEA112" s="1009"/>
      <c r="KEB112" s="1009"/>
      <c r="KEC112" s="1009"/>
      <c r="KED112" s="1009"/>
      <c r="KEE112" s="1009"/>
      <c r="KEF112" s="1009"/>
      <c r="KEG112" s="1009"/>
      <c r="KEH112" s="1009"/>
      <c r="KEI112" s="1009"/>
      <c r="KEJ112" s="1009"/>
      <c r="KEK112" s="1009"/>
      <c r="KEL112" s="1009"/>
      <c r="KEM112" s="1009"/>
      <c r="KEN112" s="1009"/>
      <c r="KEO112" s="1009"/>
      <c r="KEP112" s="1009"/>
      <c r="KEQ112" s="1009"/>
      <c r="KER112" s="1009"/>
      <c r="KES112" s="1009"/>
      <c r="KET112" s="1009"/>
      <c r="KEU112" s="1009"/>
      <c r="KEV112" s="1009"/>
      <c r="KEW112" s="1009"/>
      <c r="KEX112" s="1009"/>
      <c r="KEY112" s="1009"/>
      <c r="KEZ112" s="1009"/>
      <c r="KFA112" s="1009"/>
      <c r="KFB112" s="1009"/>
      <c r="KFC112" s="1009"/>
      <c r="KFD112" s="1009"/>
      <c r="KFE112" s="1009"/>
      <c r="KFF112" s="1009"/>
      <c r="KFG112" s="1009"/>
      <c r="KFH112" s="1009"/>
      <c r="KFI112" s="1009"/>
      <c r="KFJ112" s="1009"/>
      <c r="KFK112" s="1009"/>
      <c r="KFL112" s="1009"/>
      <c r="KFM112" s="1009"/>
      <c r="KFN112" s="1009"/>
      <c r="KFO112" s="1009"/>
      <c r="KFP112" s="1009"/>
      <c r="KFQ112" s="1009"/>
      <c r="KFR112" s="1009"/>
      <c r="KFS112" s="1009"/>
      <c r="KFT112" s="1009"/>
      <c r="KFU112" s="1009"/>
      <c r="KFV112" s="1009"/>
      <c r="KFW112" s="1009"/>
      <c r="KFX112" s="1009"/>
      <c r="KFY112" s="1009"/>
      <c r="KFZ112" s="1009"/>
      <c r="KGA112" s="1009"/>
      <c r="KGB112" s="1009"/>
      <c r="KGC112" s="1009"/>
      <c r="KGD112" s="1009"/>
      <c r="KGE112" s="1009"/>
      <c r="KGF112" s="1009"/>
      <c r="KGG112" s="1009"/>
      <c r="KGH112" s="1009"/>
      <c r="KGI112" s="1009"/>
      <c r="KGJ112" s="1009"/>
      <c r="KGK112" s="1009"/>
      <c r="KGL112" s="1009"/>
      <c r="KGM112" s="1009"/>
      <c r="KGN112" s="1009"/>
      <c r="KGO112" s="1009"/>
      <c r="KGP112" s="1009"/>
      <c r="KGQ112" s="1009"/>
      <c r="KGR112" s="1009"/>
      <c r="KGS112" s="1009"/>
      <c r="KGT112" s="1009"/>
      <c r="KGU112" s="1009"/>
      <c r="KGV112" s="1009"/>
      <c r="KGW112" s="1009"/>
      <c r="KGX112" s="1009"/>
      <c r="KGY112" s="1009"/>
      <c r="KGZ112" s="1009"/>
      <c r="KHA112" s="1009"/>
      <c r="KHB112" s="1009"/>
      <c r="KHC112" s="1009"/>
      <c r="KHD112" s="1009"/>
      <c r="KHE112" s="1009"/>
      <c r="KHF112" s="1009"/>
      <c r="KHG112" s="1009"/>
      <c r="KHH112" s="1009"/>
      <c r="KHI112" s="1009"/>
      <c r="KHJ112" s="1009"/>
      <c r="KHK112" s="1009"/>
      <c r="KHL112" s="1009"/>
      <c r="KHM112" s="1009"/>
      <c r="KHN112" s="1009"/>
      <c r="KHO112" s="1009"/>
      <c r="KHP112" s="1009"/>
      <c r="KHQ112" s="1009"/>
      <c r="KHR112" s="1009"/>
      <c r="KHS112" s="1009"/>
      <c r="KHT112" s="1009"/>
      <c r="KHU112" s="1009"/>
      <c r="KHV112" s="1009"/>
      <c r="KHW112" s="1009"/>
      <c r="KHX112" s="1009"/>
      <c r="KHY112" s="1009"/>
      <c r="KHZ112" s="1009"/>
      <c r="KIA112" s="1009"/>
      <c r="KIB112" s="1009"/>
      <c r="KIC112" s="1009"/>
      <c r="KID112" s="1009"/>
      <c r="KIE112" s="1009"/>
      <c r="KIF112" s="1009"/>
      <c r="KIG112" s="1009"/>
      <c r="KIH112" s="1009"/>
      <c r="KII112" s="1009"/>
      <c r="KIJ112" s="1009"/>
      <c r="KIK112" s="1009"/>
      <c r="KIL112" s="1009"/>
      <c r="KIM112" s="1009"/>
      <c r="KIN112" s="1009"/>
      <c r="KIO112" s="1009"/>
      <c r="KIP112" s="1009"/>
      <c r="KIQ112" s="1009"/>
      <c r="KIR112" s="1009"/>
      <c r="KIS112" s="1009"/>
      <c r="KIT112" s="1009"/>
      <c r="KIU112" s="1009"/>
      <c r="KIV112" s="1009"/>
      <c r="KIW112" s="1009"/>
      <c r="KIX112" s="1009"/>
      <c r="KIY112" s="1009"/>
      <c r="KIZ112" s="1009"/>
      <c r="KJA112" s="1009"/>
      <c r="KJB112" s="1009"/>
      <c r="KJC112" s="1009"/>
      <c r="KJD112" s="1009"/>
      <c r="KJE112" s="1009"/>
      <c r="KJF112" s="1009"/>
      <c r="KJG112" s="1009"/>
      <c r="KJH112" s="1009"/>
      <c r="KJI112" s="1009"/>
      <c r="KJJ112" s="1009"/>
      <c r="KJK112" s="1009"/>
      <c r="KJL112" s="1009"/>
      <c r="KJM112" s="1009"/>
      <c r="KJN112" s="1009"/>
      <c r="KJO112" s="1009"/>
      <c r="KJP112" s="1009"/>
      <c r="KJQ112" s="1009"/>
      <c r="KJR112" s="1009"/>
      <c r="KJS112" s="1009"/>
      <c r="KJT112" s="1009"/>
      <c r="KJU112" s="1009"/>
      <c r="KJV112" s="1009"/>
      <c r="KJW112" s="1009"/>
      <c r="KJX112" s="1009"/>
      <c r="KJY112" s="1009"/>
      <c r="KJZ112" s="1009"/>
      <c r="KKA112" s="1009"/>
      <c r="KKB112" s="1009"/>
      <c r="KKC112" s="1009"/>
      <c r="KKD112" s="1009"/>
      <c r="KKE112" s="1009"/>
      <c r="KKF112" s="1009"/>
      <c r="KKG112" s="1009"/>
      <c r="KKH112" s="1009"/>
      <c r="KKI112" s="1009"/>
      <c r="KKJ112" s="1009"/>
      <c r="KKK112" s="1009"/>
      <c r="KKL112" s="1009"/>
      <c r="KKM112" s="1009"/>
      <c r="KKN112" s="1009"/>
      <c r="KKO112" s="1009"/>
      <c r="KKP112" s="1009"/>
      <c r="KKQ112" s="1009"/>
      <c r="KKR112" s="1009"/>
      <c r="KKS112" s="1009"/>
      <c r="KKT112" s="1009"/>
      <c r="KKU112" s="1009"/>
      <c r="KKV112" s="1009"/>
      <c r="KKW112" s="1009"/>
      <c r="KKX112" s="1009"/>
      <c r="KKY112" s="1009"/>
      <c r="KKZ112" s="1009"/>
      <c r="KLA112" s="1009"/>
      <c r="KLB112" s="1009"/>
      <c r="KLC112" s="1009"/>
      <c r="KLD112" s="1009"/>
      <c r="KLE112" s="1009"/>
      <c r="KLF112" s="1009"/>
      <c r="KLG112" s="1009"/>
      <c r="KLH112" s="1009"/>
      <c r="KLI112" s="1009"/>
      <c r="KLJ112" s="1009"/>
      <c r="KLK112" s="1009"/>
      <c r="KLL112" s="1009"/>
      <c r="KLM112" s="1009"/>
      <c r="KLN112" s="1009"/>
      <c r="KLO112" s="1009"/>
      <c r="KLP112" s="1009"/>
      <c r="KLQ112" s="1009"/>
      <c r="KLR112" s="1009"/>
      <c r="KLS112" s="1009"/>
      <c r="KLT112" s="1009"/>
      <c r="KLU112" s="1009"/>
      <c r="KLV112" s="1009"/>
      <c r="KLW112" s="1009"/>
      <c r="KLX112" s="1009"/>
      <c r="KLY112" s="1009"/>
      <c r="KLZ112" s="1009"/>
      <c r="KMA112" s="1009"/>
      <c r="KMB112" s="1009"/>
      <c r="KMC112" s="1009"/>
      <c r="KMD112" s="1009"/>
      <c r="KME112" s="1009"/>
      <c r="KMF112" s="1009"/>
      <c r="KMG112" s="1009"/>
      <c r="KMH112" s="1009"/>
      <c r="KMI112" s="1009"/>
      <c r="KMJ112" s="1009"/>
      <c r="KMK112" s="1009"/>
      <c r="KML112" s="1009"/>
      <c r="KMM112" s="1009"/>
      <c r="KMN112" s="1009"/>
      <c r="KMO112" s="1009"/>
      <c r="KMP112" s="1009"/>
      <c r="KMQ112" s="1009"/>
      <c r="KMR112" s="1009"/>
      <c r="KMS112" s="1009"/>
      <c r="KMT112" s="1009"/>
      <c r="KMU112" s="1009"/>
      <c r="KMV112" s="1009"/>
      <c r="KMW112" s="1009"/>
      <c r="KMX112" s="1009"/>
      <c r="KMY112" s="1009"/>
      <c r="KMZ112" s="1009"/>
      <c r="KNA112" s="1009"/>
      <c r="KNB112" s="1009"/>
      <c r="KNC112" s="1009"/>
      <c r="KND112" s="1009"/>
      <c r="KNE112" s="1009"/>
      <c r="KNF112" s="1009"/>
      <c r="KNG112" s="1009"/>
      <c r="KNH112" s="1009"/>
      <c r="KNI112" s="1009"/>
      <c r="KNJ112" s="1009"/>
      <c r="KNK112" s="1009"/>
      <c r="KNL112" s="1009"/>
      <c r="KNM112" s="1009"/>
      <c r="KNN112" s="1009"/>
      <c r="KNO112" s="1009"/>
      <c r="KNP112" s="1009"/>
      <c r="KNQ112" s="1009"/>
      <c r="KNR112" s="1009"/>
      <c r="KNS112" s="1009"/>
      <c r="KNT112" s="1009"/>
      <c r="KNU112" s="1009"/>
      <c r="KNV112" s="1009"/>
      <c r="KNW112" s="1009"/>
      <c r="KNX112" s="1009"/>
      <c r="KNY112" s="1009"/>
      <c r="KNZ112" s="1009"/>
      <c r="KOA112" s="1009"/>
      <c r="KOB112" s="1009"/>
      <c r="KOC112" s="1009"/>
      <c r="KOD112" s="1009"/>
      <c r="KOE112" s="1009"/>
      <c r="KOF112" s="1009"/>
      <c r="KOG112" s="1009"/>
      <c r="KOH112" s="1009"/>
      <c r="KOI112" s="1009"/>
      <c r="KOJ112" s="1009"/>
      <c r="KOK112" s="1009"/>
      <c r="KOL112" s="1009"/>
      <c r="KOM112" s="1009"/>
      <c r="KON112" s="1009"/>
      <c r="KOO112" s="1009"/>
      <c r="KOP112" s="1009"/>
      <c r="KOQ112" s="1009"/>
      <c r="KOR112" s="1009"/>
      <c r="KOS112" s="1009"/>
      <c r="KOT112" s="1009"/>
      <c r="KOU112" s="1009"/>
      <c r="KOV112" s="1009"/>
      <c r="KOW112" s="1009"/>
      <c r="KOX112" s="1009"/>
      <c r="KOY112" s="1009"/>
      <c r="KOZ112" s="1009"/>
      <c r="KPA112" s="1009"/>
      <c r="KPB112" s="1009"/>
      <c r="KPC112" s="1009"/>
      <c r="KPD112" s="1009"/>
      <c r="KPE112" s="1009"/>
      <c r="KPF112" s="1009"/>
      <c r="KPG112" s="1009"/>
      <c r="KPH112" s="1009"/>
      <c r="KPI112" s="1009"/>
      <c r="KPJ112" s="1009"/>
      <c r="KPK112" s="1009"/>
      <c r="KPL112" s="1009"/>
      <c r="KPM112" s="1009"/>
      <c r="KPN112" s="1009"/>
      <c r="KPO112" s="1009"/>
      <c r="KPP112" s="1009"/>
      <c r="KPQ112" s="1009"/>
      <c r="KPR112" s="1009"/>
      <c r="KPS112" s="1009"/>
      <c r="KPT112" s="1009"/>
      <c r="KPU112" s="1009"/>
      <c r="KPV112" s="1009"/>
      <c r="KPW112" s="1009"/>
      <c r="KPX112" s="1009"/>
      <c r="KPY112" s="1009"/>
      <c r="KPZ112" s="1009"/>
      <c r="KQA112" s="1009"/>
      <c r="KQB112" s="1009"/>
      <c r="KQC112" s="1009"/>
      <c r="KQD112" s="1009"/>
      <c r="KQE112" s="1009"/>
      <c r="KQF112" s="1009"/>
      <c r="KQG112" s="1009"/>
      <c r="KQH112" s="1009"/>
      <c r="KQI112" s="1009"/>
      <c r="KQJ112" s="1009"/>
      <c r="KQK112" s="1009"/>
      <c r="KQL112" s="1009"/>
      <c r="KQM112" s="1009"/>
      <c r="KQN112" s="1009"/>
      <c r="KQO112" s="1009"/>
      <c r="KQP112" s="1009"/>
      <c r="KQQ112" s="1009"/>
      <c r="KQR112" s="1009"/>
      <c r="KQS112" s="1009"/>
      <c r="KQT112" s="1009"/>
      <c r="KQU112" s="1009"/>
      <c r="KQV112" s="1009"/>
      <c r="KQW112" s="1009"/>
      <c r="KQX112" s="1009"/>
      <c r="KQY112" s="1009"/>
      <c r="KQZ112" s="1009"/>
      <c r="KRA112" s="1009"/>
      <c r="KRB112" s="1009"/>
      <c r="KRC112" s="1009"/>
      <c r="KRD112" s="1009"/>
      <c r="KRE112" s="1009"/>
      <c r="KRF112" s="1009"/>
      <c r="KRG112" s="1009"/>
      <c r="KRH112" s="1009"/>
      <c r="KRI112" s="1009"/>
      <c r="KRJ112" s="1009"/>
      <c r="KRK112" s="1009"/>
      <c r="KRL112" s="1009"/>
      <c r="KRM112" s="1009"/>
      <c r="KRN112" s="1009"/>
      <c r="KRO112" s="1009"/>
      <c r="KRP112" s="1009"/>
      <c r="KRQ112" s="1009"/>
      <c r="KRR112" s="1009"/>
      <c r="KRS112" s="1009"/>
      <c r="KRT112" s="1009"/>
      <c r="KRU112" s="1009"/>
      <c r="KRV112" s="1009"/>
      <c r="KRW112" s="1009"/>
      <c r="KRX112" s="1009"/>
      <c r="KRY112" s="1009"/>
      <c r="KRZ112" s="1009"/>
      <c r="KSA112" s="1009"/>
      <c r="KSB112" s="1009"/>
      <c r="KSC112" s="1009"/>
      <c r="KSD112" s="1009"/>
      <c r="KSE112" s="1009"/>
      <c r="KSF112" s="1009"/>
      <c r="KSG112" s="1009"/>
      <c r="KSH112" s="1009"/>
      <c r="KSI112" s="1009"/>
      <c r="KSJ112" s="1009"/>
      <c r="KSK112" s="1009"/>
      <c r="KSL112" s="1009"/>
      <c r="KSM112" s="1009"/>
      <c r="KSN112" s="1009"/>
      <c r="KSO112" s="1009"/>
      <c r="KSP112" s="1009"/>
      <c r="KSQ112" s="1009"/>
      <c r="KSR112" s="1009"/>
      <c r="KSS112" s="1009"/>
      <c r="KST112" s="1009"/>
      <c r="KSU112" s="1009"/>
      <c r="KSV112" s="1009"/>
      <c r="KSW112" s="1009"/>
      <c r="KSX112" s="1009"/>
      <c r="KSY112" s="1009"/>
      <c r="KSZ112" s="1009"/>
      <c r="KTA112" s="1009"/>
      <c r="KTB112" s="1009"/>
      <c r="KTC112" s="1009"/>
      <c r="KTD112" s="1009"/>
      <c r="KTE112" s="1009"/>
      <c r="KTF112" s="1009"/>
      <c r="KTG112" s="1009"/>
      <c r="KTH112" s="1009"/>
      <c r="KTI112" s="1009"/>
      <c r="KTJ112" s="1009"/>
      <c r="KTK112" s="1009"/>
      <c r="KTL112" s="1009"/>
      <c r="KTM112" s="1009"/>
      <c r="KTN112" s="1009"/>
      <c r="KTO112" s="1009"/>
      <c r="KTP112" s="1009"/>
      <c r="KTQ112" s="1009"/>
      <c r="KTR112" s="1009"/>
      <c r="KTS112" s="1009"/>
      <c r="KTT112" s="1009"/>
      <c r="KTU112" s="1009"/>
      <c r="KTV112" s="1009"/>
      <c r="KTW112" s="1009"/>
      <c r="KTX112" s="1009"/>
      <c r="KTY112" s="1009"/>
      <c r="KTZ112" s="1009"/>
      <c r="KUA112" s="1009"/>
      <c r="KUB112" s="1009"/>
      <c r="KUC112" s="1009"/>
      <c r="KUD112" s="1009"/>
      <c r="KUE112" s="1009"/>
      <c r="KUF112" s="1009"/>
      <c r="KUG112" s="1009"/>
      <c r="KUH112" s="1009"/>
      <c r="KUI112" s="1009"/>
      <c r="KUJ112" s="1009"/>
      <c r="KUK112" s="1009"/>
      <c r="KUL112" s="1009"/>
      <c r="KUM112" s="1009"/>
      <c r="KUN112" s="1009"/>
      <c r="KUO112" s="1009"/>
      <c r="KUP112" s="1009"/>
      <c r="KUQ112" s="1009"/>
      <c r="KUR112" s="1009"/>
      <c r="KUS112" s="1009"/>
      <c r="KUT112" s="1009"/>
      <c r="KUU112" s="1009"/>
      <c r="KUV112" s="1009"/>
      <c r="KUW112" s="1009"/>
      <c r="KUX112" s="1009"/>
      <c r="KUY112" s="1009"/>
      <c r="KUZ112" s="1009"/>
      <c r="KVA112" s="1009"/>
      <c r="KVB112" s="1009"/>
      <c r="KVC112" s="1009"/>
      <c r="KVD112" s="1009"/>
      <c r="KVE112" s="1009"/>
      <c r="KVF112" s="1009"/>
      <c r="KVG112" s="1009"/>
      <c r="KVH112" s="1009"/>
      <c r="KVI112" s="1009"/>
      <c r="KVJ112" s="1009"/>
      <c r="KVK112" s="1009"/>
      <c r="KVL112" s="1009"/>
      <c r="KVM112" s="1009"/>
      <c r="KVN112" s="1009"/>
      <c r="KVO112" s="1009"/>
      <c r="KVP112" s="1009"/>
      <c r="KVQ112" s="1009"/>
      <c r="KVR112" s="1009"/>
      <c r="KVS112" s="1009"/>
      <c r="KVT112" s="1009"/>
      <c r="KVU112" s="1009"/>
      <c r="KVV112" s="1009"/>
      <c r="KVW112" s="1009"/>
      <c r="KVX112" s="1009"/>
      <c r="KVY112" s="1009"/>
      <c r="KVZ112" s="1009"/>
      <c r="KWA112" s="1009"/>
      <c r="KWB112" s="1009"/>
      <c r="KWC112" s="1009"/>
      <c r="KWD112" s="1009"/>
      <c r="KWE112" s="1009"/>
      <c r="KWF112" s="1009"/>
      <c r="KWG112" s="1009"/>
      <c r="KWH112" s="1009"/>
      <c r="KWI112" s="1009"/>
      <c r="KWJ112" s="1009"/>
      <c r="KWK112" s="1009"/>
      <c r="KWL112" s="1009"/>
      <c r="KWM112" s="1009"/>
      <c r="KWN112" s="1009"/>
      <c r="KWO112" s="1009"/>
      <c r="KWP112" s="1009"/>
      <c r="KWQ112" s="1009"/>
      <c r="KWR112" s="1009"/>
      <c r="KWS112" s="1009"/>
      <c r="KWT112" s="1009"/>
      <c r="KWU112" s="1009"/>
      <c r="KWV112" s="1009"/>
      <c r="KWW112" s="1009"/>
      <c r="KWX112" s="1009"/>
      <c r="KWY112" s="1009"/>
      <c r="KWZ112" s="1009"/>
      <c r="KXA112" s="1009"/>
      <c r="KXB112" s="1009"/>
      <c r="KXC112" s="1009"/>
      <c r="KXD112" s="1009"/>
      <c r="KXE112" s="1009"/>
      <c r="KXF112" s="1009"/>
      <c r="KXG112" s="1009"/>
      <c r="KXH112" s="1009"/>
      <c r="KXI112" s="1009"/>
      <c r="KXJ112" s="1009"/>
      <c r="KXK112" s="1009"/>
      <c r="KXL112" s="1009"/>
      <c r="KXM112" s="1009"/>
      <c r="KXN112" s="1009"/>
      <c r="KXO112" s="1009"/>
      <c r="KXP112" s="1009"/>
      <c r="KXQ112" s="1009"/>
      <c r="KXR112" s="1009"/>
      <c r="KXS112" s="1009"/>
      <c r="KXT112" s="1009"/>
      <c r="KXU112" s="1009"/>
      <c r="KXV112" s="1009"/>
      <c r="KXW112" s="1009"/>
      <c r="KXX112" s="1009"/>
      <c r="KXY112" s="1009"/>
      <c r="KXZ112" s="1009"/>
      <c r="KYA112" s="1009"/>
      <c r="KYB112" s="1009"/>
      <c r="KYC112" s="1009"/>
      <c r="KYD112" s="1009"/>
      <c r="KYE112" s="1009"/>
      <c r="KYF112" s="1009"/>
      <c r="KYG112" s="1009"/>
      <c r="KYH112" s="1009"/>
      <c r="KYI112" s="1009"/>
      <c r="KYJ112" s="1009"/>
      <c r="KYK112" s="1009"/>
      <c r="KYL112" s="1009"/>
      <c r="KYM112" s="1009"/>
      <c r="KYN112" s="1009"/>
      <c r="KYO112" s="1009"/>
      <c r="KYP112" s="1009"/>
      <c r="KYQ112" s="1009"/>
      <c r="KYR112" s="1009"/>
      <c r="KYS112" s="1009"/>
      <c r="KYT112" s="1009"/>
      <c r="KYU112" s="1009"/>
      <c r="KYV112" s="1009"/>
      <c r="KYW112" s="1009"/>
      <c r="KYX112" s="1009"/>
      <c r="KYY112" s="1009"/>
      <c r="KYZ112" s="1009"/>
      <c r="KZA112" s="1009"/>
      <c r="KZB112" s="1009"/>
      <c r="KZC112" s="1009"/>
      <c r="KZD112" s="1009"/>
      <c r="KZE112" s="1009"/>
      <c r="KZF112" s="1009"/>
      <c r="KZG112" s="1009"/>
      <c r="KZH112" s="1009"/>
      <c r="KZI112" s="1009"/>
      <c r="KZJ112" s="1009"/>
      <c r="KZK112" s="1009"/>
      <c r="KZL112" s="1009"/>
      <c r="KZM112" s="1009"/>
      <c r="KZN112" s="1009"/>
      <c r="KZO112" s="1009"/>
      <c r="KZP112" s="1009"/>
      <c r="KZQ112" s="1009"/>
      <c r="KZR112" s="1009"/>
      <c r="KZS112" s="1009"/>
      <c r="KZT112" s="1009"/>
      <c r="KZU112" s="1009"/>
      <c r="KZV112" s="1009"/>
      <c r="KZW112" s="1009"/>
      <c r="KZX112" s="1009"/>
      <c r="KZY112" s="1009"/>
      <c r="KZZ112" s="1009"/>
      <c r="LAA112" s="1009"/>
      <c r="LAB112" s="1009"/>
      <c r="LAC112" s="1009"/>
      <c r="LAD112" s="1009"/>
      <c r="LAE112" s="1009"/>
      <c r="LAF112" s="1009"/>
      <c r="LAG112" s="1009"/>
      <c r="LAH112" s="1009"/>
      <c r="LAI112" s="1009"/>
      <c r="LAJ112" s="1009"/>
      <c r="LAK112" s="1009"/>
      <c r="LAL112" s="1009"/>
      <c r="LAM112" s="1009"/>
      <c r="LAN112" s="1009"/>
      <c r="LAO112" s="1009"/>
      <c r="LAP112" s="1009"/>
      <c r="LAQ112" s="1009"/>
      <c r="LAR112" s="1009"/>
      <c r="LAS112" s="1009"/>
      <c r="LAT112" s="1009"/>
      <c r="LAU112" s="1009"/>
      <c r="LAV112" s="1009"/>
      <c r="LAW112" s="1009"/>
      <c r="LAX112" s="1009"/>
      <c r="LAY112" s="1009"/>
      <c r="LAZ112" s="1009"/>
      <c r="LBA112" s="1009"/>
      <c r="LBB112" s="1009"/>
      <c r="LBC112" s="1009"/>
      <c r="LBD112" s="1009"/>
      <c r="LBE112" s="1009"/>
      <c r="LBF112" s="1009"/>
      <c r="LBG112" s="1009"/>
      <c r="LBH112" s="1009"/>
      <c r="LBI112" s="1009"/>
      <c r="LBJ112" s="1009"/>
      <c r="LBK112" s="1009"/>
      <c r="LBL112" s="1009"/>
      <c r="LBM112" s="1009"/>
      <c r="LBN112" s="1009"/>
      <c r="LBO112" s="1009"/>
      <c r="LBP112" s="1009"/>
      <c r="LBQ112" s="1009"/>
      <c r="LBR112" s="1009"/>
      <c r="LBS112" s="1009"/>
      <c r="LBT112" s="1009"/>
      <c r="LBU112" s="1009"/>
      <c r="LBV112" s="1009"/>
      <c r="LBW112" s="1009"/>
      <c r="LBX112" s="1009"/>
      <c r="LBY112" s="1009"/>
      <c r="LBZ112" s="1009"/>
      <c r="LCA112" s="1009"/>
      <c r="LCB112" s="1009"/>
      <c r="LCC112" s="1009"/>
      <c r="LCD112" s="1009"/>
      <c r="LCE112" s="1009"/>
      <c r="LCF112" s="1009"/>
      <c r="LCG112" s="1009"/>
      <c r="LCH112" s="1009"/>
      <c r="LCI112" s="1009"/>
      <c r="LCJ112" s="1009"/>
      <c r="LCK112" s="1009"/>
      <c r="LCL112" s="1009"/>
      <c r="LCM112" s="1009"/>
      <c r="LCN112" s="1009"/>
      <c r="LCO112" s="1009"/>
      <c r="LCP112" s="1009"/>
      <c r="LCQ112" s="1009"/>
      <c r="LCR112" s="1009"/>
      <c r="LCS112" s="1009"/>
      <c r="LCT112" s="1009"/>
      <c r="LCU112" s="1009"/>
      <c r="LCV112" s="1009"/>
      <c r="LCW112" s="1009"/>
      <c r="LCX112" s="1009"/>
      <c r="LCY112" s="1009"/>
      <c r="LCZ112" s="1009"/>
      <c r="LDA112" s="1009"/>
      <c r="LDB112" s="1009"/>
      <c r="LDC112" s="1009"/>
      <c r="LDD112" s="1009"/>
      <c r="LDE112" s="1009"/>
      <c r="LDF112" s="1009"/>
      <c r="LDG112" s="1009"/>
      <c r="LDH112" s="1009"/>
      <c r="LDI112" s="1009"/>
      <c r="LDJ112" s="1009"/>
      <c r="LDK112" s="1009"/>
      <c r="LDL112" s="1009"/>
      <c r="LDM112" s="1009"/>
      <c r="LDN112" s="1009"/>
      <c r="LDO112" s="1009"/>
      <c r="LDP112" s="1009"/>
      <c r="LDQ112" s="1009"/>
      <c r="LDR112" s="1009"/>
      <c r="LDS112" s="1009"/>
      <c r="LDT112" s="1009"/>
      <c r="LDU112" s="1009"/>
      <c r="LDV112" s="1009"/>
      <c r="LDW112" s="1009"/>
      <c r="LDX112" s="1009"/>
      <c r="LDY112" s="1009"/>
      <c r="LDZ112" s="1009"/>
      <c r="LEA112" s="1009"/>
      <c r="LEB112" s="1009"/>
      <c r="LEC112" s="1009"/>
      <c r="LED112" s="1009"/>
      <c r="LEE112" s="1009"/>
      <c r="LEF112" s="1009"/>
      <c r="LEG112" s="1009"/>
      <c r="LEH112" s="1009"/>
      <c r="LEI112" s="1009"/>
      <c r="LEJ112" s="1009"/>
      <c r="LEK112" s="1009"/>
      <c r="LEL112" s="1009"/>
      <c r="LEM112" s="1009"/>
      <c r="LEN112" s="1009"/>
      <c r="LEO112" s="1009"/>
      <c r="LEP112" s="1009"/>
      <c r="LEQ112" s="1009"/>
      <c r="LER112" s="1009"/>
      <c r="LES112" s="1009"/>
      <c r="LET112" s="1009"/>
      <c r="LEU112" s="1009"/>
      <c r="LEV112" s="1009"/>
      <c r="LEW112" s="1009"/>
      <c r="LEX112" s="1009"/>
      <c r="LEY112" s="1009"/>
      <c r="LEZ112" s="1009"/>
      <c r="LFA112" s="1009"/>
      <c r="LFB112" s="1009"/>
      <c r="LFC112" s="1009"/>
      <c r="LFD112" s="1009"/>
      <c r="LFE112" s="1009"/>
      <c r="LFF112" s="1009"/>
      <c r="LFG112" s="1009"/>
      <c r="LFH112" s="1009"/>
      <c r="LFI112" s="1009"/>
      <c r="LFJ112" s="1009"/>
      <c r="LFK112" s="1009"/>
      <c r="LFL112" s="1009"/>
      <c r="LFM112" s="1009"/>
      <c r="LFN112" s="1009"/>
      <c r="LFO112" s="1009"/>
      <c r="LFP112" s="1009"/>
      <c r="LFQ112" s="1009"/>
      <c r="LFR112" s="1009"/>
      <c r="LFS112" s="1009"/>
      <c r="LFT112" s="1009"/>
      <c r="LFU112" s="1009"/>
      <c r="LFV112" s="1009"/>
      <c r="LFW112" s="1009"/>
      <c r="LFX112" s="1009"/>
      <c r="LFY112" s="1009"/>
      <c r="LFZ112" s="1009"/>
      <c r="LGA112" s="1009"/>
      <c r="LGB112" s="1009"/>
      <c r="LGC112" s="1009"/>
      <c r="LGD112" s="1009"/>
      <c r="LGE112" s="1009"/>
      <c r="LGF112" s="1009"/>
      <c r="LGG112" s="1009"/>
      <c r="LGH112" s="1009"/>
      <c r="LGI112" s="1009"/>
      <c r="LGJ112" s="1009"/>
      <c r="LGK112" s="1009"/>
      <c r="LGL112" s="1009"/>
      <c r="LGM112" s="1009"/>
      <c r="LGN112" s="1009"/>
      <c r="LGO112" s="1009"/>
      <c r="LGP112" s="1009"/>
      <c r="LGQ112" s="1009"/>
      <c r="LGR112" s="1009"/>
      <c r="LGS112" s="1009"/>
      <c r="LGT112" s="1009"/>
      <c r="LGU112" s="1009"/>
      <c r="LGV112" s="1009"/>
      <c r="LGW112" s="1009"/>
      <c r="LGX112" s="1009"/>
      <c r="LGY112" s="1009"/>
      <c r="LGZ112" s="1009"/>
      <c r="LHA112" s="1009"/>
      <c r="LHB112" s="1009"/>
      <c r="LHC112" s="1009"/>
      <c r="LHD112" s="1009"/>
      <c r="LHE112" s="1009"/>
      <c r="LHF112" s="1009"/>
      <c r="LHG112" s="1009"/>
      <c r="LHH112" s="1009"/>
      <c r="LHI112" s="1009"/>
      <c r="LHJ112" s="1009"/>
      <c r="LHK112" s="1009"/>
      <c r="LHL112" s="1009"/>
      <c r="LHM112" s="1009"/>
      <c r="LHN112" s="1009"/>
      <c r="LHO112" s="1009"/>
      <c r="LHP112" s="1009"/>
      <c r="LHQ112" s="1009"/>
      <c r="LHR112" s="1009"/>
      <c r="LHS112" s="1009"/>
      <c r="LHT112" s="1009"/>
      <c r="LHU112" s="1009"/>
      <c r="LHV112" s="1009"/>
      <c r="LHW112" s="1009"/>
      <c r="LHX112" s="1009"/>
      <c r="LHY112" s="1009"/>
      <c r="LHZ112" s="1009"/>
      <c r="LIA112" s="1009"/>
      <c r="LIB112" s="1009"/>
      <c r="LIC112" s="1009"/>
      <c r="LID112" s="1009"/>
      <c r="LIE112" s="1009"/>
      <c r="LIF112" s="1009"/>
      <c r="LIG112" s="1009"/>
      <c r="LIH112" s="1009"/>
      <c r="LII112" s="1009"/>
      <c r="LIJ112" s="1009"/>
      <c r="LIK112" s="1009"/>
      <c r="LIL112" s="1009"/>
      <c r="LIM112" s="1009"/>
      <c r="LIN112" s="1009"/>
      <c r="LIO112" s="1009"/>
      <c r="LIP112" s="1009"/>
      <c r="LIQ112" s="1009"/>
      <c r="LIR112" s="1009"/>
      <c r="LIS112" s="1009"/>
      <c r="LIT112" s="1009"/>
      <c r="LIU112" s="1009"/>
      <c r="LIV112" s="1009"/>
      <c r="LIW112" s="1009"/>
      <c r="LIX112" s="1009"/>
      <c r="LIY112" s="1009"/>
      <c r="LIZ112" s="1009"/>
      <c r="LJA112" s="1009"/>
      <c r="LJB112" s="1009"/>
      <c r="LJC112" s="1009"/>
      <c r="LJD112" s="1009"/>
      <c r="LJE112" s="1009"/>
      <c r="LJF112" s="1009"/>
      <c r="LJG112" s="1009"/>
      <c r="LJH112" s="1009"/>
      <c r="LJI112" s="1009"/>
      <c r="LJJ112" s="1009"/>
      <c r="LJK112" s="1009"/>
      <c r="LJL112" s="1009"/>
      <c r="LJM112" s="1009"/>
      <c r="LJN112" s="1009"/>
      <c r="LJO112" s="1009"/>
      <c r="LJP112" s="1009"/>
      <c r="LJQ112" s="1009"/>
      <c r="LJR112" s="1009"/>
      <c r="LJS112" s="1009"/>
      <c r="LJT112" s="1009"/>
      <c r="LJU112" s="1009"/>
      <c r="LJV112" s="1009"/>
      <c r="LJW112" s="1009"/>
      <c r="LJX112" s="1009"/>
      <c r="LJY112" s="1009"/>
      <c r="LJZ112" s="1009"/>
      <c r="LKA112" s="1009"/>
      <c r="LKB112" s="1009"/>
      <c r="LKC112" s="1009"/>
      <c r="LKD112" s="1009"/>
      <c r="LKE112" s="1009"/>
      <c r="LKF112" s="1009"/>
      <c r="LKG112" s="1009"/>
      <c r="LKH112" s="1009"/>
      <c r="LKI112" s="1009"/>
      <c r="LKJ112" s="1009"/>
      <c r="LKK112" s="1009"/>
      <c r="LKL112" s="1009"/>
      <c r="LKM112" s="1009"/>
      <c r="LKN112" s="1009"/>
      <c r="LKO112" s="1009"/>
      <c r="LKP112" s="1009"/>
      <c r="LKQ112" s="1009"/>
      <c r="LKR112" s="1009"/>
      <c r="LKS112" s="1009"/>
      <c r="LKT112" s="1009"/>
      <c r="LKU112" s="1009"/>
      <c r="LKV112" s="1009"/>
      <c r="LKW112" s="1009"/>
      <c r="LKX112" s="1009"/>
      <c r="LKY112" s="1009"/>
      <c r="LKZ112" s="1009"/>
      <c r="LLA112" s="1009"/>
      <c r="LLB112" s="1009"/>
      <c r="LLC112" s="1009"/>
      <c r="LLD112" s="1009"/>
      <c r="LLE112" s="1009"/>
      <c r="LLF112" s="1009"/>
      <c r="LLG112" s="1009"/>
      <c r="LLH112" s="1009"/>
      <c r="LLI112" s="1009"/>
      <c r="LLJ112" s="1009"/>
      <c r="LLK112" s="1009"/>
      <c r="LLL112" s="1009"/>
      <c r="LLM112" s="1009"/>
      <c r="LLN112" s="1009"/>
      <c r="LLO112" s="1009"/>
      <c r="LLP112" s="1009"/>
      <c r="LLQ112" s="1009"/>
      <c r="LLR112" s="1009"/>
      <c r="LLS112" s="1009"/>
      <c r="LLT112" s="1009"/>
      <c r="LLU112" s="1009"/>
      <c r="LLV112" s="1009"/>
      <c r="LLW112" s="1009"/>
      <c r="LLX112" s="1009"/>
      <c r="LLY112" s="1009"/>
      <c r="LLZ112" s="1009"/>
      <c r="LMA112" s="1009"/>
      <c r="LMB112" s="1009"/>
      <c r="LMC112" s="1009"/>
      <c r="LMD112" s="1009"/>
      <c r="LME112" s="1009"/>
      <c r="LMF112" s="1009"/>
      <c r="LMG112" s="1009"/>
      <c r="LMH112" s="1009"/>
      <c r="LMI112" s="1009"/>
      <c r="LMJ112" s="1009"/>
      <c r="LMK112" s="1009"/>
      <c r="LML112" s="1009"/>
      <c r="LMM112" s="1009"/>
      <c r="LMN112" s="1009"/>
      <c r="LMO112" s="1009"/>
      <c r="LMP112" s="1009"/>
      <c r="LMQ112" s="1009"/>
      <c r="LMR112" s="1009"/>
      <c r="LMS112" s="1009"/>
      <c r="LMT112" s="1009"/>
      <c r="LMU112" s="1009"/>
      <c r="LMV112" s="1009"/>
      <c r="LMW112" s="1009"/>
      <c r="LMX112" s="1009"/>
      <c r="LMY112" s="1009"/>
      <c r="LMZ112" s="1009"/>
      <c r="LNA112" s="1009"/>
      <c r="LNB112" s="1009"/>
      <c r="LNC112" s="1009"/>
      <c r="LND112" s="1009"/>
      <c r="LNE112" s="1009"/>
      <c r="LNF112" s="1009"/>
      <c r="LNG112" s="1009"/>
      <c r="LNH112" s="1009"/>
      <c r="LNI112" s="1009"/>
      <c r="LNJ112" s="1009"/>
      <c r="LNK112" s="1009"/>
      <c r="LNL112" s="1009"/>
      <c r="LNM112" s="1009"/>
      <c r="LNN112" s="1009"/>
      <c r="LNO112" s="1009"/>
      <c r="LNP112" s="1009"/>
      <c r="LNQ112" s="1009"/>
      <c r="LNR112" s="1009"/>
      <c r="LNS112" s="1009"/>
      <c r="LNT112" s="1009"/>
      <c r="LNU112" s="1009"/>
      <c r="LNV112" s="1009"/>
      <c r="LNW112" s="1009"/>
      <c r="LNX112" s="1009"/>
      <c r="LNY112" s="1009"/>
      <c r="LNZ112" s="1009"/>
      <c r="LOA112" s="1009"/>
      <c r="LOB112" s="1009"/>
      <c r="LOC112" s="1009"/>
      <c r="LOD112" s="1009"/>
      <c r="LOE112" s="1009"/>
      <c r="LOF112" s="1009"/>
      <c r="LOG112" s="1009"/>
      <c r="LOH112" s="1009"/>
      <c r="LOI112" s="1009"/>
      <c r="LOJ112" s="1009"/>
      <c r="LOK112" s="1009"/>
      <c r="LOL112" s="1009"/>
      <c r="LOM112" s="1009"/>
      <c r="LON112" s="1009"/>
      <c r="LOO112" s="1009"/>
      <c r="LOP112" s="1009"/>
      <c r="LOQ112" s="1009"/>
      <c r="LOR112" s="1009"/>
      <c r="LOS112" s="1009"/>
      <c r="LOT112" s="1009"/>
      <c r="LOU112" s="1009"/>
      <c r="LOV112" s="1009"/>
      <c r="LOW112" s="1009"/>
      <c r="LOX112" s="1009"/>
      <c r="LOY112" s="1009"/>
      <c r="LOZ112" s="1009"/>
      <c r="LPA112" s="1009"/>
      <c r="LPB112" s="1009"/>
      <c r="LPC112" s="1009"/>
      <c r="LPD112" s="1009"/>
      <c r="LPE112" s="1009"/>
      <c r="LPF112" s="1009"/>
      <c r="LPG112" s="1009"/>
      <c r="LPH112" s="1009"/>
      <c r="LPI112" s="1009"/>
      <c r="LPJ112" s="1009"/>
      <c r="LPK112" s="1009"/>
      <c r="LPL112" s="1009"/>
      <c r="LPM112" s="1009"/>
      <c r="LPN112" s="1009"/>
      <c r="LPO112" s="1009"/>
      <c r="LPP112" s="1009"/>
      <c r="LPQ112" s="1009"/>
      <c r="LPR112" s="1009"/>
      <c r="LPS112" s="1009"/>
      <c r="LPT112" s="1009"/>
      <c r="LPU112" s="1009"/>
      <c r="LPV112" s="1009"/>
      <c r="LPW112" s="1009"/>
      <c r="LPX112" s="1009"/>
      <c r="LPY112" s="1009"/>
      <c r="LPZ112" s="1009"/>
      <c r="LQA112" s="1009"/>
      <c r="LQB112" s="1009"/>
      <c r="LQC112" s="1009"/>
      <c r="LQD112" s="1009"/>
      <c r="LQE112" s="1009"/>
      <c r="LQF112" s="1009"/>
      <c r="LQG112" s="1009"/>
      <c r="LQH112" s="1009"/>
      <c r="LQI112" s="1009"/>
      <c r="LQJ112" s="1009"/>
      <c r="LQK112" s="1009"/>
      <c r="LQL112" s="1009"/>
      <c r="LQM112" s="1009"/>
      <c r="LQN112" s="1009"/>
      <c r="LQO112" s="1009"/>
      <c r="LQP112" s="1009"/>
      <c r="LQQ112" s="1009"/>
      <c r="LQR112" s="1009"/>
      <c r="LQS112" s="1009"/>
      <c r="LQT112" s="1009"/>
      <c r="LQU112" s="1009"/>
      <c r="LQV112" s="1009"/>
      <c r="LQW112" s="1009"/>
      <c r="LQX112" s="1009"/>
      <c r="LQY112" s="1009"/>
      <c r="LQZ112" s="1009"/>
      <c r="LRA112" s="1009"/>
      <c r="LRB112" s="1009"/>
      <c r="LRC112" s="1009"/>
      <c r="LRD112" s="1009"/>
      <c r="LRE112" s="1009"/>
      <c r="LRF112" s="1009"/>
      <c r="LRG112" s="1009"/>
      <c r="LRH112" s="1009"/>
      <c r="LRI112" s="1009"/>
      <c r="LRJ112" s="1009"/>
      <c r="LRK112" s="1009"/>
      <c r="LRL112" s="1009"/>
      <c r="LRM112" s="1009"/>
      <c r="LRN112" s="1009"/>
      <c r="LRO112" s="1009"/>
      <c r="LRP112" s="1009"/>
      <c r="LRQ112" s="1009"/>
      <c r="LRR112" s="1009"/>
      <c r="LRS112" s="1009"/>
      <c r="LRT112" s="1009"/>
      <c r="LRU112" s="1009"/>
      <c r="LRV112" s="1009"/>
      <c r="LRW112" s="1009"/>
      <c r="LRX112" s="1009"/>
      <c r="LRY112" s="1009"/>
      <c r="LRZ112" s="1009"/>
      <c r="LSA112" s="1009"/>
      <c r="LSB112" s="1009"/>
      <c r="LSC112" s="1009"/>
      <c r="LSD112" s="1009"/>
      <c r="LSE112" s="1009"/>
      <c r="LSF112" s="1009"/>
      <c r="LSG112" s="1009"/>
      <c r="LSH112" s="1009"/>
      <c r="LSI112" s="1009"/>
      <c r="LSJ112" s="1009"/>
      <c r="LSK112" s="1009"/>
      <c r="LSL112" s="1009"/>
      <c r="LSM112" s="1009"/>
      <c r="LSN112" s="1009"/>
      <c r="LSO112" s="1009"/>
      <c r="LSP112" s="1009"/>
      <c r="LSQ112" s="1009"/>
      <c r="LSR112" s="1009"/>
      <c r="LSS112" s="1009"/>
      <c r="LST112" s="1009"/>
      <c r="LSU112" s="1009"/>
      <c r="LSV112" s="1009"/>
      <c r="LSW112" s="1009"/>
      <c r="LSX112" s="1009"/>
      <c r="LSY112" s="1009"/>
      <c r="LSZ112" s="1009"/>
      <c r="LTA112" s="1009"/>
      <c r="LTB112" s="1009"/>
      <c r="LTC112" s="1009"/>
      <c r="LTD112" s="1009"/>
      <c r="LTE112" s="1009"/>
      <c r="LTF112" s="1009"/>
      <c r="LTG112" s="1009"/>
      <c r="LTH112" s="1009"/>
      <c r="LTI112" s="1009"/>
      <c r="LTJ112" s="1009"/>
      <c r="LTK112" s="1009"/>
      <c r="LTL112" s="1009"/>
      <c r="LTM112" s="1009"/>
      <c r="LTN112" s="1009"/>
      <c r="LTO112" s="1009"/>
      <c r="LTP112" s="1009"/>
      <c r="LTQ112" s="1009"/>
      <c r="LTR112" s="1009"/>
      <c r="LTS112" s="1009"/>
      <c r="LTT112" s="1009"/>
      <c r="LTU112" s="1009"/>
      <c r="LTV112" s="1009"/>
      <c r="LTW112" s="1009"/>
      <c r="LTX112" s="1009"/>
      <c r="LTY112" s="1009"/>
      <c r="LTZ112" s="1009"/>
      <c r="LUA112" s="1009"/>
      <c r="LUB112" s="1009"/>
      <c r="LUC112" s="1009"/>
      <c r="LUD112" s="1009"/>
      <c r="LUE112" s="1009"/>
      <c r="LUF112" s="1009"/>
      <c r="LUG112" s="1009"/>
      <c r="LUH112" s="1009"/>
      <c r="LUI112" s="1009"/>
      <c r="LUJ112" s="1009"/>
      <c r="LUK112" s="1009"/>
      <c r="LUL112" s="1009"/>
      <c r="LUM112" s="1009"/>
      <c r="LUN112" s="1009"/>
      <c r="LUO112" s="1009"/>
      <c r="LUP112" s="1009"/>
      <c r="LUQ112" s="1009"/>
      <c r="LUR112" s="1009"/>
      <c r="LUS112" s="1009"/>
      <c r="LUT112" s="1009"/>
      <c r="LUU112" s="1009"/>
      <c r="LUV112" s="1009"/>
      <c r="LUW112" s="1009"/>
      <c r="LUX112" s="1009"/>
      <c r="LUY112" s="1009"/>
      <c r="LUZ112" s="1009"/>
      <c r="LVA112" s="1009"/>
      <c r="LVB112" s="1009"/>
      <c r="LVC112" s="1009"/>
      <c r="LVD112" s="1009"/>
      <c r="LVE112" s="1009"/>
      <c r="LVF112" s="1009"/>
      <c r="LVG112" s="1009"/>
      <c r="LVH112" s="1009"/>
      <c r="LVI112" s="1009"/>
      <c r="LVJ112" s="1009"/>
      <c r="LVK112" s="1009"/>
      <c r="LVL112" s="1009"/>
      <c r="LVM112" s="1009"/>
      <c r="LVN112" s="1009"/>
      <c r="LVO112" s="1009"/>
      <c r="LVP112" s="1009"/>
      <c r="LVQ112" s="1009"/>
      <c r="LVR112" s="1009"/>
      <c r="LVS112" s="1009"/>
      <c r="LVT112" s="1009"/>
      <c r="LVU112" s="1009"/>
      <c r="LVV112" s="1009"/>
      <c r="LVW112" s="1009"/>
      <c r="LVX112" s="1009"/>
      <c r="LVY112" s="1009"/>
      <c r="LVZ112" s="1009"/>
      <c r="LWA112" s="1009"/>
      <c r="LWB112" s="1009"/>
      <c r="LWC112" s="1009"/>
      <c r="LWD112" s="1009"/>
      <c r="LWE112" s="1009"/>
      <c r="LWF112" s="1009"/>
      <c r="LWG112" s="1009"/>
      <c r="LWH112" s="1009"/>
      <c r="LWI112" s="1009"/>
      <c r="LWJ112" s="1009"/>
      <c r="LWK112" s="1009"/>
      <c r="LWL112" s="1009"/>
      <c r="LWM112" s="1009"/>
      <c r="LWN112" s="1009"/>
      <c r="LWO112" s="1009"/>
      <c r="LWP112" s="1009"/>
      <c r="LWQ112" s="1009"/>
      <c r="LWR112" s="1009"/>
      <c r="LWS112" s="1009"/>
      <c r="LWT112" s="1009"/>
      <c r="LWU112" s="1009"/>
      <c r="LWV112" s="1009"/>
      <c r="LWW112" s="1009"/>
      <c r="LWX112" s="1009"/>
      <c r="LWY112" s="1009"/>
      <c r="LWZ112" s="1009"/>
      <c r="LXA112" s="1009"/>
      <c r="LXB112" s="1009"/>
      <c r="LXC112" s="1009"/>
      <c r="LXD112" s="1009"/>
      <c r="LXE112" s="1009"/>
      <c r="LXF112" s="1009"/>
      <c r="LXG112" s="1009"/>
      <c r="LXH112" s="1009"/>
      <c r="LXI112" s="1009"/>
      <c r="LXJ112" s="1009"/>
      <c r="LXK112" s="1009"/>
      <c r="LXL112" s="1009"/>
      <c r="LXM112" s="1009"/>
      <c r="LXN112" s="1009"/>
      <c r="LXO112" s="1009"/>
      <c r="LXP112" s="1009"/>
      <c r="LXQ112" s="1009"/>
      <c r="LXR112" s="1009"/>
      <c r="LXS112" s="1009"/>
      <c r="LXT112" s="1009"/>
      <c r="LXU112" s="1009"/>
      <c r="LXV112" s="1009"/>
      <c r="LXW112" s="1009"/>
      <c r="LXX112" s="1009"/>
      <c r="LXY112" s="1009"/>
      <c r="LXZ112" s="1009"/>
      <c r="LYA112" s="1009"/>
      <c r="LYB112" s="1009"/>
      <c r="LYC112" s="1009"/>
      <c r="LYD112" s="1009"/>
      <c r="LYE112" s="1009"/>
      <c r="LYF112" s="1009"/>
      <c r="LYG112" s="1009"/>
      <c r="LYH112" s="1009"/>
      <c r="LYI112" s="1009"/>
      <c r="LYJ112" s="1009"/>
      <c r="LYK112" s="1009"/>
      <c r="LYL112" s="1009"/>
      <c r="LYM112" s="1009"/>
      <c r="LYN112" s="1009"/>
      <c r="LYO112" s="1009"/>
      <c r="LYP112" s="1009"/>
      <c r="LYQ112" s="1009"/>
      <c r="LYR112" s="1009"/>
      <c r="LYS112" s="1009"/>
      <c r="LYT112" s="1009"/>
      <c r="LYU112" s="1009"/>
      <c r="LYV112" s="1009"/>
      <c r="LYW112" s="1009"/>
      <c r="LYX112" s="1009"/>
      <c r="LYY112" s="1009"/>
      <c r="LYZ112" s="1009"/>
      <c r="LZA112" s="1009"/>
      <c r="LZB112" s="1009"/>
      <c r="LZC112" s="1009"/>
      <c r="LZD112" s="1009"/>
      <c r="LZE112" s="1009"/>
      <c r="LZF112" s="1009"/>
      <c r="LZG112" s="1009"/>
      <c r="LZH112" s="1009"/>
      <c r="LZI112" s="1009"/>
      <c r="LZJ112" s="1009"/>
      <c r="LZK112" s="1009"/>
      <c r="LZL112" s="1009"/>
      <c r="LZM112" s="1009"/>
      <c r="LZN112" s="1009"/>
      <c r="LZO112" s="1009"/>
      <c r="LZP112" s="1009"/>
      <c r="LZQ112" s="1009"/>
      <c r="LZR112" s="1009"/>
      <c r="LZS112" s="1009"/>
      <c r="LZT112" s="1009"/>
      <c r="LZU112" s="1009"/>
      <c r="LZV112" s="1009"/>
      <c r="LZW112" s="1009"/>
      <c r="LZX112" s="1009"/>
      <c r="LZY112" s="1009"/>
      <c r="LZZ112" s="1009"/>
      <c r="MAA112" s="1009"/>
      <c r="MAB112" s="1009"/>
      <c r="MAC112" s="1009"/>
      <c r="MAD112" s="1009"/>
      <c r="MAE112" s="1009"/>
      <c r="MAF112" s="1009"/>
      <c r="MAG112" s="1009"/>
      <c r="MAH112" s="1009"/>
      <c r="MAI112" s="1009"/>
      <c r="MAJ112" s="1009"/>
      <c r="MAK112" s="1009"/>
      <c r="MAL112" s="1009"/>
      <c r="MAM112" s="1009"/>
      <c r="MAN112" s="1009"/>
      <c r="MAO112" s="1009"/>
      <c r="MAP112" s="1009"/>
      <c r="MAQ112" s="1009"/>
      <c r="MAR112" s="1009"/>
      <c r="MAS112" s="1009"/>
      <c r="MAT112" s="1009"/>
      <c r="MAU112" s="1009"/>
      <c r="MAV112" s="1009"/>
      <c r="MAW112" s="1009"/>
      <c r="MAX112" s="1009"/>
      <c r="MAY112" s="1009"/>
      <c r="MAZ112" s="1009"/>
      <c r="MBA112" s="1009"/>
      <c r="MBB112" s="1009"/>
      <c r="MBC112" s="1009"/>
      <c r="MBD112" s="1009"/>
      <c r="MBE112" s="1009"/>
      <c r="MBF112" s="1009"/>
      <c r="MBG112" s="1009"/>
      <c r="MBH112" s="1009"/>
      <c r="MBI112" s="1009"/>
      <c r="MBJ112" s="1009"/>
      <c r="MBK112" s="1009"/>
      <c r="MBL112" s="1009"/>
      <c r="MBM112" s="1009"/>
      <c r="MBN112" s="1009"/>
      <c r="MBO112" s="1009"/>
      <c r="MBP112" s="1009"/>
      <c r="MBQ112" s="1009"/>
      <c r="MBR112" s="1009"/>
      <c r="MBS112" s="1009"/>
      <c r="MBT112" s="1009"/>
      <c r="MBU112" s="1009"/>
      <c r="MBV112" s="1009"/>
      <c r="MBW112" s="1009"/>
      <c r="MBX112" s="1009"/>
      <c r="MBY112" s="1009"/>
      <c r="MBZ112" s="1009"/>
      <c r="MCA112" s="1009"/>
      <c r="MCB112" s="1009"/>
      <c r="MCC112" s="1009"/>
      <c r="MCD112" s="1009"/>
      <c r="MCE112" s="1009"/>
      <c r="MCF112" s="1009"/>
      <c r="MCG112" s="1009"/>
      <c r="MCH112" s="1009"/>
      <c r="MCI112" s="1009"/>
      <c r="MCJ112" s="1009"/>
      <c r="MCK112" s="1009"/>
      <c r="MCL112" s="1009"/>
      <c r="MCM112" s="1009"/>
      <c r="MCN112" s="1009"/>
      <c r="MCO112" s="1009"/>
      <c r="MCP112" s="1009"/>
      <c r="MCQ112" s="1009"/>
      <c r="MCR112" s="1009"/>
      <c r="MCS112" s="1009"/>
      <c r="MCT112" s="1009"/>
      <c r="MCU112" s="1009"/>
      <c r="MCV112" s="1009"/>
      <c r="MCW112" s="1009"/>
      <c r="MCX112" s="1009"/>
      <c r="MCY112" s="1009"/>
      <c r="MCZ112" s="1009"/>
      <c r="MDA112" s="1009"/>
      <c r="MDB112" s="1009"/>
      <c r="MDC112" s="1009"/>
      <c r="MDD112" s="1009"/>
      <c r="MDE112" s="1009"/>
      <c r="MDF112" s="1009"/>
      <c r="MDG112" s="1009"/>
      <c r="MDH112" s="1009"/>
      <c r="MDI112" s="1009"/>
      <c r="MDJ112" s="1009"/>
      <c r="MDK112" s="1009"/>
      <c r="MDL112" s="1009"/>
      <c r="MDM112" s="1009"/>
      <c r="MDN112" s="1009"/>
      <c r="MDO112" s="1009"/>
      <c r="MDP112" s="1009"/>
      <c r="MDQ112" s="1009"/>
      <c r="MDR112" s="1009"/>
      <c r="MDS112" s="1009"/>
      <c r="MDT112" s="1009"/>
      <c r="MDU112" s="1009"/>
      <c r="MDV112" s="1009"/>
      <c r="MDW112" s="1009"/>
      <c r="MDX112" s="1009"/>
      <c r="MDY112" s="1009"/>
      <c r="MDZ112" s="1009"/>
      <c r="MEA112" s="1009"/>
      <c r="MEB112" s="1009"/>
      <c r="MEC112" s="1009"/>
      <c r="MED112" s="1009"/>
      <c r="MEE112" s="1009"/>
      <c r="MEF112" s="1009"/>
      <c r="MEG112" s="1009"/>
      <c r="MEH112" s="1009"/>
      <c r="MEI112" s="1009"/>
      <c r="MEJ112" s="1009"/>
      <c r="MEK112" s="1009"/>
      <c r="MEL112" s="1009"/>
      <c r="MEM112" s="1009"/>
      <c r="MEN112" s="1009"/>
      <c r="MEO112" s="1009"/>
      <c r="MEP112" s="1009"/>
      <c r="MEQ112" s="1009"/>
      <c r="MER112" s="1009"/>
      <c r="MES112" s="1009"/>
      <c r="MET112" s="1009"/>
      <c r="MEU112" s="1009"/>
      <c r="MEV112" s="1009"/>
      <c r="MEW112" s="1009"/>
      <c r="MEX112" s="1009"/>
      <c r="MEY112" s="1009"/>
      <c r="MEZ112" s="1009"/>
      <c r="MFA112" s="1009"/>
      <c r="MFB112" s="1009"/>
      <c r="MFC112" s="1009"/>
      <c r="MFD112" s="1009"/>
      <c r="MFE112" s="1009"/>
      <c r="MFF112" s="1009"/>
      <c r="MFG112" s="1009"/>
      <c r="MFH112" s="1009"/>
      <c r="MFI112" s="1009"/>
      <c r="MFJ112" s="1009"/>
      <c r="MFK112" s="1009"/>
      <c r="MFL112" s="1009"/>
      <c r="MFM112" s="1009"/>
      <c r="MFN112" s="1009"/>
      <c r="MFO112" s="1009"/>
      <c r="MFP112" s="1009"/>
      <c r="MFQ112" s="1009"/>
      <c r="MFR112" s="1009"/>
      <c r="MFS112" s="1009"/>
      <c r="MFT112" s="1009"/>
      <c r="MFU112" s="1009"/>
      <c r="MFV112" s="1009"/>
      <c r="MFW112" s="1009"/>
      <c r="MFX112" s="1009"/>
      <c r="MFY112" s="1009"/>
      <c r="MFZ112" s="1009"/>
      <c r="MGA112" s="1009"/>
      <c r="MGB112" s="1009"/>
      <c r="MGC112" s="1009"/>
      <c r="MGD112" s="1009"/>
      <c r="MGE112" s="1009"/>
      <c r="MGF112" s="1009"/>
      <c r="MGG112" s="1009"/>
      <c r="MGH112" s="1009"/>
      <c r="MGI112" s="1009"/>
      <c r="MGJ112" s="1009"/>
      <c r="MGK112" s="1009"/>
      <c r="MGL112" s="1009"/>
      <c r="MGM112" s="1009"/>
      <c r="MGN112" s="1009"/>
      <c r="MGO112" s="1009"/>
      <c r="MGP112" s="1009"/>
      <c r="MGQ112" s="1009"/>
      <c r="MGR112" s="1009"/>
      <c r="MGS112" s="1009"/>
      <c r="MGT112" s="1009"/>
      <c r="MGU112" s="1009"/>
      <c r="MGV112" s="1009"/>
      <c r="MGW112" s="1009"/>
      <c r="MGX112" s="1009"/>
      <c r="MGY112" s="1009"/>
      <c r="MGZ112" s="1009"/>
      <c r="MHA112" s="1009"/>
      <c r="MHB112" s="1009"/>
      <c r="MHC112" s="1009"/>
      <c r="MHD112" s="1009"/>
      <c r="MHE112" s="1009"/>
      <c r="MHF112" s="1009"/>
      <c r="MHG112" s="1009"/>
      <c r="MHH112" s="1009"/>
      <c r="MHI112" s="1009"/>
      <c r="MHJ112" s="1009"/>
      <c r="MHK112" s="1009"/>
      <c r="MHL112" s="1009"/>
      <c r="MHM112" s="1009"/>
      <c r="MHN112" s="1009"/>
      <c r="MHO112" s="1009"/>
      <c r="MHP112" s="1009"/>
      <c r="MHQ112" s="1009"/>
      <c r="MHR112" s="1009"/>
      <c r="MHS112" s="1009"/>
      <c r="MHT112" s="1009"/>
      <c r="MHU112" s="1009"/>
      <c r="MHV112" s="1009"/>
      <c r="MHW112" s="1009"/>
      <c r="MHX112" s="1009"/>
      <c r="MHY112" s="1009"/>
      <c r="MHZ112" s="1009"/>
      <c r="MIA112" s="1009"/>
      <c r="MIB112" s="1009"/>
      <c r="MIC112" s="1009"/>
      <c r="MID112" s="1009"/>
      <c r="MIE112" s="1009"/>
      <c r="MIF112" s="1009"/>
      <c r="MIG112" s="1009"/>
      <c r="MIH112" s="1009"/>
      <c r="MII112" s="1009"/>
      <c r="MIJ112" s="1009"/>
      <c r="MIK112" s="1009"/>
      <c r="MIL112" s="1009"/>
      <c r="MIM112" s="1009"/>
      <c r="MIN112" s="1009"/>
      <c r="MIO112" s="1009"/>
      <c r="MIP112" s="1009"/>
      <c r="MIQ112" s="1009"/>
      <c r="MIR112" s="1009"/>
      <c r="MIS112" s="1009"/>
      <c r="MIT112" s="1009"/>
      <c r="MIU112" s="1009"/>
      <c r="MIV112" s="1009"/>
      <c r="MIW112" s="1009"/>
      <c r="MIX112" s="1009"/>
      <c r="MIY112" s="1009"/>
      <c r="MIZ112" s="1009"/>
      <c r="MJA112" s="1009"/>
      <c r="MJB112" s="1009"/>
      <c r="MJC112" s="1009"/>
      <c r="MJD112" s="1009"/>
      <c r="MJE112" s="1009"/>
      <c r="MJF112" s="1009"/>
      <c r="MJG112" s="1009"/>
      <c r="MJH112" s="1009"/>
      <c r="MJI112" s="1009"/>
      <c r="MJJ112" s="1009"/>
      <c r="MJK112" s="1009"/>
      <c r="MJL112" s="1009"/>
      <c r="MJM112" s="1009"/>
      <c r="MJN112" s="1009"/>
      <c r="MJO112" s="1009"/>
      <c r="MJP112" s="1009"/>
      <c r="MJQ112" s="1009"/>
      <c r="MJR112" s="1009"/>
      <c r="MJS112" s="1009"/>
      <c r="MJT112" s="1009"/>
      <c r="MJU112" s="1009"/>
      <c r="MJV112" s="1009"/>
      <c r="MJW112" s="1009"/>
      <c r="MJX112" s="1009"/>
      <c r="MJY112" s="1009"/>
      <c r="MJZ112" s="1009"/>
      <c r="MKA112" s="1009"/>
      <c r="MKB112" s="1009"/>
      <c r="MKC112" s="1009"/>
      <c r="MKD112" s="1009"/>
      <c r="MKE112" s="1009"/>
      <c r="MKF112" s="1009"/>
      <c r="MKG112" s="1009"/>
      <c r="MKH112" s="1009"/>
      <c r="MKI112" s="1009"/>
      <c r="MKJ112" s="1009"/>
      <c r="MKK112" s="1009"/>
      <c r="MKL112" s="1009"/>
      <c r="MKM112" s="1009"/>
      <c r="MKN112" s="1009"/>
      <c r="MKO112" s="1009"/>
      <c r="MKP112" s="1009"/>
      <c r="MKQ112" s="1009"/>
      <c r="MKR112" s="1009"/>
      <c r="MKS112" s="1009"/>
      <c r="MKT112" s="1009"/>
      <c r="MKU112" s="1009"/>
      <c r="MKV112" s="1009"/>
      <c r="MKW112" s="1009"/>
      <c r="MKX112" s="1009"/>
      <c r="MKY112" s="1009"/>
      <c r="MKZ112" s="1009"/>
      <c r="MLA112" s="1009"/>
      <c r="MLB112" s="1009"/>
      <c r="MLC112" s="1009"/>
      <c r="MLD112" s="1009"/>
      <c r="MLE112" s="1009"/>
      <c r="MLF112" s="1009"/>
      <c r="MLG112" s="1009"/>
      <c r="MLH112" s="1009"/>
      <c r="MLI112" s="1009"/>
      <c r="MLJ112" s="1009"/>
      <c r="MLK112" s="1009"/>
      <c r="MLL112" s="1009"/>
      <c r="MLM112" s="1009"/>
      <c r="MLN112" s="1009"/>
      <c r="MLO112" s="1009"/>
      <c r="MLP112" s="1009"/>
      <c r="MLQ112" s="1009"/>
      <c r="MLR112" s="1009"/>
      <c r="MLS112" s="1009"/>
      <c r="MLT112" s="1009"/>
      <c r="MLU112" s="1009"/>
      <c r="MLV112" s="1009"/>
      <c r="MLW112" s="1009"/>
      <c r="MLX112" s="1009"/>
      <c r="MLY112" s="1009"/>
      <c r="MLZ112" s="1009"/>
      <c r="MMA112" s="1009"/>
      <c r="MMB112" s="1009"/>
      <c r="MMC112" s="1009"/>
      <c r="MMD112" s="1009"/>
      <c r="MME112" s="1009"/>
      <c r="MMF112" s="1009"/>
      <c r="MMG112" s="1009"/>
      <c r="MMH112" s="1009"/>
      <c r="MMI112" s="1009"/>
      <c r="MMJ112" s="1009"/>
      <c r="MMK112" s="1009"/>
      <c r="MML112" s="1009"/>
      <c r="MMM112" s="1009"/>
      <c r="MMN112" s="1009"/>
      <c r="MMO112" s="1009"/>
      <c r="MMP112" s="1009"/>
      <c r="MMQ112" s="1009"/>
      <c r="MMR112" s="1009"/>
      <c r="MMS112" s="1009"/>
      <c r="MMT112" s="1009"/>
      <c r="MMU112" s="1009"/>
      <c r="MMV112" s="1009"/>
      <c r="MMW112" s="1009"/>
      <c r="MMX112" s="1009"/>
      <c r="MMY112" s="1009"/>
      <c r="MMZ112" s="1009"/>
      <c r="MNA112" s="1009"/>
      <c r="MNB112" s="1009"/>
      <c r="MNC112" s="1009"/>
      <c r="MND112" s="1009"/>
      <c r="MNE112" s="1009"/>
      <c r="MNF112" s="1009"/>
      <c r="MNG112" s="1009"/>
      <c r="MNH112" s="1009"/>
      <c r="MNI112" s="1009"/>
      <c r="MNJ112" s="1009"/>
      <c r="MNK112" s="1009"/>
      <c r="MNL112" s="1009"/>
      <c r="MNM112" s="1009"/>
      <c r="MNN112" s="1009"/>
      <c r="MNO112" s="1009"/>
      <c r="MNP112" s="1009"/>
      <c r="MNQ112" s="1009"/>
      <c r="MNR112" s="1009"/>
      <c r="MNS112" s="1009"/>
      <c r="MNT112" s="1009"/>
      <c r="MNU112" s="1009"/>
      <c r="MNV112" s="1009"/>
      <c r="MNW112" s="1009"/>
      <c r="MNX112" s="1009"/>
      <c r="MNY112" s="1009"/>
      <c r="MNZ112" s="1009"/>
      <c r="MOA112" s="1009"/>
      <c r="MOB112" s="1009"/>
      <c r="MOC112" s="1009"/>
      <c r="MOD112" s="1009"/>
      <c r="MOE112" s="1009"/>
      <c r="MOF112" s="1009"/>
      <c r="MOG112" s="1009"/>
      <c r="MOH112" s="1009"/>
      <c r="MOI112" s="1009"/>
      <c r="MOJ112" s="1009"/>
      <c r="MOK112" s="1009"/>
      <c r="MOL112" s="1009"/>
      <c r="MOM112" s="1009"/>
      <c r="MON112" s="1009"/>
      <c r="MOO112" s="1009"/>
      <c r="MOP112" s="1009"/>
      <c r="MOQ112" s="1009"/>
      <c r="MOR112" s="1009"/>
      <c r="MOS112" s="1009"/>
      <c r="MOT112" s="1009"/>
      <c r="MOU112" s="1009"/>
      <c r="MOV112" s="1009"/>
      <c r="MOW112" s="1009"/>
      <c r="MOX112" s="1009"/>
      <c r="MOY112" s="1009"/>
      <c r="MOZ112" s="1009"/>
      <c r="MPA112" s="1009"/>
      <c r="MPB112" s="1009"/>
      <c r="MPC112" s="1009"/>
      <c r="MPD112" s="1009"/>
      <c r="MPE112" s="1009"/>
      <c r="MPF112" s="1009"/>
      <c r="MPG112" s="1009"/>
      <c r="MPH112" s="1009"/>
      <c r="MPI112" s="1009"/>
      <c r="MPJ112" s="1009"/>
      <c r="MPK112" s="1009"/>
      <c r="MPL112" s="1009"/>
      <c r="MPM112" s="1009"/>
      <c r="MPN112" s="1009"/>
      <c r="MPO112" s="1009"/>
      <c r="MPP112" s="1009"/>
      <c r="MPQ112" s="1009"/>
      <c r="MPR112" s="1009"/>
      <c r="MPS112" s="1009"/>
      <c r="MPT112" s="1009"/>
      <c r="MPU112" s="1009"/>
      <c r="MPV112" s="1009"/>
      <c r="MPW112" s="1009"/>
      <c r="MPX112" s="1009"/>
      <c r="MPY112" s="1009"/>
      <c r="MPZ112" s="1009"/>
      <c r="MQA112" s="1009"/>
      <c r="MQB112" s="1009"/>
      <c r="MQC112" s="1009"/>
      <c r="MQD112" s="1009"/>
      <c r="MQE112" s="1009"/>
      <c r="MQF112" s="1009"/>
      <c r="MQG112" s="1009"/>
      <c r="MQH112" s="1009"/>
      <c r="MQI112" s="1009"/>
      <c r="MQJ112" s="1009"/>
      <c r="MQK112" s="1009"/>
      <c r="MQL112" s="1009"/>
      <c r="MQM112" s="1009"/>
      <c r="MQN112" s="1009"/>
      <c r="MQO112" s="1009"/>
      <c r="MQP112" s="1009"/>
      <c r="MQQ112" s="1009"/>
      <c r="MQR112" s="1009"/>
      <c r="MQS112" s="1009"/>
      <c r="MQT112" s="1009"/>
      <c r="MQU112" s="1009"/>
      <c r="MQV112" s="1009"/>
      <c r="MQW112" s="1009"/>
      <c r="MQX112" s="1009"/>
      <c r="MQY112" s="1009"/>
      <c r="MQZ112" s="1009"/>
      <c r="MRA112" s="1009"/>
      <c r="MRB112" s="1009"/>
      <c r="MRC112" s="1009"/>
      <c r="MRD112" s="1009"/>
      <c r="MRE112" s="1009"/>
      <c r="MRF112" s="1009"/>
      <c r="MRG112" s="1009"/>
      <c r="MRH112" s="1009"/>
      <c r="MRI112" s="1009"/>
      <c r="MRJ112" s="1009"/>
      <c r="MRK112" s="1009"/>
      <c r="MRL112" s="1009"/>
      <c r="MRM112" s="1009"/>
      <c r="MRN112" s="1009"/>
      <c r="MRO112" s="1009"/>
      <c r="MRP112" s="1009"/>
      <c r="MRQ112" s="1009"/>
      <c r="MRR112" s="1009"/>
      <c r="MRS112" s="1009"/>
      <c r="MRT112" s="1009"/>
      <c r="MRU112" s="1009"/>
      <c r="MRV112" s="1009"/>
      <c r="MRW112" s="1009"/>
      <c r="MRX112" s="1009"/>
      <c r="MRY112" s="1009"/>
      <c r="MRZ112" s="1009"/>
      <c r="MSA112" s="1009"/>
      <c r="MSB112" s="1009"/>
      <c r="MSC112" s="1009"/>
      <c r="MSD112" s="1009"/>
      <c r="MSE112" s="1009"/>
      <c r="MSF112" s="1009"/>
      <c r="MSG112" s="1009"/>
      <c r="MSH112" s="1009"/>
      <c r="MSI112" s="1009"/>
      <c r="MSJ112" s="1009"/>
      <c r="MSK112" s="1009"/>
      <c r="MSL112" s="1009"/>
      <c r="MSM112" s="1009"/>
      <c r="MSN112" s="1009"/>
      <c r="MSO112" s="1009"/>
      <c r="MSP112" s="1009"/>
      <c r="MSQ112" s="1009"/>
      <c r="MSR112" s="1009"/>
      <c r="MSS112" s="1009"/>
      <c r="MST112" s="1009"/>
      <c r="MSU112" s="1009"/>
      <c r="MSV112" s="1009"/>
      <c r="MSW112" s="1009"/>
      <c r="MSX112" s="1009"/>
      <c r="MSY112" s="1009"/>
      <c r="MSZ112" s="1009"/>
      <c r="MTA112" s="1009"/>
      <c r="MTB112" s="1009"/>
      <c r="MTC112" s="1009"/>
      <c r="MTD112" s="1009"/>
      <c r="MTE112" s="1009"/>
      <c r="MTF112" s="1009"/>
      <c r="MTG112" s="1009"/>
      <c r="MTH112" s="1009"/>
      <c r="MTI112" s="1009"/>
      <c r="MTJ112" s="1009"/>
      <c r="MTK112" s="1009"/>
      <c r="MTL112" s="1009"/>
      <c r="MTM112" s="1009"/>
      <c r="MTN112" s="1009"/>
      <c r="MTO112" s="1009"/>
      <c r="MTP112" s="1009"/>
      <c r="MTQ112" s="1009"/>
      <c r="MTR112" s="1009"/>
      <c r="MTS112" s="1009"/>
      <c r="MTT112" s="1009"/>
      <c r="MTU112" s="1009"/>
      <c r="MTV112" s="1009"/>
      <c r="MTW112" s="1009"/>
      <c r="MTX112" s="1009"/>
      <c r="MTY112" s="1009"/>
      <c r="MTZ112" s="1009"/>
      <c r="MUA112" s="1009"/>
      <c r="MUB112" s="1009"/>
      <c r="MUC112" s="1009"/>
      <c r="MUD112" s="1009"/>
      <c r="MUE112" s="1009"/>
      <c r="MUF112" s="1009"/>
      <c r="MUG112" s="1009"/>
      <c r="MUH112" s="1009"/>
      <c r="MUI112" s="1009"/>
      <c r="MUJ112" s="1009"/>
      <c r="MUK112" s="1009"/>
      <c r="MUL112" s="1009"/>
      <c r="MUM112" s="1009"/>
      <c r="MUN112" s="1009"/>
      <c r="MUO112" s="1009"/>
      <c r="MUP112" s="1009"/>
      <c r="MUQ112" s="1009"/>
      <c r="MUR112" s="1009"/>
      <c r="MUS112" s="1009"/>
      <c r="MUT112" s="1009"/>
      <c r="MUU112" s="1009"/>
      <c r="MUV112" s="1009"/>
      <c r="MUW112" s="1009"/>
      <c r="MUX112" s="1009"/>
      <c r="MUY112" s="1009"/>
      <c r="MUZ112" s="1009"/>
      <c r="MVA112" s="1009"/>
      <c r="MVB112" s="1009"/>
      <c r="MVC112" s="1009"/>
      <c r="MVD112" s="1009"/>
      <c r="MVE112" s="1009"/>
      <c r="MVF112" s="1009"/>
      <c r="MVG112" s="1009"/>
      <c r="MVH112" s="1009"/>
      <c r="MVI112" s="1009"/>
      <c r="MVJ112" s="1009"/>
      <c r="MVK112" s="1009"/>
      <c r="MVL112" s="1009"/>
      <c r="MVM112" s="1009"/>
      <c r="MVN112" s="1009"/>
      <c r="MVO112" s="1009"/>
      <c r="MVP112" s="1009"/>
      <c r="MVQ112" s="1009"/>
      <c r="MVR112" s="1009"/>
      <c r="MVS112" s="1009"/>
      <c r="MVT112" s="1009"/>
      <c r="MVU112" s="1009"/>
      <c r="MVV112" s="1009"/>
      <c r="MVW112" s="1009"/>
      <c r="MVX112" s="1009"/>
      <c r="MVY112" s="1009"/>
      <c r="MVZ112" s="1009"/>
      <c r="MWA112" s="1009"/>
      <c r="MWB112" s="1009"/>
      <c r="MWC112" s="1009"/>
      <c r="MWD112" s="1009"/>
      <c r="MWE112" s="1009"/>
      <c r="MWF112" s="1009"/>
      <c r="MWG112" s="1009"/>
      <c r="MWH112" s="1009"/>
      <c r="MWI112" s="1009"/>
      <c r="MWJ112" s="1009"/>
      <c r="MWK112" s="1009"/>
      <c r="MWL112" s="1009"/>
      <c r="MWM112" s="1009"/>
      <c r="MWN112" s="1009"/>
      <c r="MWO112" s="1009"/>
      <c r="MWP112" s="1009"/>
      <c r="MWQ112" s="1009"/>
      <c r="MWR112" s="1009"/>
      <c r="MWS112" s="1009"/>
      <c r="MWT112" s="1009"/>
      <c r="MWU112" s="1009"/>
      <c r="MWV112" s="1009"/>
      <c r="MWW112" s="1009"/>
      <c r="MWX112" s="1009"/>
      <c r="MWY112" s="1009"/>
      <c r="MWZ112" s="1009"/>
      <c r="MXA112" s="1009"/>
      <c r="MXB112" s="1009"/>
      <c r="MXC112" s="1009"/>
      <c r="MXD112" s="1009"/>
      <c r="MXE112" s="1009"/>
      <c r="MXF112" s="1009"/>
      <c r="MXG112" s="1009"/>
      <c r="MXH112" s="1009"/>
      <c r="MXI112" s="1009"/>
      <c r="MXJ112" s="1009"/>
      <c r="MXK112" s="1009"/>
      <c r="MXL112" s="1009"/>
      <c r="MXM112" s="1009"/>
      <c r="MXN112" s="1009"/>
      <c r="MXO112" s="1009"/>
      <c r="MXP112" s="1009"/>
      <c r="MXQ112" s="1009"/>
      <c r="MXR112" s="1009"/>
      <c r="MXS112" s="1009"/>
      <c r="MXT112" s="1009"/>
      <c r="MXU112" s="1009"/>
      <c r="MXV112" s="1009"/>
      <c r="MXW112" s="1009"/>
      <c r="MXX112" s="1009"/>
      <c r="MXY112" s="1009"/>
      <c r="MXZ112" s="1009"/>
      <c r="MYA112" s="1009"/>
      <c r="MYB112" s="1009"/>
      <c r="MYC112" s="1009"/>
      <c r="MYD112" s="1009"/>
      <c r="MYE112" s="1009"/>
      <c r="MYF112" s="1009"/>
      <c r="MYG112" s="1009"/>
      <c r="MYH112" s="1009"/>
      <c r="MYI112" s="1009"/>
      <c r="MYJ112" s="1009"/>
      <c r="MYK112" s="1009"/>
      <c r="MYL112" s="1009"/>
      <c r="MYM112" s="1009"/>
      <c r="MYN112" s="1009"/>
      <c r="MYO112" s="1009"/>
      <c r="MYP112" s="1009"/>
      <c r="MYQ112" s="1009"/>
      <c r="MYR112" s="1009"/>
      <c r="MYS112" s="1009"/>
      <c r="MYT112" s="1009"/>
      <c r="MYU112" s="1009"/>
      <c r="MYV112" s="1009"/>
      <c r="MYW112" s="1009"/>
      <c r="MYX112" s="1009"/>
      <c r="MYY112" s="1009"/>
      <c r="MYZ112" s="1009"/>
      <c r="MZA112" s="1009"/>
      <c r="MZB112" s="1009"/>
      <c r="MZC112" s="1009"/>
      <c r="MZD112" s="1009"/>
      <c r="MZE112" s="1009"/>
      <c r="MZF112" s="1009"/>
      <c r="MZG112" s="1009"/>
      <c r="MZH112" s="1009"/>
      <c r="MZI112" s="1009"/>
      <c r="MZJ112" s="1009"/>
      <c r="MZK112" s="1009"/>
      <c r="MZL112" s="1009"/>
      <c r="MZM112" s="1009"/>
      <c r="MZN112" s="1009"/>
      <c r="MZO112" s="1009"/>
      <c r="MZP112" s="1009"/>
      <c r="MZQ112" s="1009"/>
      <c r="MZR112" s="1009"/>
      <c r="MZS112" s="1009"/>
      <c r="MZT112" s="1009"/>
      <c r="MZU112" s="1009"/>
      <c r="MZV112" s="1009"/>
      <c r="MZW112" s="1009"/>
      <c r="MZX112" s="1009"/>
      <c r="MZY112" s="1009"/>
      <c r="MZZ112" s="1009"/>
      <c r="NAA112" s="1009"/>
      <c r="NAB112" s="1009"/>
      <c r="NAC112" s="1009"/>
      <c r="NAD112" s="1009"/>
      <c r="NAE112" s="1009"/>
      <c r="NAF112" s="1009"/>
      <c r="NAG112" s="1009"/>
      <c r="NAH112" s="1009"/>
      <c r="NAI112" s="1009"/>
      <c r="NAJ112" s="1009"/>
      <c r="NAK112" s="1009"/>
      <c r="NAL112" s="1009"/>
      <c r="NAM112" s="1009"/>
      <c r="NAN112" s="1009"/>
      <c r="NAO112" s="1009"/>
      <c r="NAP112" s="1009"/>
      <c r="NAQ112" s="1009"/>
      <c r="NAR112" s="1009"/>
      <c r="NAS112" s="1009"/>
      <c r="NAT112" s="1009"/>
      <c r="NAU112" s="1009"/>
      <c r="NAV112" s="1009"/>
      <c r="NAW112" s="1009"/>
      <c r="NAX112" s="1009"/>
      <c r="NAY112" s="1009"/>
      <c r="NAZ112" s="1009"/>
      <c r="NBA112" s="1009"/>
      <c r="NBB112" s="1009"/>
      <c r="NBC112" s="1009"/>
      <c r="NBD112" s="1009"/>
      <c r="NBE112" s="1009"/>
      <c r="NBF112" s="1009"/>
      <c r="NBG112" s="1009"/>
      <c r="NBH112" s="1009"/>
      <c r="NBI112" s="1009"/>
      <c r="NBJ112" s="1009"/>
      <c r="NBK112" s="1009"/>
      <c r="NBL112" s="1009"/>
      <c r="NBM112" s="1009"/>
      <c r="NBN112" s="1009"/>
      <c r="NBO112" s="1009"/>
      <c r="NBP112" s="1009"/>
      <c r="NBQ112" s="1009"/>
      <c r="NBR112" s="1009"/>
      <c r="NBS112" s="1009"/>
      <c r="NBT112" s="1009"/>
      <c r="NBU112" s="1009"/>
      <c r="NBV112" s="1009"/>
      <c r="NBW112" s="1009"/>
      <c r="NBX112" s="1009"/>
      <c r="NBY112" s="1009"/>
      <c r="NBZ112" s="1009"/>
      <c r="NCA112" s="1009"/>
      <c r="NCB112" s="1009"/>
      <c r="NCC112" s="1009"/>
      <c r="NCD112" s="1009"/>
      <c r="NCE112" s="1009"/>
      <c r="NCF112" s="1009"/>
      <c r="NCG112" s="1009"/>
      <c r="NCH112" s="1009"/>
      <c r="NCI112" s="1009"/>
      <c r="NCJ112" s="1009"/>
      <c r="NCK112" s="1009"/>
      <c r="NCL112" s="1009"/>
      <c r="NCM112" s="1009"/>
      <c r="NCN112" s="1009"/>
      <c r="NCO112" s="1009"/>
      <c r="NCP112" s="1009"/>
      <c r="NCQ112" s="1009"/>
      <c r="NCR112" s="1009"/>
      <c r="NCS112" s="1009"/>
      <c r="NCT112" s="1009"/>
      <c r="NCU112" s="1009"/>
      <c r="NCV112" s="1009"/>
      <c r="NCW112" s="1009"/>
      <c r="NCX112" s="1009"/>
      <c r="NCY112" s="1009"/>
      <c r="NCZ112" s="1009"/>
      <c r="NDA112" s="1009"/>
      <c r="NDB112" s="1009"/>
      <c r="NDC112" s="1009"/>
      <c r="NDD112" s="1009"/>
      <c r="NDE112" s="1009"/>
      <c r="NDF112" s="1009"/>
      <c r="NDG112" s="1009"/>
      <c r="NDH112" s="1009"/>
      <c r="NDI112" s="1009"/>
      <c r="NDJ112" s="1009"/>
      <c r="NDK112" s="1009"/>
      <c r="NDL112" s="1009"/>
      <c r="NDM112" s="1009"/>
      <c r="NDN112" s="1009"/>
      <c r="NDO112" s="1009"/>
      <c r="NDP112" s="1009"/>
      <c r="NDQ112" s="1009"/>
      <c r="NDR112" s="1009"/>
      <c r="NDS112" s="1009"/>
      <c r="NDT112" s="1009"/>
      <c r="NDU112" s="1009"/>
      <c r="NDV112" s="1009"/>
      <c r="NDW112" s="1009"/>
      <c r="NDX112" s="1009"/>
      <c r="NDY112" s="1009"/>
      <c r="NDZ112" s="1009"/>
      <c r="NEA112" s="1009"/>
      <c r="NEB112" s="1009"/>
      <c r="NEC112" s="1009"/>
      <c r="NED112" s="1009"/>
      <c r="NEE112" s="1009"/>
      <c r="NEF112" s="1009"/>
      <c r="NEG112" s="1009"/>
      <c r="NEH112" s="1009"/>
      <c r="NEI112" s="1009"/>
      <c r="NEJ112" s="1009"/>
      <c r="NEK112" s="1009"/>
      <c r="NEL112" s="1009"/>
      <c r="NEM112" s="1009"/>
      <c r="NEN112" s="1009"/>
      <c r="NEO112" s="1009"/>
      <c r="NEP112" s="1009"/>
      <c r="NEQ112" s="1009"/>
      <c r="NER112" s="1009"/>
      <c r="NES112" s="1009"/>
      <c r="NET112" s="1009"/>
      <c r="NEU112" s="1009"/>
      <c r="NEV112" s="1009"/>
      <c r="NEW112" s="1009"/>
      <c r="NEX112" s="1009"/>
      <c r="NEY112" s="1009"/>
      <c r="NEZ112" s="1009"/>
      <c r="NFA112" s="1009"/>
      <c r="NFB112" s="1009"/>
      <c r="NFC112" s="1009"/>
      <c r="NFD112" s="1009"/>
      <c r="NFE112" s="1009"/>
      <c r="NFF112" s="1009"/>
      <c r="NFG112" s="1009"/>
      <c r="NFH112" s="1009"/>
      <c r="NFI112" s="1009"/>
      <c r="NFJ112" s="1009"/>
      <c r="NFK112" s="1009"/>
      <c r="NFL112" s="1009"/>
      <c r="NFM112" s="1009"/>
      <c r="NFN112" s="1009"/>
      <c r="NFO112" s="1009"/>
      <c r="NFP112" s="1009"/>
      <c r="NFQ112" s="1009"/>
      <c r="NFR112" s="1009"/>
      <c r="NFS112" s="1009"/>
      <c r="NFT112" s="1009"/>
      <c r="NFU112" s="1009"/>
      <c r="NFV112" s="1009"/>
      <c r="NFW112" s="1009"/>
      <c r="NFX112" s="1009"/>
      <c r="NFY112" s="1009"/>
      <c r="NFZ112" s="1009"/>
      <c r="NGA112" s="1009"/>
      <c r="NGB112" s="1009"/>
      <c r="NGC112" s="1009"/>
      <c r="NGD112" s="1009"/>
      <c r="NGE112" s="1009"/>
      <c r="NGF112" s="1009"/>
      <c r="NGG112" s="1009"/>
      <c r="NGH112" s="1009"/>
      <c r="NGI112" s="1009"/>
      <c r="NGJ112" s="1009"/>
      <c r="NGK112" s="1009"/>
      <c r="NGL112" s="1009"/>
      <c r="NGM112" s="1009"/>
      <c r="NGN112" s="1009"/>
      <c r="NGO112" s="1009"/>
      <c r="NGP112" s="1009"/>
      <c r="NGQ112" s="1009"/>
      <c r="NGR112" s="1009"/>
      <c r="NGS112" s="1009"/>
      <c r="NGT112" s="1009"/>
      <c r="NGU112" s="1009"/>
      <c r="NGV112" s="1009"/>
      <c r="NGW112" s="1009"/>
      <c r="NGX112" s="1009"/>
      <c r="NGY112" s="1009"/>
      <c r="NGZ112" s="1009"/>
      <c r="NHA112" s="1009"/>
      <c r="NHB112" s="1009"/>
      <c r="NHC112" s="1009"/>
      <c r="NHD112" s="1009"/>
      <c r="NHE112" s="1009"/>
      <c r="NHF112" s="1009"/>
      <c r="NHG112" s="1009"/>
      <c r="NHH112" s="1009"/>
      <c r="NHI112" s="1009"/>
      <c r="NHJ112" s="1009"/>
      <c r="NHK112" s="1009"/>
      <c r="NHL112" s="1009"/>
      <c r="NHM112" s="1009"/>
      <c r="NHN112" s="1009"/>
      <c r="NHO112" s="1009"/>
      <c r="NHP112" s="1009"/>
      <c r="NHQ112" s="1009"/>
      <c r="NHR112" s="1009"/>
      <c r="NHS112" s="1009"/>
      <c r="NHT112" s="1009"/>
      <c r="NHU112" s="1009"/>
      <c r="NHV112" s="1009"/>
      <c r="NHW112" s="1009"/>
      <c r="NHX112" s="1009"/>
      <c r="NHY112" s="1009"/>
      <c r="NHZ112" s="1009"/>
      <c r="NIA112" s="1009"/>
      <c r="NIB112" s="1009"/>
      <c r="NIC112" s="1009"/>
      <c r="NID112" s="1009"/>
      <c r="NIE112" s="1009"/>
      <c r="NIF112" s="1009"/>
      <c r="NIG112" s="1009"/>
      <c r="NIH112" s="1009"/>
      <c r="NII112" s="1009"/>
      <c r="NIJ112" s="1009"/>
      <c r="NIK112" s="1009"/>
      <c r="NIL112" s="1009"/>
      <c r="NIM112" s="1009"/>
      <c r="NIN112" s="1009"/>
      <c r="NIO112" s="1009"/>
      <c r="NIP112" s="1009"/>
      <c r="NIQ112" s="1009"/>
      <c r="NIR112" s="1009"/>
      <c r="NIS112" s="1009"/>
      <c r="NIT112" s="1009"/>
      <c r="NIU112" s="1009"/>
      <c r="NIV112" s="1009"/>
      <c r="NIW112" s="1009"/>
      <c r="NIX112" s="1009"/>
      <c r="NIY112" s="1009"/>
      <c r="NIZ112" s="1009"/>
      <c r="NJA112" s="1009"/>
      <c r="NJB112" s="1009"/>
      <c r="NJC112" s="1009"/>
      <c r="NJD112" s="1009"/>
      <c r="NJE112" s="1009"/>
      <c r="NJF112" s="1009"/>
      <c r="NJG112" s="1009"/>
      <c r="NJH112" s="1009"/>
      <c r="NJI112" s="1009"/>
      <c r="NJJ112" s="1009"/>
      <c r="NJK112" s="1009"/>
      <c r="NJL112" s="1009"/>
      <c r="NJM112" s="1009"/>
      <c r="NJN112" s="1009"/>
      <c r="NJO112" s="1009"/>
      <c r="NJP112" s="1009"/>
      <c r="NJQ112" s="1009"/>
      <c r="NJR112" s="1009"/>
      <c r="NJS112" s="1009"/>
      <c r="NJT112" s="1009"/>
      <c r="NJU112" s="1009"/>
      <c r="NJV112" s="1009"/>
      <c r="NJW112" s="1009"/>
      <c r="NJX112" s="1009"/>
      <c r="NJY112" s="1009"/>
      <c r="NJZ112" s="1009"/>
      <c r="NKA112" s="1009"/>
      <c r="NKB112" s="1009"/>
      <c r="NKC112" s="1009"/>
      <c r="NKD112" s="1009"/>
      <c r="NKE112" s="1009"/>
      <c r="NKF112" s="1009"/>
      <c r="NKG112" s="1009"/>
      <c r="NKH112" s="1009"/>
      <c r="NKI112" s="1009"/>
      <c r="NKJ112" s="1009"/>
      <c r="NKK112" s="1009"/>
      <c r="NKL112" s="1009"/>
      <c r="NKM112" s="1009"/>
      <c r="NKN112" s="1009"/>
      <c r="NKO112" s="1009"/>
      <c r="NKP112" s="1009"/>
      <c r="NKQ112" s="1009"/>
      <c r="NKR112" s="1009"/>
      <c r="NKS112" s="1009"/>
      <c r="NKT112" s="1009"/>
      <c r="NKU112" s="1009"/>
      <c r="NKV112" s="1009"/>
      <c r="NKW112" s="1009"/>
      <c r="NKX112" s="1009"/>
      <c r="NKY112" s="1009"/>
      <c r="NKZ112" s="1009"/>
      <c r="NLA112" s="1009"/>
      <c r="NLB112" s="1009"/>
      <c r="NLC112" s="1009"/>
      <c r="NLD112" s="1009"/>
      <c r="NLE112" s="1009"/>
      <c r="NLF112" s="1009"/>
      <c r="NLG112" s="1009"/>
      <c r="NLH112" s="1009"/>
      <c r="NLI112" s="1009"/>
      <c r="NLJ112" s="1009"/>
      <c r="NLK112" s="1009"/>
      <c r="NLL112" s="1009"/>
      <c r="NLM112" s="1009"/>
      <c r="NLN112" s="1009"/>
      <c r="NLO112" s="1009"/>
      <c r="NLP112" s="1009"/>
      <c r="NLQ112" s="1009"/>
      <c r="NLR112" s="1009"/>
      <c r="NLS112" s="1009"/>
      <c r="NLT112" s="1009"/>
      <c r="NLU112" s="1009"/>
      <c r="NLV112" s="1009"/>
      <c r="NLW112" s="1009"/>
      <c r="NLX112" s="1009"/>
      <c r="NLY112" s="1009"/>
      <c r="NLZ112" s="1009"/>
      <c r="NMA112" s="1009"/>
      <c r="NMB112" s="1009"/>
      <c r="NMC112" s="1009"/>
      <c r="NMD112" s="1009"/>
      <c r="NME112" s="1009"/>
      <c r="NMF112" s="1009"/>
      <c r="NMG112" s="1009"/>
      <c r="NMH112" s="1009"/>
      <c r="NMI112" s="1009"/>
      <c r="NMJ112" s="1009"/>
      <c r="NMK112" s="1009"/>
      <c r="NML112" s="1009"/>
      <c r="NMM112" s="1009"/>
      <c r="NMN112" s="1009"/>
      <c r="NMO112" s="1009"/>
      <c r="NMP112" s="1009"/>
      <c r="NMQ112" s="1009"/>
      <c r="NMR112" s="1009"/>
      <c r="NMS112" s="1009"/>
      <c r="NMT112" s="1009"/>
      <c r="NMU112" s="1009"/>
      <c r="NMV112" s="1009"/>
      <c r="NMW112" s="1009"/>
      <c r="NMX112" s="1009"/>
      <c r="NMY112" s="1009"/>
      <c r="NMZ112" s="1009"/>
      <c r="NNA112" s="1009"/>
      <c r="NNB112" s="1009"/>
      <c r="NNC112" s="1009"/>
      <c r="NND112" s="1009"/>
      <c r="NNE112" s="1009"/>
      <c r="NNF112" s="1009"/>
      <c r="NNG112" s="1009"/>
      <c r="NNH112" s="1009"/>
      <c r="NNI112" s="1009"/>
      <c r="NNJ112" s="1009"/>
      <c r="NNK112" s="1009"/>
      <c r="NNL112" s="1009"/>
      <c r="NNM112" s="1009"/>
      <c r="NNN112" s="1009"/>
      <c r="NNO112" s="1009"/>
      <c r="NNP112" s="1009"/>
      <c r="NNQ112" s="1009"/>
      <c r="NNR112" s="1009"/>
      <c r="NNS112" s="1009"/>
      <c r="NNT112" s="1009"/>
      <c r="NNU112" s="1009"/>
      <c r="NNV112" s="1009"/>
      <c r="NNW112" s="1009"/>
      <c r="NNX112" s="1009"/>
      <c r="NNY112" s="1009"/>
      <c r="NNZ112" s="1009"/>
      <c r="NOA112" s="1009"/>
      <c r="NOB112" s="1009"/>
      <c r="NOC112" s="1009"/>
      <c r="NOD112" s="1009"/>
      <c r="NOE112" s="1009"/>
      <c r="NOF112" s="1009"/>
      <c r="NOG112" s="1009"/>
      <c r="NOH112" s="1009"/>
      <c r="NOI112" s="1009"/>
      <c r="NOJ112" s="1009"/>
      <c r="NOK112" s="1009"/>
      <c r="NOL112" s="1009"/>
      <c r="NOM112" s="1009"/>
      <c r="NON112" s="1009"/>
      <c r="NOO112" s="1009"/>
      <c r="NOP112" s="1009"/>
      <c r="NOQ112" s="1009"/>
      <c r="NOR112" s="1009"/>
      <c r="NOS112" s="1009"/>
      <c r="NOT112" s="1009"/>
      <c r="NOU112" s="1009"/>
      <c r="NOV112" s="1009"/>
      <c r="NOW112" s="1009"/>
      <c r="NOX112" s="1009"/>
      <c r="NOY112" s="1009"/>
      <c r="NOZ112" s="1009"/>
      <c r="NPA112" s="1009"/>
      <c r="NPB112" s="1009"/>
      <c r="NPC112" s="1009"/>
      <c r="NPD112" s="1009"/>
      <c r="NPE112" s="1009"/>
      <c r="NPF112" s="1009"/>
      <c r="NPG112" s="1009"/>
      <c r="NPH112" s="1009"/>
      <c r="NPI112" s="1009"/>
      <c r="NPJ112" s="1009"/>
      <c r="NPK112" s="1009"/>
      <c r="NPL112" s="1009"/>
      <c r="NPM112" s="1009"/>
      <c r="NPN112" s="1009"/>
      <c r="NPO112" s="1009"/>
      <c r="NPP112" s="1009"/>
      <c r="NPQ112" s="1009"/>
      <c r="NPR112" s="1009"/>
      <c r="NPS112" s="1009"/>
      <c r="NPT112" s="1009"/>
      <c r="NPU112" s="1009"/>
      <c r="NPV112" s="1009"/>
      <c r="NPW112" s="1009"/>
      <c r="NPX112" s="1009"/>
      <c r="NPY112" s="1009"/>
      <c r="NPZ112" s="1009"/>
      <c r="NQA112" s="1009"/>
      <c r="NQB112" s="1009"/>
      <c r="NQC112" s="1009"/>
      <c r="NQD112" s="1009"/>
      <c r="NQE112" s="1009"/>
      <c r="NQF112" s="1009"/>
      <c r="NQG112" s="1009"/>
      <c r="NQH112" s="1009"/>
      <c r="NQI112" s="1009"/>
      <c r="NQJ112" s="1009"/>
      <c r="NQK112" s="1009"/>
      <c r="NQL112" s="1009"/>
      <c r="NQM112" s="1009"/>
      <c r="NQN112" s="1009"/>
      <c r="NQO112" s="1009"/>
      <c r="NQP112" s="1009"/>
      <c r="NQQ112" s="1009"/>
      <c r="NQR112" s="1009"/>
      <c r="NQS112" s="1009"/>
      <c r="NQT112" s="1009"/>
      <c r="NQU112" s="1009"/>
      <c r="NQV112" s="1009"/>
      <c r="NQW112" s="1009"/>
      <c r="NQX112" s="1009"/>
      <c r="NQY112" s="1009"/>
      <c r="NQZ112" s="1009"/>
      <c r="NRA112" s="1009"/>
      <c r="NRB112" s="1009"/>
      <c r="NRC112" s="1009"/>
      <c r="NRD112" s="1009"/>
      <c r="NRE112" s="1009"/>
      <c r="NRF112" s="1009"/>
      <c r="NRG112" s="1009"/>
      <c r="NRH112" s="1009"/>
      <c r="NRI112" s="1009"/>
      <c r="NRJ112" s="1009"/>
      <c r="NRK112" s="1009"/>
      <c r="NRL112" s="1009"/>
      <c r="NRM112" s="1009"/>
      <c r="NRN112" s="1009"/>
      <c r="NRO112" s="1009"/>
      <c r="NRP112" s="1009"/>
      <c r="NRQ112" s="1009"/>
      <c r="NRR112" s="1009"/>
      <c r="NRS112" s="1009"/>
      <c r="NRT112" s="1009"/>
      <c r="NRU112" s="1009"/>
      <c r="NRV112" s="1009"/>
      <c r="NRW112" s="1009"/>
      <c r="NRX112" s="1009"/>
      <c r="NRY112" s="1009"/>
      <c r="NRZ112" s="1009"/>
      <c r="NSA112" s="1009"/>
      <c r="NSB112" s="1009"/>
      <c r="NSC112" s="1009"/>
      <c r="NSD112" s="1009"/>
      <c r="NSE112" s="1009"/>
      <c r="NSF112" s="1009"/>
      <c r="NSG112" s="1009"/>
      <c r="NSH112" s="1009"/>
      <c r="NSI112" s="1009"/>
      <c r="NSJ112" s="1009"/>
      <c r="NSK112" s="1009"/>
      <c r="NSL112" s="1009"/>
      <c r="NSM112" s="1009"/>
      <c r="NSN112" s="1009"/>
      <c r="NSO112" s="1009"/>
      <c r="NSP112" s="1009"/>
      <c r="NSQ112" s="1009"/>
      <c r="NSR112" s="1009"/>
      <c r="NSS112" s="1009"/>
      <c r="NST112" s="1009"/>
      <c r="NSU112" s="1009"/>
      <c r="NSV112" s="1009"/>
      <c r="NSW112" s="1009"/>
      <c r="NSX112" s="1009"/>
      <c r="NSY112" s="1009"/>
      <c r="NSZ112" s="1009"/>
      <c r="NTA112" s="1009"/>
      <c r="NTB112" s="1009"/>
      <c r="NTC112" s="1009"/>
      <c r="NTD112" s="1009"/>
      <c r="NTE112" s="1009"/>
      <c r="NTF112" s="1009"/>
      <c r="NTG112" s="1009"/>
      <c r="NTH112" s="1009"/>
      <c r="NTI112" s="1009"/>
      <c r="NTJ112" s="1009"/>
      <c r="NTK112" s="1009"/>
      <c r="NTL112" s="1009"/>
      <c r="NTM112" s="1009"/>
      <c r="NTN112" s="1009"/>
      <c r="NTO112" s="1009"/>
      <c r="NTP112" s="1009"/>
      <c r="NTQ112" s="1009"/>
      <c r="NTR112" s="1009"/>
      <c r="NTS112" s="1009"/>
      <c r="NTT112" s="1009"/>
      <c r="NTU112" s="1009"/>
      <c r="NTV112" s="1009"/>
      <c r="NTW112" s="1009"/>
      <c r="NTX112" s="1009"/>
      <c r="NTY112" s="1009"/>
      <c r="NTZ112" s="1009"/>
      <c r="NUA112" s="1009"/>
      <c r="NUB112" s="1009"/>
      <c r="NUC112" s="1009"/>
      <c r="NUD112" s="1009"/>
      <c r="NUE112" s="1009"/>
      <c r="NUF112" s="1009"/>
      <c r="NUG112" s="1009"/>
      <c r="NUH112" s="1009"/>
      <c r="NUI112" s="1009"/>
      <c r="NUJ112" s="1009"/>
      <c r="NUK112" s="1009"/>
      <c r="NUL112" s="1009"/>
      <c r="NUM112" s="1009"/>
      <c r="NUN112" s="1009"/>
      <c r="NUO112" s="1009"/>
      <c r="NUP112" s="1009"/>
      <c r="NUQ112" s="1009"/>
      <c r="NUR112" s="1009"/>
      <c r="NUS112" s="1009"/>
      <c r="NUT112" s="1009"/>
      <c r="NUU112" s="1009"/>
      <c r="NUV112" s="1009"/>
      <c r="NUW112" s="1009"/>
      <c r="NUX112" s="1009"/>
      <c r="NUY112" s="1009"/>
      <c r="NUZ112" s="1009"/>
      <c r="NVA112" s="1009"/>
      <c r="NVB112" s="1009"/>
      <c r="NVC112" s="1009"/>
      <c r="NVD112" s="1009"/>
      <c r="NVE112" s="1009"/>
      <c r="NVF112" s="1009"/>
      <c r="NVG112" s="1009"/>
      <c r="NVH112" s="1009"/>
      <c r="NVI112" s="1009"/>
      <c r="NVJ112" s="1009"/>
      <c r="NVK112" s="1009"/>
      <c r="NVL112" s="1009"/>
      <c r="NVM112" s="1009"/>
      <c r="NVN112" s="1009"/>
      <c r="NVO112" s="1009"/>
      <c r="NVP112" s="1009"/>
      <c r="NVQ112" s="1009"/>
      <c r="NVR112" s="1009"/>
      <c r="NVS112" s="1009"/>
      <c r="NVT112" s="1009"/>
      <c r="NVU112" s="1009"/>
      <c r="NVV112" s="1009"/>
      <c r="NVW112" s="1009"/>
      <c r="NVX112" s="1009"/>
      <c r="NVY112" s="1009"/>
      <c r="NVZ112" s="1009"/>
      <c r="NWA112" s="1009"/>
      <c r="NWB112" s="1009"/>
      <c r="NWC112" s="1009"/>
      <c r="NWD112" s="1009"/>
      <c r="NWE112" s="1009"/>
      <c r="NWF112" s="1009"/>
      <c r="NWG112" s="1009"/>
      <c r="NWH112" s="1009"/>
      <c r="NWI112" s="1009"/>
      <c r="NWJ112" s="1009"/>
      <c r="NWK112" s="1009"/>
      <c r="NWL112" s="1009"/>
      <c r="NWM112" s="1009"/>
      <c r="NWN112" s="1009"/>
      <c r="NWO112" s="1009"/>
      <c r="NWP112" s="1009"/>
      <c r="NWQ112" s="1009"/>
      <c r="NWR112" s="1009"/>
      <c r="NWS112" s="1009"/>
      <c r="NWT112" s="1009"/>
      <c r="NWU112" s="1009"/>
      <c r="NWV112" s="1009"/>
      <c r="NWW112" s="1009"/>
      <c r="NWX112" s="1009"/>
      <c r="NWY112" s="1009"/>
      <c r="NWZ112" s="1009"/>
      <c r="NXA112" s="1009"/>
      <c r="NXB112" s="1009"/>
      <c r="NXC112" s="1009"/>
      <c r="NXD112" s="1009"/>
      <c r="NXE112" s="1009"/>
      <c r="NXF112" s="1009"/>
      <c r="NXG112" s="1009"/>
      <c r="NXH112" s="1009"/>
      <c r="NXI112" s="1009"/>
      <c r="NXJ112" s="1009"/>
      <c r="NXK112" s="1009"/>
      <c r="NXL112" s="1009"/>
      <c r="NXM112" s="1009"/>
      <c r="NXN112" s="1009"/>
      <c r="NXO112" s="1009"/>
      <c r="NXP112" s="1009"/>
      <c r="NXQ112" s="1009"/>
      <c r="NXR112" s="1009"/>
      <c r="NXS112" s="1009"/>
      <c r="NXT112" s="1009"/>
      <c r="NXU112" s="1009"/>
      <c r="NXV112" s="1009"/>
      <c r="NXW112" s="1009"/>
      <c r="NXX112" s="1009"/>
      <c r="NXY112" s="1009"/>
      <c r="NXZ112" s="1009"/>
      <c r="NYA112" s="1009"/>
      <c r="NYB112" s="1009"/>
      <c r="NYC112" s="1009"/>
      <c r="NYD112" s="1009"/>
      <c r="NYE112" s="1009"/>
      <c r="NYF112" s="1009"/>
      <c r="NYG112" s="1009"/>
      <c r="NYH112" s="1009"/>
      <c r="NYI112" s="1009"/>
      <c r="NYJ112" s="1009"/>
      <c r="NYK112" s="1009"/>
      <c r="NYL112" s="1009"/>
      <c r="NYM112" s="1009"/>
      <c r="NYN112" s="1009"/>
      <c r="NYO112" s="1009"/>
      <c r="NYP112" s="1009"/>
      <c r="NYQ112" s="1009"/>
      <c r="NYR112" s="1009"/>
      <c r="NYS112" s="1009"/>
      <c r="NYT112" s="1009"/>
      <c r="NYU112" s="1009"/>
      <c r="NYV112" s="1009"/>
      <c r="NYW112" s="1009"/>
      <c r="NYX112" s="1009"/>
      <c r="NYY112" s="1009"/>
      <c r="NYZ112" s="1009"/>
      <c r="NZA112" s="1009"/>
      <c r="NZB112" s="1009"/>
      <c r="NZC112" s="1009"/>
      <c r="NZD112" s="1009"/>
      <c r="NZE112" s="1009"/>
      <c r="NZF112" s="1009"/>
      <c r="NZG112" s="1009"/>
      <c r="NZH112" s="1009"/>
      <c r="NZI112" s="1009"/>
      <c r="NZJ112" s="1009"/>
      <c r="NZK112" s="1009"/>
      <c r="NZL112" s="1009"/>
      <c r="NZM112" s="1009"/>
      <c r="NZN112" s="1009"/>
      <c r="NZO112" s="1009"/>
      <c r="NZP112" s="1009"/>
      <c r="NZQ112" s="1009"/>
      <c r="NZR112" s="1009"/>
      <c r="NZS112" s="1009"/>
      <c r="NZT112" s="1009"/>
      <c r="NZU112" s="1009"/>
      <c r="NZV112" s="1009"/>
      <c r="NZW112" s="1009"/>
      <c r="NZX112" s="1009"/>
      <c r="NZY112" s="1009"/>
      <c r="NZZ112" s="1009"/>
      <c r="OAA112" s="1009"/>
      <c r="OAB112" s="1009"/>
      <c r="OAC112" s="1009"/>
      <c r="OAD112" s="1009"/>
      <c r="OAE112" s="1009"/>
      <c r="OAF112" s="1009"/>
      <c r="OAG112" s="1009"/>
      <c r="OAH112" s="1009"/>
      <c r="OAI112" s="1009"/>
      <c r="OAJ112" s="1009"/>
      <c r="OAK112" s="1009"/>
      <c r="OAL112" s="1009"/>
      <c r="OAM112" s="1009"/>
      <c r="OAN112" s="1009"/>
      <c r="OAO112" s="1009"/>
      <c r="OAP112" s="1009"/>
      <c r="OAQ112" s="1009"/>
      <c r="OAR112" s="1009"/>
      <c r="OAS112" s="1009"/>
      <c r="OAT112" s="1009"/>
      <c r="OAU112" s="1009"/>
      <c r="OAV112" s="1009"/>
      <c r="OAW112" s="1009"/>
      <c r="OAX112" s="1009"/>
      <c r="OAY112" s="1009"/>
      <c r="OAZ112" s="1009"/>
      <c r="OBA112" s="1009"/>
      <c r="OBB112" s="1009"/>
      <c r="OBC112" s="1009"/>
      <c r="OBD112" s="1009"/>
      <c r="OBE112" s="1009"/>
      <c r="OBF112" s="1009"/>
      <c r="OBG112" s="1009"/>
      <c r="OBH112" s="1009"/>
      <c r="OBI112" s="1009"/>
      <c r="OBJ112" s="1009"/>
      <c r="OBK112" s="1009"/>
      <c r="OBL112" s="1009"/>
      <c r="OBM112" s="1009"/>
      <c r="OBN112" s="1009"/>
      <c r="OBO112" s="1009"/>
      <c r="OBP112" s="1009"/>
      <c r="OBQ112" s="1009"/>
      <c r="OBR112" s="1009"/>
      <c r="OBS112" s="1009"/>
      <c r="OBT112" s="1009"/>
      <c r="OBU112" s="1009"/>
      <c r="OBV112" s="1009"/>
      <c r="OBW112" s="1009"/>
      <c r="OBX112" s="1009"/>
      <c r="OBY112" s="1009"/>
      <c r="OBZ112" s="1009"/>
      <c r="OCA112" s="1009"/>
      <c r="OCB112" s="1009"/>
      <c r="OCC112" s="1009"/>
      <c r="OCD112" s="1009"/>
      <c r="OCE112" s="1009"/>
      <c r="OCF112" s="1009"/>
      <c r="OCG112" s="1009"/>
      <c r="OCH112" s="1009"/>
      <c r="OCI112" s="1009"/>
      <c r="OCJ112" s="1009"/>
      <c r="OCK112" s="1009"/>
      <c r="OCL112" s="1009"/>
      <c r="OCM112" s="1009"/>
      <c r="OCN112" s="1009"/>
      <c r="OCO112" s="1009"/>
      <c r="OCP112" s="1009"/>
      <c r="OCQ112" s="1009"/>
      <c r="OCR112" s="1009"/>
      <c r="OCS112" s="1009"/>
      <c r="OCT112" s="1009"/>
      <c r="OCU112" s="1009"/>
      <c r="OCV112" s="1009"/>
      <c r="OCW112" s="1009"/>
      <c r="OCX112" s="1009"/>
      <c r="OCY112" s="1009"/>
      <c r="OCZ112" s="1009"/>
      <c r="ODA112" s="1009"/>
      <c r="ODB112" s="1009"/>
      <c r="ODC112" s="1009"/>
      <c r="ODD112" s="1009"/>
      <c r="ODE112" s="1009"/>
      <c r="ODF112" s="1009"/>
      <c r="ODG112" s="1009"/>
      <c r="ODH112" s="1009"/>
      <c r="ODI112" s="1009"/>
      <c r="ODJ112" s="1009"/>
      <c r="ODK112" s="1009"/>
      <c r="ODL112" s="1009"/>
      <c r="ODM112" s="1009"/>
      <c r="ODN112" s="1009"/>
      <c r="ODO112" s="1009"/>
      <c r="ODP112" s="1009"/>
      <c r="ODQ112" s="1009"/>
      <c r="ODR112" s="1009"/>
      <c r="ODS112" s="1009"/>
      <c r="ODT112" s="1009"/>
      <c r="ODU112" s="1009"/>
      <c r="ODV112" s="1009"/>
      <c r="ODW112" s="1009"/>
      <c r="ODX112" s="1009"/>
      <c r="ODY112" s="1009"/>
      <c r="ODZ112" s="1009"/>
      <c r="OEA112" s="1009"/>
      <c r="OEB112" s="1009"/>
      <c r="OEC112" s="1009"/>
      <c r="OED112" s="1009"/>
      <c r="OEE112" s="1009"/>
      <c r="OEF112" s="1009"/>
      <c r="OEG112" s="1009"/>
      <c r="OEH112" s="1009"/>
      <c r="OEI112" s="1009"/>
      <c r="OEJ112" s="1009"/>
      <c r="OEK112" s="1009"/>
      <c r="OEL112" s="1009"/>
      <c r="OEM112" s="1009"/>
      <c r="OEN112" s="1009"/>
      <c r="OEO112" s="1009"/>
      <c r="OEP112" s="1009"/>
      <c r="OEQ112" s="1009"/>
      <c r="OER112" s="1009"/>
      <c r="OES112" s="1009"/>
      <c r="OET112" s="1009"/>
      <c r="OEU112" s="1009"/>
      <c r="OEV112" s="1009"/>
      <c r="OEW112" s="1009"/>
      <c r="OEX112" s="1009"/>
      <c r="OEY112" s="1009"/>
      <c r="OEZ112" s="1009"/>
      <c r="OFA112" s="1009"/>
      <c r="OFB112" s="1009"/>
      <c r="OFC112" s="1009"/>
      <c r="OFD112" s="1009"/>
      <c r="OFE112" s="1009"/>
      <c r="OFF112" s="1009"/>
      <c r="OFG112" s="1009"/>
      <c r="OFH112" s="1009"/>
      <c r="OFI112" s="1009"/>
      <c r="OFJ112" s="1009"/>
      <c r="OFK112" s="1009"/>
      <c r="OFL112" s="1009"/>
      <c r="OFM112" s="1009"/>
      <c r="OFN112" s="1009"/>
      <c r="OFO112" s="1009"/>
      <c r="OFP112" s="1009"/>
      <c r="OFQ112" s="1009"/>
      <c r="OFR112" s="1009"/>
      <c r="OFS112" s="1009"/>
      <c r="OFT112" s="1009"/>
      <c r="OFU112" s="1009"/>
      <c r="OFV112" s="1009"/>
      <c r="OFW112" s="1009"/>
      <c r="OFX112" s="1009"/>
      <c r="OFY112" s="1009"/>
      <c r="OFZ112" s="1009"/>
      <c r="OGA112" s="1009"/>
      <c r="OGB112" s="1009"/>
      <c r="OGC112" s="1009"/>
      <c r="OGD112" s="1009"/>
      <c r="OGE112" s="1009"/>
      <c r="OGF112" s="1009"/>
      <c r="OGG112" s="1009"/>
      <c r="OGH112" s="1009"/>
      <c r="OGI112" s="1009"/>
      <c r="OGJ112" s="1009"/>
      <c r="OGK112" s="1009"/>
      <c r="OGL112" s="1009"/>
      <c r="OGM112" s="1009"/>
      <c r="OGN112" s="1009"/>
      <c r="OGO112" s="1009"/>
      <c r="OGP112" s="1009"/>
      <c r="OGQ112" s="1009"/>
      <c r="OGR112" s="1009"/>
      <c r="OGS112" s="1009"/>
      <c r="OGT112" s="1009"/>
      <c r="OGU112" s="1009"/>
      <c r="OGV112" s="1009"/>
      <c r="OGW112" s="1009"/>
      <c r="OGX112" s="1009"/>
      <c r="OGY112" s="1009"/>
      <c r="OGZ112" s="1009"/>
      <c r="OHA112" s="1009"/>
      <c r="OHB112" s="1009"/>
      <c r="OHC112" s="1009"/>
      <c r="OHD112" s="1009"/>
      <c r="OHE112" s="1009"/>
      <c r="OHF112" s="1009"/>
      <c r="OHG112" s="1009"/>
      <c r="OHH112" s="1009"/>
      <c r="OHI112" s="1009"/>
      <c r="OHJ112" s="1009"/>
      <c r="OHK112" s="1009"/>
      <c r="OHL112" s="1009"/>
      <c r="OHM112" s="1009"/>
      <c r="OHN112" s="1009"/>
      <c r="OHO112" s="1009"/>
      <c r="OHP112" s="1009"/>
      <c r="OHQ112" s="1009"/>
      <c r="OHR112" s="1009"/>
      <c r="OHS112" s="1009"/>
      <c r="OHT112" s="1009"/>
      <c r="OHU112" s="1009"/>
      <c r="OHV112" s="1009"/>
      <c r="OHW112" s="1009"/>
      <c r="OHX112" s="1009"/>
      <c r="OHY112" s="1009"/>
      <c r="OHZ112" s="1009"/>
      <c r="OIA112" s="1009"/>
      <c r="OIB112" s="1009"/>
      <c r="OIC112" s="1009"/>
      <c r="OID112" s="1009"/>
      <c r="OIE112" s="1009"/>
      <c r="OIF112" s="1009"/>
      <c r="OIG112" s="1009"/>
      <c r="OIH112" s="1009"/>
      <c r="OII112" s="1009"/>
      <c r="OIJ112" s="1009"/>
      <c r="OIK112" s="1009"/>
      <c r="OIL112" s="1009"/>
      <c r="OIM112" s="1009"/>
      <c r="OIN112" s="1009"/>
      <c r="OIO112" s="1009"/>
      <c r="OIP112" s="1009"/>
      <c r="OIQ112" s="1009"/>
      <c r="OIR112" s="1009"/>
      <c r="OIS112" s="1009"/>
      <c r="OIT112" s="1009"/>
      <c r="OIU112" s="1009"/>
      <c r="OIV112" s="1009"/>
      <c r="OIW112" s="1009"/>
      <c r="OIX112" s="1009"/>
      <c r="OIY112" s="1009"/>
      <c r="OIZ112" s="1009"/>
      <c r="OJA112" s="1009"/>
      <c r="OJB112" s="1009"/>
      <c r="OJC112" s="1009"/>
      <c r="OJD112" s="1009"/>
      <c r="OJE112" s="1009"/>
      <c r="OJF112" s="1009"/>
      <c r="OJG112" s="1009"/>
      <c r="OJH112" s="1009"/>
      <c r="OJI112" s="1009"/>
      <c r="OJJ112" s="1009"/>
      <c r="OJK112" s="1009"/>
      <c r="OJL112" s="1009"/>
      <c r="OJM112" s="1009"/>
      <c r="OJN112" s="1009"/>
      <c r="OJO112" s="1009"/>
      <c r="OJP112" s="1009"/>
      <c r="OJQ112" s="1009"/>
      <c r="OJR112" s="1009"/>
      <c r="OJS112" s="1009"/>
      <c r="OJT112" s="1009"/>
      <c r="OJU112" s="1009"/>
      <c r="OJV112" s="1009"/>
      <c r="OJW112" s="1009"/>
      <c r="OJX112" s="1009"/>
      <c r="OJY112" s="1009"/>
      <c r="OJZ112" s="1009"/>
      <c r="OKA112" s="1009"/>
      <c r="OKB112" s="1009"/>
      <c r="OKC112" s="1009"/>
      <c r="OKD112" s="1009"/>
      <c r="OKE112" s="1009"/>
      <c r="OKF112" s="1009"/>
      <c r="OKG112" s="1009"/>
      <c r="OKH112" s="1009"/>
      <c r="OKI112" s="1009"/>
      <c r="OKJ112" s="1009"/>
      <c r="OKK112" s="1009"/>
      <c r="OKL112" s="1009"/>
      <c r="OKM112" s="1009"/>
      <c r="OKN112" s="1009"/>
      <c r="OKO112" s="1009"/>
      <c r="OKP112" s="1009"/>
      <c r="OKQ112" s="1009"/>
      <c r="OKR112" s="1009"/>
      <c r="OKS112" s="1009"/>
      <c r="OKT112" s="1009"/>
      <c r="OKU112" s="1009"/>
      <c r="OKV112" s="1009"/>
      <c r="OKW112" s="1009"/>
      <c r="OKX112" s="1009"/>
      <c r="OKY112" s="1009"/>
      <c r="OKZ112" s="1009"/>
      <c r="OLA112" s="1009"/>
      <c r="OLB112" s="1009"/>
      <c r="OLC112" s="1009"/>
      <c r="OLD112" s="1009"/>
      <c r="OLE112" s="1009"/>
      <c r="OLF112" s="1009"/>
      <c r="OLG112" s="1009"/>
      <c r="OLH112" s="1009"/>
      <c r="OLI112" s="1009"/>
      <c r="OLJ112" s="1009"/>
      <c r="OLK112" s="1009"/>
      <c r="OLL112" s="1009"/>
      <c r="OLM112" s="1009"/>
      <c r="OLN112" s="1009"/>
      <c r="OLO112" s="1009"/>
      <c r="OLP112" s="1009"/>
      <c r="OLQ112" s="1009"/>
      <c r="OLR112" s="1009"/>
      <c r="OLS112" s="1009"/>
      <c r="OLT112" s="1009"/>
      <c r="OLU112" s="1009"/>
      <c r="OLV112" s="1009"/>
      <c r="OLW112" s="1009"/>
      <c r="OLX112" s="1009"/>
      <c r="OLY112" s="1009"/>
      <c r="OLZ112" s="1009"/>
      <c r="OMA112" s="1009"/>
      <c r="OMB112" s="1009"/>
      <c r="OMC112" s="1009"/>
      <c r="OMD112" s="1009"/>
      <c r="OME112" s="1009"/>
      <c r="OMF112" s="1009"/>
      <c r="OMG112" s="1009"/>
      <c r="OMH112" s="1009"/>
      <c r="OMI112" s="1009"/>
      <c r="OMJ112" s="1009"/>
      <c r="OMK112" s="1009"/>
      <c r="OML112" s="1009"/>
      <c r="OMM112" s="1009"/>
      <c r="OMN112" s="1009"/>
      <c r="OMO112" s="1009"/>
      <c r="OMP112" s="1009"/>
      <c r="OMQ112" s="1009"/>
      <c r="OMR112" s="1009"/>
      <c r="OMS112" s="1009"/>
      <c r="OMT112" s="1009"/>
      <c r="OMU112" s="1009"/>
      <c r="OMV112" s="1009"/>
      <c r="OMW112" s="1009"/>
      <c r="OMX112" s="1009"/>
      <c r="OMY112" s="1009"/>
      <c r="OMZ112" s="1009"/>
      <c r="ONA112" s="1009"/>
      <c r="ONB112" s="1009"/>
      <c r="ONC112" s="1009"/>
      <c r="OND112" s="1009"/>
      <c r="ONE112" s="1009"/>
      <c r="ONF112" s="1009"/>
      <c r="ONG112" s="1009"/>
      <c r="ONH112" s="1009"/>
      <c r="ONI112" s="1009"/>
      <c r="ONJ112" s="1009"/>
      <c r="ONK112" s="1009"/>
      <c r="ONL112" s="1009"/>
      <c r="ONM112" s="1009"/>
      <c r="ONN112" s="1009"/>
      <c r="ONO112" s="1009"/>
      <c r="ONP112" s="1009"/>
      <c r="ONQ112" s="1009"/>
      <c r="ONR112" s="1009"/>
      <c r="ONS112" s="1009"/>
      <c r="ONT112" s="1009"/>
      <c r="ONU112" s="1009"/>
      <c r="ONV112" s="1009"/>
      <c r="ONW112" s="1009"/>
      <c r="ONX112" s="1009"/>
      <c r="ONY112" s="1009"/>
      <c r="ONZ112" s="1009"/>
      <c r="OOA112" s="1009"/>
      <c r="OOB112" s="1009"/>
      <c r="OOC112" s="1009"/>
      <c r="OOD112" s="1009"/>
      <c r="OOE112" s="1009"/>
      <c r="OOF112" s="1009"/>
      <c r="OOG112" s="1009"/>
      <c r="OOH112" s="1009"/>
      <c r="OOI112" s="1009"/>
      <c r="OOJ112" s="1009"/>
      <c r="OOK112" s="1009"/>
      <c r="OOL112" s="1009"/>
      <c r="OOM112" s="1009"/>
      <c r="OON112" s="1009"/>
      <c r="OOO112" s="1009"/>
      <c r="OOP112" s="1009"/>
      <c r="OOQ112" s="1009"/>
      <c r="OOR112" s="1009"/>
      <c r="OOS112" s="1009"/>
      <c r="OOT112" s="1009"/>
      <c r="OOU112" s="1009"/>
      <c r="OOV112" s="1009"/>
      <c r="OOW112" s="1009"/>
      <c r="OOX112" s="1009"/>
      <c r="OOY112" s="1009"/>
      <c r="OOZ112" s="1009"/>
      <c r="OPA112" s="1009"/>
      <c r="OPB112" s="1009"/>
      <c r="OPC112" s="1009"/>
      <c r="OPD112" s="1009"/>
      <c r="OPE112" s="1009"/>
      <c r="OPF112" s="1009"/>
      <c r="OPG112" s="1009"/>
      <c r="OPH112" s="1009"/>
      <c r="OPI112" s="1009"/>
      <c r="OPJ112" s="1009"/>
      <c r="OPK112" s="1009"/>
      <c r="OPL112" s="1009"/>
      <c r="OPM112" s="1009"/>
      <c r="OPN112" s="1009"/>
      <c r="OPO112" s="1009"/>
      <c r="OPP112" s="1009"/>
      <c r="OPQ112" s="1009"/>
      <c r="OPR112" s="1009"/>
      <c r="OPS112" s="1009"/>
      <c r="OPT112" s="1009"/>
      <c r="OPU112" s="1009"/>
      <c r="OPV112" s="1009"/>
      <c r="OPW112" s="1009"/>
      <c r="OPX112" s="1009"/>
      <c r="OPY112" s="1009"/>
      <c r="OPZ112" s="1009"/>
      <c r="OQA112" s="1009"/>
      <c r="OQB112" s="1009"/>
      <c r="OQC112" s="1009"/>
      <c r="OQD112" s="1009"/>
      <c r="OQE112" s="1009"/>
      <c r="OQF112" s="1009"/>
      <c r="OQG112" s="1009"/>
      <c r="OQH112" s="1009"/>
      <c r="OQI112" s="1009"/>
      <c r="OQJ112" s="1009"/>
      <c r="OQK112" s="1009"/>
      <c r="OQL112" s="1009"/>
      <c r="OQM112" s="1009"/>
      <c r="OQN112" s="1009"/>
      <c r="OQO112" s="1009"/>
      <c r="OQP112" s="1009"/>
      <c r="OQQ112" s="1009"/>
      <c r="OQR112" s="1009"/>
      <c r="OQS112" s="1009"/>
      <c r="OQT112" s="1009"/>
      <c r="OQU112" s="1009"/>
      <c r="OQV112" s="1009"/>
      <c r="OQW112" s="1009"/>
      <c r="OQX112" s="1009"/>
      <c r="OQY112" s="1009"/>
      <c r="OQZ112" s="1009"/>
      <c r="ORA112" s="1009"/>
      <c r="ORB112" s="1009"/>
      <c r="ORC112" s="1009"/>
      <c r="ORD112" s="1009"/>
      <c r="ORE112" s="1009"/>
      <c r="ORF112" s="1009"/>
      <c r="ORG112" s="1009"/>
      <c r="ORH112" s="1009"/>
      <c r="ORI112" s="1009"/>
      <c r="ORJ112" s="1009"/>
      <c r="ORK112" s="1009"/>
      <c r="ORL112" s="1009"/>
      <c r="ORM112" s="1009"/>
      <c r="ORN112" s="1009"/>
      <c r="ORO112" s="1009"/>
      <c r="ORP112" s="1009"/>
      <c r="ORQ112" s="1009"/>
      <c r="ORR112" s="1009"/>
      <c r="ORS112" s="1009"/>
      <c r="ORT112" s="1009"/>
      <c r="ORU112" s="1009"/>
      <c r="ORV112" s="1009"/>
      <c r="ORW112" s="1009"/>
      <c r="ORX112" s="1009"/>
      <c r="ORY112" s="1009"/>
      <c r="ORZ112" s="1009"/>
      <c r="OSA112" s="1009"/>
      <c r="OSB112" s="1009"/>
      <c r="OSC112" s="1009"/>
      <c r="OSD112" s="1009"/>
      <c r="OSE112" s="1009"/>
      <c r="OSF112" s="1009"/>
      <c r="OSG112" s="1009"/>
      <c r="OSH112" s="1009"/>
      <c r="OSI112" s="1009"/>
      <c r="OSJ112" s="1009"/>
      <c r="OSK112" s="1009"/>
      <c r="OSL112" s="1009"/>
      <c r="OSM112" s="1009"/>
      <c r="OSN112" s="1009"/>
      <c r="OSO112" s="1009"/>
      <c r="OSP112" s="1009"/>
      <c r="OSQ112" s="1009"/>
      <c r="OSR112" s="1009"/>
      <c r="OSS112" s="1009"/>
      <c r="OST112" s="1009"/>
      <c r="OSU112" s="1009"/>
      <c r="OSV112" s="1009"/>
      <c r="OSW112" s="1009"/>
      <c r="OSX112" s="1009"/>
      <c r="OSY112" s="1009"/>
      <c r="OSZ112" s="1009"/>
      <c r="OTA112" s="1009"/>
      <c r="OTB112" s="1009"/>
      <c r="OTC112" s="1009"/>
      <c r="OTD112" s="1009"/>
      <c r="OTE112" s="1009"/>
      <c r="OTF112" s="1009"/>
      <c r="OTG112" s="1009"/>
      <c r="OTH112" s="1009"/>
      <c r="OTI112" s="1009"/>
      <c r="OTJ112" s="1009"/>
      <c r="OTK112" s="1009"/>
      <c r="OTL112" s="1009"/>
      <c r="OTM112" s="1009"/>
      <c r="OTN112" s="1009"/>
      <c r="OTO112" s="1009"/>
      <c r="OTP112" s="1009"/>
      <c r="OTQ112" s="1009"/>
      <c r="OTR112" s="1009"/>
      <c r="OTS112" s="1009"/>
      <c r="OTT112" s="1009"/>
      <c r="OTU112" s="1009"/>
      <c r="OTV112" s="1009"/>
      <c r="OTW112" s="1009"/>
      <c r="OTX112" s="1009"/>
      <c r="OTY112" s="1009"/>
      <c r="OTZ112" s="1009"/>
      <c r="OUA112" s="1009"/>
      <c r="OUB112" s="1009"/>
      <c r="OUC112" s="1009"/>
      <c r="OUD112" s="1009"/>
      <c r="OUE112" s="1009"/>
      <c r="OUF112" s="1009"/>
      <c r="OUG112" s="1009"/>
      <c r="OUH112" s="1009"/>
      <c r="OUI112" s="1009"/>
      <c r="OUJ112" s="1009"/>
      <c r="OUK112" s="1009"/>
      <c r="OUL112" s="1009"/>
      <c r="OUM112" s="1009"/>
      <c r="OUN112" s="1009"/>
      <c r="OUO112" s="1009"/>
      <c r="OUP112" s="1009"/>
      <c r="OUQ112" s="1009"/>
      <c r="OUR112" s="1009"/>
      <c r="OUS112" s="1009"/>
      <c r="OUT112" s="1009"/>
      <c r="OUU112" s="1009"/>
      <c r="OUV112" s="1009"/>
      <c r="OUW112" s="1009"/>
      <c r="OUX112" s="1009"/>
      <c r="OUY112" s="1009"/>
      <c r="OUZ112" s="1009"/>
      <c r="OVA112" s="1009"/>
      <c r="OVB112" s="1009"/>
      <c r="OVC112" s="1009"/>
      <c r="OVD112" s="1009"/>
      <c r="OVE112" s="1009"/>
      <c r="OVF112" s="1009"/>
      <c r="OVG112" s="1009"/>
      <c r="OVH112" s="1009"/>
      <c r="OVI112" s="1009"/>
      <c r="OVJ112" s="1009"/>
      <c r="OVK112" s="1009"/>
      <c r="OVL112" s="1009"/>
      <c r="OVM112" s="1009"/>
      <c r="OVN112" s="1009"/>
      <c r="OVO112" s="1009"/>
      <c r="OVP112" s="1009"/>
      <c r="OVQ112" s="1009"/>
      <c r="OVR112" s="1009"/>
      <c r="OVS112" s="1009"/>
      <c r="OVT112" s="1009"/>
      <c r="OVU112" s="1009"/>
      <c r="OVV112" s="1009"/>
      <c r="OVW112" s="1009"/>
      <c r="OVX112" s="1009"/>
      <c r="OVY112" s="1009"/>
      <c r="OVZ112" s="1009"/>
      <c r="OWA112" s="1009"/>
      <c r="OWB112" s="1009"/>
      <c r="OWC112" s="1009"/>
      <c r="OWD112" s="1009"/>
      <c r="OWE112" s="1009"/>
      <c r="OWF112" s="1009"/>
      <c r="OWG112" s="1009"/>
      <c r="OWH112" s="1009"/>
      <c r="OWI112" s="1009"/>
      <c r="OWJ112" s="1009"/>
      <c r="OWK112" s="1009"/>
      <c r="OWL112" s="1009"/>
      <c r="OWM112" s="1009"/>
      <c r="OWN112" s="1009"/>
      <c r="OWO112" s="1009"/>
      <c r="OWP112" s="1009"/>
      <c r="OWQ112" s="1009"/>
      <c r="OWR112" s="1009"/>
      <c r="OWS112" s="1009"/>
      <c r="OWT112" s="1009"/>
      <c r="OWU112" s="1009"/>
      <c r="OWV112" s="1009"/>
      <c r="OWW112" s="1009"/>
      <c r="OWX112" s="1009"/>
      <c r="OWY112" s="1009"/>
      <c r="OWZ112" s="1009"/>
      <c r="OXA112" s="1009"/>
      <c r="OXB112" s="1009"/>
      <c r="OXC112" s="1009"/>
      <c r="OXD112" s="1009"/>
      <c r="OXE112" s="1009"/>
      <c r="OXF112" s="1009"/>
      <c r="OXG112" s="1009"/>
      <c r="OXH112" s="1009"/>
      <c r="OXI112" s="1009"/>
      <c r="OXJ112" s="1009"/>
      <c r="OXK112" s="1009"/>
      <c r="OXL112" s="1009"/>
      <c r="OXM112" s="1009"/>
      <c r="OXN112" s="1009"/>
      <c r="OXO112" s="1009"/>
      <c r="OXP112" s="1009"/>
      <c r="OXQ112" s="1009"/>
      <c r="OXR112" s="1009"/>
      <c r="OXS112" s="1009"/>
      <c r="OXT112" s="1009"/>
      <c r="OXU112" s="1009"/>
      <c r="OXV112" s="1009"/>
      <c r="OXW112" s="1009"/>
      <c r="OXX112" s="1009"/>
      <c r="OXY112" s="1009"/>
      <c r="OXZ112" s="1009"/>
      <c r="OYA112" s="1009"/>
      <c r="OYB112" s="1009"/>
      <c r="OYC112" s="1009"/>
      <c r="OYD112" s="1009"/>
      <c r="OYE112" s="1009"/>
      <c r="OYF112" s="1009"/>
      <c r="OYG112" s="1009"/>
      <c r="OYH112" s="1009"/>
      <c r="OYI112" s="1009"/>
      <c r="OYJ112" s="1009"/>
      <c r="OYK112" s="1009"/>
      <c r="OYL112" s="1009"/>
      <c r="OYM112" s="1009"/>
      <c r="OYN112" s="1009"/>
      <c r="OYO112" s="1009"/>
      <c r="OYP112" s="1009"/>
      <c r="OYQ112" s="1009"/>
      <c r="OYR112" s="1009"/>
      <c r="OYS112" s="1009"/>
      <c r="OYT112" s="1009"/>
      <c r="OYU112" s="1009"/>
      <c r="OYV112" s="1009"/>
      <c r="OYW112" s="1009"/>
      <c r="OYX112" s="1009"/>
      <c r="OYY112" s="1009"/>
      <c r="OYZ112" s="1009"/>
      <c r="OZA112" s="1009"/>
      <c r="OZB112" s="1009"/>
      <c r="OZC112" s="1009"/>
      <c r="OZD112" s="1009"/>
      <c r="OZE112" s="1009"/>
      <c r="OZF112" s="1009"/>
      <c r="OZG112" s="1009"/>
      <c r="OZH112" s="1009"/>
      <c r="OZI112" s="1009"/>
      <c r="OZJ112" s="1009"/>
      <c r="OZK112" s="1009"/>
      <c r="OZL112" s="1009"/>
      <c r="OZM112" s="1009"/>
      <c r="OZN112" s="1009"/>
      <c r="OZO112" s="1009"/>
      <c r="OZP112" s="1009"/>
      <c r="OZQ112" s="1009"/>
      <c r="OZR112" s="1009"/>
      <c r="OZS112" s="1009"/>
      <c r="OZT112" s="1009"/>
      <c r="OZU112" s="1009"/>
      <c r="OZV112" s="1009"/>
      <c r="OZW112" s="1009"/>
      <c r="OZX112" s="1009"/>
      <c r="OZY112" s="1009"/>
      <c r="OZZ112" s="1009"/>
      <c r="PAA112" s="1009"/>
      <c r="PAB112" s="1009"/>
      <c r="PAC112" s="1009"/>
      <c r="PAD112" s="1009"/>
      <c r="PAE112" s="1009"/>
      <c r="PAF112" s="1009"/>
      <c r="PAG112" s="1009"/>
      <c r="PAH112" s="1009"/>
      <c r="PAI112" s="1009"/>
      <c r="PAJ112" s="1009"/>
      <c r="PAK112" s="1009"/>
      <c r="PAL112" s="1009"/>
      <c r="PAM112" s="1009"/>
      <c r="PAN112" s="1009"/>
      <c r="PAO112" s="1009"/>
      <c r="PAP112" s="1009"/>
      <c r="PAQ112" s="1009"/>
      <c r="PAR112" s="1009"/>
      <c r="PAS112" s="1009"/>
      <c r="PAT112" s="1009"/>
      <c r="PAU112" s="1009"/>
      <c r="PAV112" s="1009"/>
      <c r="PAW112" s="1009"/>
      <c r="PAX112" s="1009"/>
      <c r="PAY112" s="1009"/>
      <c r="PAZ112" s="1009"/>
      <c r="PBA112" s="1009"/>
      <c r="PBB112" s="1009"/>
      <c r="PBC112" s="1009"/>
      <c r="PBD112" s="1009"/>
      <c r="PBE112" s="1009"/>
      <c r="PBF112" s="1009"/>
      <c r="PBG112" s="1009"/>
      <c r="PBH112" s="1009"/>
      <c r="PBI112" s="1009"/>
      <c r="PBJ112" s="1009"/>
      <c r="PBK112" s="1009"/>
      <c r="PBL112" s="1009"/>
      <c r="PBM112" s="1009"/>
      <c r="PBN112" s="1009"/>
      <c r="PBO112" s="1009"/>
      <c r="PBP112" s="1009"/>
      <c r="PBQ112" s="1009"/>
      <c r="PBR112" s="1009"/>
      <c r="PBS112" s="1009"/>
      <c r="PBT112" s="1009"/>
      <c r="PBU112" s="1009"/>
      <c r="PBV112" s="1009"/>
      <c r="PBW112" s="1009"/>
      <c r="PBX112" s="1009"/>
      <c r="PBY112" s="1009"/>
      <c r="PBZ112" s="1009"/>
      <c r="PCA112" s="1009"/>
      <c r="PCB112" s="1009"/>
      <c r="PCC112" s="1009"/>
      <c r="PCD112" s="1009"/>
      <c r="PCE112" s="1009"/>
      <c r="PCF112" s="1009"/>
      <c r="PCG112" s="1009"/>
      <c r="PCH112" s="1009"/>
      <c r="PCI112" s="1009"/>
      <c r="PCJ112" s="1009"/>
      <c r="PCK112" s="1009"/>
      <c r="PCL112" s="1009"/>
      <c r="PCM112" s="1009"/>
      <c r="PCN112" s="1009"/>
      <c r="PCO112" s="1009"/>
      <c r="PCP112" s="1009"/>
      <c r="PCQ112" s="1009"/>
      <c r="PCR112" s="1009"/>
      <c r="PCS112" s="1009"/>
      <c r="PCT112" s="1009"/>
      <c r="PCU112" s="1009"/>
      <c r="PCV112" s="1009"/>
      <c r="PCW112" s="1009"/>
      <c r="PCX112" s="1009"/>
      <c r="PCY112" s="1009"/>
      <c r="PCZ112" s="1009"/>
      <c r="PDA112" s="1009"/>
      <c r="PDB112" s="1009"/>
      <c r="PDC112" s="1009"/>
      <c r="PDD112" s="1009"/>
      <c r="PDE112" s="1009"/>
      <c r="PDF112" s="1009"/>
      <c r="PDG112" s="1009"/>
      <c r="PDH112" s="1009"/>
      <c r="PDI112" s="1009"/>
      <c r="PDJ112" s="1009"/>
      <c r="PDK112" s="1009"/>
      <c r="PDL112" s="1009"/>
      <c r="PDM112" s="1009"/>
      <c r="PDN112" s="1009"/>
      <c r="PDO112" s="1009"/>
      <c r="PDP112" s="1009"/>
      <c r="PDQ112" s="1009"/>
      <c r="PDR112" s="1009"/>
      <c r="PDS112" s="1009"/>
      <c r="PDT112" s="1009"/>
      <c r="PDU112" s="1009"/>
      <c r="PDV112" s="1009"/>
      <c r="PDW112" s="1009"/>
      <c r="PDX112" s="1009"/>
      <c r="PDY112" s="1009"/>
      <c r="PDZ112" s="1009"/>
      <c r="PEA112" s="1009"/>
      <c r="PEB112" s="1009"/>
      <c r="PEC112" s="1009"/>
      <c r="PED112" s="1009"/>
      <c r="PEE112" s="1009"/>
      <c r="PEF112" s="1009"/>
      <c r="PEG112" s="1009"/>
      <c r="PEH112" s="1009"/>
      <c r="PEI112" s="1009"/>
      <c r="PEJ112" s="1009"/>
      <c r="PEK112" s="1009"/>
      <c r="PEL112" s="1009"/>
      <c r="PEM112" s="1009"/>
      <c r="PEN112" s="1009"/>
      <c r="PEO112" s="1009"/>
      <c r="PEP112" s="1009"/>
      <c r="PEQ112" s="1009"/>
      <c r="PER112" s="1009"/>
      <c r="PES112" s="1009"/>
      <c r="PET112" s="1009"/>
      <c r="PEU112" s="1009"/>
      <c r="PEV112" s="1009"/>
      <c r="PEW112" s="1009"/>
      <c r="PEX112" s="1009"/>
      <c r="PEY112" s="1009"/>
      <c r="PEZ112" s="1009"/>
      <c r="PFA112" s="1009"/>
      <c r="PFB112" s="1009"/>
      <c r="PFC112" s="1009"/>
      <c r="PFD112" s="1009"/>
      <c r="PFE112" s="1009"/>
      <c r="PFF112" s="1009"/>
      <c r="PFG112" s="1009"/>
      <c r="PFH112" s="1009"/>
      <c r="PFI112" s="1009"/>
      <c r="PFJ112" s="1009"/>
      <c r="PFK112" s="1009"/>
      <c r="PFL112" s="1009"/>
      <c r="PFM112" s="1009"/>
      <c r="PFN112" s="1009"/>
      <c r="PFO112" s="1009"/>
      <c r="PFP112" s="1009"/>
      <c r="PFQ112" s="1009"/>
      <c r="PFR112" s="1009"/>
      <c r="PFS112" s="1009"/>
      <c r="PFT112" s="1009"/>
      <c r="PFU112" s="1009"/>
      <c r="PFV112" s="1009"/>
      <c r="PFW112" s="1009"/>
      <c r="PFX112" s="1009"/>
      <c r="PFY112" s="1009"/>
      <c r="PFZ112" s="1009"/>
      <c r="PGA112" s="1009"/>
      <c r="PGB112" s="1009"/>
      <c r="PGC112" s="1009"/>
      <c r="PGD112" s="1009"/>
      <c r="PGE112" s="1009"/>
      <c r="PGF112" s="1009"/>
      <c r="PGG112" s="1009"/>
      <c r="PGH112" s="1009"/>
      <c r="PGI112" s="1009"/>
      <c r="PGJ112" s="1009"/>
      <c r="PGK112" s="1009"/>
      <c r="PGL112" s="1009"/>
      <c r="PGM112" s="1009"/>
      <c r="PGN112" s="1009"/>
      <c r="PGO112" s="1009"/>
      <c r="PGP112" s="1009"/>
      <c r="PGQ112" s="1009"/>
      <c r="PGR112" s="1009"/>
      <c r="PGS112" s="1009"/>
      <c r="PGT112" s="1009"/>
      <c r="PGU112" s="1009"/>
      <c r="PGV112" s="1009"/>
      <c r="PGW112" s="1009"/>
      <c r="PGX112" s="1009"/>
      <c r="PGY112" s="1009"/>
      <c r="PGZ112" s="1009"/>
      <c r="PHA112" s="1009"/>
      <c r="PHB112" s="1009"/>
      <c r="PHC112" s="1009"/>
      <c r="PHD112" s="1009"/>
      <c r="PHE112" s="1009"/>
      <c r="PHF112" s="1009"/>
      <c r="PHG112" s="1009"/>
      <c r="PHH112" s="1009"/>
      <c r="PHI112" s="1009"/>
      <c r="PHJ112" s="1009"/>
      <c r="PHK112" s="1009"/>
      <c r="PHL112" s="1009"/>
      <c r="PHM112" s="1009"/>
      <c r="PHN112" s="1009"/>
      <c r="PHO112" s="1009"/>
      <c r="PHP112" s="1009"/>
      <c r="PHQ112" s="1009"/>
      <c r="PHR112" s="1009"/>
      <c r="PHS112" s="1009"/>
      <c r="PHT112" s="1009"/>
      <c r="PHU112" s="1009"/>
      <c r="PHV112" s="1009"/>
      <c r="PHW112" s="1009"/>
      <c r="PHX112" s="1009"/>
      <c r="PHY112" s="1009"/>
      <c r="PHZ112" s="1009"/>
      <c r="PIA112" s="1009"/>
      <c r="PIB112" s="1009"/>
      <c r="PIC112" s="1009"/>
      <c r="PID112" s="1009"/>
      <c r="PIE112" s="1009"/>
      <c r="PIF112" s="1009"/>
      <c r="PIG112" s="1009"/>
      <c r="PIH112" s="1009"/>
      <c r="PII112" s="1009"/>
      <c r="PIJ112" s="1009"/>
      <c r="PIK112" s="1009"/>
      <c r="PIL112" s="1009"/>
      <c r="PIM112" s="1009"/>
      <c r="PIN112" s="1009"/>
      <c r="PIO112" s="1009"/>
      <c r="PIP112" s="1009"/>
      <c r="PIQ112" s="1009"/>
      <c r="PIR112" s="1009"/>
      <c r="PIS112" s="1009"/>
      <c r="PIT112" s="1009"/>
      <c r="PIU112" s="1009"/>
      <c r="PIV112" s="1009"/>
      <c r="PIW112" s="1009"/>
      <c r="PIX112" s="1009"/>
      <c r="PIY112" s="1009"/>
      <c r="PIZ112" s="1009"/>
      <c r="PJA112" s="1009"/>
      <c r="PJB112" s="1009"/>
      <c r="PJC112" s="1009"/>
      <c r="PJD112" s="1009"/>
      <c r="PJE112" s="1009"/>
      <c r="PJF112" s="1009"/>
      <c r="PJG112" s="1009"/>
      <c r="PJH112" s="1009"/>
      <c r="PJI112" s="1009"/>
      <c r="PJJ112" s="1009"/>
      <c r="PJK112" s="1009"/>
      <c r="PJL112" s="1009"/>
      <c r="PJM112" s="1009"/>
      <c r="PJN112" s="1009"/>
      <c r="PJO112" s="1009"/>
      <c r="PJP112" s="1009"/>
      <c r="PJQ112" s="1009"/>
      <c r="PJR112" s="1009"/>
      <c r="PJS112" s="1009"/>
      <c r="PJT112" s="1009"/>
      <c r="PJU112" s="1009"/>
      <c r="PJV112" s="1009"/>
      <c r="PJW112" s="1009"/>
      <c r="PJX112" s="1009"/>
      <c r="PJY112" s="1009"/>
      <c r="PJZ112" s="1009"/>
      <c r="PKA112" s="1009"/>
      <c r="PKB112" s="1009"/>
      <c r="PKC112" s="1009"/>
      <c r="PKD112" s="1009"/>
      <c r="PKE112" s="1009"/>
      <c r="PKF112" s="1009"/>
      <c r="PKG112" s="1009"/>
      <c r="PKH112" s="1009"/>
      <c r="PKI112" s="1009"/>
      <c r="PKJ112" s="1009"/>
      <c r="PKK112" s="1009"/>
      <c r="PKL112" s="1009"/>
      <c r="PKM112" s="1009"/>
      <c r="PKN112" s="1009"/>
      <c r="PKO112" s="1009"/>
      <c r="PKP112" s="1009"/>
      <c r="PKQ112" s="1009"/>
      <c r="PKR112" s="1009"/>
      <c r="PKS112" s="1009"/>
      <c r="PKT112" s="1009"/>
      <c r="PKU112" s="1009"/>
      <c r="PKV112" s="1009"/>
      <c r="PKW112" s="1009"/>
      <c r="PKX112" s="1009"/>
      <c r="PKY112" s="1009"/>
      <c r="PKZ112" s="1009"/>
      <c r="PLA112" s="1009"/>
      <c r="PLB112" s="1009"/>
      <c r="PLC112" s="1009"/>
      <c r="PLD112" s="1009"/>
      <c r="PLE112" s="1009"/>
      <c r="PLF112" s="1009"/>
      <c r="PLG112" s="1009"/>
      <c r="PLH112" s="1009"/>
      <c r="PLI112" s="1009"/>
      <c r="PLJ112" s="1009"/>
      <c r="PLK112" s="1009"/>
      <c r="PLL112" s="1009"/>
      <c r="PLM112" s="1009"/>
      <c r="PLN112" s="1009"/>
      <c r="PLO112" s="1009"/>
      <c r="PLP112" s="1009"/>
      <c r="PLQ112" s="1009"/>
      <c r="PLR112" s="1009"/>
      <c r="PLS112" s="1009"/>
      <c r="PLT112" s="1009"/>
      <c r="PLU112" s="1009"/>
      <c r="PLV112" s="1009"/>
      <c r="PLW112" s="1009"/>
      <c r="PLX112" s="1009"/>
      <c r="PLY112" s="1009"/>
      <c r="PLZ112" s="1009"/>
      <c r="PMA112" s="1009"/>
      <c r="PMB112" s="1009"/>
      <c r="PMC112" s="1009"/>
      <c r="PMD112" s="1009"/>
      <c r="PME112" s="1009"/>
      <c r="PMF112" s="1009"/>
      <c r="PMG112" s="1009"/>
      <c r="PMH112" s="1009"/>
      <c r="PMI112" s="1009"/>
      <c r="PMJ112" s="1009"/>
      <c r="PMK112" s="1009"/>
      <c r="PML112" s="1009"/>
      <c r="PMM112" s="1009"/>
      <c r="PMN112" s="1009"/>
      <c r="PMO112" s="1009"/>
      <c r="PMP112" s="1009"/>
      <c r="PMQ112" s="1009"/>
      <c r="PMR112" s="1009"/>
      <c r="PMS112" s="1009"/>
      <c r="PMT112" s="1009"/>
      <c r="PMU112" s="1009"/>
      <c r="PMV112" s="1009"/>
      <c r="PMW112" s="1009"/>
      <c r="PMX112" s="1009"/>
      <c r="PMY112" s="1009"/>
      <c r="PMZ112" s="1009"/>
      <c r="PNA112" s="1009"/>
      <c r="PNB112" s="1009"/>
      <c r="PNC112" s="1009"/>
      <c r="PND112" s="1009"/>
      <c r="PNE112" s="1009"/>
      <c r="PNF112" s="1009"/>
      <c r="PNG112" s="1009"/>
      <c r="PNH112" s="1009"/>
      <c r="PNI112" s="1009"/>
      <c r="PNJ112" s="1009"/>
      <c r="PNK112" s="1009"/>
      <c r="PNL112" s="1009"/>
      <c r="PNM112" s="1009"/>
      <c r="PNN112" s="1009"/>
      <c r="PNO112" s="1009"/>
      <c r="PNP112" s="1009"/>
      <c r="PNQ112" s="1009"/>
      <c r="PNR112" s="1009"/>
      <c r="PNS112" s="1009"/>
      <c r="PNT112" s="1009"/>
      <c r="PNU112" s="1009"/>
      <c r="PNV112" s="1009"/>
      <c r="PNW112" s="1009"/>
      <c r="PNX112" s="1009"/>
      <c r="PNY112" s="1009"/>
      <c r="PNZ112" s="1009"/>
      <c r="POA112" s="1009"/>
      <c r="POB112" s="1009"/>
      <c r="POC112" s="1009"/>
      <c r="POD112" s="1009"/>
      <c r="POE112" s="1009"/>
      <c r="POF112" s="1009"/>
      <c r="POG112" s="1009"/>
      <c r="POH112" s="1009"/>
      <c r="POI112" s="1009"/>
      <c r="POJ112" s="1009"/>
      <c r="POK112" s="1009"/>
      <c r="POL112" s="1009"/>
      <c r="POM112" s="1009"/>
      <c r="PON112" s="1009"/>
      <c r="POO112" s="1009"/>
      <c r="POP112" s="1009"/>
      <c r="POQ112" s="1009"/>
      <c r="POR112" s="1009"/>
      <c r="POS112" s="1009"/>
      <c r="POT112" s="1009"/>
      <c r="POU112" s="1009"/>
      <c r="POV112" s="1009"/>
      <c r="POW112" s="1009"/>
      <c r="POX112" s="1009"/>
      <c r="POY112" s="1009"/>
      <c r="POZ112" s="1009"/>
      <c r="PPA112" s="1009"/>
      <c r="PPB112" s="1009"/>
      <c r="PPC112" s="1009"/>
      <c r="PPD112" s="1009"/>
      <c r="PPE112" s="1009"/>
      <c r="PPF112" s="1009"/>
      <c r="PPG112" s="1009"/>
      <c r="PPH112" s="1009"/>
      <c r="PPI112" s="1009"/>
      <c r="PPJ112" s="1009"/>
      <c r="PPK112" s="1009"/>
      <c r="PPL112" s="1009"/>
      <c r="PPM112" s="1009"/>
      <c r="PPN112" s="1009"/>
      <c r="PPO112" s="1009"/>
      <c r="PPP112" s="1009"/>
      <c r="PPQ112" s="1009"/>
      <c r="PPR112" s="1009"/>
      <c r="PPS112" s="1009"/>
      <c r="PPT112" s="1009"/>
      <c r="PPU112" s="1009"/>
      <c r="PPV112" s="1009"/>
      <c r="PPW112" s="1009"/>
      <c r="PPX112" s="1009"/>
      <c r="PPY112" s="1009"/>
      <c r="PPZ112" s="1009"/>
      <c r="PQA112" s="1009"/>
      <c r="PQB112" s="1009"/>
      <c r="PQC112" s="1009"/>
      <c r="PQD112" s="1009"/>
      <c r="PQE112" s="1009"/>
      <c r="PQF112" s="1009"/>
      <c r="PQG112" s="1009"/>
      <c r="PQH112" s="1009"/>
      <c r="PQI112" s="1009"/>
      <c r="PQJ112" s="1009"/>
      <c r="PQK112" s="1009"/>
      <c r="PQL112" s="1009"/>
      <c r="PQM112" s="1009"/>
      <c r="PQN112" s="1009"/>
      <c r="PQO112" s="1009"/>
      <c r="PQP112" s="1009"/>
      <c r="PQQ112" s="1009"/>
      <c r="PQR112" s="1009"/>
      <c r="PQS112" s="1009"/>
      <c r="PQT112" s="1009"/>
      <c r="PQU112" s="1009"/>
      <c r="PQV112" s="1009"/>
      <c r="PQW112" s="1009"/>
      <c r="PQX112" s="1009"/>
      <c r="PQY112" s="1009"/>
      <c r="PQZ112" s="1009"/>
      <c r="PRA112" s="1009"/>
      <c r="PRB112" s="1009"/>
      <c r="PRC112" s="1009"/>
      <c r="PRD112" s="1009"/>
      <c r="PRE112" s="1009"/>
      <c r="PRF112" s="1009"/>
      <c r="PRG112" s="1009"/>
      <c r="PRH112" s="1009"/>
      <c r="PRI112" s="1009"/>
      <c r="PRJ112" s="1009"/>
      <c r="PRK112" s="1009"/>
      <c r="PRL112" s="1009"/>
      <c r="PRM112" s="1009"/>
      <c r="PRN112" s="1009"/>
      <c r="PRO112" s="1009"/>
      <c r="PRP112" s="1009"/>
      <c r="PRQ112" s="1009"/>
      <c r="PRR112" s="1009"/>
      <c r="PRS112" s="1009"/>
      <c r="PRT112" s="1009"/>
      <c r="PRU112" s="1009"/>
      <c r="PRV112" s="1009"/>
      <c r="PRW112" s="1009"/>
      <c r="PRX112" s="1009"/>
      <c r="PRY112" s="1009"/>
      <c r="PRZ112" s="1009"/>
      <c r="PSA112" s="1009"/>
      <c r="PSB112" s="1009"/>
      <c r="PSC112" s="1009"/>
      <c r="PSD112" s="1009"/>
      <c r="PSE112" s="1009"/>
      <c r="PSF112" s="1009"/>
      <c r="PSG112" s="1009"/>
      <c r="PSH112" s="1009"/>
      <c r="PSI112" s="1009"/>
      <c r="PSJ112" s="1009"/>
      <c r="PSK112" s="1009"/>
      <c r="PSL112" s="1009"/>
      <c r="PSM112" s="1009"/>
      <c r="PSN112" s="1009"/>
      <c r="PSO112" s="1009"/>
      <c r="PSP112" s="1009"/>
      <c r="PSQ112" s="1009"/>
      <c r="PSR112" s="1009"/>
      <c r="PSS112" s="1009"/>
      <c r="PST112" s="1009"/>
      <c r="PSU112" s="1009"/>
      <c r="PSV112" s="1009"/>
      <c r="PSW112" s="1009"/>
      <c r="PSX112" s="1009"/>
      <c r="PSY112" s="1009"/>
      <c r="PSZ112" s="1009"/>
      <c r="PTA112" s="1009"/>
      <c r="PTB112" s="1009"/>
      <c r="PTC112" s="1009"/>
      <c r="PTD112" s="1009"/>
      <c r="PTE112" s="1009"/>
      <c r="PTF112" s="1009"/>
      <c r="PTG112" s="1009"/>
      <c r="PTH112" s="1009"/>
      <c r="PTI112" s="1009"/>
      <c r="PTJ112" s="1009"/>
      <c r="PTK112" s="1009"/>
      <c r="PTL112" s="1009"/>
      <c r="PTM112" s="1009"/>
      <c r="PTN112" s="1009"/>
      <c r="PTO112" s="1009"/>
      <c r="PTP112" s="1009"/>
      <c r="PTQ112" s="1009"/>
      <c r="PTR112" s="1009"/>
      <c r="PTS112" s="1009"/>
      <c r="PTT112" s="1009"/>
      <c r="PTU112" s="1009"/>
      <c r="PTV112" s="1009"/>
      <c r="PTW112" s="1009"/>
      <c r="PTX112" s="1009"/>
      <c r="PTY112" s="1009"/>
      <c r="PTZ112" s="1009"/>
      <c r="PUA112" s="1009"/>
      <c r="PUB112" s="1009"/>
      <c r="PUC112" s="1009"/>
      <c r="PUD112" s="1009"/>
      <c r="PUE112" s="1009"/>
      <c r="PUF112" s="1009"/>
      <c r="PUG112" s="1009"/>
      <c r="PUH112" s="1009"/>
      <c r="PUI112" s="1009"/>
      <c r="PUJ112" s="1009"/>
      <c r="PUK112" s="1009"/>
      <c r="PUL112" s="1009"/>
      <c r="PUM112" s="1009"/>
      <c r="PUN112" s="1009"/>
      <c r="PUO112" s="1009"/>
      <c r="PUP112" s="1009"/>
      <c r="PUQ112" s="1009"/>
      <c r="PUR112" s="1009"/>
      <c r="PUS112" s="1009"/>
      <c r="PUT112" s="1009"/>
      <c r="PUU112" s="1009"/>
      <c r="PUV112" s="1009"/>
      <c r="PUW112" s="1009"/>
      <c r="PUX112" s="1009"/>
      <c r="PUY112" s="1009"/>
      <c r="PUZ112" s="1009"/>
      <c r="PVA112" s="1009"/>
      <c r="PVB112" s="1009"/>
      <c r="PVC112" s="1009"/>
      <c r="PVD112" s="1009"/>
      <c r="PVE112" s="1009"/>
      <c r="PVF112" s="1009"/>
      <c r="PVG112" s="1009"/>
      <c r="PVH112" s="1009"/>
      <c r="PVI112" s="1009"/>
      <c r="PVJ112" s="1009"/>
      <c r="PVK112" s="1009"/>
      <c r="PVL112" s="1009"/>
      <c r="PVM112" s="1009"/>
      <c r="PVN112" s="1009"/>
      <c r="PVO112" s="1009"/>
      <c r="PVP112" s="1009"/>
      <c r="PVQ112" s="1009"/>
      <c r="PVR112" s="1009"/>
      <c r="PVS112" s="1009"/>
      <c r="PVT112" s="1009"/>
      <c r="PVU112" s="1009"/>
      <c r="PVV112" s="1009"/>
      <c r="PVW112" s="1009"/>
      <c r="PVX112" s="1009"/>
      <c r="PVY112" s="1009"/>
      <c r="PVZ112" s="1009"/>
      <c r="PWA112" s="1009"/>
      <c r="PWB112" s="1009"/>
      <c r="PWC112" s="1009"/>
      <c r="PWD112" s="1009"/>
      <c r="PWE112" s="1009"/>
      <c r="PWF112" s="1009"/>
      <c r="PWG112" s="1009"/>
      <c r="PWH112" s="1009"/>
      <c r="PWI112" s="1009"/>
      <c r="PWJ112" s="1009"/>
      <c r="PWK112" s="1009"/>
      <c r="PWL112" s="1009"/>
      <c r="PWM112" s="1009"/>
      <c r="PWN112" s="1009"/>
      <c r="PWO112" s="1009"/>
      <c r="PWP112" s="1009"/>
      <c r="PWQ112" s="1009"/>
      <c r="PWR112" s="1009"/>
      <c r="PWS112" s="1009"/>
      <c r="PWT112" s="1009"/>
      <c r="PWU112" s="1009"/>
      <c r="PWV112" s="1009"/>
      <c r="PWW112" s="1009"/>
      <c r="PWX112" s="1009"/>
      <c r="PWY112" s="1009"/>
      <c r="PWZ112" s="1009"/>
      <c r="PXA112" s="1009"/>
      <c r="PXB112" s="1009"/>
      <c r="PXC112" s="1009"/>
      <c r="PXD112" s="1009"/>
      <c r="PXE112" s="1009"/>
      <c r="PXF112" s="1009"/>
      <c r="PXG112" s="1009"/>
      <c r="PXH112" s="1009"/>
      <c r="PXI112" s="1009"/>
      <c r="PXJ112" s="1009"/>
      <c r="PXK112" s="1009"/>
      <c r="PXL112" s="1009"/>
      <c r="PXM112" s="1009"/>
      <c r="PXN112" s="1009"/>
      <c r="PXO112" s="1009"/>
      <c r="PXP112" s="1009"/>
      <c r="PXQ112" s="1009"/>
      <c r="PXR112" s="1009"/>
      <c r="PXS112" s="1009"/>
      <c r="PXT112" s="1009"/>
      <c r="PXU112" s="1009"/>
      <c r="PXV112" s="1009"/>
      <c r="PXW112" s="1009"/>
      <c r="PXX112" s="1009"/>
      <c r="PXY112" s="1009"/>
      <c r="PXZ112" s="1009"/>
      <c r="PYA112" s="1009"/>
      <c r="PYB112" s="1009"/>
      <c r="PYC112" s="1009"/>
      <c r="PYD112" s="1009"/>
      <c r="PYE112" s="1009"/>
      <c r="PYF112" s="1009"/>
      <c r="PYG112" s="1009"/>
      <c r="PYH112" s="1009"/>
      <c r="PYI112" s="1009"/>
      <c r="PYJ112" s="1009"/>
      <c r="PYK112" s="1009"/>
      <c r="PYL112" s="1009"/>
      <c r="PYM112" s="1009"/>
      <c r="PYN112" s="1009"/>
      <c r="PYO112" s="1009"/>
      <c r="PYP112" s="1009"/>
      <c r="PYQ112" s="1009"/>
      <c r="PYR112" s="1009"/>
      <c r="PYS112" s="1009"/>
      <c r="PYT112" s="1009"/>
      <c r="PYU112" s="1009"/>
      <c r="PYV112" s="1009"/>
      <c r="PYW112" s="1009"/>
      <c r="PYX112" s="1009"/>
      <c r="PYY112" s="1009"/>
      <c r="PYZ112" s="1009"/>
      <c r="PZA112" s="1009"/>
      <c r="PZB112" s="1009"/>
      <c r="PZC112" s="1009"/>
      <c r="PZD112" s="1009"/>
      <c r="PZE112" s="1009"/>
      <c r="PZF112" s="1009"/>
      <c r="PZG112" s="1009"/>
      <c r="PZH112" s="1009"/>
      <c r="PZI112" s="1009"/>
      <c r="PZJ112" s="1009"/>
      <c r="PZK112" s="1009"/>
      <c r="PZL112" s="1009"/>
      <c r="PZM112" s="1009"/>
      <c r="PZN112" s="1009"/>
      <c r="PZO112" s="1009"/>
      <c r="PZP112" s="1009"/>
      <c r="PZQ112" s="1009"/>
      <c r="PZR112" s="1009"/>
      <c r="PZS112" s="1009"/>
      <c r="PZT112" s="1009"/>
      <c r="PZU112" s="1009"/>
      <c r="PZV112" s="1009"/>
      <c r="PZW112" s="1009"/>
      <c r="PZX112" s="1009"/>
      <c r="PZY112" s="1009"/>
      <c r="PZZ112" s="1009"/>
      <c r="QAA112" s="1009"/>
      <c r="QAB112" s="1009"/>
      <c r="QAC112" s="1009"/>
      <c r="QAD112" s="1009"/>
      <c r="QAE112" s="1009"/>
      <c r="QAF112" s="1009"/>
      <c r="QAG112" s="1009"/>
      <c r="QAH112" s="1009"/>
      <c r="QAI112" s="1009"/>
      <c r="QAJ112" s="1009"/>
      <c r="QAK112" s="1009"/>
      <c r="QAL112" s="1009"/>
      <c r="QAM112" s="1009"/>
      <c r="QAN112" s="1009"/>
      <c r="QAO112" s="1009"/>
      <c r="QAP112" s="1009"/>
      <c r="QAQ112" s="1009"/>
      <c r="QAR112" s="1009"/>
      <c r="QAS112" s="1009"/>
      <c r="QAT112" s="1009"/>
      <c r="QAU112" s="1009"/>
      <c r="QAV112" s="1009"/>
      <c r="QAW112" s="1009"/>
      <c r="QAX112" s="1009"/>
      <c r="QAY112" s="1009"/>
      <c r="QAZ112" s="1009"/>
      <c r="QBA112" s="1009"/>
      <c r="QBB112" s="1009"/>
      <c r="QBC112" s="1009"/>
      <c r="QBD112" s="1009"/>
      <c r="QBE112" s="1009"/>
      <c r="QBF112" s="1009"/>
      <c r="QBG112" s="1009"/>
      <c r="QBH112" s="1009"/>
      <c r="QBI112" s="1009"/>
      <c r="QBJ112" s="1009"/>
      <c r="QBK112" s="1009"/>
      <c r="QBL112" s="1009"/>
      <c r="QBM112" s="1009"/>
      <c r="QBN112" s="1009"/>
      <c r="QBO112" s="1009"/>
      <c r="QBP112" s="1009"/>
      <c r="QBQ112" s="1009"/>
      <c r="QBR112" s="1009"/>
      <c r="QBS112" s="1009"/>
      <c r="QBT112" s="1009"/>
      <c r="QBU112" s="1009"/>
      <c r="QBV112" s="1009"/>
      <c r="QBW112" s="1009"/>
      <c r="QBX112" s="1009"/>
      <c r="QBY112" s="1009"/>
      <c r="QBZ112" s="1009"/>
      <c r="QCA112" s="1009"/>
      <c r="QCB112" s="1009"/>
      <c r="QCC112" s="1009"/>
      <c r="QCD112" s="1009"/>
      <c r="QCE112" s="1009"/>
      <c r="QCF112" s="1009"/>
      <c r="QCG112" s="1009"/>
      <c r="QCH112" s="1009"/>
      <c r="QCI112" s="1009"/>
      <c r="QCJ112" s="1009"/>
      <c r="QCK112" s="1009"/>
      <c r="QCL112" s="1009"/>
      <c r="QCM112" s="1009"/>
      <c r="QCN112" s="1009"/>
      <c r="QCO112" s="1009"/>
      <c r="QCP112" s="1009"/>
      <c r="QCQ112" s="1009"/>
      <c r="QCR112" s="1009"/>
      <c r="QCS112" s="1009"/>
      <c r="QCT112" s="1009"/>
      <c r="QCU112" s="1009"/>
      <c r="QCV112" s="1009"/>
      <c r="QCW112" s="1009"/>
      <c r="QCX112" s="1009"/>
      <c r="QCY112" s="1009"/>
      <c r="QCZ112" s="1009"/>
      <c r="QDA112" s="1009"/>
      <c r="QDB112" s="1009"/>
      <c r="QDC112" s="1009"/>
      <c r="QDD112" s="1009"/>
      <c r="QDE112" s="1009"/>
      <c r="QDF112" s="1009"/>
      <c r="QDG112" s="1009"/>
      <c r="QDH112" s="1009"/>
      <c r="QDI112" s="1009"/>
      <c r="QDJ112" s="1009"/>
      <c r="QDK112" s="1009"/>
      <c r="QDL112" s="1009"/>
      <c r="QDM112" s="1009"/>
      <c r="QDN112" s="1009"/>
      <c r="QDO112" s="1009"/>
      <c r="QDP112" s="1009"/>
      <c r="QDQ112" s="1009"/>
      <c r="QDR112" s="1009"/>
      <c r="QDS112" s="1009"/>
      <c r="QDT112" s="1009"/>
      <c r="QDU112" s="1009"/>
      <c r="QDV112" s="1009"/>
      <c r="QDW112" s="1009"/>
      <c r="QDX112" s="1009"/>
      <c r="QDY112" s="1009"/>
      <c r="QDZ112" s="1009"/>
      <c r="QEA112" s="1009"/>
      <c r="QEB112" s="1009"/>
      <c r="QEC112" s="1009"/>
      <c r="QED112" s="1009"/>
      <c r="QEE112" s="1009"/>
      <c r="QEF112" s="1009"/>
      <c r="QEG112" s="1009"/>
      <c r="QEH112" s="1009"/>
      <c r="QEI112" s="1009"/>
      <c r="QEJ112" s="1009"/>
      <c r="QEK112" s="1009"/>
      <c r="QEL112" s="1009"/>
      <c r="QEM112" s="1009"/>
      <c r="QEN112" s="1009"/>
      <c r="QEO112" s="1009"/>
      <c r="QEP112" s="1009"/>
      <c r="QEQ112" s="1009"/>
      <c r="QER112" s="1009"/>
      <c r="QES112" s="1009"/>
      <c r="QET112" s="1009"/>
      <c r="QEU112" s="1009"/>
      <c r="QEV112" s="1009"/>
      <c r="QEW112" s="1009"/>
      <c r="QEX112" s="1009"/>
      <c r="QEY112" s="1009"/>
      <c r="QEZ112" s="1009"/>
      <c r="QFA112" s="1009"/>
      <c r="QFB112" s="1009"/>
      <c r="QFC112" s="1009"/>
      <c r="QFD112" s="1009"/>
      <c r="QFE112" s="1009"/>
      <c r="QFF112" s="1009"/>
      <c r="QFG112" s="1009"/>
      <c r="QFH112" s="1009"/>
      <c r="QFI112" s="1009"/>
      <c r="QFJ112" s="1009"/>
      <c r="QFK112" s="1009"/>
      <c r="QFL112" s="1009"/>
      <c r="QFM112" s="1009"/>
      <c r="QFN112" s="1009"/>
      <c r="QFO112" s="1009"/>
      <c r="QFP112" s="1009"/>
      <c r="QFQ112" s="1009"/>
      <c r="QFR112" s="1009"/>
      <c r="QFS112" s="1009"/>
      <c r="QFT112" s="1009"/>
      <c r="QFU112" s="1009"/>
      <c r="QFV112" s="1009"/>
      <c r="QFW112" s="1009"/>
      <c r="QFX112" s="1009"/>
      <c r="QFY112" s="1009"/>
      <c r="QFZ112" s="1009"/>
      <c r="QGA112" s="1009"/>
      <c r="QGB112" s="1009"/>
      <c r="QGC112" s="1009"/>
      <c r="QGD112" s="1009"/>
      <c r="QGE112" s="1009"/>
      <c r="QGF112" s="1009"/>
      <c r="QGG112" s="1009"/>
      <c r="QGH112" s="1009"/>
      <c r="QGI112" s="1009"/>
      <c r="QGJ112" s="1009"/>
      <c r="QGK112" s="1009"/>
      <c r="QGL112" s="1009"/>
      <c r="QGM112" s="1009"/>
      <c r="QGN112" s="1009"/>
      <c r="QGO112" s="1009"/>
      <c r="QGP112" s="1009"/>
      <c r="QGQ112" s="1009"/>
      <c r="QGR112" s="1009"/>
      <c r="QGS112" s="1009"/>
      <c r="QGT112" s="1009"/>
      <c r="QGU112" s="1009"/>
      <c r="QGV112" s="1009"/>
      <c r="QGW112" s="1009"/>
      <c r="QGX112" s="1009"/>
      <c r="QGY112" s="1009"/>
      <c r="QGZ112" s="1009"/>
      <c r="QHA112" s="1009"/>
      <c r="QHB112" s="1009"/>
      <c r="QHC112" s="1009"/>
      <c r="QHD112" s="1009"/>
      <c r="QHE112" s="1009"/>
      <c r="QHF112" s="1009"/>
      <c r="QHG112" s="1009"/>
      <c r="QHH112" s="1009"/>
      <c r="QHI112" s="1009"/>
      <c r="QHJ112" s="1009"/>
      <c r="QHK112" s="1009"/>
      <c r="QHL112" s="1009"/>
      <c r="QHM112" s="1009"/>
      <c r="QHN112" s="1009"/>
      <c r="QHO112" s="1009"/>
      <c r="QHP112" s="1009"/>
      <c r="QHQ112" s="1009"/>
      <c r="QHR112" s="1009"/>
      <c r="QHS112" s="1009"/>
      <c r="QHT112" s="1009"/>
      <c r="QHU112" s="1009"/>
      <c r="QHV112" s="1009"/>
      <c r="QHW112" s="1009"/>
      <c r="QHX112" s="1009"/>
      <c r="QHY112" s="1009"/>
      <c r="QHZ112" s="1009"/>
      <c r="QIA112" s="1009"/>
      <c r="QIB112" s="1009"/>
      <c r="QIC112" s="1009"/>
      <c r="QID112" s="1009"/>
      <c r="QIE112" s="1009"/>
      <c r="QIF112" s="1009"/>
      <c r="QIG112" s="1009"/>
      <c r="QIH112" s="1009"/>
      <c r="QII112" s="1009"/>
      <c r="QIJ112" s="1009"/>
      <c r="QIK112" s="1009"/>
      <c r="QIL112" s="1009"/>
      <c r="QIM112" s="1009"/>
      <c r="QIN112" s="1009"/>
      <c r="QIO112" s="1009"/>
      <c r="QIP112" s="1009"/>
      <c r="QIQ112" s="1009"/>
      <c r="QIR112" s="1009"/>
      <c r="QIS112" s="1009"/>
      <c r="QIT112" s="1009"/>
      <c r="QIU112" s="1009"/>
      <c r="QIV112" s="1009"/>
      <c r="QIW112" s="1009"/>
      <c r="QIX112" s="1009"/>
      <c r="QIY112" s="1009"/>
      <c r="QIZ112" s="1009"/>
      <c r="QJA112" s="1009"/>
      <c r="QJB112" s="1009"/>
      <c r="QJC112" s="1009"/>
      <c r="QJD112" s="1009"/>
      <c r="QJE112" s="1009"/>
      <c r="QJF112" s="1009"/>
      <c r="QJG112" s="1009"/>
      <c r="QJH112" s="1009"/>
      <c r="QJI112" s="1009"/>
      <c r="QJJ112" s="1009"/>
      <c r="QJK112" s="1009"/>
      <c r="QJL112" s="1009"/>
      <c r="QJM112" s="1009"/>
      <c r="QJN112" s="1009"/>
      <c r="QJO112" s="1009"/>
      <c r="QJP112" s="1009"/>
      <c r="QJQ112" s="1009"/>
      <c r="QJR112" s="1009"/>
      <c r="QJS112" s="1009"/>
      <c r="QJT112" s="1009"/>
      <c r="QJU112" s="1009"/>
      <c r="QJV112" s="1009"/>
      <c r="QJW112" s="1009"/>
      <c r="QJX112" s="1009"/>
      <c r="QJY112" s="1009"/>
      <c r="QJZ112" s="1009"/>
      <c r="QKA112" s="1009"/>
      <c r="QKB112" s="1009"/>
      <c r="QKC112" s="1009"/>
      <c r="QKD112" s="1009"/>
      <c r="QKE112" s="1009"/>
      <c r="QKF112" s="1009"/>
      <c r="QKG112" s="1009"/>
      <c r="QKH112" s="1009"/>
      <c r="QKI112" s="1009"/>
      <c r="QKJ112" s="1009"/>
      <c r="QKK112" s="1009"/>
      <c r="QKL112" s="1009"/>
      <c r="QKM112" s="1009"/>
      <c r="QKN112" s="1009"/>
      <c r="QKO112" s="1009"/>
      <c r="QKP112" s="1009"/>
      <c r="QKQ112" s="1009"/>
      <c r="QKR112" s="1009"/>
      <c r="QKS112" s="1009"/>
      <c r="QKT112" s="1009"/>
      <c r="QKU112" s="1009"/>
      <c r="QKV112" s="1009"/>
      <c r="QKW112" s="1009"/>
      <c r="QKX112" s="1009"/>
      <c r="QKY112" s="1009"/>
      <c r="QKZ112" s="1009"/>
      <c r="QLA112" s="1009"/>
      <c r="QLB112" s="1009"/>
      <c r="QLC112" s="1009"/>
      <c r="QLD112" s="1009"/>
      <c r="QLE112" s="1009"/>
      <c r="QLF112" s="1009"/>
      <c r="QLG112" s="1009"/>
      <c r="QLH112" s="1009"/>
      <c r="QLI112" s="1009"/>
      <c r="QLJ112" s="1009"/>
      <c r="QLK112" s="1009"/>
      <c r="QLL112" s="1009"/>
      <c r="QLM112" s="1009"/>
      <c r="QLN112" s="1009"/>
      <c r="QLO112" s="1009"/>
      <c r="QLP112" s="1009"/>
      <c r="QLQ112" s="1009"/>
      <c r="QLR112" s="1009"/>
      <c r="QLS112" s="1009"/>
      <c r="QLT112" s="1009"/>
      <c r="QLU112" s="1009"/>
      <c r="QLV112" s="1009"/>
      <c r="QLW112" s="1009"/>
      <c r="QLX112" s="1009"/>
      <c r="QLY112" s="1009"/>
      <c r="QLZ112" s="1009"/>
      <c r="QMA112" s="1009"/>
      <c r="QMB112" s="1009"/>
      <c r="QMC112" s="1009"/>
      <c r="QMD112" s="1009"/>
      <c r="QME112" s="1009"/>
      <c r="QMF112" s="1009"/>
      <c r="QMG112" s="1009"/>
      <c r="QMH112" s="1009"/>
      <c r="QMI112" s="1009"/>
      <c r="QMJ112" s="1009"/>
      <c r="QMK112" s="1009"/>
      <c r="QML112" s="1009"/>
      <c r="QMM112" s="1009"/>
      <c r="QMN112" s="1009"/>
      <c r="QMO112" s="1009"/>
      <c r="QMP112" s="1009"/>
      <c r="QMQ112" s="1009"/>
      <c r="QMR112" s="1009"/>
      <c r="QMS112" s="1009"/>
      <c r="QMT112" s="1009"/>
      <c r="QMU112" s="1009"/>
      <c r="QMV112" s="1009"/>
      <c r="QMW112" s="1009"/>
      <c r="QMX112" s="1009"/>
      <c r="QMY112" s="1009"/>
      <c r="QMZ112" s="1009"/>
      <c r="QNA112" s="1009"/>
      <c r="QNB112" s="1009"/>
      <c r="QNC112" s="1009"/>
      <c r="QND112" s="1009"/>
      <c r="QNE112" s="1009"/>
      <c r="QNF112" s="1009"/>
      <c r="QNG112" s="1009"/>
      <c r="QNH112" s="1009"/>
      <c r="QNI112" s="1009"/>
      <c r="QNJ112" s="1009"/>
      <c r="QNK112" s="1009"/>
      <c r="QNL112" s="1009"/>
      <c r="QNM112" s="1009"/>
      <c r="QNN112" s="1009"/>
      <c r="QNO112" s="1009"/>
      <c r="QNP112" s="1009"/>
      <c r="QNQ112" s="1009"/>
      <c r="QNR112" s="1009"/>
      <c r="QNS112" s="1009"/>
      <c r="QNT112" s="1009"/>
      <c r="QNU112" s="1009"/>
      <c r="QNV112" s="1009"/>
      <c r="QNW112" s="1009"/>
      <c r="QNX112" s="1009"/>
      <c r="QNY112" s="1009"/>
      <c r="QNZ112" s="1009"/>
      <c r="QOA112" s="1009"/>
      <c r="QOB112" s="1009"/>
      <c r="QOC112" s="1009"/>
      <c r="QOD112" s="1009"/>
      <c r="QOE112" s="1009"/>
      <c r="QOF112" s="1009"/>
      <c r="QOG112" s="1009"/>
      <c r="QOH112" s="1009"/>
      <c r="QOI112" s="1009"/>
      <c r="QOJ112" s="1009"/>
      <c r="QOK112" s="1009"/>
      <c r="QOL112" s="1009"/>
      <c r="QOM112" s="1009"/>
      <c r="QON112" s="1009"/>
      <c r="QOO112" s="1009"/>
      <c r="QOP112" s="1009"/>
      <c r="QOQ112" s="1009"/>
      <c r="QOR112" s="1009"/>
      <c r="QOS112" s="1009"/>
      <c r="QOT112" s="1009"/>
      <c r="QOU112" s="1009"/>
      <c r="QOV112" s="1009"/>
      <c r="QOW112" s="1009"/>
      <c r="QOX112" s="1009"/>
      <c r="QOY112" s="1009"/>
      <c r="QOZ112" s="1009"/>
      <c r="QPA112" s="1009"/>
      <c r="QPB112" s="1009"/>
      <c r="QPC112" s="1009"/>
      <c r="QPD112" s="1009"/>
      <c r="QPE112" s="1009"/>
      <c r="QPF112" s="1009"/>
      <c r="QPG112" s="1009"/>
      <c r="QPH112" s="1009"/>
      <c r="QPI112" s="1009"/>
      <c r="QPJ112" s="1009"/>
      <c r="QPK112" s="1009"/>
      <c r="QPL112" s="1009"/>
      <c r="QPM112" s="1009"/>
      <c r="QPN112" s="1009"/>
      <c r="QPO112" s="1009"/>
      <c r="QPP112" s="1009"/>
      <c r="QPQ112" s="1009"/>
      <c r="QPR112" s="1009"/>
      <c r="QPS112" s="1009"/>
      <c r="QPT112" s="1009"/>
      <c r="QPU112" s="1009"/>
      <c r="QPV112" s="1009"/>
      <c r="QPW112" s="1009"/>
      <c r="QPX112" s="1009"/>
      <c r="QPY112" s="1009"/>
      <c r="QPZ112" s="1009"/>
      <c r="QQA112" s="1009"/>
      <c r="QQB112" s="1009"/>
      <c r="QQC112" s="1009"/>
      <c r="QQD112" s="1009"/>
      <c r="QQE112" s="1009"/>
      <c r="QQF112" s="1009"/>
      <c r="QQG112" s="1009"/>
      <c r="QQH112" s="1009"/>
      <c r="QQI112" s="1009"/>
      <c r="QQJ112" s="1009"/>
      <c r="QQK112" s="1009"/>
      <c r="QQL112" s="1009"/>
      <c r="QQM112" s="1009"/>
      <c r="QQN112" s="1009"/>
      <c r="QQO112" s="1009"/>
      <c r="QQP112" s="1009"/>
      <c r="QQQ112" s="1009"/>
      <c r="QQR112" s="1009"/>
      <c r="QQS112" s="1009"/>
      <c r="QQT112" s="1009"/>
      <c r="QQU112" s="1009"/>
      <c r="QQV112" s="1009"/>
      <c r="QQW112" s="1009"/>
      <c r="QQX112" s="1009"/>
      <c r="QQY112" s="1009"/>
      <c r="QQZ112" s="1009"/>
      <c r="QRA112" s="1009"/>
      <c r="QRB112" s="1009"/>
      <c r="QRC112" s="1009"/>
      <c r="QRD112" s="1009"/>
      <c r="QRE112" s="1009"/>
      <c r="QRF112" s="1009"/>
      <c r="QRG112" s="1009"/>
      <c r="QRH112" s="1009"/>
      <c r="QRI112" s="1009"/>
      <c r="QRJ112" s="1009"/>
      <c r="QRK112" s="1009"/>
      <c r="QRL112" s="1009"/>
      <c r="QRM112" s="1009"/>
      <c r="QRN112" s="1009"/>
      <c r="QRO112" s="1009"/>
      <c r="QRP112" s="1009"/>
      <c r="QRQ112" s="1009"/>
      <c r="QRR112" s="1009"/>
      <c r="QRS112" s="1009"/>
      <c r="QRT112" s="1009"/>
      <c r="QRU112" s="1009"/>
      <c r="QRV112" s="1009"/>
      <c r="QRW112" s="1009"/>
      <c r="QRX112" s="1009"/>
      <c r="QRY112" s="1009"/>
      <c r="QRZ112" s="1009"/>
      <c r="QSA112" s="1009"/>
      <c r="QSB112" s="1009"/>
      <c r="QSC112" s="1009"/>
      <c r="QSD112" s="1009"/>
      <c r="QSE112" s="1009"/>
      <c r="QSF112" s="1009"/>
      <c r="QSG112" s="1009"/>
      <c r="QSH112" s="1009"/>
      <c r="QSI112" s="1009"/>
      <c r="QSJ112" s="1009"/>
      <c r="QSK112" s="1009"/>
      <c r="QSL112" s="1009"/>
      <c r="QSM112" s="1009"/>
      <c r="QSN112" s="1009"/>
      <c r="QSO112" s="1009"/>
      <c r="QSP112" s="1009"/>
      <c r="QSQ112" s="1009"/>
      <c r="QSR112" s="1009"/>
      <c r="QSS112" s="1009"/>
      <c r="QST112" s="1009"/>
      <c r="QSU112" s="1009"/>
      <c r="QSV112" s="1009"/>
      <c r="QSW112" s="1009"/>
      <c r="QSX112" s="1009"/>
      <c r="QSY112" s="1009"/>
      <c r="QSZ112" s="1009"/>
      <c r="QTA112" s="1009"/>
      <c r="QTB112" s="1009"/>
      <c r="QTC112" s="1009"/>
      <c r="QTD112" s="1009"/>
      <c r="QTE112" s="1009"/>
      <c r="QTF112" s="1009"/>
      <c r="QTG112" s="1009"/>
      <c r="QTH112" s="1009"/>
      <c r="QTI112" s="1009"/>
      <c r="QTJ112" s="1009"/>
      <c r="QTK112" s="1009"/>
      <c r="QTL112" s="1009"/>
      <c r="QTM112" s="1009"/>
      <c r="QTN112" s="1009"/>
      <c r="QTO112" s="1009"/>
      <c r="QTP112" s="1009"/>
      <c r="QTQ112" s="1009"/>
      <c r="QTR112" s="1009"/>
      <c r="QTS112" s="1009"/>
      <c r="QTT112" s="1009"/>
      <c r="QTU112" s="1009"/>
      <c r="QTV112" s="1009"/>
      <c r="QTW112" s="1009"/>
      <c r="QTX112" s="1009"/>
      <c r="QTY112" s="1009"/>
      <c r="QTZ112" s="1009"/>
      <c r="QUA112" s="1009"/>
      <c r="QUB112" s="1009"/>
      <c r="QUC112" s="1009"/>
      <c r="QUD112" s="1009"/>
      <c r="QUE112" s="1009"/>
      <c r="QUF112" s="1009"/>
      <c r="QUG112" s="1009"/>
      <c r="QUH112" s="1009"/>
      <c r="QUI112" s="1009"/>
      <c r="QUJ112" s="1009"/>
      <c r="QUK112" s="1009"/>
      <c r="QUL112" s="1009"/>
      <c r="QUM112" s="1009"/>
      <c r="QUN112" s="1009"/>
      <c r="QUO112" s="1009"/>
      <c r="QUP112" s="1009"/>
      <c r="QUQ112" s="1009"/>
      <c r="QUR112" s="1009"/>
      <c r="QUS112" s="1009"/>
      <c r="QUT112" s="1009"/>
      <c r="QUU112" s="1009"/>
      <c r="QUV112" s="1009"/>
      <c r="QUW112" s="1009"/>
      <c r="QUX112" s="1009"/>
      <c r="QUY112" s="1009"/>
      <c r="QUZ112" s="1009"/>
      <c r="QVA112" s="1009"/>
      <c r="QVB112" s="1009"/>
      <c r="QVC112" s="1009"/>
      <c r="QVD112" s="1009"/>
      <c r="QVE112" s="1009"/>
      <c r="QVF112" s="1009"/>
      <c r="QVG112" s="1009"/>
      <c r="QVH112" s="1009"/>
      <c r="QVI112" s="1009"/>
      <c r="QVJ112" s="1009"/>
      <c r="QVK112" s="1009"/>
      <c r="QVL112" s="1009"/>
      <c r="QVM112" s="1009"/>
      <c r="QVN112" s="1009"/>
      <c r="QVO112" s="1009"/>
      <c r="QVP112" s="1009"/>
      <c r="QVQ112" s="1009"/>
      <c r="QVR112" s="1009"/>
      <c r="QVS112" s="1009"/>
      <c r="QVT112" s="1009"/>
      <c r="QVU112" s="1009"/>
      <c r="QVV112" s="1009"/>
      <c r="QVW112" s="1009"/>
      <c r="QVX112" s="1009"/>
      <c r="QVY112" s="1009"/>
      <c r="QVZ112" s="1009"/>
      <c r="QWA112" s="1009"/>
      <c r="QWB112" s="1009"/>
      <c r="QWC112" s="1009"/>
      <c r="QWD112" s="1009"/>
      <c r="QWE112" s="1009"/>
      <c r="QWF112" s="1009"/>
      <c r="QWG112" s="1009"/>
      <c r="QWH112" s="1009"/>
      <c r="QWI112" s="1009"/>
      <c r="QWJ112" s="1009"/>
      <c r="QWK112" s="1009"/>
      <c r="QWL112" s="1009"/>
      <c r="QWM112" s="1009"/>
      <c r="QWN112" s="1009"/>
      <c r="QWO112" s="1009"/>
      <c r="QWP112" s="1009"/>
      <c r="QWQ112" s="1009"/>
      <c r="QWR112" s="1009"/>
      <c r="QWS112" s="1009"/>
      <c r="QWT112" s="1009"/>
      <c r="QWU112" s="1009"/>
      <c r="QWV112" s="1009"/>
      <c r="QWW112" s="1009"/>
      <c r="QWX112" s="1009"/>
      <c r="QWY112" s="1009"/>
      <c r="QWZ112" s="1009"/>
      <c r="QXA112" s="1009"/>
      <c r="QXB112" s="1009"/>
      <c r="QXC112" s="1009"/>
      <c r="QXD112" s="1009"/>
      <c r="QXE112" s="1009"/>
      <c r="QXF112" s="1009"/>
      <c r="QXG112" s="1009"/>
      <c r="QXH112" s="1009"/>
      <c r="QXI112" s="1009"/>
      <c r="QXJ112" s="1009"/>
      <c r="QXK112" s="1009"/>
      <c r="QXL112" s="1009"/>
      <c r="QXM112" s="1009"/>
      <c r="QXN112" s="1009"/>
      <c r="QXO112" s="1009"/>
      <c r="QXP112" s="1009"/>
      <c r="QXQ112" s="1009"/>
      <c r="QXR112" s="1009"/>
      <c r="QXS112" s="1009"/>
      <c r="QXT112" s="1009"/>
      <c r="QXU112" s="1009"/>
      <c r="QXV112" s="1009"/>
      <c r="QXW112" s="1009"/>
      <c r="QXX112" s="1009"/>
      <c r="QXY112" s="1009"/>
      <c r="QXZ112" s="1009"/>
      <c r="QYA112" s="1009"/>
      <c r="QYB112" s="1009"/>
      <c r="QYC112" s="1009"/>
      <c r="QYD112" s="1009"/>
      <c r="QYE112" s="1009"/>
      <c r="QYF112" s="1009"/>
      <c r="QYG112" s="1009"/>
      <c r="QYH112" s="1009"/>
      <c r="QYI112" s="1009"/>
      <c r="QYJ112" s="1009"/>
      <c r="QYK112" s="1009"/>
      <c r="QYL112" s="1009"/>
      <c r="QYM112" s="1009"/>
      <c r="QYN112" s="1009"/>
      <c r="QYO112" s="1009"/>
      <c r="QYP112" s="1009"/>
      <c r="QYQ112" s="1009"/>
      <c r="QYR112" s="1009"/>
      <c r="QYS112" s="1009"/>
      <c r="QYT112" s="1009"/>
      <c r="QYU112" s="1009"/>
      <c r="QYV112" s="1009"/>
      <c r="QYW112" s="1009"/>
      <c r="QYX112" s="1009"/>
      <c r="QYY112" s="1009"/>
      <c r="QYZ112" s="1009"/>
      <c r="QZA112" s="1009"/>
      <c r="QZB112" s="1009"/>
      <c r="QZC112" s="1009"/>
      <c r="QZD112" s="1009"/>
      <c r="QZE112" s="1009"/>
      <c r="QZF112" s="1009"/>
      <c r="QZG112" s="1009"/>
      <c r="QZH112" s="1009"/>
      <c r="QZI112" s="1009"/>
      <c r="QZJ112" s="1009"/>
      <c r="QZK112" s="1009"/>
      <c r="QZL112" s="1009"/>
      <c r="QZM112" s="1009"/>
      <c r="QZN112" s="1009"/>
      <c r="QZO112" s="1009"/>
      <c r="QZP112" s="1009"/>
      <c r="QZQ112" s="1009"/>
      <c r="QZR112" s="1009"/>
      <c r="QZS112" s="1009"/>
      <c r="QZT112" s="1009"/>
      <c r="QZU112" s="1009"/>
      <c r="QZV112" s="1009"/>
      <c r="QZW112" s="1009"/>
      <c r="QZX112" s="1009"/>
      <c r="QZY112" s="1009"/>
      <c r="QZZ112" s="1009"/>
      <c r="RAA112" s="1009"/>
      <c r="RAB112" s="1009"/>
      <c r="RAC112" s="1009"/>
      <c r="RAD112" s="1009"/>
      <c r="RAE112" s="1009"/>
      <c r="RAF112" s="1009"/>
      <c r="RAG112" s="1009"/>
      <c r="RAH112" s="1009"/>
      <c r="RAI112" s="1009"/>
      <c r="RAJ112" s="1009"/>
      <c r="RAK112" s="1009"/>
      <c r="RAL112" s="1009"/>
      <c r="RAM112" s="1009"/>
      <c r="RAN112" s="1009"/>
      <c r="RAO112" s="1009"/>
      <c r="RAP112" s="1009"/>
      <c r="RAQ112" s="1009"/>
      <c r="RAR112" s="1009"/>
      <c r="RAS112" s="1009"/>
      <c r="RAT112" s="1009"/>
      <c r="RAU112" s="1009"/>
      <c r="RAV112" s="1009"/>
      <c r="RAW112" s="1009"/>
      <c r="RAX112" s="1009"/>
      <c r="RAY112" s="1009"/>
      <c r="RAZ112" s="1009"/>
      <c r="RBA112" s="1009"/>
      <c r="RBB112" s="1009"/>
      <c r="RBC112" s="1009"/>
      <c r="RBD112" s="1009"/>
      <c r="RBE112" s="1009"/>
      <c r="RBF112" s="1009"/>
      <c r="RBG112" s="1009"/>
      <c r="RBH112" s="1009"/>
      <c r="RBI112" s="1009"/>
      <c r="RBJ112" s="1009"/>
      <c r="RBK112" s="1009"/>
      <c r="RBL112" s="1009"/>
      <c r="RBM112" s="1009"/>
      <c r="RBN112" s="1009"/>
      <c r="RBO112" s="1009"/>
      <c r="RBP112" s="1009"/>
      <c r="RBQ112" s="1009"/>
      <c r="RBR112" s="1009"/>
      <c r="RBS112" s="1009"/>
      <c r="RBT112" s="1009"/>
      <c r="RBU112" s="1009"/>
      <c r="RBV112" s="1009"/>
      <c r="RBW112" s="1009"/>
      <c r="RBX112" s="1009"/>
      <c r="RBY112" s="1009"/>
      <c r="RBZ112" s="1009"/>
      <c r="RCA112" s="1009"/>
      <c r="RCB112" s="1009"/>
      <c r="RCC112" s="1009"/>
      <c r="RCD112" s="1009"/>
      <c r="RCE112" s="1009"/>
      <c r="RCF112" s="1009"/>
      <c r="RCG112" s="1009"/>
      <c r="RCH112" s="1009"/>
      <c r="RCI112" s="1009"/>
      <c r="RCJ112" s="1009"/>
      <c r="RCK112" s="1009"/>
      <c r="RCL112" s="1009"/>
      <c r="RCM112" s="1009"/>
      <c r="RCN112" s="1009"/>
      <c r="RCO112" s="1009"/>
      <c r="RCP112" s="1009"/>
      <c r="RCQ112" s="1009"/>
      <c r="RCR112" s="1009"/>
      <c r="RCS112" s="1009"/>
      <c r="RCT112" s="1009"/>
      <c r="RCU112" s="1009"/>
      <c r="RCV112" s="1009"/>
      <c r="RCW112" s="1009"/>
      <c r="RCX112" s="1009"/>
      <c r="RCY112" s="1009"/>
      <c r="RCZ112" s="1009"/>
      <c r="RDA112" s="1009"/>
      <c r="RDB112" s="1009"/>
      <c r="RDC112" s="1009"/>
      <c r="RDD112" s="1009"/>
      <c r="RDE112" s="1009"/>
      <c r="RDF112" s="1009"/>
      <c r="RDG112" s="1009"/>
      <c r="RDH112" s="1009"/>
      <c r="RDI112" s="1009"/>
      <c r="RDJ112" s="1009"/>
      <c r="RDK112" s="1009"/>
      <c r="RDL112" s="1009"/>
      <c r="RDM112" s="1009"/>
      <c r="RDN112" s="1009"/>
      <c r="RDO112" s="1009"/>
      <c r="RDP112" s="1009"/>
      <c r="RDQ112" s="1009"/>
      <c r="RDR112" s="1009"/>
      <c r="RDS112" s="1009"/>
      <c r="RDT112" s="1009"/>
      <c r="RDU112" s="1009"/>
      <c r="RDV112" s="1009"/>
      <c r="RDW112" s="1009"/>
      <c r="RDX112" s="1009"/>
      <c r="RDY112" s="1009"/>
      <c r="RDZ112" s="1009"/>
      <c r="REA112" s="1009"/>
      <c r="REB112" s="1009"/>
      <c r="REC112" s="1009"/>
      <c r="RED112" s="1009"/>
      <c r="REE112" s="1009"/>
      <c r="REF112" s="1009"/>
      <c r="REG112" s="1009"/>
      <c r="REH112" s="1009"/>
      <c r="REI112" s="1009"/>
      <c r="REJ112" s="1009"/>
      <c r="REK112" s="1009"/>
      <c r="REL112" s="1009"/>
      <c r="REM112" s="1009"/>
      <c r="REN112" s="1009"/>
      <c r="REO112" s="1009"/>
      <c r="REP112" s="1009"/>
      <c r="REQ112" s="1009"/>
      <c r="RER112" s="1009"/>
      <c r="RES112" s="1009"/>
      <c r="RET112" s="1009"/>
      <c r="REU112" s="1009"/>
      <c r="REV112" s="1009"/>
      <c r="REW112" s="1009"/>
      <c r="REX112" s="1009"/>
      <c r="REY112" s="1009"/>
      <c r="REZ112" s="1009"/>
      <c r="RFA112" s="1009"/>
      <c r="RFB112" s="1009"/>
      <c r="RFC112" s="1009"/>
      <c r="RFD112" s="1009"/>
      <c r="RFE112" s="1009"/>
      <c r="RFF112" s="1009"/>
      <c r="RFG112" s="1009"/>
      <c r="RFH112" s="1009"/>
      <c r="RFI112" s="1009"/>
      <c r="RFJ112" s="1009"/>
      <c r="RFK112" s="1009"/>
      <c r="RFL112" s="1009"/>
      <c r="RFM112" s="1009"/>
      <c r="RFN112" s="1009"/>
      <c r="RFO112" s="1009"/>
      <c r="RFP112" s="1009"/>
      <c r="RFQ112" s="1009"/>
      <c r="RFR112" s="1009"/>
      <c r="RFS112" s="1009"/>
      <c r="RFT112" s="1009"/>
      <c r="RFU112" s="1009"/>
      <c r="RFV112" s="1009"/>
      <c r="RFW112" s="1009"/>
      <c r="RFX112" s="1009"/>
      <c r="RFY112" s="1009"/>
      <c r="RFZ112" s="1009"/>
      <c r="RGA112" s="1009"/>
      <c r="RGB112" s="1009"/>
      <c r="RGC112" s="1009"/>
      <c r="RGD112" s="1009"/>
      <c r="RGE112" s="1009"/>
      <c r="RGF112" s="1009"/>
      <c r="RGG112" s="1009"/>
      <c r="RGH112" s="1009"/>
      <c r="RGI112" s="1009"/>
      <c r="RGJ112" s="1009"/>
      <c r="RGK112" s="1009"/>
      <c r="RGL112" s="1009"/>
      <c r="RGM112" s="1009"/>
      <c r="RGN112" s="1009"/>
      <c r="RGO112" s="1009"/>
      <c r="RGP112" s="1009"/>
      <c r="RGQ112" s="1009"/>
      <c r="RGR112" s="1009"/>
      <c r="RGS112" s="1009"/>
      <c r="RGT112" s="1009"/>
      <c r="RGU112" s="1009"/>
      <c r="RGV112" s="1009"/>
      <c r="RGW112" s="1009"/>
      <c r="RGX112" s="1009"/>
      <c r="RGY112" s="1009"/>
      <c r="RGZ112" s="1009"/>
      <c r="RHA112" s="1009"/>
      <c r="RHB112" s="1009"/>
      <c r="RHC112" s="1009"/>
      <c r="RHD112" s="1009"/>
      <c r="RHE112" s="1009"/>
      <c r="RHF112" s="1009"/>
      <c r="RHG112" s="1009"/>
      <c r="RHH112" s="1009"/>
      <c r="RHI112" s="1009"/>
      <c r="RHJ112" s="1009"/>
      <c r="RHK112" s="1009"/>
      <c r="RHL112" s="1009"/>
      <c r="RHM112" s="1009"/>
      <c r="RHN112" s="1009"/>
      <c r="RHO112" s="1009"/>
      <c r="RHP112" s="1009"/>
      <c r="RHQ112" s="1009"/>
      <c r="RHR112" s="1009"/>
      <c r="RHS112" s="1009"/>
      <c r="RHT112" s="1009"/>
      <c r="RHU112" s="1009"/>
      <c r="RHV112" s="1009"/>
      <c r="RHW112" s="1009"/>
      <c r="RHX112" s="1009"/>
      <c r="RHY112" s="1009"/>
      <c r="RHZ112" s="1009"/>
      <c r="RIA112" s="1009"/>
      <c r="RIB112" s="1009"/>
      <c r="RIC112" s="1009"/>
      <c r="RID112" s="1009"/>
      <c r="RIE112" s="1009"/>
      <c r="RIF112" s="1009"/>
      <c r="RIG112" s="1009"/>
      <c r="RIH112" s="1009"/>
      <c r="RII112" s="1009"/>
      <c r="RIJ112" s="1009"/>
      <c r="RIK112" s="1009"/>
      <c r="RIL112" s="1009"/>
      <c r="RIM112" s="1009"/>
      <c r="RIN112" s="1009"/>
      <c r="RIO112" s="1009"/>
      <c r="RIP112" s="1009"/>
      <c r="RIQ112" s="1009"/>
      <c r="RIR112" s="1009"/>
      <c r="RIS112" s="1009"/>
      <c r="RIT112" s="1009"/>
      <c r="RIU112" s="1009"/>
      <c r="RIV112" s="1009"/>
      <c r="RIW112" s="1009"/>
      <c r="RIX112" s="1009"/>
      <c r="RIY112" s="1009"/>
      <c r="RIZ112" s="1009"/>
      <c r="RJA112" s="1009"/>
      <c r="RJB112" s="1009"/>
      <c r="RJC112" s="1009"/>
      <c r="RJD112" s="1009"/>
      <c r="RJE112" s="1009"/>
      <c r="RJF112" s="1009"/>
      <c r="RJG112" s="1009"/>
      <c r="RJH112" s="1009"/>
      <c r="RJI112" s="1009"/>
      <c r="RJJ112" s="1009"/>
      <c r="RJK112" s="1009"/>
      <c r="RJL112" s="1009"/>
      <c r="RJM112" s="1009"/>
      <c r="RJN112" s="1009"/>
      <c r="RJO112" s="1009"/>
      <c r="RJP112" s="1009"/>
      <c r="RJQ112" s="1009"/>
      <c r="RJR112" s="1009"/>
      <c r="RJS112" s="1009"/>
      <c r="RJT112" s="1009"/>
      <c r="RJU112" s="1009"/>
      <c r="RJV112" s="1009"/>
      <c r="RJW112" s="1009"/>
      <c r="RJX112" s="1009"/>
      <c r="RJY112" s="1009"/>
      <c r="RJZ112" s="1009"/>
      <c r="RKA112" s="1009"/>
      <c r="RKB112" s="1009"/>
      <c r="RKC112" s="1009"/>
      <c r="RKD112" s="1009"/>
      <c r="RKE112" s="1009"/>
      <c r="RKF112" s="1009"/>
      <c r="RKG112" s="1009"/>
      <c r="RKH112" s="1009"/>
      <c r="RKI112" s="1009"/>
      <c r="RKJ112" s="1009"/>
      <c r="RKK112" s="1009"/>
      <c r="RKL112" s="1009"/>
      <c r="RKM112" s="1009"/>
      <c r="RKN112" s="1009"/>
      <c r="RKO112" s="1009"/>
      <c r="RKP112" s="1009"/>
      <c r="RKQ112" s="1009"/>
      <c r="RKR112" s="1009"/>
      <c r="RKS112" s="1009"/>
      <c r="RKT112" s="1009"/>
      <c r="RKU112" s="1009"/>
      <c r="RKV112" s="1009"/>
      <c r="RKW112" s="1009"/>
      <c r="RKX112" s="1009"/>
      <c r="RKY112" s="1009"/>
      <c r="RKZ112" s="1009"/>
      <c r="RLA112" s="1009"/>
      <c r="RLB112" s="1009"/>
      <c r="RLC112" s="1009"/>
      <c r="RLD112" s="1009"/>
      <c r="RLE112" s="1009"/>
      <c r="RLF112" s="1009"/>
      <c r="RLG112" s="1009"/>
      <c r="RLH112" s="1009"/>
      <c r="RLI112" s="1009"/>
      <c r="RLJ112" s="1009"/>
      <c r="RLK112" s="1009"/>
      <c r="RLL112" s="1009"/>
      <c r="RLM112" s="1009"/>
      <c r="RLN112" s="1009"/>
      <c r="RLO112" s="1009"/>
      <c r="RLP112" s="1009"/>
      <c r="RLQ112" s="1009"/>
      <c r="RLR112" s="1009"/>
      <c r="RLS112" s="1009"/>
      <c r="RLT112" s="1009"/>
      <c r="RLU112" s="1009"/>
      <c r="RLV112" s="1009"/>
      <c r="RLW112" s="1009"/>
      <c r="RLX112" s="1009"/>
      <c r="RLY112" s="1009"/>
      <c r="RLZ112" s="1009"/>
      <c r="RMA112" s="1009"/>
      <c r="RMB112" s="1009"/>
      <c r="RMC112" s="1009"/>
      <c r="RMD112" s="1009"/>
      <c r="RME112" s="1009"/>
      <c r="RMF112" s="1009"/>
      <c r="RMG112" s="1009"/>
      <c r="RMH112" s="1009"/>
      <c r="RMI112" s="1009"/>
      <c r="RMJ112" s="1009"/>
      <c r="RMK112" s="1009"/>
      <c r="RML112" s="1009"/>
      <c r="RMM112" s="1009"/>
      <c r="RMN112" s="1009"/>
      <c r="RMO112" s="1009"/>
      <c r="RMP112" s="1009"/>
      <c r="RMQ112" s="1009"/>
      <c r="RMR112" s="1009"/>
      <c r="RMS112" s="1009"/>
      <c r="RMT112" s="1009"/>
      <c r="RMU112" s="1009"/>
      <c r="RMV112" s="1009"/>
      <c r="RMW112" s="1009"/>
      <c r="RMX112" s="1009"/>
      <c r="RMY112" s="1009"/>
      <c r="RMZ112" s="1009"/>
      <c r="RNA112" s="1009"/>
      <c r="RNB112" s="1009"/>
      <c r="RNC112" s="1009"/>
      <c r="RND112" s="1009"/>
      <c r="RNE112" s="1009"/>
      <c r="RNF112" s="1009"/>
      <c r="RNG112" s="1009"/>
      <c r="RNH112" s="1009"/>
      <c r="RNI112" s="1009"/>
      <c r="RNJ112" s="1009"/>
      <c r="RNK112" s="1009"/>
      <c r="RNL112" s="1009"/>
      <c r="RNM112" s="1009"/>
      <c r="RNN112" s="1009"/>
      <c r="RNO112" s="1009"/>
      <c r="RNP112" s="1009"/>
      <c r="RNQ112" s="1009"/>
      <c r="RNR112" s="1009"/>
      <c r="RNS112" s="1009"/>
      <c r="RNT112" s="1009"/>
      <c r="RNU112" s="1009"/>
      <c r="RNV112" s="1009"/>
      <c r="RNW112" s="1009"/>
      <c r="RNX112" s="1009"/>
      <c r="RNY112" s="1009"/>
      <c r="RNZ112" s="1009"/>
      <c r="ROA112" s="1009"/>
      <c r="ROB112" s="1009"/>
      <c r="ROC112" s="1009"/>
      <c r="ROD112" s="1009"/>
      <c r="ROE112" s="1009"/>
      <c r="ROF112" s="1009"/>
      <c r="ROG112" s="1009"/>
      <c r="ROH112" s="1009"/>
      <c r="ROI112" s="1009"/>
      <c r="ROJ112" s="1009"/>
      <c r="ROK112" s="1009"/>
      <c r="ROL112" s="1009"/>
      <c r="ROM112" s="1009"/>
      <c r="RON112" s="1009"/>
      <c r="ROO112" s="1009"/>
      <c r="ROP112" s="1009"/>
      <c r="ROQ112" s="1009"/>
      <c r="ROR112" s="1009"/>
      <c r="ROS112" s="1009"/>
      <c r="ROT112" s="1009"/>
      <c r="ROU112" s="1009"/>
      <c r="ROV112" s="1009"/>
      <c r="ROW112" s="1009"/>
      <c r="ROX112" s="1009"/>
      <c r="ROY112" s="1009"/>
      <c r="ROZ112" s="1009"/>
      <c r="RPA112" s="1009"/>
      <c r="RPB112" s="1009"/>
      <c r="RPC112" s="1009"/>
      <c r="RPD112" s="1009"/>
      <c r="RPE112" s="1009"/>
      <c r="RPF112" s="1009"/>
      <c r="RPG112" s="1009"/>
      <c r="RPH112" s="1009"/>
      <c r="RPI112" s="1009"/>
      <c r="RPJ112" s="1009"/>
      <c r="RPK112" s="1009"/>
      <c r="RPL112" s="1009"/>
      <c r="RPM112" s="1009"/>
      <c r="RPN112" s="1009"/>
      <c r="RPO112" s="1009"/>
      <c r="RPP112" s="1009"/>
      <c r="RPQ112" s="1009"/>
      <c r="RPR112" s="1009"/>
      <c r="RPS112" s="1009"/>
      <c r="RPT112" s="1009"/>
      <c r="RPU112" s="1009"/>
      <c r="RPV112" s="1009"/>
      <c r="RPW112" s="1009"/>
      <c r="RPX112" s="1009"/>
      <c r="RPY112" s="1009"/>
      <c r="RPZ112" s="1009"/>
      <c r="RQA112" s="1009"/>
      <c r="RQB112" s="1009"/>
      <c r="RQC112" s="1009"/>
      <c r="RQD112" s="1009"/>
      <c r="RQE112" s="1009"/>
      <c r="RQF112" s="1009"/>
      <c r="RQG112" s="1009"/>
      <c r="RQH112" s="1009"/>
      <c r="RQI112" s="1009"/>
      <c r="RQJ112" s="1009"/>
      <c r="RQK112" s="1009"/>
      <c r="RQL112" s="1009"/>
      <c r="RQM112" s="1009"/>
      <c r="RQN112" s="1009"/>
      <c r="RQO112" s="1009"/>
      <c r="RQP112" s="1009"/>
      <c r="RQQ112" s="1009"/>
      <c r="RQR112" s="1009"/>
      <c r="RQS112" s="1009"/>
      <c r="RQT112" s="1009"/>
      <c r="RQU112" s="1009"/>
      <c r="RQV112" s="1009"/>
      <c r="RQW112" s="1009"/>
      <c r="RQX112" s="1009"/>
      <c r="RQY112" s="1009"/>
      <c r="RQZ112" s="1009"/>
      <c r="RRA112" s="1009"/>
      <c r="RRB112" s="1009"/>
      <c r="RRC112" s="1009"/>
      <c r="RRD112" s="1009"/>
      <c r="RRE112" s="1009"/>
      <c r="RRF112" s="1009"/>
      <c r="RRG112" s="1009"/>
      <c r="RRH112" s="1009"/>
      <c r="RRI112" s="1009"/>
      <c r="RRJ112" s="1009"/>
      <c r="RRK112" s="1009"/>
      <c r="RRL112" s="1009"/>
      <c r="RRM112" s="1009"/>
      <c r="RRN112" s="1009"/>
      <c r="RRO112" s="1009"/>
      <c r="RRP112" s="1009"/>
      <c r="RRQ112" s="1009"/>
      <c r="RRR112" s="1009"/>
      <c r="RRS112" s="1009"/>
      <c r="RRT112" s="1009"/>
      <c r="RRU112" s="1009"/>
      <c r="RRV112" s="1009"/>
      <c r="RRW112" s="1009"/>
      <c r="RRX112" s="1009"/>
      <c r="RRY112" s="1009"/>
      <c r="RRZ112" s="1009"/>
      <c r="RSA112" s="1009"/>
      <c r="RSB112" s="1009"/>
      <c r="RSC112" s="1009"/>
      <c r="RSD112" s="1009"/>
      <c r="RSE112" s="1009"/>
      <c r="RSF112" s="1009"/>
      <c r="RSG112" s="1009"/>
      <c r="RSH112" s="1009"/>
      <c r="RSI112" s="1009"/>
      <c r="RSJ112" s="1009"/>
      <c r="RSK112" s="1009"/>
      <c r="RSL112" s="1009"/>
      <c r="RSM112" s="1009"/>
      <c r="RSN112" s="1009"/>
      <c r="RSO112" s="1009"/>
      <c r="RSP112" s="1009"/>
      <c r="RSQ112" s="1009"/>
      <c r="RSR112" s="1009"/>
      <c r="RSS112" s="1009"/>
      <c r="RST112" s="1009"/>
      <c r="RSU112" s="1009"/>
      <c r="RSV112" s="1009"/>
      <c r="RSW112" s="1009"/>
      <c r="RSX112" s="1009"/>
      <c r="RSY112" s="1009"/>
      <c r="RSZ112" s="1009"/>
      <c r="RTA112" s="1009"/>
      <c r="RTB112" s="1009"/>
      <c r="RTC112" s="1009"/>
      <c r="RTD112" s="1009"/>
      <c r="RTE112" s="1009"/>
      <c r="RTF112" s="1009"/>
      <c r="RTG112" s="1009"/>
      <c r="RTH112" s="1009"/>
      <c r="RTI112" s="1009"/>
      <c r="RTJ112" s="1009"/>
      <c r="RTK112" s="1009"/>
      <c r="RTL112" s="1009"/>
      <c r="RTM112" s="1009"/>
      <c r="RTN112" s="1009"/>
      <c r="RTO112" s="1009"/>
      <c r="RTP112" s="1009"/>
      <c r="RTQ112" s="1009"/>
      <c r="RTR112" s="1009"/>
      <c r="RTS112" s="1009"/>
      <c r="RTT112" s="1009"/>
      <c r="RTU112" s="1009"/>
      <c r="RTV112" s="1009"/>
      <c r="RTW112" s="1009"/>
      <c r="RTX112" s="1009"/>
      <c r="RTY112" s="1009"/>
      <c r="RTZ112" s="1009"/>
      <c r="RUA112" s="1009"/>
      <c r="RUB112" s="1009"/>
      <c r="RUC112" s="1009"/>
      <c r="RUD112" s="1009"/>
      <c r="RUE112" s="1009"/>
      <c r="RUF112" s="1009"/>
      <c r="RUG112" s="1009"/>
      <c r="RUH112" s="1009"/>
      <c r="RUI112" s="1009"/>
      <c r="RUJ112" s="1009"/>
      <c r="RUK112" s="1009"/>
      <c r="RUL112" s="1009"/>
      <c r="RUM112" s="1009"/>
      <c r="RUN112" s="1009"/>
      <c r="RUO112" s="1009"/>
      <c r="RUP112" s="1009"/>
      <c r="RUQ112" s="1009"/>
      <c r="RUR112" s="1009"/>
      <c r="RUS112" s="1009"/>
      <c r="RUT112" s="1009"/>
      <c r="RUU112" s="1009"/>
      <c r="RUV112" s="1009"/>
      <c r="RUW112" s="1009"/>
      <c r="RUX112" s="1009"/>
      <c r="RUY112" s="1009"/>
      <c r="RUZ112" s="1009"/>
      <c r="RVA112" s="1009"/>
      <c r="RVB112" s="1009"/>
      <c r="RVC112" s="1009"/>
      <c r="RVD112" s="1009"/>
      <c r="RVE112" s="1009"/>
      <c r="RVF112" s="1009"/>
      <c r="RVG112" s="1009"/>
      <c r="RVH112" s="1009"/>
      <c r="RVI112" s="1009"/>
      <c r="RVJ112" s="1009"/>
      <c r="RVK112" s="1009"/>
      <c r="RVL112" s="1009"/>
      <c r="RVM112" s="1009"/>
      <c r="RVN112" s="1009"/>
      <c r="RVO112" s="1009"/>
      <c r="RVP112" s="1009"/>
      <c r="RVQ112" s="1009"/>
      <c r="RVR112" s="1009"/>
      <c r="RVS112" s="1009"/>
      <c r="RVT112" s="1009"/>
      <c r="RVU112" s="1009"/>
      <c r="RVV112" s="1009"/>
      <c r="RVW112" s="1009"/>
      <c r="RVX112" s="1009"/>
      <c r="RVY112" s="1009"/>
      <c r="RVZ112" s="1009"/>
      <c r="RWA112" s="1009"/>
      <c r="RWB112" s="1009"/>
      <c r="RWC112" s="1009"/>
      <c r="RWD112" s="1009"/>
      <c r="RWE112" s="1009"/>
      <c r="RWF112" s="1009"/>
      <c r="RWG112" s="1009"/>
      <c r="RWH112" s="1009"/>
      <c r="RWI112" s="1009"/>
      <c r="RWJ112" s="1009"/>
      <c r="RWK112" s="1009"/>
      <c r="RWL112" s="1009"/>
      <c r="RWM112" s="1009"/>
      <c r="RWN112" s="1009"/>
      <c r="RWO112" s="1009"/>
      <c r="RWP112" s="1009"/>
      <c r="RWQ112" s="1009"/>
      <c r="RWR112" s="1009"/>
      <c r="RWS112" s="1009"/>
      <c r="RWT112" s="1009"/>
      <c r="RWU112" s="1009"/>
      <c r="RWV112" s="1009"/>
      <c r="RWW112" s="1009"/>
      <c r="RWX112" s="1009"/>
      <c r="RWY112" s="1009"/>
      <c r="RWZ112" s="1009"/>
      <c r="RXA112" s="1009"/>
      <c r="RXB112" s="1009"/>
      <c r="RXC112" s="1009"/>
      <c r="RXD112" s="1009"/>
      <c r="RXE112" s="1009"/>
      <c r="RXF112" s="1009"/>
      <c r="RXG112" s="1009"/>
      <c r="RXH112" s="1009"/>
      <c r="RXI112" s="1009"/>
      <c r="RXJ112" s="1009"/>
      <c r="RXK112" s="1009"/>
      <c r="RXL112" s="1009"/>
      <c r="RXM112" s="1009"/>
      <c r="RXN112" s="1009"/>
      <c r="RXO112" s="1009"/>
      <c r="RXP112" s="1009"/>
      <c r="RXQ112" s="1009"/>
      <c r="RXR112" s="1009"/>
      <c r="RXS112" s="1009"/>
      <c r="RXT112" s="1009"/>
      <c r="RXU112" s="1009"/>
      <c r="RXV112" s="1009"/>
      <c r="RXW112" s="1009"/>
      <c r="RXX112" s="1009"/>
      <c r="RXY112" s="1009"/>
      <c r="RXZ112" s="1009"/>
      <c r="RYA112" s="1009"/>
      <c r="RYB112" s="1009"/>
      <c r="RYC112" s="1009"/>
      <c r="RYD112" s="1009"/>
      <c r="RYE112" s="1009"/>
      <c r="RYF112" s="1009"/>
      <c r="RYG112" s="1009"/>
      <c r="RYH112" s="1009"/>
      <c r="RYI112" s="1009"/>
      <c r="RYJ112" s="1009"/>
      <c r="RYK112" s="1009"/>
      <c r="RYL112" s="1009"/>
      <c r="RYM112" s="1009"/>
      <c r="RYN112" s="1009"/>
      <c r="RYO112" s="1009"/>
      <c r="RYP112" s="1009"/>
      <c r="RYQ112" s="1009"/>
      <c r="RYR112" s="1009"/>
      <c r="RYS112" s="1009"/>
      <c r="RYT112" s="1009"/>
      <c r="RYU112" s="1009"/>
      <c r="RYV112" s="1009"/>
      <c r="RYW112" s="1009"/>
      <c r="RYX112" s="1009"/>
      <c r="RYY112" s="1009"/>
      <c r="RYZ112" s="1009"/>
      <c r="RZA112" s="1009"/>
      <c r="RZB112" s="1009"/>
      <c r="RZC112" s="1009"/>
      <c r="RZD112" s="1009"/>
      <c r="RZE112" s="1009"/>
      <c r="RZF112" s="1009"/>
      <c r="RZG112" s="1009"/>
      <c r="RZH112" s="1009"/>
      <c r="RZI112" s="1009"/>
      <c r="RZJ112" s="1009"/>
      <c r="RZK112" s="1009"/>
      <c r="RZL112" s="1009"/>
      <c r="RZM112" s="1009"/>
      <c r="RZN112" s="1009"/>
      <c r="RZO112" s="1009"/>
      <c r="RZP112" s="1009"/>
      <c r="RZQ112" s="1009"/>
      <c r="RZR112" s="1009"/>
      <c r="RZS112" s="1009"/>
      <c r="RZT112" s="1009"/>
      <c r="RZU112" s="1009"/>
      <c r="RZV112" s="1009"/>
      <c r="RZW112" s="1009"/>
      <c r="RZX112" s="1009"/>
      <c r="RZY112" s="1009"/>
      <c r="RZZ112" s="1009"/>
      <c r="SAA112" s="1009"/>
      <c r="SAB112" s="1009"/>
      <c r="SAC112" s="1009"/>
      <c r="SAD112" s="1009"/>
      <c r="SAE112" s="1009"/>
      <c r="SAF112" s="1009"/>
      <c r="SAG112" s="1009"/>
      <c r="SAH112" s="1009"/>
      <c r="SAI112" s="1009"/>
      <c r="SAJ112" s="1009"/>
      <c r="SAK112" s="1009"/>
      <c r="SAL112" s="1009"/>
      <c r="SAM112" s="1009"/>
      <c r="SAN112" s="1009"/>
      <c r="SAO112" s="1009"/>
      <c r="SAP112" s="1009"/>
      <c r="SAQ112" s="1009"/>
      <c r="SAR112" s="1009"/>
      <c r="SAS112" s="1009"/>
      <c r="SAT112" s="1009"/>
      <c r="SAU112" s="1009"/>
      <c r="SAV112" s="1009"/>
      <c r="SAW112" s="1009"/>
      <c r="SAX112" s="1009"/>
      <c r="SAY112" s="1009"/>
      <c r="SAZ112" s="1009"/>
      <c r="SBA112" s="1009"/>
      <c r="SBB112" s="1009"/>
      <c r="SBC112" s="1009"/>
      <c r="SBD112" s="1009"/>
      <c r="SBE112" s="1009"/>
      <c r="SBF112" s="1009"/>
      <c r="SBG112" s="1009"/>
      <c r="SBH112" s="1009"/>
      <c r="SBI112" s="1009"/>
      <c r="SBJ112" s="1009"/>
      <c r="SBK112" s="1009"/>
      <c r="SBL112" s="1009"/>
      <c r="SBM112" s="1009"/>
      <c r="SBN112" s="1009"/>
      <c r="SBO112" s="1009"/>
      <c r="SBP112" s="1009"/>
      <c r="SBQ112" s="1009"/>
      <c r="SBR112" s="1009"/>
      <c r="SBS112" s="1009"/>
      <c r="SBT112" s="1009"/>
      <c r="SBU112" s="1009"/>
      <c r="SBV112" s="1009"/>
      <c r="SBW112" s="1009"/>
      <c r="SBX112" s="1009"/>
      <c r="SBY112" s="1009"/>
      <c r="SBZ112" s="1009"/>
      <c r="SCA112" s="1009"/>
      <c r="SCB112" s="1009"/>
      <c r="SCC112" s="1009"/>
      <c r="SCD112" s="1009"/>
      <c r="SCE112" s="1009"/>
      <c r="SCF112" s="1009"/>
      <c r="SCG112" s="1009"/>
      <c r="SCH112" s="1009"/>
      <c r="SCI112" s="1009"/>
      <c r="SCJ112" s="1009"/>
      <c r="SCK112" s="1009"/>
      <c r="SCL112" s="1009"/>
      <c r="SCM112" s="1009"/>
      <c r="SCN112" s="1009"/>
      <c r="SCO112" s="1009"/>
      <c r="SCP112" s="1009"/>
      <c r="SCQ112" s="1009"/>
      <c r="SCR112" s="1009"/>
      <c r="SCS112" s="1009"/>
      <c r="SCT112" s="1009"/>
      <c r="SCU112" s="1009"/>
      <c r="SCV112" s="1009"/>
      <c r="SCW112" s="1009"/>
      <c r="SCX112" s="1009"/>
      <c r="SCY112" s="1009"/>
      <c r="SCZ112" s="1009"/>
      <c r="SDA112" s="1009"/>
      <c r="SDB112" s="1009"/>
      <c r="SDC112" s="1009"/>
      <c r="SDD112" s="1009"/>
      <c r="SDE112" s="1009"/>
      <c r="SDF112" s="1009"/>
      <c r="SDG112" s="1009"/>
      <c r="SDH112" s="1009"/>
      <c r="SDI112" s="1009"/>
      <c r="SDJ112" s="1009"/>
      <c r="SDK112" s="1009"/>
      <c r="SDL112" s="1009"/>
      <c r="SDM112" s="1009"/>
      <c r="SDN112" s="1009"/>
      <c r="SDO112" s="1009"/>
      <c r="SDP112" s="1009"/>
      <c r="SDQ112" s="1009"/>
      <c r="SDR112" s="1009"/>
      <c r="SDS112" s="1009"/>
      <c r="SDT112" s="1009"/>
      <c r="SDU112" s="1009"/>
      <c r="SDV112" s="1009"/>
      <c r="SDW112" s="1009"/>
      <c r="SDX112" s="1009"/>
      <c r="SDY112" s="1009"/>
      <c r="SDZ112" s="1009"/>
      <c r="SEA112" s="1009"/>
      <c r="SEB112" s="1009"/>
      <c r="SEC112" s="1009"/>
      <c r="SED112" s="1009"/>
      <c r="SEE112" s="1009"/>
      <c r="SEF112" s="1009"/>
      <c r="SEG112" s="1009"/>
      <c r="SEH112" s="1009"/>
      <c r="SEI112" s="1009"/>
      <c r="SEJ112" s="1009"/>
      <c r="SEK112" s="1009"/>
      <c r="SEL112" s="1009"/>
      <c r="SEM112" s="1009"/>
      <c r="SEN112" s="1009"/>
      <c r="SEO112" s="1009"/>
      <c r="SEP112" s="1009"/>
      <c r="SEQ112" s="1009"/>
      <c r="SER112" s="1009"/>
      <c r="SES112" s="1009"/>
      <c r="SET112" s="1009"/>
      <c r="SEU112" s="1009"/>
      <c r="SEV112" s="1009"/>
      <c r="SEW112" s="1009"/>
      <c r="SEX112" s="1009"/>
      <c r="SEY112" s="1009"/>
      <c r="SEZ112" s="1009"/>
      <c r="SFA112" s="1009"/>
      <c r="SFB112" s="1009"/>
      <c r="SFC112" s="1009"/>
      <c r="SFD112" s="1009"/>
      <c r="SFE112" s="1009"/>
      <c r="SFF112" s="1009"/>
      <c r="SFG112" s="1009"/>
      <c r="SFH112" s="1009"/>
      <c r="SFI112" s="1009"/>
      <c r="SFJ112" s="1009"/>
      <c r="SFK112" s="1009"/>
      <c r="SFL112" s="1009"/>
      <c r="SFM112" s="1009"/>
      <c r="SFN112" s="1009"/>
      <c r="SFO112" s="1009"/>
      <c r="SFP112" s="1009"/>
      <c r="SFQ112" s="1009"/>
      <c r="SFR112" s="1009"/>
      <c r="SFS112" s="1009"/>
      <c r="SFT112" s="1009"/>
      <c r="SFU112" s="1009"/>
      <c r="SFV112" s="1009"/>
      <c r="SFW112" s="1009"/>
      <c r="SFX112" s="1009"/>
      <c r="SFY112" s="1009"/>
      <c r="SFZ112" s="1009"/>
      <c r="SGA112" s="1009"/>
      <c r="SGB112" s="1009"/>
      <c r="SGC112" s="1009"/>
      <c r="SGD112" s="1009"/>
      <c r="SGE112" s="1009"/>
      <c r="SGF112" s="1009"/>
      <c r="SGG112" s="1009"/>
      <c r="SGH112" s="1009"/>
      <c r="SGI112" s="1009"/>
      <c r="SGJ112" s="1009"/>
      <c r="SGK112" s="1009"/>
      <c r="SGL112" s="1009"/>
      <c r="SGM112" s="1009"/>
      <c r="SGN112" s="1009"/>
      <c r="SGO112" s="1009"/>
      <c r="SGP112" s="1009"/>
      <c r="SGQ112" s="1009"/>
      <c r="SGR112" s="1009"/>
      <c r="SGS112" s="1009"/>
      <c r="SGT112" s="1009"/>
      <c r="SGU112" s="1009"/>
      <c r="SGV112" s="1009"/>
      <c r="SGW112" s="1009"/>
      <c r="SGX112" s="1009"/>
      <c r="SGY112" s="1009"/>
      <c r="SGZ112" s="1009"/>
      <c r="SHA112" s="1009"/>
      <c r="SHB112" s="1009"/>
      <c r="SHC112" s="1009"/>
      <c r="SHD112" s="1009"/>
      <c r="SHE112" s="1009"/>
      <c r="SHF112" s="1009"/>
      <c r="SHG112" s="1009"/>
      <c r="SHH112" s="1009"/>
      <c r="SHI112" s="1009"/>
      <c r="SHJ112" s="1009"/>
      <c r="SHK112" s="1009"/>
      <c r="SHL112" s="1009"/>
      <c r="SHM112" s="1009"/>
      <c r="SHN112" s="1009"/>
      <c r="SHO112" s="1009"/>
      <c r="SHP112" s="1009"/>
      <c r="SHQ112" s="1009"/>
      <c r="SHR112" s="1009"/>
      <c r="SHS112" s="1009"/>
      <c r="SHT112" s="1009"/>
      <c r="SHU112" s="1009"/>
      <c r="SHV112" s="1009"/>
      <c r="SHW112" s="1009"/>
      <c r="SHX112" s="1009"/>
      <c r="SHY112" s="1009"/>
      <c r="SHZ112" s="1009"/>
      <c r="SIA112" s="1009"/>
      <c r="SIB112" s="1009"/>
      <c r="SIC112" s="1009"/>
      <c r="SID112" s="1009"/>
      <c r="SIE112" s="1009"/>
      <c r="SIF112" s="1009"/>
      <c r="SIG112" s="1009"/>
      <c r="SIH112" s="1009"/>
      <c r="SII112" s="1009"/>
      <c r="SIJ112" s="1009"/>
      <c r="SIK112" s="1009"/>
      <c r="SIL112" s="1009"/>
      <c r="SIM112" s="1009"/>
      <c r="SIN112" s="1009"/>
      <c r="SIO112" s="1009"/>
      <c r="SIP112" s="1009"/>
      <c r="SIQ112" s="1009"/>
      <c r="SIR112" s="1009"/>
      <c r="SIS112" s="1009"/>
      <c r="SIT112" s="1009"/>
      <c r="SIU112" s="1009"/>
      <c r="SIV112" s="1009"/>
      <c r="SIW112" s="1009"/>
      <c r="SIX112" s="1009"/>
      <c r="SIY112" s="1009"/>
      <c r="SIZ112" s="1009"/>
      <c r="SJA112" s="1009"/>
      <c r="SJB112" s="1009"/>
      <c r="SJC112" s="1009"/>
      <c r="SJD112" s="1009"/>
      <c r="SJE112" s="1009"/>
      <c r="SJF112" s="1009"/>
      <c r="SJG112" s="1009"/>
      <c r="SJH112" s="1009"/>
      <c r="SJI112" s="1009"/>
      <c r="SJJ112" s="1009"/>
      <c r="SJK112" s="1009"/>
      <c r="SJL112" s="1009"/>
      <c r="SJM112" s="1009"/>
      <c r="SJN112" s="1009"/>
      <c r="SJO112" s="1009"/>
      <c r="SJP112" s="1009"/>
      <c r="SJQ112" s="1009"/>
      <c r="SJR112" s="1009"/>
      <c r="SJS112" s="1009"/>
      <c r="SJT112" s="1009"/>
      <c r="SJU112" s="1009"/>
      <c r="SJV112" s="1009"/>
      <c r="SJW112" s="1009"/>
      <c r="SJX112" s="1009"/>
      <c r="SJY112" s="1009"/>
      <c r="SJZ112" s="1009"/>
      <c r="SKA112" s="1009"/>
      <c r="SKB112" s="1009"/>
      <c r="SKC112" s="1009"/>
      <c r="SKD112" s="1009"/>
      <c r="SKE112" s="1009"/>
      <c r="SKF112" s="1009"/>
      <c r="SKG112" s="1009"/>
      <c r="SKH112" s="1009"/>
      <c r="SKI112" s="1009"/>
      <c r="SKJ112" s="1009"/>
      <c r="SKK112" s="1009"/>
      <c r="SKL112" s="1009"/>
      <c r="SKM112" s="1009"/>
      <c r="SKN112" s="1009"/>
      <c r="SKO112" s="1009"/>
      <c r="SKP112" s="1009"/>
      <c r="SKQ112" s="1009"/>
      <c r="SKR112" s="1009"/>
      <c r="SKS112" s="1009"/>
      <c r="SKT112" s="1009"/>
      <c r="SKU112" s="1009"/>
      <c r="SKV112" s="1009"/>
      <c r="SKW112" s="1009"/>
      <c r="SKX112" s="1009"/>
      <c r="SKY112" s="1009"/>
      <c r="SKZ112" s="1009"/>
      <c r="SLA112" s="1009"/>
      <c r="SLB112" s="1009"/>
      <c r="SLC112" s="1009"/>
      <c r="SLD112" s="1009"/>
      <c r="SLE112" s="1009"/>
      <c r="SLF112" s="1009"/>
      <c r="SLG112" s="1009"/>
      <c r="SLH112" s="1009"/>
      <c r="SLI112" s="1009"/>
      <c r="SLJ112" s="1009"/>
      <c r="SLK112" s="1009"/>
      <c r="SLL112" s="1009"/>
      <c r="SLM112" s="1009"/>
      <c r="SLN112" s="1009"/>
      <c r="SLO112" s="1009"/>
      <c r="SLP112" s="1009"/>
      <c r="SLQ112" s="1009"/>
      <c r="SLR112" s="1009"/>
      <c r="SLS112" s="1009"/>
      <c r="SLT112" s="1009"/>
      <c r="SLU112" s="1009"/>
      <c r="SLV112" s="1009"/>
      <c r="SLW112" s="1009"/>
      <c r="SLX112" s="1009"/>
      <c r="SLY112" s="1009"/>
      <c r="SLZ112" s="1009"/>
      <c r="SMA112" s="1009"/>
      <c r="SMB112" s="1009"/>
      <c r="SMC112" s="1009"/>
      <c r="SMD112" s="1009"/>
      <c r="SME112" s="1009"/>
      <c r="SMF112" s="1009"/>
      <c r="SMG112" s="1009"/>
      <c r="SMH112" s="1009"/>
      <c r="SMI112" s="1009"/>
      <c r="SMJ112" s="1009"/>
      <c r="SMK112" s="1009"/>
      <c r="SML112" s="1009"/>
      <c r="SMM112" s="1009"/>
      <c r="SMN112" s="1009"/>
      <c r="SMO112" s="1009"/>
      <c r="SMP112" s="1009"/>
      <c r="SMQ112" s="1009"/>
      <c r="SMR112" s="1009"/>
      <c r="SMS112" s="1009"/>
      <c r="SMT112" s="1009"/>
      <c r="SMU112" s="1009"/>
      <c r="SMV112" s="1009"/>
      <c r="SMW112" s="1009"/>
      <c r="SMX112" s="1009"/>
      <c r="SMY112" s="1009"/>
      <c r="SMZ112" s="1009"/>
      <c r="SNA112" s="1009"/>
      <c r="SNB112" s="1009"/>
      <c r="SNC112" s="1009"/>
      <c r="SND112" s="1009"/>
      <c r="SNE112" s="1009"/>
      <c r="SNF112" s="1009"/>
      <c r="SNG112" s="1009"/>
      <c r="SNH112" s="1009"/>
      <c r="SNI112" s="1009"/>
      <c r="SNJ112" s="1009"/>
      <c r="SNK112" s="1009"/>
      <c r="SNL112" s="1009"/>
      <c r="SNM112" s="1009"/>
      <c r="SNN112" s="1009"/>
      <c r="SNO112" s="1009"/>
      <c r="SNP112" s="1009"/>
      <c r="SNQ112" s="1009"/>
      <c r="SNR112" s="1009"/>
      <c r="SNS112" s="1009"/>
      <c r="SNT112" s="1009"/>
      <c r="SNU112" s="1009"/>
      <c r="SNV112" s="1009"/>
      <c r="SNW112" s="1009"/>
      <c r="SNX112" s="1009"/>
      <c r="SNY112" s="1009"/>
      <c r="SNZ112" s="1009"/>
      <c r="SOA112" s="1009"/>
      <c r="SOB112" s="1009"/>
      <c r="SOC112" s="1009"/>
      <c r="SOD112" s="1009"/>
      <c r="SOE112" s="1009"/>
      <c r="SOF112" s="1009"/>
      <c r="SOG112" s="1009"/>
      <c r="SOH112" s="1009"/>
      <c r="SOI112" s="1009"/>
      <c r="SOJ112" s="1009"/>
      <c r="SOK112" s="1009"/>
      <c r="SOL112" s="1009"/>
      <c r="SOM112" s="1009"/>
      <c r="SON112" s="1009"/>
      <c r="SOO112" s="1009"/>
      <c r="SOP112" s="1009"/>
      <c r="SOQ112" s="1009"/>
      <c r="SOR112" s="1009"/>
      <c r="SOS112" s="1009"/>
      <c r="SOT112" s="1009"/>
      <c r="SOU112" s="1009"/>
      <c r="SOV112" s="1009"/>
      <c r="SOW112" s="1009"/>
      <c r="SOX112" s="1009"/>
      <c r="SOY112" s="1009"/>
      <c r="SOZ112" s="1009"/>
      <c r="SPA112" s="1009"/>
      <c r="SPB112" s="1009"/>
      <c r="SPC112" s="1009"/>
      <c r="SPD112" s="1009"/>
      <c r="SPE112" s="1009"/>
      <c r="SPF112" s="1009"/>
      <c r="SPG112" s="1009"/>
      <c r="SPH112" s="1009"/>
      <c r="SPI112" s="1009"/>
      <c r="SPJ112" s="1009"/>
      <c r="SPK112" s="1009"/>
      <c r="SPL112" s="1009"/>
      <c r="SPM112" s="1009"/>
      <c r="SPN112" s="1009"/>
      <c r="SPO112" s="1009"/>
      <c r="SPP112" s="1009"/>
      <c r="SPQ112" s="1009"/>
      <c r="SPR112" s="1009"/>
      <c r="SPS112" s="1009"/>
      <c r="SPT112" s="1009"/>
      <c r="SPU112" s="1009"/>
      <c r="SPV112" s="1009"/>
      <c r="SPW112" s="1009"/>
      <c r="SPX112" s="1009"/>
      <c r="SPY112" s="1009"/>
      <c r="SPZ112" s="1009"/>
      <c r="SQA112" s="1009"/>
      <c r="SQB112" s="1009"/>
      <c r="SQC112" s="1009"/>
      <c r="SQD112" s="1009"/>
      <c r="SQE112" s="1009"/>
      <c r="SQF112" s="1009"/>
      <c r="SQG112" s="1009"/>
      <c r="SQH112" s="1009"/>
      <c r="SQI112" s="1009"/>
      <c r="SQJ112" s="1009"/>
      <c r="SQK112" s="1009"/>
      <c r="SQL112" s="1009"/>
      <c r="SQM112" s="1009"/>
      <c r="SQN112" s="1009"/>
      <c r="SQO112" s="1009"/>
      <c r="SQP112" s="1009"/>
      <c r="SQQ112" s="1009"/>
      <c r="SQR112" s="1009"/>
      <c r="SQS112" s="1009"/>
      <c r="SQT112" s="1009"/>
      <c r="SQU112" s="1009"/>
      <c r="SQV112" s="1009"/>
      <c r="SQW112" s="1009"/>
      <c r="SQX112" s="1009"/>
      <c r="SQY112" s="1009"/>
      <c r="SQZ112" s="1009"/>
      <c r="SRA112" s="1009"/>
      <c r="SRB112" s="1009"/>
      <c r="SRC112" s="1009"/>
      <c r="SRD112" s="1009"/>
      <c r="SRE112" s="1009"/>
      <c r="SRF112" s="1009"/>
      <c r="SRG112" s="1009"/>
      <c r="SRH112" s="1009"/>
      <c r="SRI112" s="1009"/>
      <c r="SRJ112" s="1009"/>
      <c r="SRK112" s="1009"/>
      <c r="SRL112" s="1009"/>
      <c r="SRM112" s="1009"/>
      <c r="SRN112" s="1009"/>
      <c r="SRO112" s="1009"/>
      <c r="SRP112" s="1009"/>
      <c r="SRQ112" s="1009"/>
      <c r="SRR112" s="1009"/>
      <c r="SRS112" s="1009"/>
      <c r="SRT112" s="1009"/>
      <c r="SRU112" s="1009"/>
      <c r="SRV112" s="1009"/>
      <c r="SRW112" s="1009"/>
      <c r="SRX112" s="1009"/>
      <c r="SRY112" s="1009"/>
      <c r="SRZ112" s="1009"/>
      <c r="SSA112" s="1009"/>
      <c r="SSB112" s="1009"/>
      <c r="SSC112" s="1009"/>
      <c r="SSD112" s="1009"/>
      <c r="SSE112" s="1009"/>
      <c r="SSF112" s="1009"/>
      <c r="SSG112" s="1009"/>
      <c r="SSH112" s="1009"/>
      <c r="SSI112" s="1009"/>
      <c r="SSJ112" s="1009"/>
      <c r="SSK112" s="1009"/>
      <c r="SSL112" s="1009"/>
      <c r="SSM112" s="1009"/>
      <c r="SSN112" s="1009"/>
      <c r="SSO112" s="1009"/>
      <c r="SSP112" s="1009"/>
      <c r="SSQ112" s="1009"/>
      <c r="SSR112" s="1009"/>
      <c r="SSS112" s="1009"/>
      <c r="SST112" s="1009"/>
      <c r="SSU112" s="1009"/>
      <c r="SSV112" s="1009"/>
      <c r="SSW112" s="1009"/>
      <c r="SSX112" s="1009"/>
      <c r="SSY112" s="1009"/>
      <c r="SSZ112" s="1009"/>
      <c r="STA112" s="1009"/>
      <c r="STB112" s="1009"/>
      <c r="STC112" s="1009"/>
      <c r="STD112" s="1009"/>
      <c r="STE112" s="1009"/>
      <c r="STF112" s="1009"/>
      <c r="STG112" s="1009"/>
      <c r="STH112" s="1009"/>
      <c r="STI112" s="1009"/>
      <c r="STJ112" s="1009"/>
      <c r="STK112" s="1009"/>
      <c r="STL112" s="1009"/>
      <c r="STM112" s="1009"/>
      <c r="STN112" s="1009"/>
      <c r="STO112" s="1009"/>
      <c r="STP112" s="1009"/>
      <c r="STQ112" s="1009"/>
      <c r="STR112" s="1009"/>
      <c r="STS112" s="1009"/>
      <c r="STT112" s="1009"/>
      <c r="STU112" s="1009"/>
      <c r="STV112" s="1009"/>
      <c r="STW112" s="1009"/>
      <c r="STX112" s="1009"/>
      <c r="STY112" s="1009"/>
      <c r="STZ112" s="1009"/>
      <c r="SUA112" s="1009"/>
      <c r="SUB112" s="1009"/>
      <c r="SUC112" s="1009"/>
      <c r="SUD112" s="1009"/>
      <c r="SUE112" s="1009"/>
      <c r="SUF112" s="1009"/>
      <c r="SUG112" s="1009"/>
      <c r="SUH112" s="1009"/>
      <c r="SUI112" s="1009"/>
      <c r="SUJ112" s="1009"/>
      <c r="SUK112" s="1009"/>
      <c r="SUL112" s="1009"/>
      <c r="SUM112" s="1009"/>
      <c r="SUN112" s="1009"/>
      <c r="SUO112" s="1009"/>
      <c r="SUP112" s="1009"/>
      <c r="SUQ112" s="1009"/>
      <c r="SUR112" s="1009"/>
      <c r="SUS112" s="1009"/>
      <c r="SUT112" s="1009"/>
      <c r="SUU112" s="1009"/>
      <c r="SUV112" s="1009"/>
      <c r="SUW112" s="1009"/>
      <c r="SUX112" s="1009"/>
      <c r="SUY112" s="1009"/>
      <c r="SUZ112" s="1009"/>
      <c r="SVA112" s="1009"/>
      <c r="SVB112" s="1009"/>
      <c r="SVC112" s="1009"/>
      <c r="SVD112" s="1009"/>
      <c r="SVE112" s="1009"/>
      <c r="SVF112" s="1009"/>
      <c r="SVG112" s="1009"/>
      <c r="SVH112" s="1009"/>
      <c r="SVI112" s="1009"/>
      <c r="SVJ112" s="1009"/>
      <c r="SVK112" s="1009"/>
      <c r="SVL112" s="1009"/>
      <c r="SVM112" s="1009"/>
      <c r="SVN112" s="1009"/>
      <c r="SVO112" s="1009"/>
      <c r="SVP112" s="1009"/>
      <c r="SVQ112" s="1009"/>
      <c r="SVR112" s="1009"/>
      <c r="SVS112" s="1009"/>
      <c r="SVT112" s="1009"/>
      <c r="SVU112" s="1009"/>
      <c r="SVV112" s="1009"/>
      <c r="SVW112" s="1009"/>
      <c r="SVX112" s="1009"/>
      <c r="SVY112" s="1009"/>
      <c r="SVZ112" s="1009"/>
      <c r="SWA112" s="1009"/>
      <c r="SWB112" s="1009"/>
      <c r="SWC112" s="1009"/>
      <c r="SWD112" s="1009"/>
      <c r="SWE112" s="1009"/>
      <c r="SWF112" s="1009"/>
      <c r="SWG112" s="1009"/>
      <c r="SWH112" s="1009"/>
      <c r="SWI112" s="1009"/>
      <c r="SWJ112" s="1009"/>
      <c r="SWK112" s="1009"/>
      <c r="SWL112" s="1009"/>
      <c r="SWM112" s="1009"/>
      <c r="SWN112" s="1009"/>
      <c r="SWO112" s="1009"/>
      <c r="SWP112" s="1009"/>
      <c r="SWQ112" s="1009"/>
      <c r="SWR112" s="1009"/>
      <c r="SWS112" s="1009"/>
      <c r="SWT112" s="1009"/>
      <c r="SWU112" s="1009"/>
      <c r="SWV112" s="1009"/>
      <c r="SWW112" s="1009"/>
      <c r="SWX112" s="1009"/>
      <c r="SWY112" s="1009"/>
      <c r="SWZ112" s="1009"/>
      <c r="SXA112" s="1009"/>
      <c r="SXB112" s="1009"/>
      <c r="SXC112" s="1009"/>
      <c r="SXD112" s="1009"/>
      <c r="SXE112" s="1009"/>
      <c r="SXF112" s="1009"/>
      <c r="SXG112" s="1009"/>
      <c r="SXH112" s="1009"/>
      <c r="SXI112" s="1009"/>
      <c r="SXJ112" s="1009"/>
      <c r="SXK112" s="1009"/>
      <c r="SXL112" s="1009"/>
      <c r="SXM112" s="1009"/>
      <c r="SXN112" s="1009"/>
      <c r="SXO112" s="1009"/>
      <c r="SXP112" s="1009"/>
      <c r="SXQ112" s="1009"/>
      <c r="SXR112" s="1009"/>
      <c r="SXS112" s="1009"/>
      <c r="SXT112" s="1009"/>
      <c r="SXU112" s="1009"/>
      <c r="SXV112" s="1009"/>
      <c r="SXW112" s="1009"/>
      <c r="SXX112" s="1009"/>
      <c r="SXY112" s="1009"/>
      <c r="SXZ112" s="1009"/>
      <c r="SYA112" s="1009"/>
      <c r="SYB112" s="1009"/>
      <c r="SYC112" s="1009"/>
      <c r="SYD112" s="1009"/>
      <c r="SYE112" s="1009"/>
      <c r="SYF112" s="1009"/>
      <c r="SYG112" s="1009"/>
      <c r="SYH112" s="1009"/>
      <c r="SYI112" s="1009"/>
      <c r="SYJ112" s="1009"/>
      <c r="SYK112" s="1009"/>
      <c r="SYL112" s="1009"/>
      <c r="SYM112" s="1009"/>
      <c r="SYN112" s="1009"/>
      <c r="SYO112" s="1009"/>
      <c r="SYP112" s="1009"/>
      <c r="SYQ112" s="1009"/>
      <c r="SYR112" s="1009"/>
      <c r="SYS112" s="1009"/>
      <c r="SYT112" s="1009"/>
      <c r="SYU112" s="1009"/>
      <c r="SYV112" s="1009"/>
      <c r="SYW112" s="1009"/>
      <c r="SYX112" s="1009"/>
      <c r="SYY112" s="1009"/>
      <c r="SYZ112" s="1009"/>
      <c r="SZA112" s="1009"/>
      <c r="SZB112" s="1009"/>
      <c r="SZC112" s="1009"/>
      <c r="SZD112" s="1009"/>
      <c r="SZE112" s="1009"/>
      <c r="SZF112" s="1009"/>
      <c r="SZG112" s="1009"/>
      <c r="SZH112" s="1009"/>
      <c r="SZI112" s="1009"/>
      <c r="SZJ112" s="1009"/>
      <c r="SZK112" s="1009"/>
      <c r="SZL112" s="1009"/>
      <c r="SZM112" s="1009"/>
      <c r="SZN112" s="1009"/>
      <c r="SZO112" s="1009"/>
      <c r="SZP112" s="1009"/>
      <c r="SZQ112" s="1009"/>
      <c r="SZR112" s="1009"/>
      <c r="SZS112" s="1009"/>
      <c r="SZT112" s="1009"/>
      <c r="SZU112" s="1009"/>
      <c r="SZV112" s="1009"/>
      <c r="SZW112" s="1009"/>
      <c r="SZX112" s="1009"/>
      <c r="SZY112" s="1009"/>
      <c r="SZZ112" s="1009"/>
      <c r="TAA112" s="1009"/>
      <c r="TAB112" s="1009"/>
      <c r="TAC112" s="1009"/>
      <c r="TAD112" s="1009"/>
      <c r="TAE112" s="1009"/>
      <c r="TAF112" s="1009"/>
      <c r="TAG112" s="1009"/>
      <c r="TAH112" s="1009"/>
      <c r="TAI112" s="1009"/>
      <c r="TAJ112" s="1009"/>
      <c r="TAK112" s="1009"/>
      <c r="TAL112" s="1009"/>
      <c r="TAM112" s="1009"/>
      <c r="TAN112" s="1009"/>
      <c r="TAO112" s="1009"/>
      <c r="TAP112" s="1009"/>
      <c r="TAQ112" s="1009"/>
      <c r="TAR112" s="1009"/>
      <c r="TAS112" s="1009"/>
      <c r="TAT112" s="1009"/>
      <c r="TAU112" s="1009"/>
      <c r="TAV112" s="1009"/>
      <c r="TAW112" s="1009"/>
      <c r="TAX112" s="1009"/>
      <c r="TAY112" s="1009"/>
      <c r="TAZ112" s="1009"/>
      <c r="TBA112" s="1009"/>
      <c r="TBB112" s="1009"/>
      <c r="TBC112" s="1009"/>
      <c r="TBD112" s="1009"/>
      <c r="TBE112" s="1009"/>
      <c r="TBF112" s="1009"/>
      <c r="TBG112" s="1009"/>
      <c r="TBH112" s="1009"/>
      <c r="TBI112" s="1009"/>
      <c r="TBJ112" s="1009"/>
      <c r="TBK112" s="1009"/>
      <c r="TBL112" s="1009"/>
      <c r="TBM112" s="1009"/>
      <c r="TBN112" s="1009"/>
      <c r="TBO112" s="1009"/>
      <c r="TBP112" s="1009"/>
      <c r="TBQ112" s="1009"/>
      <c r="TBR112" s="1009"/>
      <c r="TBS112" s="1009"/>
      <c r="TBT112" s="1009"/>
      <c r="TBU112" s="1009"/>
      <c r="TBV112" s="1009"/>
      <c r="TBW112" s="1009"/>
      <c r="TBX112" s="1009"/>
      <c r="TBY112" s="1009"/>
      <c r="TBZ112" s="1009"/>
      <c r="TCA112" s="1009"/>
      <c r="TCB112" s="1009"/>
      <c r="TCC112" s="1009"/>
      <c r="TCD112" s="1009"/>
      <c r="TCE112" s="1009"/>
      <c r="TCF112" s="1009"/>
      <c r="TCG112" s="1009"/>
      <c r="TCH112" s="1009"/>
      <c r="TCI112" s="1009"/>
      <c r="TCJ112" s="1009"/>
      <c r="TCK112" s="1009"/>
      <c r="TCL112" s="1009"/>
      <c r="TCM112" s="1009"/>
      <c r="TCN112" s="1009"/>
      <c r="TCO112" s="1009"/>
      <c r="TCP112" s="1009"/>
      <c r="TCQ112" s="1009"/>
      <c r="TCR112" s="1009"/>
      <c r="TCS112" s="1009"/>
      <c r="TCT112" s="1009"/>
      <c r="TCU112" s="1009"/>
      <c r="TCV112" s="1009"/>
      <c r="TCW112" s="1009"/>
      <c r="TCX112" s="1009"/>
      <c r="TCY112" s="1009"/>
      <c r="TCZ112" s="1009"/>
      <c r="TDA112" s="1009"/>
      <c r="TDB112" s="1009"/>
      <c r="TDC112" s="1009"/>
      <c r="TDD112" s="1009"/>
      <c r="TDE112" s="1009"/>
      <c r="TDF112" s="1009"/>
      <c r="TDG112" s="1009"/>
      <c r="TDH112" s="1009"/>
      <c r="TDI112" s="1009"/>
      <c r="TDJ112" s="1009"/>
      <c r="TDK112" s="1009"/>
      <c r="TDL112" s="1009"/>
      <c r="TDM112" s="1009"/>
      <c r="TDN112" s="1009"/>
      <c r="TDO112" s="1009"/>
      <c r="TDP112" s="1009"/>
      <c r="TDQ112" s="1009"/>
      <c r="TDR112" s="1009"/>
      <c r="TDS112" s="1009"/>
      <c r="TDT112" s="1009"/>
      <c r="TDU112" s="1009"/>
      <c r="TDV112" s="1009"/>
      <c r="TDW112" s="1009"/>
      <c r="TDX112" s="1009"/>
      <c r="TDY112" s="1009"/>
      <c r="TDZ112" s="1009"/>
      <c r="TEA112" s="1009"/>
      <c r="TEB112" s="1009"/>
      <c r="TEC112" s="1009"/>
      <c r="TED112" s="1009"/>
      <c r="TEE112" s="1009"/>
      <c r="TEF112" s="1009"/>
      <c r="TEG112" s="1009"/>
      <c r="TEH112" s="1009"/>
      <c r="TEI112" s="1009"/>
      <c r="TEJ112" s="1009"/>
      <c r="TEK112" s="1009"/>
      <c r="TEL112" s="1009"/>
      <c r="TEM112" s="1009"/>
      <c r="TEN112" s="1009"/>
      <c r="TEO112" s="1009"/>
      <c r="TEP112" s="1009"/>
      <c r="TEQ112" s="1009"/>
      <c r="TER112" s="1009"/>
      <c r="TES112" s="1009"/>
      <c r="TET112" s="1009"/>
      <c r="TEU112" s="1009"/>
      <c r="TEV112" s="1009"/>
      <c r="TEW112" s="1009"/>
      <c r="TEX112" s="1009"/>
      <c r="TEY112" s="1009"/>
      <c r="TEZ112" s="1009"/>
      <c r="TFA112" s="1009"/>
      <c r="TFB112" s="1009"/>
      <c r="TFC112" s="1009"/>
      <c r="TFD112" s="1009"/>
      <c r="TFE112" s="1009"/>
      <c r="TFF112" s="1009"/>
      <c r="TFG112" s="1009"/>
      <c r="TFH112" s="1009"/>
      <c r="TFI112" s="1009"/>
      <c r="TFJ112" s="1009"/>
      <c r="TFK112" s="1009"/>
      <c r="TFL112" s="1009"/>
      <c r="TFM112" s="1009"/>
      <c r="TFN112" s="1009"/>
      <c r="TFO112" s="1009"/>
      <c r="TFP112" s="1009"/>
      <c r="TFQ112" s="1009"/>
      <c r="TFR112" s="1009"/>
      <c r="TFS112" s="1009"/>
      <c r="TFT112" s="1009"/>
      <c r="TFU112" s="1009"/>
      <c r="TFV112" s="1009"/>
      <c r="TFW112" s="1009"/>
      <c r="TFX112" s="1009"/>
      <c r="TFY112" s="1009"/>
      <c r="TFZ112" s="1009"/>
      <c r="TGA112" s="1009"/>
      <c r="TGB112" s="1009"/>
      <c r="TGC112" s="1009"/>
      <c r="TGD112" s="1009"/>
      <c r="TGE112" s="1009"/>
      <c r="TGF112" s="1009"/>
      <c r="TGG112" s="1009"/>
      <c r="TGH112" s="1009"/>
      <c r="TGI112" s="1009"/>
      <c r="TGJ112" s="1009"/>
      <c r="TGK112" s="1009"/>
      <c r="TGL112" s="1009"/>
      <c r="TGM112" s="1009"/>
      <c r="TGN112" s="1009"/>
      <c r="TGO112" s="1009"/>
      <c r="TGP112" s="1009"/>
      <c r="TGQ112" s="1009"/>
      <c r="TGR112" s="1009"/>
      <c r="TGS112" s="1009"/>
      <c r="TGT112" s="1009"/>
      <c r="TGU112" s="1009"/>
      <c r="TGV112" s="1009"/>
      <c r="TGW112" s="1009"/>
      <c r="TGX112" s="1009"/>
      <c r="TGY112" s="1009"/>
      <c r="TGZ112" s="1009"/>
      <c r="THA112" s="1009"/>
      <c r="THB112" s="1009"/>
      <c r="THC112" s="1009"/>
      <c r="THD112" s="1009"/>
      <c r="THE112" s="1009"/>
      <c r="THF112" s="1009"/>
      <c r="THG112" s="1009"/>
      <c r="THH112" s="1009"/>
      <c r="THI112" s="1009"/>
      <c r="THJ112" s="1009"/>
      <c r="THK112" s="1009"/>
      <c r="THL112" s="1009"/>
      <c r="THM112" s="1009"/>
      <c r="THN112" s="1009"/>
      <c r="THO112" s="1009"/>
      <c r="THP112" s="1009"/>
      <c r="THQ112" s="1009"/>
      <c r="THR112" s="1009"/>
      <c r="THS112" s="1009"/>
      <c r="THT112" s="1009"/>
      <c r="THU112" s="1009"/>
      <c r="THV112" s="1009"/>
      <c r="THW112" s="1009"/>
      <c r="THX112" s="1009"/>
      <c r="THY112" s="1009"/>
      <c r="THZ112" s="1009"/>
      <c r="TIA112" s="1009"/>
      <c r="TIB112" s="1009"/>
      <c r="TIC112" s="1009"/>
      <c r="TID112" s="1009"/>
      <c r="TIE112" s="1009"/>
      <c r="TIF112" s="1009"/>
      <c r="TIG112" s="1009"/>
      <c r="TIH112" s="1009"/>
      <c r="TII112" s="1009"/>
      <c r="TIJ112" s="1009"/>
      <c r="TIK112" s="1009"/>
      <c r="TIL112" s="1009"/>
      <c r="TIM112" s="1009"/>
      <c r="TIN112" s="1009"/>
      <c r="TIO112" s="1009"/>
      <c r="TIP112" s="1009"/>
      <c r="TIQ112" s="1009"/>
      <c r="TIR112" s="1009"/>
      <c r="TIS112" s="1009"/>
      <c r="TIT112" s="1009"/>
      <c r="TIU112" s="1009"/>
      <c r="TIV112" s="1009"/>
      <c r="TIW112" s="1009"/>
      <c r="TIX112" s="1009"/>
      <c r="TIY112" s="1009"/>
      <c r="TIZ112" s="1009"/>
      <c r="TJA112" s="1009"/>
      <c r="TJB112" s="1009"/>
      <c r="TJC112" s="1009"/>
      <c r="TJD112" s="1009"/>
      <c r="TJE112" s="1009"/>
      <c r="TJF112" s="1009"/>
      <c r="TJG112" s="1009"/>
      <c r="TJH112" s="1009"/>
      <c r="TJI112" s="1009"/>
      <c r="TJJ112" s="1009"/>
      <c r="TJK112" s="1009"/>
      <c r="TJL112" s="1009"/>
      <c r="TJM112" s="1009"/>
      <c r="TJN112" s="1009"/>
      <c r="TJO112" s="1009"/>
      <c r="TJP112" s="1009"/>
      <c r="TJQ112" s="1009"/>
      <c r="TJR112" s="1009"/>
      <c r="TJS112" s="1009"/>
      <c r="TJT112" s="1009"/>
      <c r="TJU112" s="1009"/>
      <c r="TJV112" s="1009"/>
      <c r="TJW112" s="1009"/>
      <c r="TJX112" s="1009"/>
      <c r="TJY112" s="1009"/>
      <c r="TJZ112" s="1009"/>
      <c r="TKA112" s="1009"/>
      <c r="TKB112" s="1009"/>
      <c r="TKC112" s="1009"/>
      <c r="TKD112" s="1009"/>
      <c r="TKE112" s="1009"/>
      <c r="TKF112" s="1009"/>
      <c r="TKG112" s="1009"/>
      <c r="TKH112" s="1009"/>
      <c r="TKI112" s="1009"/>
      <c r="TKJ112" s="1009"/>
      <c r="TKK112" s="1009"/>
      <c r="TKL112" s="1009"/>
      <c r="TKM112" s="1009"/>
      <c r="TKN112" s="1009"/>
      <c r="TKO112" s="1009"/>
      <c r="TKP112" s="1009"/>
      <c r="TKQ112" s="1009"/>
      <c r="TKR112" s="1009"/>
      <c r="TKS112" s="1009"/>
      <c r="TKT112" s="1009"/>
      <c r="TKU112" s="1009"/>
      <c r="TKV112" s="1009"/>
      <c r="TKW112" s="1009"/>
      <c r="TKX112" s="1009"/>
      <c r="TKY112" s="1009"/>
      <c r="TKZ112" s="1009"/>
      <c r="TLA112" s="1009"/>
      <c r="TLB112" s="1009"/>
      <c r="TLC112" s="1009"/>
      <c r="TLD112" s="1009"/>
      <c r="TLE112" s="1009"/>
      <c r="TLF112" s="1009"/>
      <c r="TLG112" s="1009"/>
      <c r="TLH112" s="1009"/>
      <c r="TLI112" s="1009"/>
      <c r="TLJ112" s="1009"/>
      <c r="TLK112" s="1009"/>
      <c r="TLL112" s="1009"/>
      <c r="TLM112" s="1009"/>
      <c r="TLN112" s="1009"/>
      <c r="TLO112" s="1009"/>
      <c r="TLP112" s="1009"/>
      <c r="TLQ112" s="1009"/>
      <c r="TLR112" s="1009"/>
      <c r="TLS112" s="1009"/>
      <c r="TLT112" s="1009"/>
      <c r="TLU112" s="1009"/>
      <c r="TLV112" s="1009"/>
      <c r="TLW112" s="1009"/>
      <c r="TLX112" s="1009"/>
      <c r="TLY112" s="1009"/>
      <c r="TLZ112" s="1009"/>
      <c r="TMA112" s="1009"/>
      <c r="TMB112" s="1009"/>
      <c r="TMC112" s="1009"/>
      <c r="TMD112" s="1009"/>
      <c r="TME112" s="1009"/>
      <c r="TMF112" s="1009"/>
      <c r="TMG112" s="1009"/>
      <c r="TMH112" s="1009"/>
      <c r="TMI112" s="1009"/>
      <c r="TMJ112" s="1009"/>
      <c r="TMK112" s="1009"/>
      <c r="TML112" s="1009"/>
      <c r="TMM112" s="1009"/>
      <c r="TMN112" s="1009"/>
      <c r="TMO112" s="1009"/>
      <c r="TMP112" s="1009"/>
      <c r="TMQ112" s="1009"/>
      <c r="TMR112" s="1009"/>
      <c r="TMS112" s="1009"/>
      <c r="TMT112" s="1009"/>
      <c r="TMU112" s="1009"/>
      <c r="TMV112" s="1009"/>
      <c r="TMW112" s="1009"/>
      <c r="TMX112" s="1009"/>
      <c r="TMY112" s="1009"/>
      <c r="TMZ112" s="1009"/>
      <c r="TNA112" s="1009"/>
      <c r="TNB112" s="1009"/>
      <c r="TNC112" s="1009"/>
      <c r="TND112" s="1009"/>
      <c r="TNE112" s="1009"/>
      <c r="TNF112" s="1009"/>
      <c r="TNG112" s="1009"/>
      <c r="TNH112" s="1009"/>
      <c r="TNI112" s="1009"/>
      <c r="TNJ112" s="1009"/>
      <c r="TNK112" s="1009"/>
      <c r="TNL112" s="1009"/>
      <c r="TNM112" s="1009"/>
      <c r="TNN112" s="1009"/>
      <c r="TNO112" s="1009"/>
      <c r="TNP112" s="1009"/>
      <c r="TNQ112" s="1009"/>
      <c r="TNR112" s="1009"/>
      <c r="TNS112" s="1009"/>
      <c r="TNT112" s="1009"/>
      <c r="TNU112" s="1009"/>
      <c r="TNV112" s="1009"/>
      <c r="TNW112" s="1009"/>
      <c r="TNX112" s="1009"/>
      <c r="TNY112" s="1009"/>
      <c r="TNZ112" s="1009"/>
      <c r="TOA112" s="1009"/>
      <c r="TOB112" s="1009"/>
      <c r="TOC112" s="1009"/>
      <c r="TOD112" s="1009"/>
      <c r="TOE112" s="1009"/>
      <c r="TOF112" s="1009"/>
      <c r="TOG112" s="1009"/>
      <c r="TOH112" s="1009"/>
      <c r="TOI112" s="1009"/>
      <c r="TOJ112" s="1009"/>
      <c r="TOK112" s="1009"/>
      <c r="TOL112" s="1009"/>
      <c r="TOM112" s="1009"/>
      <c r="TON112" s="1009"/>
      <c r="TOO112" s="1009"/>
      <c r="TOP112" s="1009"/>
      <c r="TOQ112" s="1009"/>
      <c r="TOR112" s="1009"/>
      <c r="TOS112" s="1009"/>
      <c r="TOT112" s="1009"/>
      <c r="TOU112" s="1009"/>
      <c r="TOV112" s="1009"/>
      <c r="TOW112" s="1009"/>
      <c r="TOX112" s="1009"/>
      <c r="TOY112" s="1009"/>
      <c r="TOZ112" s="1009"/>
      <c r="TPA112" s="1009"/>
      <c r="TPB112" s="1009"/>
      <c r="TPC112" s="1009"/>
      <c r="TPD112" s="1009"/>
      <c r="TPE112" s="1009"/>
      <c r="TPF112" s="1009"/>
      <c r="TPG112" s="1009"/>
      <c r="TPH112" s="1009"/>
      <c r="TPI112" s="1009"/>
      <c r="TPJ112" s="1009"/>
      <c r="TPK112" s="1009"/>
      <c r="TPL112" s="1009"/>
      <c r="TPM112" s="1009"/>
      <c r="TPN112" s="1009"/>
      <c r="TPO112" s="1009"/>
      <c r="TPP112" s="1009"/>
      <c r="TPQ112" s="1009"/>
      <c r="TPR112" s="1009"/>
      <c r="TPS112" s="1009"/>
      <c r="TPT112" s="1009"/>
      <c r="TPU112" s="1009"/>
      <c r="TPV112" s="1009"/>
      <c r="TPW112" s="1009"/>
      <c r="TPX112" s="1009"/>
      <c r="TPY112" s="1009"/>
      <c r="TPZ112" s="1009"/>
      <c r="TQA112" s="1009"/>
      <c r="TQB112" s="1009"/>
      <c r="TQC112" s="1009"/>
      <c r="TQD112" s="1009"/>
      <c r="TQE112" s="1009"/>
      <c r="TQF112" s="1009"/>
      <c r="TQG112" s="1009"/>
      <c r="TQH112" s="1009"/>
      <c r="TQI112" s="1009"/>
      <c r="TQJ112" s="1009"/>
      <c r="TQK112" s="1009"/>
      <c r="TQL112" s="1009"/>
      <c r="TQM112" s="1009"/>
      <c r="TQN112" s="1009"/>
      <c r="TQO112" s="1009"/>
      <c r="TQP112" s="1009"/>
      <c r="TQQ112" s="1009"/>
      <c r="TQR112" s="1009"/>
      <c r="TQS112" s="1009"/>
      <c r="TQT112" s="1009"/>
      <c r="TQU112" s="1009"/>
      <c r="TQV112" s="1009"/>
      <c r="TQW112" s="1009"/>
      <c r="TQX112" s="1009"/>
      <c r="TQY112" s="1009"/>
      <c r="TQZ112" s="1009"/>
      <c r="TRA112" s="1009"/>
      <c r="TRB112" s="1009"/>
      <c r="TRC112" s="1009"/>
      <c r="TRD112" s="1009"/>
      <c r="TRE112" s="1009"/>
      <c r="TRF112" s="1009"/>
      <c r="TRG112" s="1009"/>
      <c r="TRH112" s="1009"/>
      <c r="TRI112" s="1009"/>
      <c r="TRJ112" s="1009"/>
      <c r="TRK112" s="1009"/>
      <c r="TRL112" s="1009"/>
      <c r="TRM112" s="1009"/>
      <c r="TRN112" s="1009"/>
      <c r="TRO112" s="1009"/>
      <c r="TRP112" s="1009"/>
      <c r="TRQ112" s="1009"/>
      <c r="TRR112" s="1009"/>
      <c r="TRS112" s="1009"/>
      <c r="TRT112" s="1009"/>
      <c r="TRU112" s="1009"/>
      <c r="TRV112" s="1009"/>
      <c r="TRW112" s="1009"/>
      <c r="TRX112" s="1009"/>
      <c r="TRY112" s="1009"/>
      <c r="TRZ112" s="1009"/>
      <c r="TSA112" s="1009"/>
      <c r="TSB112" s="1009"/>
      <c r="TSC112" s="1009"/>
      <c r="TSD112" s="1009"/>
      <c r="TSE112" s="1009"/>
      <c r="TSF112" s="1009"/>
      <c r="TSG112" s="1009"/>
      <c r="TSH112" s="1009"/>
      <c r="TSI112" s="1009"/>
      <c r="TSJ112" s="1009"/>
      <c r="TSK112" s="1009"/>
      <c r="TSL112" s="1009"/>
      <c r="TSM112" s="1009"/>
      <c r="TSN112" s="1009"/>
      <c r="TSO112" s="1009"/>
      <c r="TSP112" s="1009"/>
      <c r="TSQ112" s="1009"/>
      <c r="TSR112" s="1009"/>
      <c r="TSS112" s="1009"/>
      <c r="TST112" s="1009"/>
      <c r="TSU112" s="1009"/>
      <c r="TSV112" s="1009"/>
      <c r="TSW112" s="1009"/>
      <c r="TSX112" s="1009"/>
      <c r="TSY112" s="1009"/>
      <c r="TSZ112" s="1009"/>
      <c r="TTA112" s="1009"/>
      <c r="TTB112" s="1009"/>
      <c r="TTC112" s="1009"/>
      <c r="TTD112" s="1009"/>
      <c r="TTE112" s="1009"/>
      <c r="TTF112" s="1009"/>
      <c r="TTG112" s="1009"/>
      <c r="TTH112" s="1009"/>
      <c r="TTI112" s="1009"/>
      <c r="TTJ112" s="1009"/>
      <c r="TTK112" s="1009"/>
      <c r="TTL112" s="1009"/>
      <c r="TTM112" s="1009"/>
      <c r="TTN112" s="1009"/>
      <c r="TTO112" s="1009"/>
      <c r="TTP112" s="1009"/>
      <c r="TTQ112" s="1009"/>
      <c r="TTR112" s="1009"/>
      <c r="TTS112" s="1009"/>
      <c r="TTT112" s="1009"/>
      <c r="TTU112" s="1009"/>
      <c r="TTV112" s="1009"/>
      <c r="TTW112" s="1009"/>
      <c r="TTX112" s="1009"/>
      <c r="TTY112" s="1009"/>
      <c r="TTZ112" s="1009"/>
      <c r="TUA112" s="1009"/>
      <c r="TUB112" s="1009"/>
      <c r="TUC112" s="1009"/>
      <c r="TUD112" s="1009"/>
      <c r="TUE112" s="1009"/>
      <c r="TUF112" s="1009"/>
      <c r="TUG112" s="1009"/>
      <c r="TUH112" s="1009"/>
      <c r="TUI112" s="1009"/>
      <c r="TUJ112" s="1009"/>
      <c r="TUK112" s="1009"/>
      <c r="TUL112" s="1009"/>
      <c r="TUM112" s="1009"/>
      <c r="TUN112" s="1009"/>
      <c r="TUO112" s="1009"/>
      <c r="TUP112" s="1009"/>
      <c r="TUQ112" s="1009"/>
      <c r="TUR112" s="1009"/>
      <c r="TUS112" s="1009"/>
      <c r="TUT112" s="1009"/>
      <c r="TUU112" s="1009"/>
      <c r="TUV112" s="1009"/>
      <c r="TUW112" s="1009"/>
      <c r="TUX112" s="1009"/>
      <c r="TUY112" s="1009"/>
      <c r="TUZ112" s="1009"/>
      <c r="TVA112" s="1009"/>
      <c r="TVB112" s="1009"/>
      <c r="TVC112" s="1009"/>
      <c r="TVD112" s="1009"/>
      <c r="TVE112" s="1009"/>
      <c r="TVF112" s="1009"/>
      <c r="TVG112" s="1009"/>
      <c r="TVH112" s="1009"/>
      <c r="TVI112" s="1009"/>
      <c r="TVJ112" s="1009"/>
      <c r="TVK112" s="1009"/>
      <c r="TVL112" s="1009"/>
      <c r="TVM112" s="1009"/>
      <c r="TVN112" s="1009"/>
      <c r="TVO112" s="1009"/>
      <c r="TVP112" s="1009"/>
      <c r="TVQ112" s="1009"/>
      <c r="TVR112" s="1009"/>
      <c r="TVS112" s="1009"/>
      <c r="TVT112" s="1009"/>
      <c r="TVU112" s="1009"/>
      <c r="TVV112" s="1009"/>
      <c r="TVW112" s="1009"/>
      <c r="TVX112" s="1009"/>
      <c r="TVY112" s="1009"/>
      <c r="TVZ112" s="1009"/>
      <c r="TWA112" s="1009"/>
      <c r="TWB112" s="1009"/>
      <c r="TWC112" s="1009"/>
      <c r="TWD112" s="1009"/>
      <c r="TWE112" s="1009"/>
      <c r="TWF112" s="1009"/>
      <c r="TWG112" s="1009"/>
      <c r="TWH112" s="1009"/>
      <c r="TWI112" s="1009"/>
      <c r="TWJ112" s="1009"/>
      <c r="TWK112" s="1009"/>
      <c r="TWL112" s="1009"/>
      <c r="TWM112" s="1009"/>
      <c r="TWN112" s="1009"/>
      <c r="TWO112" s="1009"/>
      <c r="TWP112" s="1009"/>
      <c r="TWQ112" s="1009"/>
      <c r="TWR112" s="1009"/>
      <c r="TWS112" s="1009"/>
      <c r="TWT112" s="1009"/>
      <c r="TWU112" s="1009"/>
      <c r="TWV112" s="1009"/>
      <c r="TWW112" s="1009"/>
      <c r="TWX112" s="1009"/>
      <c r="TWY112" s="1009"/>
      <c r="TWZ112" s="1009"/>
      <c r="TXA112" s="1009"/>
      <c r="TXB112" s="1009"/>
      <c r="TXC112" s="1009"/>
      <c r="TXD112" s="1009"/>
      <c r="TXE112" s="1009"/>
      <c r="TXF112" s="1009"/>
      <c r="TXG112" s="1009"/>
      <c r="TXH112" s="1009"/>
      <c r="TXI112" s="1009"/>
      <c r="TXJ112" s="1009"/>
      <c r="TXK112" s="1009"/>
      <c r="TXL112" s="1009"/>
      <c r="TXM112" s="1009"/>
      <c r="TXN112" s="1009"/>
      <c r="TXO112" s="1009"/>
      <c r="TXP112" s="1009"/>
      <c r="TXQ112" s="1009"/>
      <c r="TXR112" s="1009"/>
      <c r="TXS112" s="1009"/>
      <c r="TXT112" s="1009"/>
      <c r="TXU112" s="1009"/>
      <c r="TXV112" s="1009"/>
      <c r="TXW112" s="1009"/>
      <c r="TXX112" s="1009"/>
      <c r="TXY112" s="1009"/>
      <c r="TXZ112" s="1009"/>
      <c r="TYA112" s="1009"/>
      <c r="TYB112" s="1009"/>
      <c r="TYC112" s="1009"/>
      <c r="TYD112" s="1009"/>
      <c r="TYE112" s="1009"/>
      <c r="TYF112" s="1009"/>
      <c r="TYG112" s="1009"/>
      <c r="TYH112" s="1009"/>
      <c r="TYI112" s="1009"/>
      <c r="TYJ112" s="1009"/>
      <c r="TYK112" s="1009"/>
      <c r="TYL112" s="1009"/>
      <c r="TYM112" s="1009"/>
      <c r="TYN112" s="1009"/>
      <c r="TYO112" s="1009"/>
      <c r="TYP112" s="1009"/>
      <c r="TYQ112" s="1009"/>
      <c r="TYR112" s="1009"/>
      <c r="TYS112" s="1009"/>
      <c r="TYT112" s="1009"/>
      <c r="TYU112" s="1009"/>
      <c r="TYV112" s="1009"/>
      <c r="TYW112" s="1009"/>
      <c r="TYX112" s="1009"/>
      <c r="TYY112" s="1009"/>
      <c r="TYZ112" s="1009"/>
      <c r="TZA112" s="1009"/>
      <c r="TZB112" s="1009"/>
      <c r="TZC112" s="1009"/>
      <c r="TZD112" s="1009"/>
      <c r="TZE112" s="1009"/>
      <c r="TZF112" s="1009"/>
      <c r="TZG112" s="1009"/>
      <c r="TZH112" s="1009"/>
      <c r="TZI112" s="1009"/>
      <c r="TZJ112" s="1009"/>
      <c r="TZK112" s="1009"/>
      <c r="TZL112" s="1009"/>
      <c r="TZM112" s="1009"/>
      <c r="TZN112" s="1009"/>
      <c r="TZO112" s="1009"/>
      <c r="TZP112" s="1009"/>
      <c r="TZQ112" s="1009"/>
      <c r="TZR112" s="1009"/>
      <c r="TZS112" s="1009"/>
      <c r="TZT112" s="1009"/>
      <c r="TZU112" s="1009"/>
      <c r="TZV112" s="1009"/>
      <c r="TZW112" s="1009"/>
      <c r="TZX112" s="1009"/>
      <c r="TZY112" s="1009"/>
      <c r="TZZ112" s="1009"/>
      <c r="UAA112" s="1009"/>
      <c r="UAB112" s="1009"/>
      <c r="UAC112" s="1009"/>
      <c r="UAD112" s="1009"/>
      <c r="UAE112" s="1009"/>
      <c r="UAF112" s="1009"/>
      <c r="UAG112" s="1009"/>
      <c r="UAH112" s="1009"/>
      <c r="UAI112" s="1009"/>
      <c r="UAJ112" s="1009"/>
      <c r="UAK112" s="1009"/>
      <c r="UAL112" s="1009"/>
      <c r="UAM112" s="1009"/>
      <c r="UAN112" s="1009"/>
      <c r="UAO112" s="1009"/>
      <c r="UAP112" s="1009"/>
      <c r="UAQ112" s="1009"/>
      <c r="UAR112" s="1009"/>
      <c r="UAS112" s="1009"/>
      <c r="UAT112" s="1009"/>
      <c r="UAU112" s="1009"/>
      <c r="UAV112" s="1009"/>
      <c r="UAW112" s="1009"/>
      <c r="UAX112" s="1009"/>
      <c r="UAY112" s="1009"/>
      <c r="UAZ112" s="1009"/>
      <c r="UBA112" s="1009"/>
      <c r="UBB112" s="1009"/>
      <c r="UBC112" s="1009"/>
      <c r="UBD112" s="1009"/>
      <c r="UBE112" s="1009"/>
      <c r="UBF112" s="1009"/>
      <c r="UBG112" s="1009"/>
      <c r="UBH112" s="1009"/>
      <c r="UBI112" s="1009"/>
      <c r="UBJ112" s="1009"/>
      <c r="UBK112" s="1009"/>
      <c r="UBL112" s="1009"/>
      <c r="UBM112" s="1009"/>
      <c r="UBN112" s="1009"/>
      <c r="UBO112" s="1009"/>
      <c r="UBP112" s="1009"/>
      <c r="UBQ112" s="1009"/>
      <c r="UBR112" s="1009"/>
      <c r="UBS112" s="1009"/>
      <c r="UBT112" s="1009"/>
      <c r="UBU112" s="1009"/>
      <c r="UBV112" s="1009"/>
      <c r="UBW112" s="1009"/>
      <c r="UBX112" s="1009"/>
      <c r="UBY112" s="1009"/>
      <c r="UBZ112" s="1009"/>
      <c r="UCA112" s="1009"/>
      <c r="UCB112" s="1009"/>
      <c r="UCC112" s="1009"/>
      <c r="UCD112" s="1009"/>
      <c r="UCE112" s="1009"/>
      <c r="UCF112" s="1009"/>
      <c r="UCG112" s="1009"/>
      <c r="UCH112" s="1009"/>
      <c r="UCI112" s="1009"/>
      <c r="UCJ112" s="1009"/>
      <c r="UCK112" s="1009"/>
      <c r="UCL112" s="1009"/>
      <c r="UCM112" s="1009"/>
      <c r="UCN112" s="1009"/>
      <c r="UCO112" s="1009"/>
      <c r="UCP112" s="1009"/>
      <c r="UCQ112" s="1009"/>
      <c r="UCR112" s="1009"/>
      <c r="UCS112" s="1009"/>
      <c r="UCT112" s="1009"/>
      <c r="UCU112" s="1009"/>
      <c r="UCV112" s="1009"/>
      <c r="UCW112" s="1009"/>
      <c r="UCX112" s="1009"/>
      <c r="UCY112" s="1009"/>
      <c r="UCZ112" s="1009"/>
      <c r="UDA112" s="1009"/>
      <c r="UDB112" s="1009"/>
      <c r="UDC112" s="1009"/>
      <c r="UDD112" s="1009"/>
      <c r="UDE112" s="1009"/>
      <c r="UDF112" s="1009"/>
      <c r="UDG112" s="1009"/>
      <c r="UDH112" s="1009"/>
      <c r="UDI112" s="1009"/>
      <c r="UDJ112" s="1009"/>
      <c r="UDK112" s="1009"/>
      <c r="UDL112" s="1009"/>
      <c r="UDM112" s="1009"/>
      <c r="UDN112" s="1009"/>
      <c r="UDO112" s="1009"/>
      <c r="UDP112" s="1009"/>
      <c r="UDQ112" s="1009"/>
      <c r="UDR112" s="1009"/>
      <c r="UDS112" s="1009"/>
      <c r="UDT112" s="1009"/>
      <c r="UDU112" s="1009"/>
      <c r="UDV112" s="1009"/>
      <c r="UDW112" s="1009"/>
      <c r="UDX112" s="1009"/>
      <c r="UDY112" s="1009"/>
      <c r="UDZ112" s="1009"/>
      <c r="UEA112" s="1009"/>
      <c r="UEB112" s="1009"/>
      <c r="UEC112" s="1009"/>
      <c r="UED112" s="1009"/>
      <c r="UEE112" s="1009"/>
      <c r="UEF112" s="1009"/>
      <c r="UEG112" s="1009"/>
      <c r="UEH112" s="1009"/>
      <c r="UEI112" s="1009"/>
      <c r="UEJ112" s="1009"/>
      <c r="UEK112" s="1009"/>
      <c r="UEL112" s="1009"/>
      <c r="UEM112" s="1009"/>
      <c r="UEN112" s="1009"/>
      <c r="UEO112" s="1009"/>
      <c r="UEP112" s="1009"/>
      <c r="UEQ112" s="1009"/>
      <c r="UER112" s="1009"/>
      <c r="UES112" s="1009"/>
      <c r="UET112" s="1009"/>
      <c r="UEU112" s="1009"/>
      <c r="UEV112" s="1009"/>
      <c r="UEW112" s="1009"/>
      <c r="UEX112" s="1009"/>
      <c r="UEY112" s="1009"/>
      <c r="UEZ112" s="1009"/>
      <c r="UFA112" s="1009"/>
      <c r="UFB112" s="1009"/>
      <c r="UFC112" s="1009"/>
      <c r="UFD112" s="1009"/>
      <c r="UFE112" s="1009"/>
      <c r="UFF112" s="1009"/>
      <c r="UFG112" s="1009"/>
      <c r="UFH112" s="1009"/>
      <c r="UFI112" s="1009"/>
      <c r="UFJ112" s="1009"/>
      <c r="UFK112" s="1009"/>
      <c r="UFL112" s="1009"/>
      <c r="UFM112" s="1009"/>
      <c r="UFN112" s="1009"/>
      <c r="UFO112" s="1009"/>
      <c r="UFP112" s="1009"/>
      <c r="UFQ112" s="1009"/>
      <c r="UFR112" s="1009"/>
      <c r="UFS112" s="1009"/>
      <c r="UFT112" s="1009"/>
      <c r="UFU112" s="1009"/>
      <c r="UFV112" s="1009"/>
      <c r="UFW112" s="1009"/>
      <c r="UFX112" s="1009"/>
      <c r="UFY112" s="1009"/>
      <c r="UFZ112" s="1009"/>
      <c r="UGA112" s="1009"/>
      <c r="UGB112" s="1009"/>
      <c r="UGC112" s="1009"/>
      <c r="UGD112" s="1009"/>
      <c r="UGE112" s="1009"/>
      <c r="UGF112" s="1009"/>
      <c r="UGG112" s="1009"/>
      <c r="UGH112" s="1009"/>
      <c r="UGI112" s="1009"/>
      <c r="UGJ112" s="1009"/>
      <c r="UGK112" s="1009"/>
      <c r="UGL112" s="1009"/>
      <c r="UGM112" s="1009"/>
      <c r="UGN112" s="1009"/>
      <c r="UGO112" s="1009"/>
      <c r="UGP112" s="1009"/>
      <c r="UGQ112" s="1009"/>
      <c r="UGR112" s="1009"/>
      <c r="UGS112" s="1009"/>
      <c r="UGT112" s="1009"/>
      <c r="UGU112" s="1009"/>
      <c r="UGV112" s="1009"/>
      <c r="UGW112" s="1009"/>
      <c r="UGX112" s="1009"/>
      <c r="UGY112" s="1009"/>
      <c r="UGZ112" s="1009"/>
      <c r="UHA112" s="1009"/>
      <c r="UHB112" s="1009"/>
      <c r="UHC112" s="1009"/>
      <c r="UHD112" s="1009"/>
      <c r="UHE112" s="1009"/>
      <c r="UHF112" s="1009"/>
      <c r="UHG112" s="1009"/>
      <c r="UHH112" s="1009"/>
      <c r="UHI112" s="1009"/>
      <c r="UHJ112" s="1009"/>
      <c r="UHK112" s="1009"/>
      <c r="UHL112" s="1009"/>
      <c r="UHM112" s="1009"/>
      <c r="UHN112" s="1009"/>
      <c r="UHO112" s="1009"/>
      <c r="UHP112" s="1009"/>
      <c r="UHQ112" s="1009"/>
      <c r="UHR112" s="1009"/>
      <c r="UHS112" s="1009"/>
      <c r="UHT112" s="1009"/>
      <c r="UHU112" s="1009"/>
      <c r="UHV112" s="1009"/>
      <c r="UHW112" s="1009"/>
      <c r="UHX112" s="1009"/>
      <c r="UHY112" s="1009"/>
      <c r="UHZ112" s="1009"/>
      <c r="UIA112" s="1009"/>
      <c r="UIB112" s="1009"/>
      <c r="UIC112" s="1009"/>
      <c r="UID112" s="1009"/>
      <c r="UIE112" s="1009"/>
      <c r="UIF112" s="1009"/>
      <c r="UIG112" s="1009"/>
      <c r="UIH112" s="1009"/>
      <c r="UII112" s="1009"/>
      <c r="UIJ112" s="1009"/>
      <c r="UIK112" s="1009"/>
      <c r="UIL112" s="1009"/>
      <c r="UIM112" s="1009"/>
      <c r="UIN112" s="1009"/>
      <c r="UIO112" s="1009"/>
      <c r="UIP112" s="1009"/>
      <c r="UIQ112" s="1009"/>
      <c r="UIR112" s="1009"/>
      <c r="UIS112" s="1009"/>
      <c r="UIT112" s="1009"/>
      <c r="UIU112" s="1009"/>
      <c r="UIV112" s="1009"/>
      <c r="UIW112" s="1009"/>
      <c r="UIX112" s="1009"/>
      <c r="UIY112" s="1009"/>
      <c r="UIZ112" s="1009"/>
      <c r="UJA112" s="1009"/>
      <c r="UJB112" s="1009"/>
      <c r="UJC112" s="1009"/>
      <c r="UJD112" s="1009"/>
      <c r="UJE112" s="1009"/>
      <c r="UJF112" s="1009"/>
      <c r="UJG112" s="1009"/>
      <c r="UJH112" s="1009"/>
      <c r="UJI112" s="1009"/>
      <c r="UJJ112" s="1009"/>
      <c r="UJK112" s="1009"/>
      <c r="UJL112" s="1009"/>
      <c r="UJM112" s="1009"/>
      <c r="UJN112" s="1009"/>
      <c r="UJO112" s="1009"/>
      <c r="UJP112" s="1009"/>
      <c r="UJQ112" s="1009"/>
      <c r="UJR112" s="1009"/>
      <c r="UJS112" s="1009"/>
      <c r="UJT112" s="1009"/>
      <c r="UJU112" s="1009"/>
      <c r="UJV112" s="1009"/>
      <c r="UJW112" s="1009"/>
      <c r="UJX112" s="1009"/>
      <c r="UJY112" s="1009"/>
      <c r="UJZ112" s="1009"/>
      <c r="UKA112" s="1009"/>
      <c r="UKB112" s="1009"/>
      <c r="UKC112" s="1009"/>
      <c r="UKD112" s="1009"/>
      <c r="UKE112" s="1009"/>
      <c r="UKF112" s="1009"/>
      <c r="UKG112" s="1009"/>
      <c r="UKH112" s="1009"/>
      <c r="UKI112" s="1009"/>
      <c r="UKJ112" s="1009"/>
      <c r="UKK112" s="1009"/>
      <c r="UKL112" s="1009"/>
      <c r="UKM112" s="1009"/>
      <c r="UKN112" s="1009"/>
      <c r="UKO112" s="1009"/>
      <c r="UKP112" s="1009"/>
      <c r="UKQ112" s="1009"/>
      <c r="UKR112" s="1009"/>
      <c r="UKS112" s="1009"/>
      <c r="UKT112" s="1009"/>
      <c r="UKU112" s="1009"/>
      <c r="UKV112" s="1009"/>
      <c r="UKW112" s="1009"/>
      <c r="UKX112" s="1009"/>
      <c r="UKY112" s="1009"/>
      <c r="UKZ112" s="1009"/>
      <c r="ULA112" s="1009"/>
      <c r="ULB112" s="1009"/>
      <c r="ULC112" s="1009"/>
      <c r="ULD112" s="1009"/>
      <c r="ULE112" s="1009"/>
      <c r="ULF112" s="1009"/>
      <c r="ULG112" s="1009"/>
      <c r="ULH112" s="1009"/>
      <c r="ULI112" s="1009"/>
      <c r="ULJ112" s="1009"/>
      <c r="ULK112" s="1009"/>
      <c r="ULL112" s="1009"/>
      <c r="ULM112" s="1009"/>
      <c r="ULN112" s="1009"/>
      <c r="ULO112" s="1009"/>
      <c r="ULP112" s="1009"/>
      <c r="ULQ112" s="1009"/>
      <c r="ULR112" s="1009"/>
      <c r="ULS112" s="1009"/>
      <c r="ULT112" s="1009"/>
      <c r="ULU112" s="1009"/>
      <c r="ULV112" s="1009"/>
      <c r="ULW112" s="1009"/>
      <c r="ULX112" s="1009"/>
      <c r="ULY112" s="1009"/>
      <c r="ULZ112" s="1009"/>
      <c r="UMA112" s="1009"/>
      <c r="UMB112" s="1009"/>
      <c r="UMC112" s="1009"/>
      <c r="UMD112" s="1009"/>
      <c r="UME112" s="1009"/>
      <c r="UMF112" s="1009"/>
      <c r="UMG112" s="1009"/>
      <c r="UMH112" s="1009"/>
      <c r="UMI112" s="1009"/>
      <c r="UMJ112" s="1009"/>
      <c r="UMK112" s="1009"/>
      <c r="UML112" s="1009"/>
      <c r="UMM112" s="1009"/>
      <c r="UMN112" s="1009"/>
      <c r="UMO112" s="1009"/>
      <c r="UMP112" s="1009"/>
      <c r="UMQ112" s="1009"/>
      <c r="UMR112" s="1009"/>
      <c r="UMS112" s="1009"/>
      <c r="UMT112" s="1009"/>
      <c r="UMU112" s="1009"/>
      <c r="UMV112" s="1009"/>
      <c r="UMW112" s="1009"/>
      <c r="UMX112" s="1009"/>
      <c r="UMY112" s="1009"/>
      <c r="UMZ112" s="1009"/>
      <c r="UNA112" s="1009"/>
      <c r="UNB112" s="1009"/>
      <c r="UNC112" s="1009"/>
      <c r="UND112" s="1009"/>
      <c r="UNE112" s="1009"/>
      <c r="UNF112" s="1009"/>
      <c r="UNG112" s="1009"/>
      <c r="UNH112" s="1009"/>
      <c r="UNI112" s="1009"/>
      <c r="UNJ112" s="1009"/>
      <c r="UNK112" s="1009"/>
      <c r="UNL112" s="1009"/>
      <c r="UNM112" s="1009"/>
      <c r="UNN112" s="1009"/>
      <c r="UNO112" s="1009"/>
      <c r="UNP112" s="1009"/>
      <c r="UNQ112" s="1009"/>
      <c r="UNR112" s="1009"/>
      <c r="UNS112" s="1009"/>
      <c r="UNT112" s="1009"/>
      <c r="UNU112" s="1009"/>
      <c r="UNV112" s="1009"/>
      <c r="UNW112" s="1009"/>
      <c r="UNX112" s="1009"/>
      <c r="UNY112" s="1009"/>
      <c r="UNZ112" s="1009"/>
      <c r="UOA112" s="1009"/>
      <c r="UOB112" s="1009"/>
      <c r="UOC112" s="1009"/>
      <c r="UOD112" s="1009"/>
      <c r="UOE112" s="1009"/>
      <c r="UOF112" s="1009"/>
      <c r="UOG112" s="1009"/>
      <c r="UOH112" s="1009"/>
      <c r="UOI112" s="1009"/>
      <c r="UOJ112" s="1009"/>
      <c r="UOK112" s="1009"/>
      <c r="UOL112" s="1009"/>
      <c r="UOM112" s="1009"/>
      <c r="UON112" s="1009"/>
      <c r="UOO112" s="1009"/>
      <c r="UOP112" s="1009"/>
      <c r="UOQ112" s="1009"/>
      <c r="UOR112" s="1009"/>
      <c r="UOS112" s="1009"/>
      <c r="UOT112" s="1009"/>
      <c r="UOU112" s="1009"/>
      <c r="UOV112" s="1009"/>
      <c r="UOW112" s="1009"/>
      <c r="UOX112" s="1009"/>
      <c r="UOY112" s="1009"/>
      <c r="UOZ112" s="1009"/>
      <c r="UPA112" s="1009"/>
      <c r="UPB112" s="1009"/>
      <c r="UPC112" s="1009"/>
      <c r="UPD112" s="1009"/>
      <c r="UPE112" s="1009"/>
      <c r="UPF112" s="1009"/>
      <c r="UPG112" s="1009"/>
      <c r="UPH112" s="1009"/>
      <c r="UPI112" s="1009"/>
      <c r="UPJ112" s="1009"/>
      <c r="UPK112" s="1009"/>
      <c r="UPL112" s="1009"/>
      <c r="UPM112" s="1009"/>
      <c r="UPN112" s="1009"/>
      <c r="UPO112" s="1009"/>
      <c r="UPP112" s="1009"/>
      <c r="UPQ112" s="1009"/>
      <c r="UPR112" s="1009"/>
      <c r="UPS112" s="1009"/>
      <c r="UPT112" s="1009"/>
      <c r="UPU112" s="1009"/>
      <c r="UPV112" s="1009"/>
      <c r="UPW112" s="1009"/>
      <c r="UPX112" s="1009"/>
      <c r="UPY112" s="1009"/>
      <c r="UPZ112" s="1009"/>
      <c r="UQA112" s="1009"/>
      <c r="UQB112" s="1009"/>
      <c r="UQC112" s="1009"/>
      <c r="UQD112" s="1009"/>
      <c r="UQE112" s="1009"/>
      <c r="UQF112" s="1009"/>
      <c r="UQG112" s="1009"/>
      <c r="UQH112" s="1009"/>
      <c r="UQI112" s="1009"/>
      <c r="UQJ112" s="1009"/>
      <c r="UQK112" s="1009"/>
      <c r="UQL112" s="1009"/>
      <c r="UQM112" s="1009"/>
      <c r="UQN112" s="1009"/>
      <c r="UQO112" s="1009"/>
      <c r="UQP112" s="1009"/>
      <c r="UQQ112" s="1009"/>
      <c r="UQR112" s="1009"/>
      <c r="UQS112" s="1009"/>
      <c r="UQT112" s="1009"/>
      <c r="UQU112" s="1009"/>
      <c r="UQV112" s="1009"/>
      <c r="UQW112" s="1009"/>
      <c r="UQX112" s="1009"/>
      <c r="UQY112" s="1009"/>
      <c r="UQZ112" s="1009"/>
      <c r="URA112" s="1009"/>
      <c r="URB112" s="1009"/>
      <c r="URC112" s="1009"/>
      <c r="URD112" s="1009"/>
      <c r="URE112" s="1009"/>
      <c r="URF112" s="1009"/>
      <c r="URG112" s="1009"/>
      <c r="URH112" s="1009"/>
      <c r="URI112" s="1009"/>
      <c r="URJ112" s="1009"/>
      <c r="URK112" s="1009"/>
      <c r="URL112" s="1009"/>
      <c r="URM112" s="1009"/>
      <c r="URN112" s="1009"/>
      <c r="URO112" s="1009"/>
      <c r="URP112" s="1009"/>
      <c r="URQ112" s="1009"/>
      <c r="URR112" s="1009"/>
      <c r="URS112" s="1009"/>
      <c r="URT112" s="1009"/>
      <c r="URU112" s="1009"/>
      <c r="URV112" s="1009"/>
      <c r="URW112" s="1009"/>
      <c r="URX112" s="1009"/>
      <c r="URY112" s="1009"/>
      <c r="URZ112" s="1009"/>
      <c r="USA112" s="1009"/>
      <c r="USB112" s="1009"/>
      <c r="USC112" s="1009"/>
      <c r="USD112" s="1009"/>
      <c r="USE112" s="1009"/>
      <c r="USF112" s="1009"/>
      <c r="USG112" s="1009"/>
      <c r="USH112" s="1009"/>
      <c r="USI112" s="1009"/>
      <c r="USJ112" s="1009"/>
      <c r="USK112" s="1009"/>
      <c r="USL112" s="1009"/>
      <c r="USM112" s="1009"/>
      <c r="USN112" s="1009"/>
      <c r="USO112" s="1009"/>
      <c r="USP112" s="1009"/>
      <c r="USQ112" s="1009"/>
      <c r="USR112" s="1009"/>
      <c r="USS112" s="1009"/>
      <c r="UST112" s="1009"/>
      <c r="USU112" s="1009"/>
      <c r="USV112" s="1009"/>
      <c r="USW112" s="1009"/>
      <c r="USX112" s="1009"/>
      <c r="USY112" s="1009"/>
      <c r="USZ112" s="1009"/>
      <c r="UTA112" s="1009"/>
      <c r="UTB112" s="1009"/>
      <c r="UTC112" s="1009"/>
      <c r="UTD112" s="1009"/>
      <c r="UTE112" s="1009"/>
      <c r="UTF112" s="1009"/>
      <c r="UTG112" s="1009"/>
      <c r="UTH112" s="1009"/>
      <c r="UTI112" s="1009"/>
      <c r="UTJ112" s="1009"/>
      <c r="UTK112" s="1009"/>
      <c r="UTL112" s="1009"/>
      <c r="UTM112" s="1009"/>
      <c r="UTN112" s="1009"/>
      <c r="UTO112" s="1009"/>
      <c r="UTP112" s="1009"/>
      <c r="UTQ112" s="1009"/>
      <c r="UTR112" s="1009"/>
      <c r="UTS112" s="1009"/>
      <c r="UTT112" s="1009"/>
      <c r="UTU112" s="1009"/>
      <c r="UTV112" s="1009"/>
      <c r="UTW112" s="1009"/>
      <c r="UTX112" s="1009"/>
      <c r="UTY112" s="1009"/>
      <c r="UTZ112" s="1009"/>
      <c r="UUA112" s="1009"/>
      <c r="UUB112" s="1009"/>
      <c r="UUC112" s="1009"/>
      <c r="UUD112" s="1009"/>
      <c r="UUE112" s="1009"/>
      <c r="UUF112" s="1009"/>
      <c r="UUG112" s="1009"/>
      <c r="UUH112" s="1009"/>
      <c r="UUI112" s="1009"/>
      <c r="UUJ112" s="1009"/>
      <c r="UUK112" s="1009"/>
      <c r="UUL112" s="1009"/>
      <c r="UUM112" s="1009"/>
      <c r="UUN112" s="1009"/>
      <c r="UUO112" s="1009"/>
      <c r="UUP112" s="1009"/>
      <c r="UUQ112" s="1009"/>
      <c r="UUR112" s="1009"/>
      <c r="UUS112" s="1009"/>
      <c r="UUT112" s="1009"/>
      <c r="UUU112" s="1009"/>
      <c r="UUV112" s="1009"/>
      <c r="UUW112" s="1009"/>
      <c r="UUX112" s="1009"/>
      <c r="UUY112" s="1009"/>
      <c r="UUZ112" s="1009"/>
      <c r="UVA112" s="1009"/>
      <c r="UVB112" s="1009"/>
      <c r="UVC112" s="1009"/>
      <c r="UVD112" s="1009"/>
      <c r="UVE112" s="1009"/>
      <c r="UVF112" s="1009"/>
      <c r="UVG112" s="1009"/>
      <c r="UVH112" s="1009"/>
      <c r="UVI112" s="1009"/>
      <c r="UVJ112" s="1009"/>
      <c r="UVK112" s="1009"/>
      <c r="UVL112" s="1009"/>
      <c r="UVM112" s="1009"/>
      <c r="UVN112" s="1009"/>
      <c r="UVO112" s="1009"/>
      <c r="UVP112" s="1009"/>
      <c r="UVQ112" s="1009"/>
      <c r="UVR112" s="1009"/>
      <c r="UVS112" s="1009"/>
      <c r="UVT112" s="1009"/>
      <c r="UVU112" s="1009"/>
      <c r="UVV112" s="1009"/>
      <c r="UVW112" s="1009"/>
      <c r="UVX112" s="1009"/>
      <c r="UVY112" s="1009"/>
      <c r="UVZ112" s="1009"/>
      <c r="UWA112" s="1009"/>
      <c r="UWB112" s="1009"/>
      <c r="UWC112" s="1009"/>
      <c r="UWD112" s="1009"/>
      <c r="UWE112" s="1009"/>
      <c r="UWF112" s="1009"/>
      <c r="UWG112" s="1009"/>
      <c r="UWH112" s="1009"/>
      <c r="UWI112" s="1009"/>
      <c r="UWJ112" s="1009"/>
      <c r="UWK112" s="1009"/>
      <c r="UWL112" s="1009"/>
      <c r="UWM112" s="1009"/>
      <c r="UWN112" s="1009"/>
      <c r="UWO112" s="1009"/>
      <c r="UWP112" s="1009"/>
      <c r="UWQ112" s="1009"/>
      <c r="UWR112" s="1009"/>
      <c r="UWS112" s="1009"/>
      <c r="UWT112" s="1009"/>
      <c r="UWU112" s="1009"/>
      <c r="UWV112" s="1009"/>
      <c r="UWW112" s="1009"/>
      <c r="UWX112" s="1009"/>
      <c r="UWY112" s="1009"/>
      <c r="UWZ112" s="1009"/>
      <c r="UXA112" s="1009"/>
      <c r="UXB112" s="1009"/>
      <c r="UXC112" s="1009"/>
      <c r="UXD112" s="1009"/>
      <c r="UXE112" s="1009"/>
      <c r="UXF112" s="1009"/>
      <c r="UXG112" s="1009"/>
      <c r="UXH112" s="1009"/>
      <c r="UXI112" s="1009"/>
      <c r="UXJ112" s="1009"/>
      <c r="UXK112" s="1009"/>
      <c r="UXL112" s="1009"/>
      <c r="UXM112" s="1009"/>
      <c r="UXN112" s="1009"/>
      <c r="UXO112" s="1009"/>
      <c r="UXP112" s="1009"/>
      <c r="UXQ112" s="1009"/>
      <c r="UXR112" s="1009"/>
      <c r="UXS112" s="1009"/>
      <c r="UXT112" s="1009"/>
      <c r="UXU112" s="1009"/>
      <c r="UXV112" s="1009"/>
      <c r="UXW112" s="1009"/>
      <c r="UXX112" s="1009"/>
      <c r="UXY112" s="1009"/>
      <c r="UXZ112" s="1009"/>
      <c r="UYA112" s="1009"/>
      <c r="UYB112" s="1009"/>
      <c r="UYC112" s="1009"/>
      <c r="UYD112" s="1009"/>
      <c r="UYE112" s="1009"/>
      <c r="UYF112" s="1009"/>
      <c r="UYG112" s="1009"/>
      <c r="UYH112" s="1009"/>
      <c r="UYI112" s="1009"/>
      <c r="UYJ112" s="1009"/>
      <c r="UYK112" s="1009"/>
      <c r="UYL112" s="1009"/>
      <c r="UYM112" s="1009"/>
      <c r="UYN112" s="1009"/>
      <c r="UYO112" s="1009"/>
      <c r="UYP112" s="1009"/>
      <c r="UYQ112" s="1009"/>
      <c r="UYR112" s="1009"/>
      <c r="UYS112" s="1009"/>
      <c r="UYT112" s="1009"/>
      <c r="UYU112" s="1009"/>
      <c r="UYV112" s="1009"/>
      <c r="UYW112" s="1009"/>
      <c r="UYX112" s="1009"/>
      <c r="UYY112" s="1009"/>
      <c r="UYZ112" s="1009"/>
      <c r="UZA112" s="1009"/>
      <c r="UZB112" s="1009"/>
      <c r="UZC112" s="1009"/>
      <c r="UZD112" s="1009"/>
      <c r="UZE112" s="1009"/>
      <c r="UZF112" s="1009"/>
      <c r="UZG112" s="1009"/>
      <c r="UZH112" s="1009"/>
      <c r="UZI112" s="1009"/>
      <c r="UZJ112" s="1009"/>
      <c r="UZK112" s="1009"/>
      <c r="UZL112" s="1009"/>
      <c r="UZM112" s="1009"/>
      <c r="UZN112" s="1009"/>
      <c r="UZO112" s="1009"/>
      <c r="UZP112" s="1009"/>
      <c r="UZQ112" s="1009"/>
      <c r="UZR112" s="1009"/>
      <c r="UZS112" s="1009"/>
      <c r="UZT112" s="1009"/>
      <c r="UZU112" s="1009"/>
      <c r="UZV112" s="1009"/>
      <c r="UZW112" s="1009"/>
      <c r="UZX112" s="1009"/>
      <c r="UZY112" s="1009"/>
      <c r="UZZ112" s="1009"/>
      <c r="VAA112" s="1009"/>
      <c r="VAB112" s="1009"/>
      <c r="VAC112" s="1009"/>
      <c r="VAD112" s="1009"/>
      <c r="VAE112" s="1009"/>
      <c r="VAF112" s="1009"/>
      <c r="VAG112" s="1009"/>
      <c r="VAH112" s="1009"/>
      <c r="VAI112" s="1009"/>
      <c r="VAJ112" s="1009"/>
      <c r="VAK112" s="1009"/>
      <c r="VAL112" s="1009"/>
      <c r="VAM112" s="1009"/>
      <c r="VAN112" s="1009"/>
      <c r="VAO112" s="1009"/>
      <c r="VAP112" s="1009"/>
      <c r="VAQ112" s="1009"/>
      <c r="VAR112" s="1009"/>
      <c r="VAS112" s="1009"/>
      <c r="VAT112" s="1009"/>
      <c r="VAU112" s="1009"/>
      <c r="VAV112" s="1009"/>
      <c r="VAW112" s="1009"/>
      <c r="VAX112" s="1009"/>
      <c r="VAY112" s="1009"/>
      <c r="VAZ112" s="1009"/>
      <c r="VBA112" s="1009"/>
      <c r="VBB112" s="1009"/>
      <c r="VBC112" s="1009"/>
      <c r="VBD112" s="1009"/>
      <c r="VBE112" s="1009"/>
      <c r="VBF112" s="1009"/>
      <c r="VBG112" s="1009"/>
      <c r="VBH112" s="1009"/>
      <c r="VBI112" s="1009"/>
      <c r="VBJ112" s="1009"/>
      <c r="VBK112" s="1009"/>
      <c r="VBL112" s="1009"/>
      <c r="VBM112" s="1009"/>
      <c r="VBN112" s="1009"/>
      <c r="VBO112" s="1009"/>
      <c r="VBP112" s="1009"/>
      <c r="VBQ112" s="1009"/>
      <c r="VBR112" s="1009"/>
      <c r="VBS112" s="1009"/>
      <c r="VBT112" s="1009"/>
      <c r="VBU112" s="1009"/>
      <c r="VBV112" s="1009"/>
      <c r="VBW112" s="1009"/>
      <c r="VBX112" s="1009"/>
      <c r="VBY112" s="1009"/>
      <c r="VBZ112" s="1009"/>
      <c r="VCA112" s="1009"/>
      <c r="VCB112" s="1009"/>
      <c r="VCC112" s="1009"/>
      <c r="VCD112" s="1009"/>
      <c r="VCE112" s="1009"/>
      <c r="VCF112" s="1009"/>
      <c r="VCG112" s="1009"/>
      <c r="VCH112" s="1009"/>
      <c r="VCI112" s="1009"/>
      <c r="VCJ112" s="1009"/>
      <c r="VCK112" s="1009"/>
      <c r="VCL112" s="1009"/>
      <c r="VCM112" s="1009"/>
      <c r="VCN112" s="1009"/>
      <c r="VCO112" s="1009"/>
      <c r="VCP112" s="1009"/>
      <c r="VCQ112" s="1009"/>
      <c r="VCR112" s="1009"/>
      <c r="VCS112" s="1009"/>
      <c r="VCT112" s="1009"/>
      <c r="VCU112" s="1009"/>
      <c r="VCV112" s="1009"/>
      <c r="VCW112" s="1009"/>
      <c r="VCX112" s="1009"/>
      <c r="VCY112" s="1009"/>
      <c r="VCZ112" s="1009"/>
      <c r="VDA112" s="1009"/>
      <c r="VDB112" s="1009"/>
      <c r="VDC112" s="1009"/>
      <c r="VDD112" s="1009"/>
      <c r="VDE112" s="1009"/>
      <c r="VDF112" s="1009"/>
      <c r="VDG112" s="1009"/>
      <c r="VDH112" s="1009"/>
      <c r="VDI112" s="1009"/>
      <c r="VDJ112" s="1009"/>
      <c r="VDK112" s="1009"/>
      <c r="VDL112" s="1009"/>
      <c r="VDM112" s="1009"/>
      <c r="VDN112" s="1009"/>
      <c r="VDO112" s="1009"/>
      <c r="VDP112" s="1009"/>
      <c r="VDQ112" s="1009"/>
      <c r="VDR112" s="1009"/>
      <c r="VDS112" s="1009"/>
      <c r="VDT112" s="1009"/>
      <c r="VDU112" s="1009"/>
      <c r="VDV112" s="1009"/>
      <c r="VDW112" s="1009"/>
      <c r="VDX112" s="1009"/>
      <c r="VDY112" s="1009"/>
      <c r="VDZ112" s="1009"/>
      <c r="VEA112" s="1009"/>
      <c r="VEB112" s="1009"/>
      <c r="VEC112" s="1009"/>
      <c r="VED112" s="1009"/>
      <c r="VEE112" s="1009"/>
      <c r="VEF112" s="1009"/>
      <c r="VEG112" s="1009"/>
      <c r="VEH112" s="1009"/>
      <c r="VEI112" s="1009"/>
      <c r="VEJ112" s="1009"/>
      <c r="VEK112" s="1009"/>
      <c r="VEL112" s="1009"/>
      <c r="VEM112" s="1009"/>
      <c r="VEN112" s="1009"/>
      <c r="VEO112" s="1009"/>
      <c r="VEP112" s="1009"/>
      <c r="VEQ112" s="1009"/>
      <c r="VER112" s="1009"/>
      <c r="VES112" s="1009"/>
      <c r="VET112" s="1009"/>
      <c r="VEU112" s="1009"/>
      <c r="VEV112" s="1009"/>
      <c r="VEW112" s="1009"/>
      <c r="VEX112" s="1009"/>
      <c r="VEY112" s="1009"/>
      <c r="VEZ112" s="1009"/>
      <c r="VFA112" s="1009"/>
      <c r="VFB112" s="1009"/>
      <c r="VFC112" s="1009"/>
      <c r="VFD112" s="1009"/>
      <c r="VFE112" s="1009"/>
      <c r="VFF112" s="1009"/>
      <c r="VFG112" s="1009"/>
      <c r="VFH112" s="1009"/>
      <c r="VFI112" s="1009"/>
      <c r="VFJ112" s="1009"/>
      <c r="VFK112" s="1009"/>
      <c r="VFL112" s="1009"/>
      <c r="VFM112" s="1009"/>
      <c r="VFN112" s="1009"/>
      <c r="VFO112" s="1009"/>
      <c r="VFP112" s="1009"/>
      <c r="VFQ112" s="1009"/>
      <c r="VFR112" s="1009"/>
      <c r="VFS112" s="1009"/>
      <c r="VFT112" s="1009"/>
      <c r="VFU112" s="1009"/>
      <c r="VFV112" s="1009"/>
      <c r="VFW112" s="1009"/>
      <c r="VFX112" s="1009"/>
      <c r="VFY112" s="1009"/>
      <c r="VFZ112" s="1009"/>
      <c r="VGA112" s="1009"/>
      <c r="VGB112" s="1009"/>
      <c r="VGC112" s="1009"/>
      <c r="VGD112" s="1009"/>
      <c r="VGE112" s="1009"/>
      <c r="VGF112" s="1009"/>
      <c r="VGG112" s="1009"/>
      <c r="VGH112" s="1009"/>
      <c r="VGI112" s="1009"/>
      <c r="VGJ112" s="1009"/>
      <c r="VGK112" s="1009"/>
      <c r="VGL112" s="1009"/>
      <c r="VGM112" s="1009"/>
      <c r="VGN112" s="1009"/>
      <c r="VGO112" s="1009"/>
      <c r="VGP112" s="1009"/>
      <c r="VGQ112" s="1009"/>
      <c r="VGR112" s="1009"/>
      <c r="VGS112" s="1009"/>
      <c r="VGT112" s="1009"/>
      <c r="VGU112" s="1009"/>
      <c r="VGV112" s="1009"/>
      <c r="VGW112" s="1009"/>
      <c r="VGX112" s="1009"/>
      <c r="VGY112" s="1009"/>
      <c r="VGZ112" s="1009"/>
      <c r="VHA112" s="1009"/>
      <c r="VHB112" s="1009"/>
      <c r="VHC112" s="1009"/>
      <c r="VHD112" s="1009"/>
      <c r="VHE112" s="1009"/>
      <c r="VHF112" s="1009"/>
      <c r="VHG112" s="1009"/>
      <c r="VHH112" s="1009"/>
      <c r="VHI112" s="1009"/>
      <c r="VHJ112" s="1009"/>
      <c r="VHK112" s="1009"/>
      <c r="VHL112" s="1009"/>
      <c r="VHM112" s="1009"/>
      <c r="VHN112" s="1009"/>
      <c r="VHO112" s="1009"/>
      <c r="VHP112" s="1009"/>
      <c r="VHQ112" s="1009"/>
      <c r="VHR112" s="1009"/>
      <c r="VHS112" s="1009"/>
      <c r="VHT112" s="1009"/>
      <c r="VHU112" s="1009"/>
      <c r="VHV112" s="1009"/>
      <c r="VHW112" s="1009"/>
      <c r="VHX112" s="1009"/>
      <c r="VHY112" s="1009"/>
      <c r="VHZ112" s="1009"/>
      <c r="VIA112" s="1009"/>
      <c r="VIB112" s="1009"/>
      <c r="VIC112" s="1009"/>
      <c r="VID112" s="1009"/>
      <c r="VIE112" s="1009"/>
      <c r="VIF112" s="1009"/>
      <c r="VIG112" s="1009"/>
      <c r="VIH112" s="1009"/>
      <c r="VII112" s="1009"/>
      <c r="VIJ112" s="1009"/>
      <c r="VIK112" s="1009"/>
      <c r="VIL112" s="1009"/>
      <c r="VIM112" s="1009"/>
      <c r="VIN112" s="1009"/>
      <c r="VIO112" s="1009"/>
      <c r="VIP112" s="1009"/>
      <c r="VIQ112" s="1009"/>
      <c r="VIR112" s="1009"/>
      <c r="VIS112" s="1009"/>
      <c r="VIT112" s="1009"/>
      <c r="VIU112" s="1009"/>
      <c r="VIV112" s="1009"/>
      <c r="VIW112" s="1009"/>
      <c r="VIX112" s="1009"/>
      <c r="VIY112" s="1009"/>
      <c r="VIZ112" s="1009"/>
      <c r="VJA112" s="1009"/>
      <c r="VJB112" s="1009"/>
      <c r="VJC112" s="1009"/>
      <c r="VJD112" s="1009"/>
      <c r="VJE112" s="1009"/>
      <c r="VJF112" s="1009"/>
      <c r="VJG112" s="1009"/>
      <c r="VJH112" s="1009"/>
      <c r="VJI112" s="1009"/>
      <c r="VJJ112" s="1009"/>
      <c r="VJK112" s="1009"/>
      <c r="VJL112" s="1009"/>
      <c r="VJM112" s="1009"/>
      <c r="VJN112" s="1009"/>
      <c r="VJO112" s="1009"/>
      <c r="VJP112" s="1009"/>
      <c r="VJQ112" s="1009"/>
      <c r="VJR112" s="1009"/>
      <c r="VJS112" s="1009"/>
      <c r="VJT112" s="1009"/>
      <c r="VJU112" s="1009"/>
      <c r="VJV112" s="1009"/>
      <c r="VJW112" s="1009"/>
      <c r="VJX112" s="1009"/>
      <c r="VJY112" s="1009"/>
      <c r="VJZ112" s="1009"/>
      <c r="VKA112" s="1009"/>
      <c r="VKB112" s="1009"/>
      <c r="VKC112" s="1009"/>
      <c r="VKD112" s="1009"/>
      <c r="VKE112" s="1009"/>
      <c r="VKF112" s="1009"/>
      <c r="VKG112" s="1009"/>
      <c r="VKH112" s="1009"/>
      <c r="VKI112" s="1009"/>
      <c r="VKJ112" s="1009"/>
      <c r="VKK112" s="1009"/>
      <c r="VKL112" s="1009"/>
      <c r="VKM112" s="1009"/>
      <c r="VKN112" s="1009"/>
      <c r="VKO112" s="1009"/>
      <c r="VKP112" s="1009"/>
      <c r="VKQ112" s="1009"/>
      <c r="VKR112" s="1009"/>
      <c r="VKS112" s="1009"/>
      <c r="VKT112" s="1009"/>
      <c r="VKU112" s="1009"/>
      <c r="VKV112" s="1009"/>
      <c r="VKW112" s="1009"/>
      <c r="VKX112" s="1009"/>
      <c r="VKY112" s="1009"/>
      <c r="VKZ112" s="1009"/>
      <c r="VLA112" s="1009"/>
      <c r="VLB112" s="1009"/>
      <c r="VLC112" s="1009"/>
      <c r="VLD112" s="1009"/>
      <c r="VLE112" s="1009"/>
      <c r="VLF112" s="1009"/>
      <c r="VLG112" s="1009"/>
      <c r="VLH112" s="1009"/>
      <c r="VLI112" s="1009"/>
      <c r="VLJ112" s="1009"/>
      <c r="VLK112" s="1009"/>
      <c r="VLL112" s="1009"/>
      <c r="VLM112" s="1009"/>
      <c r="VLN112" s="1009"/>
      <c r="VLO112" s="1009"/>
      <c r="VLP112" s="1009"/>
      <c r="VLQ112" s="1009"/>
      <c r="VLR112" s="1009"/>
      <c r="VLS112" s="1009"/>
      <c r="VLT112" s="1009"/>
      <c r="VLU112" s="1009"/>
      <c r="VLV112" s="1009"/>
      <c r="VLW112" s="1009"/>
      <c r="VLX112" s="1009"/>
      <c r="VLY112" s="1009"/>
      <c r="VLZ112" s="1009"/>
      <c r="VMA112" s="1009"/>
      <c r="VMB112" s="1009"/>
      <c r="VMC112" s="1009"/>
      <c r="VMD112" s="1009"/>
      <c r="VME112" s="1009"/>
      <c r="VMF112" s="1009"/>
      <c r="VMG112" s="1009"/>
      <c r="VMH112" s="1009"/>
      <c r="VMI112" s="1009"/>
      <c r="VMJ112" s="1009"/>
      <c r="VMK112" s="1009"/>
      <c r="VML112" s="1009"/>
      <c r="VMM112" s="1009"/>
      <c r="VMN112" s="1009"/>
      <c r="VMO112" s="1009"/>
      <c r="VMP112" s="1009"/>
      <c r="VMQ112" s="1009"/>
      <c r="VMR112" s="1009"/>
      <c r="VMS112" s="1009"/>
      <c r="VMT112" s="1009"/>
      <c r="VMU112" s="1009"/>
      <c r="VMV112" s="1009"/>
      <c r="VMW112" s="1009"/>
      <c r="VMX112" s="1009"/>
      <c r="VMY112" s="1009"/>
      <c r="VMZ112" s="1009"/>
      <c r="VNA112" s="1009"/>
      <c r="VNB112" s="1009"/>
      <c r="VNC112" s="1009"/>
      <c r="VND112" s="1009"/>
      <c r="VNE112" s="1009"/>
      <c r="VNF112" s="1009"/>
      <c r="VNG112" s="1009"/>
      <c r="VNH112" s="1009"/>
      <c r="VNI112" s="1009"/>
      <c r="VNJ112" s="1009"/>
      <c r="VNK112" s="1009"/>
      <c r="VNL112" s="1009"/>
      <c r="VNM112" s="1009"/>
      <c r="VNN112" s="1009"/>
      <c r="VNO112" s="1009"/>
      <c r="VNP112" s="1009"/>
      <c r="VNQ112" s="1009"/>
      <c r="VNR112" s="1009"/>
      <c r="VNS112" s="1009"/>
      <c r="VNT112" s="1009"/>
      <c r="VNU112" s="1009"/>
      <c r="VNV112" s="1009"/>
      <c r="VNW112" s="1009"/>
      <c r="VNX112" s="1009"/>
      <c r="VNY112" s="1009"/>
      <c r="VNZ112" s="1009"/>
      <c r="VOA112" s="1009"/>
      <c r="VOB112" s="1009"/>
      <c r="VOC112" s="1009"/>
      <c r="VOD112" s="1009"/>
      <c r="VOE112" s="1009"/>
      <c r="VOF112" s="1009"/>
      <c r="VOG112" s="1009"/>
      <c r="VOH112" s="1009"/>
      <c r="VOI112" s="1009"/>
      <c r="VOJ112" s="1009"/>
      <c r="VOK112" s="1009"/>
      <c r="VOL112" s="1009"/>
      <c r="VOM112" s="1009"/>
      <c r="VON112" s="1009"/>
      <c r="VOO112" s="1009"/>
      <c r="VOP112" s="1009"/>
      <c r="VOQ112" s="1009"/>
      <c r="VOR112" s="1009"/>
      <c r="VOS112" s="1009"/>
      <c r="VOT112" s="1009"/>
      <c r="VOU112" s="1009"/>
      <c r="VOV112" s="1009"/>
      <c r="VOW112" s="1009"/>
      <c r="VOX112" s="1009"/>
      <c r="VOY112" s="1009"/>
      <c r="VOZ112" s="1009"/>
      <c r="VPA112" s="1009"/>
      <c r="VPB112" s="1009"/>
      <c r="VPC112" s="1009"/>
      <c r="VPD112" s="1009"/>
      <c r="VPE112" s="1009"/>
      <c r="VPF112" s="1009"/>
      <c r="VPG112" s="1009"/>
      <c r="VPH112" s="1009"/>
      <c r="VPI112" s="1009"/>
      <c r="VPJ112" s="1009"/>
      <c r="VPK112" s="1009"/>
      <c r="VPL112" s="1009"/>
      <c r="VPM112" s="1009"/>
      <c r="VPN112" s="1009"/>
      <c r="VPO112" s="1009"/>
      <c r="VPP112" s="1009"/>
      <c r="VPQ112" s="1009"/>
      <c r="VPR112" s="1009"/>
      <c r="VPS112" s="1009"/>
      <c r="VPT112" s="1009"/>
      <c r="VPU112" s="1009"/>
      <c r="VPV112" s="1009"/>
      <c r="VPW112" s="1009"/>
      <c r="VPX112" s="1009"/>
      <c r="VPY112" s="1009"/>
      <c r="VPZ112" s="1009"/>
      <c r="VQA112" s="1009"/>
      <c r="VQB112" s="1009"/>
      <c r="VQC112" s="1009"/>
      <c r="VQD112" s="1009"/>
      <c r="VQE112" s="1009"/>
      <c r="VQF112" s="1009"/>
      <c r="VQG112" s="1009"/>
      <c r="VQH112" s="1009"/>
      <c r="VQI112" s="1009"/>
      <c r="VQJ112" s="1009"/>
      <c r="VQK112" s="1009"/>
      <c r="VQL112" s="1009"/>
      <c r="VQM112" s="1009"/>
      <c r="VQN112" s="1009"/>
      <c r="VQO112" s="1009"/>
      <c r="VQP112" s="1009"/>
      <c r="VQQ112" s="1009"/>
      <c r="VQR112" s="1009"/>
      <c r="VQS112" s="1009"/>
      <c r="VQT112" s="1009"/>
      <c r="VQU112" s="1009"/>
      <c r="VQV112" s="1009"/>
      <c r="VQW112" s="1009"/>
      <c r="VQX112" s="1009"/>
      <c r="VQY112" s="1009"/>
      <c r="VQZ112" s="1009"/>
      <c r="VRA112" s="1009"/>
      <c r="VRB112" s="1009"/>
      <c r="VRC112" s="1009"/>
      <c r="VRD112" s="1009"/>
      <c r="VRE112" s="1009"/>
      <c r="VRF112" s="1009"/>
      <c r="VRG112" s="1009"/>
      <c r="VRH112" s="1009"/>
      <c r="VRI112" s="1009"/>
      <c r="VRJ112" s="1009"/>
      <c r="VRK112" s="1009"/>
      <c r="VRL112" s="1009"/>
      <c r="VRM112" s="1009"/>
      <c r="VRN112" s="1009"/>
      <c r="VRO112" s="1009"/>
      <c r="VRP112" s="1009"/>
      <c r="VRQ112" s="1009"/>
      <c r="VRR112" s="1009"/>
      <c r="VRS112" s="1009"/>
      <c r="VRT112" s="1009"/>
      <c r="VRU112" s="1009"/>
      <c r="VRV112" s="1009"/>
      <c r="VRW112" s="1009"/>
      <c r="VRX112" s="1009"/>
      <c r="VRY112" s="1009"/>
      <c r="VRZ112" s="1009"/>
      <c r="VSA112" s="1009"/>
      <c r="VSB112" s="1009"/>
      <c r="VSC112" s="1009"/>
      <c r="VSD112" s="1009"/>
      <c r="VSE112" s="1009"/>
      <c r="VSF112" s="1009"/>
      <c r="VSG112" s="1009"/>
      <c r="VSH112" s="1009"/>
      <c r="VSI112" s="1009"/>
      <c r="VSJ112" s="1009"/>
      <c r="VSK112" s="1009"/>
      <c r="VSL112" s="1009"/>
      <c r="VSM112" s="1009"/>
      <c r="VSN112" s="1009"/>
      <c r="VSO112" s="1009"/>
      <c r="VSP112" s="1009"/>
      <c r="VSQ112" s="1009"/>
      <c r="VSR112" s="1009"/>
      <c r="VSS112" s="1009"/>
      <c r="VST112" s="1009"/>
      <c r="VSU112" s="1009"/>
      <c r="VSV112" s="1009"/>
      <c r="VSW112" s="1009"/>
      <c r="VSX112" s="1009"/>
      <c r="VSY112" s="1009"/>
      <c r="VSZ112" s="1009"/>
      <c r="VTA112" s="1009"/>
      <c r="VTB112" s="1009"/>
      <c r="VTC112" s="1009"/>
      <c r="VTD112" s="1009"/>
      <c r="VTE112" s="1009"/>
      <c r="VTF112" s="1009"/>
      <c r="VTG112" s="1009"/>
      <c r="VTH112" s="1009"/>
      <c r="VTI112" s="1009"/>
      <c r="VTJ112" s="1009"/>
      <c r="VTK112" s="1009"/>
      <c r="VTL112" s="1009"/>
      <c r="VTM112" s="1009"/>
      <c r="VTN112" s="1009"/>
      <c r="VTO112" s="1009"/>
      <c r="VTP112" s="1009"/>
      <c r="VTQ112" s="1009"/>
      <c r="VTR112" s="1009"/>
      <c r="VTS112" s="1009"/>
      <c r="VTT112" s="1009"/>
      <c r="VTU112" s="1009"/>
      <c r="VTV112" s="1009"/>
      <c r="VTW112" s="1009"/>
      <c r="VTX112" s="1009"/>
      <c r="VTY112" s="1009"/>
      <c r="VTZ112" s="1009"/>
      <c r="VUA112" s="1009"/>
      <c r="VUB112" s="1009"/>
      <c r="VUC112" s="1009"/>
      <c r="VUD112" s="1009"/>
      <c r="VUE112" s="1009"/>
      <c r="VUF112" s="1009"/>
      <c r="VUG112" s="1009"/>
      <c r="VUH112" s="1009"/>
      <c r="VUI112" s="1009"/>
      <c r="VUJ112" s="1009"/>
      <c r="VUK112" s="1009"/>
      <c r="VUL112" s="1009"/>
      <c r="VUM112" s="1009"/>
      <c r="VUN112" s="1009"/>
      <c r="VUO112" s="1009"/>
      <c r="VUP112" s="1009"/>
      <c r="VUQ112" s="1009"/>
      <c r="VUR112" s="1009"/>
      <c r="VUS112" s="1009"/>
      <c r="VUT112" s="1009"/>
      <c r="VUU112" s="1009"/>
      <c r="VUV112" s="1009"/>
      <c r="VUW112" s="1009"/>
      <c r="VUX112" s="1009"/>
      <c r="VUY112" s="1009"/>
      <c r="VUZ112" s="1009"/>
      <c r="VVA112" s="1009"/>
      <c r="VVB112" s="1009"/>
      <c r="VVC112" s="1009"/>
      <c r="VVD112" s="1009"/>
      <c r="VVE112" s="1009"/>
      <c r="VVF112" s="1009"/>
      <c r="VVG112" s="1009"/>
      <c r="VVH112" s="1009"/>
      <c r="VVI112" s="1009"/>
      <c r="VVJ112" s="1009"/>
      <c r="VVK112" s="1009"/>
      <c r="VVL112" s="1009"/>
      <c r="VVM112" s="1009"/>
      <c r="VVN112" s="1009"/>
      <c r="VVO112" s="1009"/>
      <c r="VVP112" s="1009"/>
      <c r="VVQ112" s="1009"/>
      <c r="VVR112" s="1009"/>
      <c r="VVS112" s="1009"/>
      <c r="VVT112" s="1009"/>
      <c r="VVU112" s="1009"/>
      <c r="VVV112" s="1009"/>
      <c r="VVW112" s="1009"/>
      <c r="VVX112" s="1009"/>
      <c r="VVY112" s="1009"/>
      <c r="VVZ112" s="1009"/>
      <c r="VWA112" s="1009"/>
      <c r="VWB112" s="1009"/>
      <c r="VWC112" s="1009"/>
      <c r="VWD112" s="1009"/>
      <c r="VWE112" s="1009"/>
      <c r="VWF112" s="1009"/>
      <c r="VWG112" s="1009"/>
      <c r="VWH112" s="1009"/>
      <c r="VWI112" s="1009"/>
      <c r="VWJ112" s="1009"/>
      <c r="VWK112" s="1009"/>
      <c r="VWL112" s="1009"/>
      <c r="VWM112" s="1009"/>
      <c r="VWN112" s="1009"/>
      <c r="VWO112" s="1009"/>
      <c r="VWP112" s="1009"/>
      <c r="VWQ112" s="1009"/>
      <c r="VWR112" s="1009"/>
      <c r="VWS112" s="1009"/>
      <c r="VWT112" s="1009"/>
      <c r="VWU112" s="1009"/>
      <c r="VWV112" s="1009"/>
      <c r="VWW112" s="1009"/>
      <c r="VWX112" s="1009"/>
      <c r="VWY112" s="1009"/>
      <c r="VWZ112" s="1009"/>
      <c r="VXA112" s="1009"/>
      <c r="VXB112" s="1009"/>
      <c r="VXC112" s="1009"/>
      <c r="VXD112" s="1009"/>
      <c r="VXE112" s="1009"/>
      <c r="VXF112" s="1009"/>
      <c r="VXG112" s="1009"/>
      <c r="VXH112" s="1009"/>
      <c r="VXI112" s="1009"/>
      <c r="VXJ112" s="1009"/>
      <c r="VXK112" s="1009"/>
      <c r="VXL112" s="1009"/>
      <c r="VXM112" s="1009"/>
      <c r="VXN112" s="1009"/>
      <c r="VXO112" s="1009"/>
      <c r="VXP112" s="1009"/>
      <c r="VXQ112" s="1009"/>
      <c r="VXR112" s="1009"/>
      <c r="VXS112" s="1009"/>
      <c r="VXT112" s="1009"/>
      <c r="VXU112" s="1009"/>
      <c r="VXV112" s="1009"/>
      <c r="VXW112" s="1009"/>
      <c r="VXX112" s="1009"/>
      <c r="VXY112" s="1009"/>
      <c r="VXZ112" s="1009"/>
      <c r="VYA112" s="1009"/>
      <c r="VYB112" s="1009"/>
      <c r="VYC112" s="1009"/>
      <c r="VYD112" s="1009"/>
      <c r="VYE112" s="1009"/>
      <c r="VYF112" s="1009"/>
      <c r="VYG112" s="1009"/>
      <c r="VYH112" s="1009"/>
      <c r="VYI112" s="1009"/>
      <c r="VYJ112" s="1009"/>
      <c r="VYK112" s="1009"/>
      <c r="VYL112" s="1009"/>
      <c r="VYM112" s="1009"/>
      <c r="VYN112" s="1009"/>
      <c r="VYO112" s="1009"/>
      <c r="VYP112" s="1009"/>
      <c r="VYQ112" s="1009"/>
      <c r="VYR112" s="1009"/>
      <c r="VYS112" s="1009"/>
      <c r="VYT112" s="1009"/>
      <c r="VYU112" s="1009"/>
      <c r="VYV112" s="1009"/>
      <c r="VYW112" s="1009"/>
      <c r="VYX112" s="1009"/>
      <c r="VYY112" s="1009"/>
      <c r="VYZ112" s="1009"/>
      <c r="VZA112" s="1009"/>
      <c r="VZB112" s="1009"/>
      <c r="VZC112" s="1009"/>
      <c r="VZD112" s="1009"/>
      <c r="VZE112" s="1009"/>
      <c r="VZF112" s="1009"/>
      <c r="VZG112" s="1009"/>
      <c r="VZH112" s="1009"/>
      <c r="VZI112" s="1009"/>
      <c r="VZJ112" s="1009"/>
      <c r="VZK112" s="1009"/>
      <c r="VZL112" s="1009"/>
      <c r="VZM112" s="1009"/>
      <c r="VZN112" s="1009"/>
      <c r="VZO112" s="1009"/>
      <c r="VZP112" s="1009"/>
      <c r="VZQ112" s="1009"/>
      <c r="VZR112" s="1009"/>
      <c r="VZS112" s="1009"/>
      <c r="VZT112" s="1009"/>
      <c r="VZU112" s="1009"/>
      <c r="VZV112" s="1009"/>
      <c r="VZW112" s="1009"/>
      <c r="VZX112" s="1009"/>
      <c r="VZY112" s="1009"/>
      <c r="VZZ112" s="1009"/>
      <c r="WAA112" s="1009"/>
      <c r="WAB112" s="1009"/>
      <c r="WAC112" s="1009"/>
      <c r="WAD112" s="1009"/>
      <c r="WAE112" s="1009"/>
      <c r="WAF112" s="1009"/>
      <c r="WAG112" s="1009"/>
      <c r="WAH112" s="1009"/>
      <c r="WAI112" s="1009"/>
      <c r="WAJ112" s="1009"/>
      <c r="WAK112" s="1009"/>
      <c r="WAL112" s="1009"/>
      <c r="WAM112" s="1009"/>
      <c r="WAN112" s="1009"/>
      <c r="WAO112" s="1009"/>
      <c r="WAP112" s="1009"/>
      <c r="WAQ112" s="1009"/>
      <c r="WAR112" s="1009"/>
      <c r="WAS112" s="1009"/>
      <c r="WAT112" s="1009"/>
      <c r="WAU112" s="1009"/>
      <c r="WAV112" s="1009"/>
      <c r="WAW112" s="1009"/>
      <c r="WAX112" s="1009"/>
      <c r="WAY112" s="1009"/>
      <c r="WAZ112" s="1009"/>
      <c r="WBA112" s="1009"/>
      <c r="WBB112" s="1009"/>
      <c r="WBC112" s="1009"/>
      <c r="WBD112" s="1009"/>
      <c r="WBE112" s="1009"/>
      <c r="WBF112" s="1009"/>
      <c r="WBG112" s="1009"/>
      <c r="WBH112" s="1009"/>
      <c r="WBI112" s="1009"/>
      <c r="WBJ112" s="1009"/>
      <c r="WBK112" s="1009"/>
      <c r="WBL112" s="1009"/>
      <c r="WBM112" s="1009"/>
      <c r="WBN112" s="1009"/>
      <c r="WBO112" s="1009"/>
      <c r="WBP112" s="1009"/>
      <c r="WBQ112" s="1009"/>
      <c r="WBR112" s="1009"/>
      <c r="WBS112" s="1009"/>
      <c r="WBT112" s="1009"/>
      <c r="WBU112" s="1009"/>
      <c r="WBV112" s="1009"/>
      <c r="WBW112" s="1009"/>
      <c r="WBX112" s="1009"/>
      <c r="WBY112" s="1009"/>
      <c r="WBZ112" s="1009"/>
      <c r="WCA112" s="1009"/>
      <c r="WCB112" s="1009"/>
      <c r="WCC112" s="1009"/>
      <c r="WCD112" s="1009"/>
      <c r="WCE112" s="1009"/>
      <c r="WCF112" s="1009"/>
      <c r="WCG112" s="1009"/>
      <c r="WCH112" s="1009"/>
      <c r="WCI112" s="1009"/>
      <c r="WCJ112" s="1009"/>
      <c r="WCK112" s="1009"/>
      <c r="WCL112" s="1009"/>
      <c r="WCM112" s="1009"/>
      <c r="WCN112" s="1009"/>
      <c r="WCO112" s="1009"/>
      <c r="WCP112" s="1009"/>
      <c r="WCQ112" s="1009"/>
      <c r="WCR112" s="1009"/>
      <c r="WCS112" s="1009"/>
      <c r="WCT112" s="1009"/>
      <c r="WCU112" s="1009"/>
      <c r="WCV112" s="1009"/>
      <c r="WCW112" s="1009"/>
      <c r="WCX112" s="1009"/>
      <c r="WCY112" s="1009"/>
      <c r="WCZ112" s="1009"/>
      <c r="WDA112" s="1009"/>
      <c r="WDB112" s="1009"/>
      <c r="WDC112" s="1009"/>
      <c r="WDD112" s="1009"/>
      <c r="WDE112" s="1009"/>
      <c r="WDF112" s="1009"/>
      <c r="WDG112" s="1009"/>
      <c r="WDH112" s="1009"/>
      <c r="WDI112" s="1009"/>
      <c r="WDJ112" s="1009"/>
      <c r="WDK112" s="1009"/>
      <c r="WDL112" s="1009"/>
      <c r="WDM112" s="1009"/>
      <c r="WDN112" s="1009"/>
      <c r="WDO112" s="1009"/>
      <c r="WDP112" s="1009"/>
      <c r="WDQ112" s="1009"/>
      <c r="WDR112" s="1009"/>
      <c r="WDS112" s="1009"/>
      <c r="WDT112" s="1009"/>
      <c r="WDU112" s="1009"/>
      <c r="WDV112" s="1009"/>
      <c r="WDW112" s="1009"/>
      <c r="WDX112" s="1009"/>
      <c r="WDY112" s="1009"/>
      <c r="WDZ112" s="1009"/>
      <c r="WEA112" s="1009"/>
      <c r="WEB112" s="1009"/>
      <c r="WEC112" s="1009"/>
      <c r="WED112" s="1009"/>
      <c r="WEE112" s="1009"/>
      <c r="WEF112" s="1009"/>
      <c r="WEG112" s="1009"/>
      <c r="WEH112" s="1009"/>
      <c r="WEI112" s="1009"/>
      <c r="WEJ112" s="1009"/>
      <c r="WEK112" s="1009"/>
      <c r="WEL112" s="1009"/>
      <c r="WEM112" s="1009"/>
      <c r="WEN112" s="1009"/>
      <c r="WEO112" s="1009"/>
      <c r="WEP112" s="1009"/>
      <c r="WEQ112" s="1009"/>
      <c r="WER112" s="1009"/>
      <c r="WES112" s="1009"/>
      <c r="WET112" s="1009"/>
      <c r="WEU112" s="1009"/>
      <c r="WEV112" s="1009"/>
      <c r="WEW112" s="1009"/>
      <c r="WEX112" s="1009"/>
      <c r="WEY112" s="1009"/>
      <c r="WEZ112" s="1009"/>
      <c r="WFA112" s="1009"/>
      <c r="WFB112" s="1009"/>
      <c r="WFC112" s="1009"/>
      <c r="WFD112" s="1009"/>
      <c r="WFE112" s="1009"/>
      <c r="WFF112" s="1009"/>
      <c r="WFG112" s="1009"/>
      <c r="WFH112" s="1009"/>
      <c r="WFI112" s="1009"/>
      <c r="WFJ112" s="1009"/>
      <c r="WFK112" s="1009"/>
      <c r="WFL112" s="1009"/>
      <c r="WFM112" s="1009"/>
      <c r="WFN112" s="1009"/>
      <c r="WFO112" s="1009"/>
      <c r="WFP112" s="1009"/>
      <c r="WFQ112" s="1009"/>
      <c r="WFR112" s="1009"/>
      <c r="WFS112" s="1009"/>
      <c r="WFT112" s="1009"/>
      <c r="WFU112" s="1009"/>
      <c r="WFV112" s="1009"/>
      <c r="WFW112" s="1009"/>
      <c r="WFX112" s="1009"/>
      <c r="WFY112" s="1009"/>
      <c r="WFZ112" s="1009"/>
      <c r="WGA112" s="1009"/>
      <c r="WGB112" s="1009"/>
      <c r="WGC112" s="1009"/>
      <c r="WGD112" s="1009"/>
      <c r="WGE112" s="1009"/>
      <c r="WGF112" s="1009"/>
      <c r="WGG112" s="1009"/>
      <c r="WGH112" s="1009"/>
      <c r="WGI112" s="1009"/>
      <c r="WGJ112" s="1009"/>
      <c r="WGK112" s="1009"/>
      <c r="WGL112" s="1009"/>
      <c r="WGM112" s="1009"/>
      <c r="WGN112" s="1009"/>
      <c r="WGO112" s="1009"/>
      <c r="WGP112" s="1009"/>
      <c r="WGQ112" s="1009"/>
      <c r="WGR112" s="1009"/>
      <c r="WGS112" s="1009"/>
      <c r="WGT112" s="1009"/>
      <c r="WGU112" s="1009"/>
      <c r="WGV112" s="1009"/>
      <c r="WGW112" s="1009"/>
      <c r="WGX112" s="1009"/>
      <c r="WGY112" s="1009"/>
      <c r="WGZ112" s="1009"/>
      <c r="WHA112" s="1009"/>
      <c r="WHB112" s="1009"/>
      <c r="WHC112" s="1009"/>
      <c r="WHD112" s="1009"/>
      <c r="WHE112" s="1009"/>
      <c r="WHF112" s="1009"/>
      <c r="WHG112" s="1009"/>
      <c r="WHH112" s="1009"/>
      <c r="WHI112" s="1009"/>
      <c r="WHJ112" s="1009"/>
      <c r="WHK112" s="1009"/>
      <c r="WHL112" s="1009"/>
      <c r="WHM112" s="1009"/>
      <c r="WHN112" s="1009"/>
      <c r="WHO112" s="1009"/>
      <c r="WHP112" s="1009"/>
      <c r="WHQ112" s="1009"/>
      <c r="WHR112" s="1009"/>
      <c r="WHS112" s="1009"/>
      <c r="WHT112" s="1009"/>
      <c r="WHU112" s="1009"/>
      <c r="WHV112" s="1009"/>
      <c r="WHW112" s="1009"/>
      <c r="WHX112" s="1009"/>
      <c r="WHY112" s="1009"/>
      <c r="WHZ112" s="1009"/>
      <c r="WIA112" s="1009"/>
      <c r="WIB112" s="1009"/>
      <c r="WIC112" s="1009"/>
      <c r="WID112" s="1009"/>
      <c r="WIE112" s="1009"/>
      <c r="WIF112" s="1009"/>
      <c r="WIG112" s="1009"/>
      <c r="WIH112" s="1009"/>
      <c r="WII112" s="1009"/>
      <c r="WIJ112" s="1009"/>
      <c r="WIK112" s="1009"/>
      <c r="WIL112" s="1009"/>
      <c r="WIM112" s="1009"/>
      <c r="WIN112" s="1009"/>
      <c r="WIO112" s="1009"/>
      <c r="WIP112" s="1009"/>
      <c r="WIQ112" s="1009"/>
      <c r="WIR112" s="1009"/>
      <c r="WIS112" s="1009"/>
      <c r="WIT112" s="1009"/>
      <c r="WIU112" s="1009"/>
      <c r="WIV112" s="1009"/>
      <c r="WIW112" s="1009"/>
      <c r="WIX112" s="1009"/>
      <c r="WIY112" s="1009"/>
      <c r="WIZ112" s="1009"/>
      <c r="WJA112" s="1009"/>
      <c r="WJB112" s="1009"/>
      <c r="WJC112" s="1009"/>
      <c r="WJD112" s="1009"/>
      <c r="WJE112" s="1009"/>
      <c r="WJF112" s="1009"/>
      <c r="WJG112" s="1009"/>
      <c r="WJH112" s="1009"/>
      <c r="WJI112" s="1009"/>
      <c r="WJJ112" s="1009"/>
      <c r="WJK112" s="1009"/>
      <c r="WJL112" s="1009"/>
      <c r="WJM112" s="1009"/>
      <c r="WJN112" s="1009"/>
      <c r="WJO112" s="1009"/>
      <c r="WJP112" s="1009"/>
      <c r="WJQ112" s="1009"/>
      <c r="WJR112" s="1009"/>
      <c r="WJS112" s="1009"/>
      <c r="WJT112" s="1009"/>
      <c r="WJU112" s="1009"/>
      <c r="WJV112" s="1009"/>
      <c r="WJW112" s="1009"/>
      <c r="WJX112" s="1009"/>
      <c r="WJY112" s="1009"/>
      <c r="WJZ112" s="1009"/>
      <c r="WKA112" s="1009"/>
      <c r="WKB112" s="1009"/>
      <c r="WKC112" s="1009"/>
      <c r="WKD112" s="1009"/>
      <c r="WKE112" s="1009"/>
      <c r="WKF112" s="1009"/>
      <c r="WKG112" s="1009"/>
      <c r="WKH112" s="1009"/>
      <c r="WKI112" s="1009"/>
      <c r="WKJ112" s="1009"/>
      <c r="WKK112" s="1009"/>
      <c r="WKL112" s="1009"/>
      <c r="WKM112" s="1009"/>
      <c r="WKN112" s="1009"/>
      <c r="WKO112" s="1009"/>
      <c r="WKP112" s="1009"/>
      <c r="WKQ112" s="1009"/>
      <c r="WKR112" s="1009"/>
      <c r="WKS112" s="1009"/>
      <c r="WKT112" s="1009"/>
      <c r="WKU112" s="1009"/>
      <c r="WKV112" s="1009"/>
      <c r="WKW112" s="1009"/>
      <c r="WKX112" s="1009"/>
      <c r="WKY112" s="1009"/>
      <c r="WKZ112" s="1009"/>
      <c r="WLA112" s="1009"/>
      <c r="WLB112" s="1009"/>
      <c r="WLC112" s="1009"/>
      <c r="WLD112" s="1009"/>
      <c r="WLE112" s="1009"/>
      <c r="WLF112" s="1009"/>
      <c r="WLG112" s="1009"/>
      <c r="WLH112" s="1009"/>
      <c r="WLI112" s="1009"/>
      <c r="WLJ112" s="1009"/>
      <c r="WLK112" s="1009"/>
      <c r="WLL112" s="1009"/>
      <c r="WLM112" s="1009"/>
      <c r="WLN112" s="1009"/>
      <c r="WLO112" s="1009"/>
      <c r="WLP112" s="1009"/>
      <c r="WLQ112" s="1009"/>
      <c r="WLR112" s="1009"/>
      <c r="WLS112" s="1009"/>
      <c r="WLT112" s="1009"/>
      <c r="WLU112" s="1009"/>
      <c r="WLV112" s="1009"/>
      <c r="WLW112" s="1009"/>
      <c r="WLX112" s="1009"/>
      <c r="WLY112" s="1009"/>
      <c r="WLZ112" s="1009"/>
      <c r="WMA112" s="1009"/>
      <c r="WMB112" s="1009"/>
      <c r="WMC112" s="1009"/>
      <c r="WMD112" s="1009"/>
      <c r="WME112" s="1009"/>
      <c r="WMF112" s="1009"/>
      <c r="WMG112" s="1009"/>
      <c r="WMH112" s="1009"/>
      <c r="WMI112" s="1009"/>
      <c r="WMJ112" s="1009"/>
      <c r="WMK112" s="1009"/>
      <c r="WML112" s="1009"/>
      <c r="WMM112" s="1009"/>
      <c r="WMN112" s="1009"/>
      <c r="WMO112" s="1009"/>
      <c r="WMP112" s="1009"/>
      <c r="WMQ112" s="1009"/>
      <c r="WMR112" s="1009"/>
      <c r="WMS112" s="1009"/>
      <c r="WMT112" s="1009"/>
      <c r="WMU112" s="1009"/>
      <c r="WMV112" s="1009"/>
      <c r="WMW112" s="1009"/>
      <c r="WMX112" s="1009"/>
      <c r="WMY112" s="1009"/>
      <c r="WMZ112" s="1009"/>
      <c r="WNA112" s="1009"/>
      <c r="WNB112" s="1009"/>
      <c r="WNC112" s="1009"/>
      <c r="WND112" s="1009"/>
      <c r="WNE112" s="1009"/>
      <c r="WNF112" s="1009"/>
      <c r="WNG112" s="1009"/>
      <c r="WNH112" s="1009"/>
      <c r="WNI112" s="1009"/>
      <c r="WNJ112" s="1009"/>
      <c r="WNK112" s="1009"/>
      <c r="WNL112" s="1009"/>
      <c r="WNM112" s="1009"/>
      <c r="WNN112" s="1009"/>
      <c r="WNO112" s="1009"/>
      <c r="WNP112" s="1009"/>
      <c r="WNQ112" s="1009"/>
      <c r="WNR112" s="1009"/>
      <c r="WNS112" s="1009"/>
      <c r="WNT112" s="1009"/>
      <c r="WNU112" s="1009"/>
      <c r="WNV112" s="1009"/>
      <c r="WNW112" s="1009"/>
      <c r="WNX112" s="1009"/>
      <c r="WNY112" s="1009"/>
      <c r="WNZ112" s="1009"/>
      <c r="WOA112" s="1009"/>
      <c r="WOB112" s="1009"/>
      <c r="WOC112" s="1009"/>
      <c r="WOD112" s="1009"/>
      <c r="WOE112" s="1009"/>
      <c r="WOF112" s="1009"/>
      <c r="WOG112" s="1009"/>
      <c r="WOH112" s="1009"/>
      <c r="WOI112" s="1009"/>
      <c r="WOJ112" s="1009"/>
      <c r="WOK112" s="1009"/>
      <c r="WOL112" s="1009"/>
      <c r="WOM112" s="1009"/>
      <c r="WON112" s="1009"/>
      <c r="WOO112" s="1009"/>
      <c r="WOP112" s="1009"/>
      <c r="WOQ112" s="1009"/>
      <c r="WOR112" s="1009"/>
      <c r="WOS112" s="1009"/>
      <c r="WOT112" s="1009"/>
      <c r="WOU112" s="1009"/>
      <c r="WOV112" s="1009"/>
      <c r="WOW112" s="1009"/>
      <c r="WOX112" s="1009"/>
      <c r="WOY112" s="1009"/>
      <c r="WOZ112" s="1009"/>
      <c r="WPA112" s="1009"/>
      <c r="WPB112" s="1009"/>
      <c r="WPC112" s="1009"/>
      <c r="WPD112" s="1009"/>
      <c r="WPE112" s="1009"/>
      <c r="WPF112" s="1009"/>
      <c r="WPG112" s="1009"/>
      <c r="WPH112" s="1009"/>
      <c r="WPI112" s="1009"/>
      <c r="WPJ112" s="1009"/>
      <c r="WPK112" s="1009"/>
      <c r="WPL112" s="1009"/>
      <c r="WPM112" s="1009"/>
      <c r="WPN112" s="1009"/>
      <c r="WPO112" s="1009"/>
      <c r="WPP112" s="1009"/>
      <c r="WPQ112" s="1009"/>
      <c r="WPR112" s="1009"/>
      <c r="WPS112" s="1009"/>
      <c r="WPT112" s="1009"/>
      <c r="WPU112" s="1009"/>
      <c r="WPV112" s="1009"/>
      <c r="WPW112" s="1009"/>
      <c r="WPX112" s="1009"/>
      <c r="WPY112" s="1009"/>
      <c r="WPZ112" s="1009"/>
      <c r="WQA112" s="1009"/>
      <c r="WQB112" s="1009"/>
      <c r="WQC112" s="1009"/>
      <c r="WQD112" s="1009"/>
      <c r="WQE112" s="1009"/>
      <c r="WQF112" s="1009"/>
      <c r="WQG112" s="1009"/>
      <c r="WQH112" s="1009"/>
      <c r="WQI112" s="1009"/>
      <c r="WQJ112" s="1009"/>
      <c r="WQK112" s="1009"/>
      <c r="WQL112" s="1009"/>
      <c r="WQM112" s="1009"/>
      <c r="WQN112" s="1009"/>
      <c r="WQO112" s="1009"/>
      <c r="WQP112" s="1009"/>
      <c r="WQQ112" s="1009"/>
      <c r="WQR112" s="1009"/>
      <c r="WQS112" s="1009"/>
      <c r="WQT112" s="1009"/>
      <c r="WQU112" s="1009"/>
      <c r="WQV112" s="1009"/>
      <c r="WQW112" s="1009"/>
      <c r="WQX112" s="1009"/>
      <c r="WQY112" s="1009"/>
      <c r="WQZ112" s="1009"/>
      <c r="WRA112" s="1009"/>
      <c r="WRB112" s="1009"/>
      <c r="WRC112" s="1009"/>
      <c r="WRD112" s="1009"/>
      <c r="WRE112" s="1009"/>
      <c r="WRF112" s="1009"/>
      <c r="WRG112" s="1009"/>
      <c r="WRH112" s="1009"/>
      <c r="WRI112" s="1009"/>
      <c r="WRJ112" s="1009"/>
      <c r="WRK112" s="1009"/>
      <c r="WRL112" s="1009"/>
      <c r="WRM112" s="1009"/>
      <c r="WRN112" s="1009"/>
      <c r="WRO112" s="1009"/>
      <c r="WRP112" s="1009"/>
      <c r="WRQ112" s="1009"/>
      <c r="WRR112" s="1009"/>
      <c r="WRS112" s="1009"/>
      <c r="WRT112" s="1009"/>
      <c r="WRU112" s="1009"/>
      <c r="WRV112" s="1009"/>
      <c r="WRW112" s="1009"/>
      <c r="WRX112" s="1009"/>
      <c r="WRY112" s="1009"/>
      <c r="WRZ112" s="1009"/>
      <c r="WSA112" s="1009"/>
      <c r="WSB112" s="1009"/>
      <c r="WSC112" s="1009"/>
      <c r="WSD112" s="1009"/>
      <c r="WSE112" s="1009"/>
      <c r="WSF112" s="1009"/>
      <c r="WSG112" s="1009"/>
      <c r="WSH112" s="1009"/>
      <c r="WSI112" s="1009"/>
      <c r="WSJ112" s="1009"/>
      <c r="WSK112" s="1009"/>
      <c r="WSL112" s="1009"/>
      <c r="WSM112" s="1009"/>
      <c r="WSN112" s="1009"/>
      <c r="WSO112" s="1009"/>
      <c r="WSP112" s="1009"/>
      <c r="WSQ112" s="1009"/>
      <c r="WSR112" s="1009"/>
      <c r="WSS112" s="1009"/>
      <c r="WST112" s="1009"/>
      <c r="WSU112" s="1009"/>
      <c r="WSV112" s="1009"/>
      <c r="WSW112" s="1009"/>
      <c r="WSX112" s="1009"/>
      <c r="WSY112" s="1009"/>
      <c r="WSZ112" s="1009"/>
      <c r="WTA112" s="1009"/>
      <c r="WTB112" s="1009"/>
      <c r="WTC112" s="1009"/>
      <c r="WTD112" s="1009"/>
      <c r="WTE112" s="1009"/>
      <c r="WTF112" s="1009"/>
      <c r="WTG112" s="1009"/>
      <c r="WTH112" s="1009"/>
      <c r="WTI112" s="1009"/>
      <c r="WTJ112" s="1009"/>
      <c r="WTK112" s="1009"/>
      <c r="WTL112" s="1009"/>
      <c r="WTM112" s="1009"/>
      <c r="WTN112" s="1009"/>
      <c r="WTO112" s="1009"/>
      <c r="WTP112" s="1009"/>
      <c r="WTQ112" s="1009"/>
      <c r="WTR112" s="1009"/>
      <c r="WTS112" s="1009"/>
      <c r="WTT112" s="1009"/>
      <c r="WTU112" s="1009"/>
      <c r="WTV112" s="1009"/>
      <c r="WTW112" s="1009"/>
      <c r="WTX112" s="1009"/>
      <c r="WTY112" s="1009"/>
      <c r="WTZ112" s="1009"/>
      <c r="WUA112" s="1009"/>
      <c r="WUB112" s="1009"/>
      <c r="WUC112" s="1009"/>
      <c r="WUD112" s="1009"/>
      <c r="WUE112" s="1009"/>
      <c r="WUF112" s="1009"/>
      <c r="WUG112" s="1009"/>
      <c r="WUH112" s="1009"/>
      <c r="WUI112" s="1009"/>
      <c r="WUJ112" s="1009"/>
      <c r="WUK112" s="1009"/>
      <c r="WUL112" s="1009"/>
      <c r="WUM112" s="1009"/>
      <c r="WUN112" s="1009"/>
      <c r="WUO112" s="1009"/>
      <c r="WUP112" s="1009"/>
      <c r="WUQ112" s="1009"/>
      <c r="WUR112" s="1009"/>
      <c r="WUS112" s="1009"/>
      <c r="WUT112" s="1009"/>
      <c r="WUU112" s="1009"/>
      <c r="WUV112" s="1009"/>
      <c r="WUW112" s="1009"/>
      <c r="WUX112" s="1009"/>
      <c r="WUY112" s="1009"/>
      <c r="WUZ112" s="1009"/>
      <c r="WVA112" s="1009"/>
      <c r="WVB112" s="1009"/>
      <c r="WVC112" s="1009"/>
      <c r="WVD112" s="1009"/>
      <c r="WVE112" s="1009"/>
      <c r="WVF112" s="1009"/>
      <c r="WVG112" s="1009"/>
      <c r="WVH112" s="1009"/>
      <c r="WVI112" s="1009"/>
      <c r="WVJ112" s="1009"/>
      <c r="WVK112" s="1009"/>
      <c r="WVL112" s="1009"/>
      <c r="WVM112" s="1009"/>
      <c r="WVN112" s="1009"/>
      <c r="WVO112" s="1009"/>
      <c r="WVP112" s="1009"/>
      <c r="WVQ112" s="1009"/>
      <c r="WVR112" s="1009"/>
      <c r="WVS112" s="1009"/>
      <c r="WVT112" s="1009"/>
      <c r="WVU112" s="1009"/>
      <c r="WVV112" s="1009"/>
      <c r="WVW112" s="1009"/>
      <c r="WVX112" s="1009"/>
      <c r="WVY112" s="1009"/>
      <c r="WVZ112" s="1009"/>
      <c r="WWA112" s="1009"/>
      <c r="WWB112" s="1009"/>
      <c r="WWC112" s="1009"/>
      <c r="WWD112" s="1009"/>
      <c r="WWE112" s="1009"/>
      <c r="WWF112" s="1009"/>
      <c r="WWG112" s="1009"/>
      <c r="WWH112" s="1009"/>
      <c r="WWI112" s="1009"/>
      <c r="WWJ112" s="1009"/>
      <c r="WWK112" s="1009"/>
      <c r="WWL112" s="1009"/>
      <c r="WWM112" s="1009"/>
      <c r="WWN112" s="1009"/>
      <c r="WWO112" s="1009"/>
      <c r="WWP112" s="1009"/>
      <c r="WWQ112" s="1009"/>
      <c r="WWR112" s="1009"/>
      <c r="WWS112" s="1009"/>
      <c r="WWT112" s="1009"/>
      <c r="WWU112" s="1009"/>
      <c r="WWV112" s="1009"/>
      <c r="WWW112" s="1009"/>
      <c r="WWX112" s="1009"/>
      <c r="WWY112" s="1009"/>
      <c r="WWZ112" s="1009"/>
      <c r="WXA112" s="1009"/>
      <c r="WXB112" s="1009"/>
      <c r="WXC112" s="1009"/>
      <c r="WXD112" s="1009"/>
      <c r="WXE112" s="1009"/>
      <c r="WXF112" s="1009"/>
      <c r="WXG112" s="1009"/>
      <c r="WXH112" s="1009"/>
      <c r="WXI112" s="1009"/>
      <c r="WXJ112" s="1009"/>
      <c r="WXK112" s="1009"/>
      <c r="WXL112" s="1009"/>
      <c r="WXM112" s="1009"/>
      <c r="WXN112" s="1009"/>
      <c r="WXO112" s="1009"/>
      <c r="WXP112" s="1009"/>
      <c r="WXQ112" s="1009"/>
      <c r="WXR112" s="1009"/>
      <c r="WXS112" s="1009"/>
      <c r="WXT112" s="1009"/>
      <c r="WXU112" s="1009"/>
      <c r="WXV112" s="1009"/>
      <c r="WXW112" s="1009"/>
      <c r="WXX112" s="1009"/>
      <c r="WXY112" s="1009"/>
      <c r="WXZ112" s="1009"/>
      <c r="WYA112" s="1009"/>
      <c r="WYB112" s="1009"/>
      <c r="WYC112" s="1009"/>
      <c r="WYD112" s="1009"/>
      <c r="WYE112" s="1009"/>
      <c r="WYF112" s="1009"/>
      <c r="WYG112" s="1009"/>
      <c r="WYH112" s="1009"/>
      <c r="WYI112" s="1009"/>
      <c r="WYJ112" s="1009"/>
      <c r="WYK112" s="1009"/>
      <c r="WYL112" s="1009"/>
      <c r="WYM112" s="1009"/>
      <c r="WYN112" s="1009"/>
      <c r="WYO112" s="1009"/>
      <c r="WYP112" s="1009"/>
      <c r="WYQ112" s="1009"/>
      <c r="WYR112" s="1009"/>
      <c r="WYS112" s="1009"/>
      <c r="WYT112" s="1009"/>
      <c r="WYU112" s="1009"/>
      <c r="WYV112" s="1009"/>
      <c r="WYW112" s="1009"/>
      <c r="WYX112" s="1009"/>
      <c r="WYY112" s="1009"/>
      <c r="WYZ112" s="1009"/>
      <c r="WZA112" s="1009"/>
      <c r="WZB112" s="1009"/>
      <c r="WZC112" s="1009"/>
      <c r="WZD112" s="1009"/>
      <c r="WZE112" s="1009"/>
      <c r="WZF112" s="1009"/>
      <c r="WZG112" s="1009"/>
      <c r="WZH112" s="1009"/>
      <c r="WZI112" s="1009"/>
      <c r="WZJ112" s="1009"/>
      <c r="WZK112" s="1009"/>
      <c r="WZL112" s="1009"/>
      <c r="WZM112" s="1009"/>
      <c r="WZN112" s="1009"/>
      <c r="WZO112" s="1009"/>
      <c r="WZP112" s="1009"/>
      <c r="WZQ112" s="1009"/>
      <c r="WZR112" s="1009"/>
      <c r="WZS112" s="1009"/>
      <c r="WZT112" s="1009"/>
      <c r="WZU112" s="1009"/>
      <c r="WZV112" s="1009"/>
      <c r="WZW112" s="1009"/>
      <c r="WZX112" s="1009"/>
      <c r="WZY112" s="1009"/>
      <c r="WZZ112" s="1009"/>
      <c r="XAA112" s="1009"/>
      <c r="XAB112" s="1009"/>
      <c r="XAC112" s="1009"/>
      <c r="XAD112" s="1009"/>
      <c r="XAE112" s="1009"/>
      <c r="XAF112" s="1009"/>
      <c r="XAG112" s="1009"/>
      <c r="XAH112" s="1009"/>
      <c r="XAI112" s="1009"/>
      <c r="XAJ112" s="1009"/>
      <c r="XAK112" s="1009"/>
      <c r="XAL112" s="1009"/>
      <c r="XAM112" s="1009"/>
      <c r="XAN112" s="1009"/>
      <c r="XAO112" s="1009"/>
      <c r="XAP112" s="1009"/>
      <c r="XAQ112" s="1009"/>
      <c r="XAR112" s="1009"/>
      <c r="XAS112" s="1009"/>
      <c r="XAT112" s="1009"/>
      <c r="XAU112" s="1009"/>
      <c r="XAV112" s="1009"/>
      <c r="XAW112" s="1009"/>
      <c r="XAX112" s="1009"/>
      <c r="XAY112" s="1009"/>
      <c r="XAZ112" s="1009"/>
      <c r="XBA112" s="1009"/>
      <c r="XBB112" s="1009"/>
      <c r="XBC112" s="1009"/>
      <c r="XBD112" s="1009"/>
      <c r="XBE112" s="1009"/>
      <c r="XBF112" s="1009"/>
      <c r="XBG112" s="1009"/>
      <c r="XBH112" s="1009"/>
      <c r="XBI112" s="1009"/>
      <c r="XBJ112" s="1009"/>
      <c r="XBK112" s="1009"/>
      <c r="XBL112" s="1009"/>
      <c r="XBM112" s="1009"/>
      <c r="XBN112" s="1009"/>
      <c r="XBO112" s="1009"/>
      <c r="XBP112" s="1009"/>
      <c r="XBQ112" s="1009"/>
      <c r="XBR112" s="1009"/>
      <c r="XBS112" s="1009"/>
      <c r="XBT112" s="1009"/>
      <c r="XBU112" s="1009"/>
      <c r="XBV112" s="1009"/>
      <c r="XBW112" s="1009"/>
      <c r="XBX112" s="1009"/>
      <c r="XBY112" s="1009"/>
      <c r="XBZ112" s="1009"/>
      <c r="XCA112" s="1009"/>
      <c r="XCB112" s="1009"/>
      <c r="XCC112" s="1009"/>
      <c r="XCD112" s="1009"/>
      <c r="XCE112" s="1009"/>
      <c r="XCF112" s="1009"/>
      <c r="XCG112" s="1009"/>
      <c r="XCH112" s="1009"/>
      <c r="XCI112" s="1009"/>
      <c r="XCJ112" s="1009"/>
      <c r="XCK112" s="1009"/>
      <c r="XCL112" s="1009"/>
      <c r="XCM112" s="1009"/>
      <c r="XCN112" s="1009"/>
      <c r="XCO112" s="1009"/>
      <c r="XCP112" s="1009"/>
      <c r="XCQ112" s="1009"/>
      <c r="XCR112" s="1009"/>
      <c r="XCS112" s="1009"/>
      <c r="XCT112" s="1009"/>
      <c r="XCU112" s="1009"/>
      <c r="XCV112" s="1009"/>
      <c r="XCW112" s="1009"/>
      <c r="XCX112" s="1009"/>
      <c r="XCY112" s="1009"/>
      <c r="XCZ112" s="1009"/>
      <c r="XDA112" s="1009"/>
      <c r="XDB112" s="1009"/>
      <c r="XDC112" s="1009"/>
      <c r="XDD112" s="1009"/>
      <c r="XDE112" s="1009"/>
      <c r="XDF112" s="1009"/>
      <c r="XDG112" s="1009"/>
      <c r="XDH112" s="1009"/>
      <c r="XDI112" s="1009"/>
      <c r="XDJ112" s="1009"/>
      <c r="XDK112" s="1009"/>
      <c r="XDL112" s="1009"/>
      <c r="XDM112" s="1009"/>
      <c r="XDN112" s="1009"/>
      <c r="XDO112" s="1009"/>
      <c r="XDP112" s="1009"/>
      <c r="XDQ112" s="1009"/>
      <c r="XDR112" s="1009"/>
      <c r="XDS112" s="1009"/>
      <c r="XDT112" s="1009"/>
      <c r="XDU112" s="1009"/>
      <c r="XDV112" s="1009"/>
      <c r="XDW112" s="1009"/>
      <c r="XDX112" s="1009"/>
      <c r="XDY112" s="1009"/>
      <c r="XDZ112" s="1009"/>
      <c r="XEA112" s="1009"/>
      <c r="XEB112" s="1009"/>
      <c r="XEC112" s="1009"/>
      <c r="XED112" s="1009"/>
      <c r="XEE112" s="1009"/>
      <c r="XEF112" s="1009"/>
      <c r="XEG112" s="1009"/>
      <c r="XEH112" s="1009"/>
      <c r="XEI112" s="1009"/>
      <c r="XEJ112" s="1009"/>
      <c r="XEK112" s="1009"/>
      <c r="XEL112" s="1009"/>
      <c r="XEM112" s="1009"/>
      <c r="XEN112" s="1009"/>
      <c r="XEO112" s="1009"/>
      <c r="XEP112" s="1009"/>
      <c r="XEQ112" s="1009"/>
      <c r="XER112" s="1009"/>
      <c r="XES112" s="1009"/>
      <c r="XET112" s="1009"/>
      <c r="XEU112" s="1009"/>
      <c r="XEV112" s="1009"/>
      <c r="XEW112" s="1009"/>
      <c r="XEX112" s="1009"/>
      <c r="XEY112" s="1009"/>
      <c r="XEZ112" s="1009"/>
      <c r="XFA112" s="1009"/>
      <c r="XFB112" s="1009"/>
      <c r="XFC112" s="1009"/>
    </row>
    <row r="113" spans="1:16383" ht="11.25" customHeight="1" x14ac:dyDescent="0.2">
      <c r="A113" s="1040" t="str">
        <f t="shared" si="21"/>
        <v xml:space="preserve">d/ Spring counting period is January 1-June 15. </v>
      </c>
      <c r="B113" s="1040"/>
      <c r="C113" s="1040"/>
      <c r="D113" s="1040"/>
      <c r="E113" s="1040"/>
      <c r="F113" s="1040"/>
      <c r="G113" s="1040"/>
      <c r="H113" s="1040"/>
      <c r="I113" s="1040"/>
      <c r="J113" s="1040"/>
      <c r="K113" s="1040"/>
      <c r="L113" s="1040"/>
      <c r="M113" s="1009"/>
      <c r="N113" s="1009"/>
      <c r="O113" s="1009"/>
      <c r="P113" s="1009"/>
      <c r="Q113" s="1009"/>
      <c r="R113" s="1009"/>
      <c r="S113" s="1009"/>
      <c r="T113" s="1009"/>
      <c r="U113" s="1009"/>
      <c r="V113" s="1009"/>
      <c r="W113" s="1009"/>
      <c r="X113" s="1009"/>
      <c r="Y113" s="1009"/>
      <c r="Z113" s="1009"/>
      <c r="AA113" s="1009"/>
      <c r="AB113" s="1009"/>
      <c r="AC113" s="1009"/>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09"/>
      <c r="AY113" s="1009"/>
      <c r="AZ113" s="1009"/>
      <c r="BA113" s="1009"/>
      <c r="BB113" s="1009"/>
      <c r="BC113" s="1009"/>
      <c r="BD113" s="1009"/>
      <c r="BE113" s="1009"/>
      <c r="BF113" s="1009"/>
      <c r="BG113" s="1009"/>
      <c r="BH113" s="1009"/>
      <c r="BI113" s="1009"/>
      <c r="BJ113" s="1009"/>
      <c r="BK113" s="1009"/>
      <c r="BL113" s="1009"/>
      <c r="BM113" s="1009"/>
      <c r="BN113" s="1009"/>
      <c r="BO113" s="1009"/>
      <c r="BP113" s="1009"/>
      <c r="BQ113" s="1009"/>
      <c r="BR113" s="1009"/>
      <c r="BS113" s="1009"/>
      <c r="BT113" s="1009"/>
      <c r="BU113" s="1009"/>
      <c r="BV113" s="1009"/>
      <c r="BW113" s="1009"/>
      <c r="BX113" s="1009"/>
      <c r="BY113" s="1009"/>
      <c r="BZ113" s="1009"/>
      <c r="CA113" s="1009"/>
      <c r="CB113" s="1009"/>
      <c r="CC113" s="1009"/>
      <c r="CD113" s="1009"/>
      <c r="CE113" s="1009"/>
      <c r="CF113" s="1009"/>
      <c r="CG113" s="1009"/>
      <c r="CH113" s="1009"/>
      <c r="CI113" s="1009"/>
      <c r="CJ113" s="1009"/>
      <c r="CK113" s="1009"/>
      <c r="CL113" s="1009"/>
      <c r="CM113" s="1009"/>
      <c r="CN113" s="1009"/>
      <c r="CO113" s="1009"/>
      <c r="CP113" s="1009"/>
      <c r="CQ113" s="1009"/>
      <c r="CR113" s="1009"/>
      <c r="CS113" s="1009"/>
      <c r="CT113" s="1009"/>
      <c r="CU113" s="1009"/>
      <c r="CV113" s="1009"/>
      <c r="CW113" s="1009"/>
      <c r="CX113" s="1009"/>
      <c r="CY113" s="1009"/>
      <c r="CZ113" s="1009"/>
      <c r="DA113" s="1009"/>
      <c r="DB113" s="1009"/>
      <c r="DC113" s="1009"/>
      <c r="DD113" s="1009"/>
      <c r="DE113" s="1009"/>
      <c r="DF113" s="1009"/>
      <c r="DG113" s="1009"/>
      <c r="DH113" s="1009"/>
      <c r="DI113" s="1009"/>
      <c r="DJ113" s="1009"/>
      <c r="DK113" s="1009"/>
      <c r="DL113" s="1009"/>
      <c r="DM113" s="1009"/>
      <c r="DN113" s="1009"/>
      <c r="DO113" s="1009"/>
      <c r="DP113" s="1009"/>
      <c r="DQ113" s="1009"/>
      <c r="DR113" s="1009"/>
      <c r="DS113" s="1009"/>
      <c r="DT113" s="1009"/>
      <c r="DU113" s="1009"/>
      <c r="DV113" s="1009"/>
      <c r="DW113" s="1009"/>
      <c r="DX113" s="1009"/>
      <c r="DY113" s="1009"/>
      <c r="DZ113" s="1009"/>
      <c r="EA113" s="1009"/>
      <c r="EB113" s="1009"/>
      <c r="EC113" s="1009"/>
      <c r="ED113" s="1009"/>
      <c r="EE113" s="1009"/>
      <c r="EF113" s="1009"/>
      <c r="EG113" s="1009"/>
      <c r="EH113" s="1009"/>
      <c r="EI113" s="1009"/>
      <c r="EJ113" s="1009"/>
      <c r="EK113" s="1009"/>
      <c r="EL113" s="1009"/>
      <c r="EM113" s="1009"/>
      <c r="EN113" s="1009"/>
      <c r="EO113" s="1009"/>
      <c r="EP113" s="1009"/>
      <c r="EQ113" s="1009"/>
      <c r="ER113" s="1009"/>
      <c r="ES113" s="1009"/>
      <c r="ET113" s="1009"/>
      <c r="EU113" s="1009"/>
      <c r="EV113" s="1009"/>
      <c r="EW113" s="1009"/>
      <c r="EX113" s="1009"/>
      <c r="EY113" s="1009"/>
      <c r="EZ113" s="1009"/>
      <c r="FA113" s="1009"/>
      <c r="FB113" s="1009"/>
      <c r="FC113" s="1009"/>
      <c r="FD113" s="1009"/>
      <c r="FE113" s="1009"/>
      <c r="FF113" s="1009"/>
      <c r="FG113" s="1009"/>
      <c r="FH113" s="1009"/>
      <c r="FI113" s="1009"/>
      <c r="FJ113" s="1009"/>
      <c r="FK113" s="1009"/>
      <c r="FL113" s="1009"/>
      <c r="FM113" s="1009"/>
      <c r="FN113" s="1009"/>
      <c r="FO113" s="1009"/>
      <c r="FP113" s="1009"/>
      <c r="FQ113" s="1009"/>
      <c r="FR113" s="1009"/>
      <c r="FS113" s="1009"/>
      <c r="FT113" s="1009"/>
      <c r="FU113" s="1009"/>
      <c r="FV113" s="1009"/>
      <c r="FW113" s="1009"/>
      <c r="FX113" s="1009"/>
      <c r="FY113" s="1009"/>
      <c r="FZ113" s="1009"/>
      <c r="GA113" s="1009"/>
      <c r="GB113" s="1009"/>
      <c r="GC113" s="1009"/>
      <c r="GD113" s="1009"/>
      <c r="GE113" s="1009"/>
      <c r="GF113" s="1009"/>
      <c r="GG113" s="1009"/>
      <c r="GH113" s="1009"/>
      <c r="GI113" s="1009"/>
      <c r="GJ113" s="1009"/>
      <c r="GK113" s="1009"/>
      <c r="GL113" s="1009"/>
      <c r="GM113" s="1009"/>
      <c r="GN113" s="1009"/>
      <c r="GO113" s="1009"/>
      <c r="GP113" s="1009"/>
      <c r="GQ113" s="1009"/>
      <c r="GR113" s="1009"/>
      <c r="GS113" s="1009"/>
      <c r="GT113" s="1009"/>
      <c r="GU113" s="1009"/>
      <c r="GV113" s="1009"/>
      <c r="GW113" s="1009"/>
      <c r="GX113" s="1009"/>
      <c r="GY113" s="1009"/>
      <c r="GZ113" s="1009"/>
      <c r="HA113" s="1009"/>
      <c r="HB113" s="1009"/>
      <c r="HC113" s="1009"/>
      <c r="HD113" s="1009"/>
      <c r="HE113" s="1009"/>
      <c r="HF113" s="1009"/>
      <c r="HG113" s="1009"/>
      <c r="HH113" s="1009"/>
      <c r="HI113" s="1009"/>
      <c r="HJ113" s="1009"/>
      <c r="HK113" s="1009"/>
      <c r="HL113" s="1009"/>
      <c r="HM113" s="1009"/>
      <c r="HN113" s="1009"/>
      <c r="HO113" s="1009"/>
      <c r="HP113" s="1009"/>
      <c r="HQ113" s="1009"/>
      <c r="HR113" s="1009"/>
      <c r="HS113" s="1009"/>
      <c r="HT113" s="1009"/>
      <c r="HU113" s="1009"/>
      <c r="HV113" s="1009"/>
      <c r="HW113" s="1009"/>
      <c r="HX113" s="1009"/>
      <c r="HY113" s="1009"/>
      <c r="HZ113" s="1009"/>
      <c r="IA113" s="1009"/>
      <c r="IB113" s="1009"/>
      <c r="IC113" s="1009"/>
      <c r="ID113" s="1009"/>
      <c r="IE113" s="1009"/>
      <c r="IF113" s="1009"/>
      <c r="IG113" s="1009"/>
      <c r="IH113" s="1009"/>
      <c r="II113" s="1009"/>
      <c r="IJ113" s="1009"/>
      <c r="IK113" s="1009"/>
      <c r="IL113" s="1009"/>
      <c r="IM113" s="1009"/>
      <c r="IN113" s="1009"/>
      <c r="IO113" s="1009"/>
      <c r="IP113" s="1009"/>
      <c r="IQ113" s="1009"/>
      <c r="IR113" s="1009"/>
      <c r="IS113" s="1009"/>
      <c r="IT113" s="1009"/>
      <c r="IU113" s="1009"/>
      <c r="IV113" s="1009"/>
      <c r="IW113" s="1009"/>
      <c r="IX113" s="1009"/>
      <c r="IY113" s="1009"/>
      <c r="IZ113" s="1009"/>
      <c r="JA113" s="1009"/>
      <c r="JB113" s="1009"/>
      <c r="JC113" s="1009"/>
      <c r="JD113" s="1009"/>
      <c r="JE113" s="1009"/>
      <c r="JF113" s="1009"/>
      <c r="JG113" s="1009"/>
      <c r="JH113" s="1009"/>
      <c r="JI113" s="1009"/>
      <c r="JJ113" s="1009"/>
      <c r="JK113" s="1009"/>
      <c r="JL113" s="1009"/>
      <c r="JM113" s="1009"/>
      <c r="JN113" s="1009"/>
      <c r="JO113" s="1009"/>
      <c r="JP113" s="1009"/>
      <c r="JQ113" s="1009"/>
      <c r="JR113" s="1009"/>
      <c r="JS113" s="1009"/>
      <c r="JT113" s="1009"/>
      <c r="JU113" s="1009"/>
      <c r="JV113" s="1009"/>
      <c r="JW113" s="1009"/>
      <c r="JX113" s="1009"/>
      <c r="JY113" s="1009"/>
      <c r="JZ113" s="1009"/>
      <c r="KA113" s="1009"/>
      <c r="KB113" s="1009"/>
      <c r="KC113" s="1009"/>
      <c r="KD113" s="1009"/>
      <c r="KE113" s="1009"/>
      <c r="KF113" s="1009"/>
      <c r="KG113" s="1009"/>
      <c r="KH113" s="1009"/>
      <c r="KI113" s="1009"/>
      <c r="KJ113" s="1009"/>
      <c r="KK113" s="1009"/>
      <c r="KL113" s="1009"/>
      <c r="KM113" s="1009"/>
      <c r="KN113" s="1009"/>
      <c r="KO113" s="1009"/>
      <c r="KP113" s="1009"/>
      <c r="KQ113" s="1009"/>
      <c r="KR113" s="1009"/>
      <c r="KS113" s="1009"/>
      <c r="KT113" s="1009"/>
      <c r="KU113" s="1009"/>
      <c r="KV113" s="1009"/>
      <c r="KW113" s="1009"/>
      <c r="KX113" s="1009"/>
      <c r="KY113" s="1009"/>
      <c r="KZ113" s="1009"/>
      <c r="LA113" s="1009"/>
      <c r="LB113" s="1009"/>
      <c r="LC113" s="1009"/>
      <c r="LD113" s="1009"/>
      <c r="LE113" s="1009"/>
      <c r="LF113" s="1009"/>
      <c r="LG113" s="1009"/>
      <c r="LH113" s="1009"/>
      <c r="LI113" s="1009"/>
      <c r="LJ113" s="1009"/>
      <c r="LK113" s="1009"/>
      <c r="LL113" s="1009"/>
      <c r="LM113" s="1009"/>
      <c r="LN113" s="1009"/>
      <c r="LO113" s="1009"/>
      <c r="LP113" s="1009"/>
      <c r="LQ113" s="1009"/>
      <c r="LR113" s="1009"/>
      <c r="LS113" s="1009"/>
      <c r="LT113" s="1009"/>
      <c r="LU113" s="1009"/>
      <c r="LV113" s="1009"/>
      <c r="LW113" s="1009"/>
      <c r="LX113" s="1009"/>
      <c r="LY113" s="1009"/>
      <c r="LZ113" s="1009"/>
      <c r="MA113" s="1009"/>
      <c r="MB113" s="1009"/>
      <c r="MC113" s="1009"/>
      <c r="MD113" s="1009"/>
      <c r="ME113" s="1009"/>
      <c r="MF113" s="1009"/>
      <c r="MG113" s="1009"/>
      <c r="MH113" s="1009"/>
      <c r="MI113" s="1009"/>
      <c r="MJ113" s="1009"/>
      <c r="MK113" s="1009"/>
      <c r="ML113" s="1009"/>
      <c r="MM113" s="1009"/>
      <c r="MN113" s="1009"/>
      <c r="MO113" s="1009"/>
      <c r="MP113" s="1009"/>
      <c r="MQ113" s="1009"/>
      <c r="MR113" s="1009"/>
      <c r="MS113" s="1009"/>
      <c r="MT113" s="1009"/>
      <c r="MU113" s="1009"/>
      <c r="MV113" s="1009"/>
      <c r="MW113" s="1009"/>
      <c r="MX113" s="1009"/>
      <c r="MY113" s="1009"/>
      <c r="MZ113" s="1009"/>
      <c r="NA113" s="1009"/>
      <c r="NB113" s="1009"/>
      <c r="NC113" s="1009"/>
      <c r="ND113" s="1009"/>
      <c r="NE113" s="1009"/>
      <c r="NF113" s="1009"/>
      <c r="NG113" s="1009"/>
      <c r="NH113" s="1009"/>
      <c r="NI113" s="1009"/>
      <c r="NJ113" s="1009"/>
      <c r="NK113" s="1009"/>
      <c r="NL113" s="1009"/>
      <c r="NM113" s="1009"/>
      <c r="NN113" s="1009"/>
      <c r="NO113" s="1009"/>
      <c r="NP113" s="1009"/>
      <c r="NQ113" s="1009"/>
      <c r="NR113" s="1009"/>
      <c r="NS113" s="1009"/>
      <c r="NT113" s="1009"/>
      <c r="NU113" s="1009"/>
      <c r="NV113" s="1009"/>
      <c r="NW113" s="1009"/>
      <c r="NX113" s="1009"/>
      <c r="NY113" s="1009"/>
      <c r="NZ113" s="1009"/>
      <c r="OA113" s="1009"/>
      <c r="OB113" s="1009"/>
      <c r="OC113" s="1009"/>
      <c r="OD113" s="1009"/>
      <c r="OE113" s="1009"/>
      <c r="OF113" s="1009"/>
      <c r="OG113" s="1009"/>
      <c r="OH113" s="1009"/>
      <c r="OI113" s="1009"/>
      <c r="OJ113" s="1009"/>
      <c r="OK113" s="1009"/>
      <c r="OL113" s="1009"/>
      <c r="OM113" s="1009"/>
      <c r="ON113" s="1009"/>
      <c r="OO113" s="1009"/>
      <c r="OP113" s="1009"/>
      <c r="OQ113" s="1009"/>
      <c r="OR113" s="1009"/>
      <c r="OS113" s="1009"/>
      <c r="OT113" s="1009"/>
      <c r="OU113" s="1009"/>
      <c r="OV113" s="1009"/>
      <c r="OW113" s="1009"/>
      <c r="OX113" s="1009"/>
      <c r="OY113" s="1009"/>
      <c r="OZ113" s="1009"/>
      <c r="PA113" s="1009"/>
      <c r="PB113" s="1009"/>
      <c r="PC113" s="1009"/>
      <c r="PD113" s="1009"/>
      <c r="PE113" s="1009"/>
      <c r="PF113" s="1009"/>
      <c r="PG113" s="1009"/>
      <c r="PH113" s="1009"/>
      <c r="PI113" s="1009"/>
      <c r="PJ113" s="1009"/>
      <c r="PK113" s="1009"/>
      <c r="PL113" s="1009"/>
      <c r="PM113" s="1009"/>
      <c r="PN113" s="1009"/>
      <c r="PO113" s="1009"/>
      <c r="PP113" s="1009"/>
      <c r="PQ113" s="1009"/>
      <c r="PR113" s="1009"/>
      <c r="PS113" s="1009"/>
      <c r="PT113" s="1009"/>
      <c r="PU113" s="1009"/>
      <c r="PV113" s="1009"/>
      <c r="PW113" s="1009"/>
      <c r="PX113" s="1009"/>
      <c r="PY113" s="1009"/>
      <c r="PZ113" s="1009"/>
      <c r="QA113" s="1009"/>
      <c r="QB113" s="1009"/>
      <c r="QC113" s="1009"/>
      <c r="QD113" s="1009"/>
      <c r="QE113" s="1009"/>
      <c r="QF113" s="1009"/>
      <c r="QG113" s="1009"/>
      <c r="QH113" s="1009"/>
      <c r="QI113" s="1009"/>
      <c r="QJ113" s="1009"/>
      <c r="QK113" s="1009"/>
      <c r="QL113" s="1009"/>
      <c r="QM113" s="1009"/>
      <c r="QN113" s="1009"/>
      <c r="QO113" s="1009"/>
      <c r="QP113" s="1009"/>
      <c r="QQ113" s="1009"/>
      <c r="QR113" s="1009"/>
      <c r="QS113" s="1009"/>
      <c r="QT113" s="1009"/>
      <c r="QU113" s="1009"/>
      <c r="QV113" s="1009"/>
      <c r="QW113" s="1009"/>
      <c r="QX113" s="1009"/>
      <c r="QY113" s="1009"/>
      <c r="QZ113" s="1009"/>
      <c r="RA113" s="1009"/>
      <c r="RB113" s="1009"/>
      <c r="RC113" s="1009"/>
      <c r="RD113" s="1009"/>
      <c r="RE113" s="1009"/>
      <c r="RF113" s="1009"/>
      <c r="RG113" s="1009"/>
      <c r="RH113" s="1009"/>
      <c r="RI113" s="1009"/>
      <c r="RJ113" s="1009"/>
      <c r="RK113" s="1009"/>
      <c r="RL113" s="1009"/>
      <c r="RM113" s="1009"/>
      <c r="RN113" s="1009"/>
      <c r="RO113" s="1009"/>
      <c r="RP113" s="1009"/>
      <c r="RQ113" s="1009"/>
      <c r="RR113" s="1009"/>
      <c r="RS113" s="1009"/>
      <c r="RT113" s="1009"/>
      <c r="RU113" s="1009"/>
      <c r="RV113" s="1009"/>
      <c r="RW113" s="1009"/>
      <c r="RX113" s="1009"/>
      <c r="RY113" s="1009"/>
      <c r="RZ113" s="1009"/>
      <c r="SA113" s="1009"/>
      <c r="SB113" s="1009"/>
      <c r="SC113" s="1009"/>
      <c r="SD113" s="1009"/>
      <c r="SE113" s="1009"/>
      <c r="SF113" s="1009"/>
      <c r="SG113" s="1009"/>
      <c r="SH113" s="1009"/>
      <c r="SI113" s="1009"/>
      <c r="SJ113" s="1009"/>
      <c r="SK113" s="1009"/>
      <c r="SL113" s="1009"/>
      <c r="SM113" s="1009"/>
      <c r="SN113" s="1009"/>
      <c r="SO113" s="1009"/>
      <c r="SP113" s="1009"/>
      <c r="SQ113" s="1009"/>
      <c r="SR113" s="1009"/>
      <c r="SS113" s="1009"/>
      <c r="ST113" s="1009"/>
      <c r="SU113" s="1009"/>
      <c r="SV113" s="1009"/>
      <c r="SW113" s="1009"/>
      <c r="SX113" s="1009"/>
      <c r="SY113" s="1009"/>
      <c r="SZ113" s="1009"/>
      <c r="TA113" s="1009"/>
      <c r="TB113" s="1009"/>
      <c r="TC113" s="1009"/>
      <c r="TD113" s="1009"/>
      <c r="TE113" s="1009"/>
      <c r="TF113" s="1009"/>
      <c r="TG113" s="1009"/>
      <c r="TH113" s="1009"/>
      <c r="TI113" s="1009"/>
      <c r="TJ113" s="1009"/>
      <c r="TK113" s="1009"/>
      <c r="TL113" s="1009"/>
      <c r="TM113" s="1009"/>
      <c r="TN113" s="1009"/>
      <c r="TO113" s="1009"/>
      <c r="TP113" s="1009"/>
      <c r="TQ113" s="1009"/>
      <c r="TR113" s="1009"/>
      <c r="TS113" s="1009"/>
      <c r="TT113" s="1009"/>
      <c r="TU113" s="1009"/>
      <c r="TV113" s="1009"/>
      <c r="TW113" s="1009"/>
      <c r="TX113" s="1009"/>
      <c r="TY113" s="1009"/>
      <c r="TZ113" s="1009"/>
      <c r="UA113" s="1009"/>
      <c r="UB113" s="1009"/>
      <c r="UC113" s="1009"/>
      <c r="UD113" s="1009"/>
      <c r="UE113" s="1009"/>
      <c r="UF113" s="1009"/>
      <c r="UG113" s="1009"/>
      <c r="UH113" s="1009"/>
      <c r="UI113" s="1009"/>
      <c r="UJ113" s="1009"/>
      <c r="UK113" s="1009"/>
      <c r="UL113" s="1009"/>
      <c r="UM113" s="1009"/>
      <c r="UN113" s="1009"/>
      <c r="UO113" s="1009"/>
      <c r="UP113" s="1009"/>
      <c r="UQ113" s="1009"/>
      <c r="UR113" s="1009"/>
      <c r="US113" s="1009"/>
      <c r="UT113" s="1009"/>
      <c r="UU113" s="1009"/>
      <c r="UV113" s="1009"/>
      <c r="UW113" s="1009"/>
      <c r="UX113" s="1009"/>
      <c r="UY113" s="1009"/>
      <c r="UZ113" s="1009"/>
      <c r="VA113" s="1009"/>
      <c r="VB113" s="1009"/>
      <c r="VC113" s="1009"/>
      <c r="VD113" s="1009"/>
      <c r="VE113" s="1009"/>
      <c r="VF113" s="1009"/>
      <c r="VG113" s="1009"/>
      <c r="VH113" s="1009"/>
      <c r="VI113" s="1009"/>
      <c r="VJ113" s="1009"/>
      <c r="VK113" s="1009"/>
      <c r="VL113" s="1009"/>
      <c r="VM113" s="1009"/>
      <c r="VN113" s="1009"/>
      <c r="VO113" s="1009"/>
      <c r="VP113" s="1009"/>
      <c r="VQ113" s="1009"/>
      <c r="VR113" s="1009"/>
      <c r="VS113" s="1009"/>
      <c r="VT113" s="1009"/>
      <c r="VU113" s="1009"/>
      <c r="VV113" s="1009"/>
      <c r="VW113" s="1009"/>
      <c r="VX113" s="1009"/>
      <c r="VY113" s="1009"/>
      <c r="VZ113" s="1009"/>
      <c r="WA113" s="1009"/>
      <c r="WB113" s="1009"/>
      <c r="WC113" s="1009"/>
      <c r="WD113" s="1009"/>
      <c r="WE113" s="1009"/>
      <c r="WF113" s="1009"/>
      <c r="WG113" s="1009"/>
      <c r="WH113" s="1009"/>
      <c r="WI113" s="1009"/>
      <c r="WJ113" s="1009"/>
      <c r="WK113" s="1009"/>
      <c r="WL113" s="1009"/>
      <c r="WM113" s="1009"/>
      <c r="WN113" s="1009"/>
      <c r="WO113" s="1009"/>
      <c r="WP113" s="1009"/>
      <c r="WQ113" s="1009"/>
      <c r="WR113" s="1009"/>
      <c r="WS113" s="1009"/>
      <c r="WT113" s="1009"/>
      <c r="WU113" s="1009"/>
      <c r="WV113" s="1009"/>
      <c r="WW113" s="1009"/>
      <c r="WX113" s="1009"/>
      <c r="WY113" s="1009"/>
      <c r="WZ113" s="1009"/>
      <c r="XA113" s="1009"/>
      <c r="XB113" s="1009"/>
      <c r="XC113" s="1009"/>
      <c r="XD113" s="1009"/>
      <c r="XE113" s="1009"/>
      <c r="XF113" s="1009"/>
      <c r="XG113" s="1009"/>
      <c r="XH113" s="1009"/>
      <c r="XI113" s="1009"/>
      <c r="XJ113" s="1009"/>
      <c r="XK113" s="1009"/>
      <c r="XL113" s="1009"/>
      <c r="XM113" s="1009"/>
      <c r="XN113" s="1009"/>
      <c r="XO113" s="1009"/>
      <c r="XP113" s="1009"/>
      <c r="XQ113" s="1009"/>
      <c r="XR113" s="1009"/>
      <c r="XS113" s="1009"/>
      <c r="XT113" s="1009"/>
      <c r="XU113" s="1009"/>
      <c r="XV113" s="1009"/>
      <c r="XW113" s="1009"/>
      <c r="XX113" s="1009"/>
      <c r="XY113" s="1009"/>
      <c r="XZ113" s="1009"/>
      <c r="YA113" s="1009"/>
      <c r="YB113" s="1009"/>
      <c r="YC113" s="1009"/>
      <c r="YD113" s="1009"/>
      <c r="YE113" s="1009"/>
      <c r="YF113" s="1009"/>
      <c r="YG113" s="1009"/>
      <c r="YH113" s="1009"/>
      <c r="YI113" s="1009"/>
      <c r="YJ113" s="1009"/>
      <c r="YK113" s="1009"/>
      <c r="YL113" s="1009"/>
      <c r="YM113" s="1009"/>
      <c r="YN113" s="1009"/>
      <c r="YO113" s="1009"/>
      <c r="YP113" s="1009"/>
      <c r="YQ113" s="1009"/>
      <c r="YR113" s="1009"/>
      <c r="YS113" s="1009"/>
      <c r="YT113" s="1009"/>
      <c r="YU113" s="1009"/>
      <c r="YV113" s="1009"/>
      <c r="YW113" s="1009"/>
      <c r="YX113" s="1009"/>
      <c r="YY113" s="1009"/>
      <c r="YZ113" s="1009"/>
      <c r="ZA113" s="1009"/>
      <c r="ZB113" s="1009"/>
      <c r="ZC113" s="1009"/>
      <c r="ZD113" s="1009"/>
      <c r="ZE113" s="1009"/>
      <c r="ZF113" s="1009"/>
      <c r="ZG113" s="1009"/>
      <c r="ZH113" s="1009"/>
      <c r="ZI113" s="1009"/>
      <c r="ZJ113" s="1009"/>
      <c r="ZK113" s="1009"/>
      <c r="ZL113" s="1009"/>
      <c r="ZM113" s="1009"/>
      <c r="ZN113" s="1009"/>
      <c r="ZO113" s="1009"/>
      <c r="ZP113" s="1009"/>
      <c r="ZQ113" s="1009"/>
      <c r="ZR113" s="1009"/>
      <c r="ZS113" s="1009"/>
      <c r="ZT113" s="1009"/>
      <c r="ZU113" s="1009"/>
      <c r="ZV113" s="1009"/>
      <c r="ZW113" s="1009"/>
      <c r="ZX113" s="1009"/>
      <c r="ZY113" s="1009"/>
      <c r="ZZ113" s="1009"/>
      <c r="AAA113" s="1009"/>
      <c r="AAB113" s="1009"/>
      <c r="AAC113" s="1009"/>
      <c r="AAD113" s="1009"/>
      <c r="AAE113" s="1009"/>
      <c r="AAF113" s="1009"/>
      <c r="AAG113" s="1009"/>
      <c r="AAH113" s="1009"/>
      <c r="AAI113" s="1009"/>
      <c r="AAJ113" s="1009"/>
      <c r="AAK113" s="1009"/>
      <c r="AAL113" s="1009"/>
      <c r="AAM113" s="1009"/>
      <c r="AAN113" s="1009"/>
      <c r="AAO113" s="1009"/>
      <c r="AAP113" s="1009"/>
      <c r="AAQ113" s="1009"/>
      <c r="AAR113" s="1009"/>
      <c r="AAS113" s="1009"/>
      <c r="AAT113" s="1009"/>
      <c r="AAU113" s="1009"/>
      <c r="AAV113" s="1009"/>
      <c r="AAW113" s="1009"/>
      <c r="AAX113" s="1009"/>
      <c r="AAY113" s="1009"/>
      <c r="AAZ113" s="1009"/>
      <c r="ABA113" s="1009"/>
      <c r="ABB113" s="1009"/>
      <c r="ABC113" s="1009"/>
      <c r="ABD113" s="1009"/>
      <c r="ABE113" s="1009"/>
      <c r="ABF113" s="1009"/>
      <c r="ABG113" s="1009"/>
      <c r="ABH113" s="1009"/>
      <c r="ABI113" s="1009"/>
      <c r="ABJ113" s="1009"/>
      <c r="ABK113" s="1009"/>
      <c r="ABL113" s="1009"/>
      <c r="ABM113" s="1009"/>
      <c r="ABN113" s="1009"/>
      <c r="ABO113" s="1009"/>
      <c r="ABP113" s="1009"/>
      <c r="ABQ113" s="1009"/>
      <c r="ABR113" s="1009"/>
      <c r="ABS113" s="1009"/>
      <c r="ABT113" s="1009"/>
      <c r="ABU113" s="1009"/>
      <c r="ABV113" s="1009"/>
      <c r="ABW113" s="1009"/>
      <c r="ABX113" s="1009"/>
      <c r="ABY113" s="1009"/>
      <c r="ABZ113" s="1009"/>
      <c r="ACA113" s="1009"/>
      <c r="ACB113" s="1009"/>
      <c r="ACC113" s="1009"/>
      <c r="ACD113" s="1009"/>
      <c r="ACE113" s="1009"/>
      <c r="ACF113" s="1009"/>
      <c r="ACG113" s="1009"/>
      <c r="ACH113" s="1009"/>
      <c r="ACI113" s="1009"/>
      <c r="ACJ113" s="1009"/>
      <c r="ACK113" s="1009"/>
      <c r="ACL113" s="1009"/>
      <c r="ACM113" s="1009"/>
      <c r="ACN113" s="1009"/>
      <c r="ACO113" s="1009"/>
      <c r="ACP113" s="1009"/>
      <c r="ACQ113" s="1009"/>
      <c r="ACR113" s="1009"/>
      <c r="ACS113" s="1009"/>
      <c r="ACT113" s="1009"/>
      <c r="ACU113" s="1009"/>
      <c r="ACV113" s="1009"/>
      <c r="ACW113" s="1009"/>
      <c r="ACX113" s="1009"/>
      <c r="ACY113" s="1009"/>
      <c r="ACZ113" s="1009"/>
      <c r="ADA113" s="1009"/>
      <c r="ADB113" s="1009"/>
      <c r="ADC113" s="1009"/>
      <c r="ADD113" s="1009"/>
      <c r="ADE113" s="1009"/>
      <c r="ADF113" s="1009"/>
      <c r="ADG113" s="1009"/>
      <c r="ADH113" s="1009"/>
      <c r="ADI113" s="1009"/>
      <c r="ADJ113" s="1009"/>
      <c r="ADK113" s="1009"/>
      <c r="ADL113" s="1009"/>
      <c r="ADM113" s="1009"/>
      <c r="ADN113" s="1009"/>
      <c r="ADO113" s="1009"/>
      <c r="ADP113" s="1009"/>
      <c r="ADQ113" s="1009"/>
      <c r="ADR113" s="1009"/>
      <c r="ADS113" s="1009"/>
      <c r="ADT113" s="1009"/>
      <c r="ADU113" s="1009"/>
      <c r="ADV113" s="1009"/>
      <c r="ADW113" s="1009"/>
      <c r="ADX113" s="1009"/>
      <c r="ADY113" s="1009"/>
      <c r="ADZ113" s="1009"/>
      <c r="AEA113" s="1009"/>
      <c r="AEB113" s="1009"/>
      <c r="AEC113" s="1009"/>
      <c r="AED113" s="1009"/>
      <c r="AEE113" s="1009"/>
      <c r="AEF113" s="1009"/>
      <c r="AEG113" s="1009"/>
      <c r="AEH113" s="1009"/>
      <c r="AEI113" s="1009"/>
      <c r="AEJ113" s="1009"/>
      <c r="AEK113" s="1009"/>
      <c r="AEL113" s="1009"/>
      <c r="AEM113" s="1009"/>
      <c r="AEN113" s="1009"/>
      <c r="AEO113" s="1009"/>
      <c r="AEP113" s="1009"/>
      <c r="AEQ113" s="1009"/>
      <c r="AER113" s="1009"/>
      <c r="AES113" s="1009"/>
      <c r="AET113" s="1009"/>
      <c r="AEU113" s="1009"/>
      <c r="AEV113" s="1009"/>
      <c r="AEW113" s="1009"/>
      <c r="AEX113" s="1009"/>
      <c r="AEY113" s="1009"/>
      <c r="AEZ113" s="1009"/>
      <c r="AFA113" s="1009"/>
      <c r="AFB113" s="1009"/>
      <c r="AFC113" s="1009"/>
      <c r="AFD113" s="1009"/>
      <c r="AFE113" s="1009"/>
      <c r="AFF113" s="1009"/>
      <c r="AFG113" s="1009"/>
      <c r="AFH113" s="1009"/>
      <c r="AFI113" s="1009"/>
      <c r="AFJ113" s="1009"/>
      <c r="AFK113" s="1009"/>
      <c r="AFL113" s="1009"/>
      <c r="AFM113" s="1009"/>
      <c r="AFN113" s="1009"/>
      <c r="AFO113" s="1009"/>
      <c r="AFP113" s="1009"/>
      <c r="AFQ113" s="1009"/>
      <c r="AFR113" s="1009"/>
      <c r="AFS113" s="1009"/>
      <c r="AFT113" s="1009"/>
      <c r="AFU113" s="1009"/>
      <c r="AFV113" s="1009"/>
      <c r="AFW113" s="1009"/>
      <c r="AFX113" s="1009"/>
      <c r="AFY113" s="1009"/>
      <c r="AFZ113" s="1009"/>
      <c r="AGA113" s="1009"/>
      <c r="AGB113" s="1009"/>
      <c r="AGC113" s="1009"/>
      <c r="AGD113" s="1009"/>
      <c r="AGE113" s="1009"/>
      <c r="AGF113" s="1009"/>
      <c r="AGG113" s="1009"/>
      <c r="AGH113" s="1009"/>
      <c r="AGI113" s="1009"/>
      <c r="AGJ113" s="1009"/>
      <c r="AGK113" s="1009"/>
      <c r="AGL113" s="1009"/>
      <c r="AGM113" s="1009"/>
      <c r="AGN113" s="1009"/>
      <c r="AGO113" s="1009"/>
      <c r="AGP113" s="1009"/>
      <c r="AGQ113" s="1009"/>
      <c r="AGR113" s="1009"/>
      <c r="AGS113" s="1009"/>
      <c r="AGT113" s="1009"/>
      <c r="AGU113" s="1009"/>
      <c r="AGV113" s="1009"/>
      <c r="AGW113" s="1009"/>
      <c r="AGX113" s="1009"/>
      <c r="AGY113" s="1009"/>
      <c r="AGZ113" s="1009"/>
      <c r="AHA113" s="1009"/>
      <c r="AHB113" s="1009"/>
      <c r="AHC113" s="1009"/>
      <c r="AHD113" s="1009"/>
      <c r="AHE113" s="1009"/>
      <c r="AHF113" s="1009"/>
      <c r="AHG113" s="1009"/>
      <c r="AHH113" s="1009"/>
      <c r="AHI113" s="1009"/>
      <c r="AHJ113" s="1009"/>
      <c r="AHK113" s="1009"/>
      <c r="AHL113" s="1009"/>
      <c r="AHM113" s="1009"/>
      <c r="AHN113" s="1009"/>
      <c r="AHO113" s="1009"/>
      <c r="AHP113" s="1009"/>
      <c r="AHQ113" s="1009"/>
      <c r="AHR113" s="1009"/>
      <c r="AHS113" s="1009"/>
      <c r="AHT113" s="1009"/>
      <c r="AHU113" s="1009"/>
      <c r="AHV113" s="1009"/>
      <c r="AHW113" s="1009"/>
      <c r="AHX113" s="1009"/>
      <c r="AHY113" s="1009"/>
      <c r="AHZ113" s="1009"/>
      <c r="AIA113" s="1009"/>
      <c r="AIB113" s="1009"/>
      <c r="AIC113" s="1009"/>
      <c r="AID113" s="1009"/>
      <c r="AIE113" s="1009"/>
      <c r="AIF113" s="1009"/>
      <c r="AIG113" s="1009"/>
      <c r="AIH113" s="1009"/>
      <c r="AII113" s="1009"/>
      <c r="AIJ113" s="1009"/>
      <c r="AIK113" s="1009"/>
      <c r="AIL113" s="1009"/>
      <c r="AIM113" s="1009"/>
      <c r="AIN113" s="1009"/>
      <c r="AIO113" s="1009"/>
      <c r="AIP113" s="1009"/>
      <c r="AIQ113" s="1009"/>
      <c r="AIR113" s="1009"/>
      <c r="AIS113" s="1009"/>
      <c r="AIT113" s="1009"/>
      <c r="AIU113" s="1009"/>
      <c r="AIV113" s="1009"/>
      <c r="AIW113" s="1009"/>
      <c r="AIX113" s="1009"/>
      <c r="AIY113" s="1009"/>
      <c r="AIZ113" s="1009"/>
      <c r="AJA113" s="1009"/>
      <c r="AJB113" s="1009"/>
      <c r="AJC113" s="1009"/>
      <c r="AJD113" s="1009"/>
      <c r="AJE113" s="1009"/>
      <c r="AJF113" s="1009"/>
      <c r="AJG113" s="1009"/>
      <c r="AJH113" s="1009"/>
      <c r="AJI113" s="1009"/>
      <c r="AJJ113" s="1009"/>
      <c r="AJK113" s="1009"/>
      <c r="AJL113" s="1009"/>
      <c r="AJM113" s="1009"/>
      <c r="AJN113" s="1009"/>
      <c r="AJO113" s="1009"/>
      <c r="AJP113" s="1009"/>
      <c r="AJQ113" s="1009"/>
      <c r="AJR113" s="1009"/>
      <c r="AJS113" s="1009"/>
      <c r="AJT113" s="1009"/>
      <c r="AJU113" s="1009"/>
      <c r="AJV113" s="1009"/>
      <c r="AJW113" s="1009"/>
      <c r="AJX113" s="1009"/>
      <c r="AJY113" s="1009"/>
      <c r="AJZ113" s="1009"/>
      <c r="AKA113" s="1009"/>
      <c r="AKB113" s="1009"/>
      <c r="AKC113" s="1009"/>
      <c r="AKD113" s="1009"/>
      <c r="AKE113" s="1009"/>
      <c r="AKF113" s="1009"/>
      <c r="AKG113" s="1009"/>
      <c r="AKH113" s="1009"/>
      <c r="AKI113" s="1009"/>
      <c r="AKJ113" s="1009"/>
      <c r="AKK113" s="1009"/>
      <c r="AKL113" s="1009"/>
      <c r="AKM113" s="1009"/>
      <c r="AKN113" s="1009"/>
      <c r="AKO113" s="1009"/>
      <c r="AKP113" s="1009"/>
      <c r="AKQ113" s="1009"/>
      <c r="AKR113" s="1009"/>
      <c r="AKS113" s="1009"/>
      <c r="AKT113" s="1009"/>
      <c r="AKU113" s="1009"/>
      <c r="AKV113" s="1009"/>
      <c r="AKW113" s="1009"/>
      <c r="AKX113" s="1009"/>
      <c r="AKY113" s="1009"/>
      <c r="AKZ113" s="1009"/>
      <c r="ALA113" s="1009"/>
      <c r="ALB113" s="1009"/>
      <c r="ALC113" s="1009"/>
      <c r="ALD113" s="1009"/>
      <c r="ALE113" s="1009"/>
      <c r="ALF113" s="1009"/>
      <c r="ALG113" s="1009"/>
      <c r="ALH113" s="1009"/>
      <c r="ALI113" s="1009"/>
      <c r="ALJ113" s="1009"/>
      <c r="ALK113" s="1009"/>
      <c r="ALL113" s="1009"/>
      <c r="ALM113" s="1009"/>
      <c r="ALN113" s="1009"/>
      <c r="ALO113" s="1009"/>
      <c r="ALP113" s="1009"/>
      <c r="ALQ113" s="1009"/>
      <c r="ALR113" s="1009"/>
      <c r="ALS113" s="1009"/>
      <c r="ALT113" s="1009"/>
      <c r="ALU113" s="1009"/>
      <c r="ALV113" s="1009"/>
      <c r="ALW113" s="1009"/>
      <c r="ALX113" s="1009"/>
      <c r="ALY113" s="1009"/>
      <c r="ALZ113" s="1009"/>
      <c r="AMA113" s="1009"/>
      <c r="AMB113" s="1009"/>
      <c r="AMC113" s="1009"/>
      <c r="AMD113" s="1009"/>
      <c r="AME113" s="1009"/>
      <c r="AMF113" s="1009"/>
      <c r="AMG113" s="1009"/>
      <c r="AMH113" s="1009"/>
      <c r="AMI113" s="1009"/>
      <c r="AMJ113" s="1009"/>
      <c r="AMK113" s="1009"/>
      <c r="AML113" s="1009"/>
      <c r="AMM113" s="1009"/>
      <c r="AMN113" s="1009"/>
      <c r="AMO113" s="1009"/>
      <c r="AMP113" s="1009"/>
      <c r="AMQ113" s="1009"/>
      <c r="AMR113" s="1009"/>
      <c r="AMS113" s="1009"/>
      <c r="AMT113" s="1009"/>
      <c r="AMU113" s="1009"/>
      <c r="AMV113" s="1009"/>
      <c r="AMW113" s="1009"/>
      <c r="AMX113" s="1009"/>
      <c r="AMY113" s="1009"/>
      <c r="AMZ113" s="1009"/>
      <c r="ANA113" s="1009"/>
      <c r="ANB113" s="1009"/>
      <c r="ANC113" s="1009"/>
      <c r="AND113" s="1009"/>
      <c r="ANE113" s="1009"/>
      <c r="ANF113" s="1009"/>
      <c r="ANG113" s="1009"/>
      <c r="ANH113" s="1009"/>
      <c r="ANI113" s="1009"/>
      <c r="ANJ113" s="1009"/>
      <c r="ANK113" s="1009"/>
      <c r="ANL113" s="1009"/>
      <c r="ANM113" s="1009"/>
      <c r="ANN113" s="1009"/>
      <c r="ANO113" s="1009"/>
      <c r="ANP113" s="1009"/>
      <c r="ANQ113" s="1009"/>
      <c r="ANR113" s="1009"/>
      <c r="ANS113" s="1009"/>
      <c r="ANT113" s="1009"/>
      <c r="ANU113" s="1009"/>
      <c r="ANV113" s="1009"/>
      <c r="ANW113" s="1009"/>
      <c r="ANX113" s="1009"/>
      <c r="ANY113" s="1009"/>
      <c r="ANZ113" s="1009"/>
      <c r="AOA113" s="1009"/>
      <c r="AOB113" s="1009"/>
      <c r="AOC113" s="1009"/>
      <c r="AOD113" s="1009"/>
      <c r="AOE113" s="1009"/>
      <c r="AOF113" s="1009"/>
      <c r="AOG113" s="1009"/>
      <c r="AOH113" s="1009"/>
      <c r="AOI113" s="1009"/>
      <c r="AOJ113" s="1009"/>
      <c r="AOK113" s="1009"/>
      <c r="AOL113" s="1009"/>
      <c r="AOM113" s="1009"/>
      <c r="AON113" s="1009"/>
      <c r="AOO113" s="1009"/>
      <c r="AOP113" s="1009"/>
      <c r="AOQ113" s="1009"/>
      <c r="AOR113" s="1009"/>
      <c r="AOS113" s="1009"/>
      <c r="AOT113" s="1009"/>
      <c r="AOU113" s="1009"/>
      <c r="AOV113" s="1009"/>
      <c r="AOW113" s="1009"/>
      <c r="AOX113" s="1009"/>
      <c r="AOY113" s="1009"/>
      <c r="AOZ113" s="1009"/>
      <c r="APA113" s="1009"/>
      <c r="APB113" s="1009"/>
      <c r="APC113" s="1009"/>
      <c r="APD113" s="1009"/>
      <c r="APE113" s="1009"/>
      <c r="APF113" s="1009"/>
      <c r="APG113" s="1009"/>
      <c r="APH113" s="1009"/>
      <c r="API113" s="1009"/>
      <c r="APJ113" s="1009"/>
      <c r="APK113" s="1009"/>
      <c r="APL113" s="1009"/>
      <c r="APM113" s="1009"/>
      <c r="APN113" s="1009"/>
      <c r="APO113" s="1009"/>
      <c r="APP113" s="1009"/>
      <c r="APQ113" s="1009"/>
      <c r="APR113" s="1009"/>
      <c r="APS113" s="1009"/>
      <c r="APT113" s="1009"/>
      <c r="APU113" s="1009"/>
      <c r="APV113" s="1009"/>
      <c r="APW113" s="1009"/>
      <c r="APX113" s="1009"/>
      <c r="APY113" s="1009"/>
      <c r="APZ113" s="1009"/>
      <c r="AQA113" s="1009"/>
      <c r="AQB113" s="1009"/>
      <c r="AQC113" s="1009"/>
      <c r="AQD113" s="1009"/>
      <c r="AQE113" s="1009"/>
      <c r="AQF113" s="1009"/>
      <c r="AQG113" s="1009"/>
      <c r="AQH113" s="1009"/>
      <c r="AQI113" s="1009"/>
      <c r="AQJ113" s="1009"/>
      <c r="AQK113" s="1009"/>
      <c r="AQL113" s="1009"/>
      <c r="AQM113" s="1009"/>
      <c r="AQN113" s="1009"/>
      <c r="AQO113" s="1009"/>
      <c r="AQP113" s="1009"/>
      <c r="AQQ113" s="1009"/>
      <c r="AQR113" s="1009"/>
      <c r="AQS113" s="1009"/>
      <c r="AQT113" s="1009"/>
      <c r="AQU113" s="1009"/>
      <c r="AQV113" s="1009"/>
      <c r="AQW113" s="1009"/>
      <c r="AQX113" s="1009"/>
      <c r="AQY113" s="1009"/>
      <c r="AQZ113" s="1009"/>
      <c r="ARA113" s="1009"/>
      <c r="ARB113" s="1009"/>
      <c r="ARC113" s="1009"/>
      <c r="ARD113" s="1009"/>
      <c r="ARE113" s="1009"/>
      <c r="ARF113" s="1009"/>
      <c r="ARG113" s="1009"/>
      <c r="ARH113" s="1009"/>
      <c r="ARI113" s="1009"/>
      <c r="ARJ113" s="1009"/>
      <c r="ARK113" s="1009"/>
      <c r="ARL113" s="1009"/>
      <c r="ARM113" s="1009"/>
      <c r="ARN113" s="1009"/>
      <c r="ARO113" s="1009"/>
      <c r="ARP113" s="1009"/>
      <c r="ARQ113" s="1009"/>
      <c r="ARR113" s="1009"/>
      <c r="ARS113" s="1009"/>
      <c r="ART113" s="1009"/>
      <c r="ARU113" s="1009"/>
      <c r="ARV113" s="1009"/>
      <c r="ARW113" s="1009"/>
      <c r="ARX113" s="1009"/>
      <c r="ARY113" s="1009"/>
      <c r="ARZ113" s="1009"/>
      <c r="ASA113" s="1009"/>
      <c r="ASB113" s="1009"/>
      <c r="ASC113" s="1009"/>
      <c r="ASD113" s="1009"/>
      <c r="ASE113" s="1009"/>
      <c r="ASF113" s="1009"/>
      <c r="ASG113" s="1009"/>
      <c r="ASH113" s="1009"/>
      <c r="ASI113" s="1009"/>
      <c r="ASJ113" s="1009"/>
      <c r="ASK113" s="1009"/>
      <c r="ASL113" s="1009"/>
      <c r="ASM113" s="1009"/>
      <c r="ASN113" s="1009"/>
      <c r="ASO113" s="1009"/>
      <c r="ASP113" s="1009"/>
      <c r="ASQ113" s="1009"/>
      <c r="ASR113" s="1009"/>
      <c r="ASS113" s="1009"/>
      <c r="AST113" s="1009"/>
      <c r="ASU113" s="1009"/>
      <c r="ASV113" s="1009"/>
      <c r="ASW113" s="1009"/>
      <c r="ASX113" s="1009"/>
      <c r="ASY113" s="1009"/>
      <c r="ASZ113" s="1009"/>
      <c r="ATA113" s="1009"/>
      <c r="ATB113" s="1009"/>
      <c r="ATC113" s="1009"/>
      <c r="ATD113" s="1009"/>
      <c r="ATE113" s="1009"/>
      <c r="ATF113" s="1009"/>
      <c r="ATG113" s="1009"/>
      <c r="ATH113" s="1009"/>
      <c r="ATI113" s="1009"/>
      <c r="ATJ113" s="1009"/>
      <c r="ATK113" s="1009"/>
      <c r="ATL113" s="1009"/>
      <c r="ATM113" s="1009"/>
      <c r="ATN113" s="1009"/>
      <c r="ATO113" s="1009"/>
      <c r="ATP113" s="1009"/>
      <c r="ATQ113" s="1009"/>
      <c r="ATR113" s="1009"/>
      <c r="ATS113" s="1009"/>
      <c r="ATT113" s="1009"/>
      <c r="ATU113" s="1009"/>
      <c r="ATV113" s="1009"/>
      <c r="ATW113" s="1009"/>
      <c r="ATX113" s="1009"/>
      <c r="ATY113" s="1009"/>
      <c r="ATZ113" s="1009"/>
      <c r="AUA113" s="1009"/>
      <c r="AUB113" s="1009"/>
      <c r="AUC113" s="1009"/>
      <c r="AUD113" s="1009"/>
      <c r="AUE113" s="1009"/>
      <c r="AUF113" s="1009"/>
      <c r="AUG113" s="1009"/>
      <c r="AUH113" s="1009"/>
      <c r="AUI113" s="1009"/>
      <c r="AUJ113" s="1009"/>
      <c r="AUK113" s="1009"/>
      <c r="AUL113" s="1009"/>
      <c r="AUM113" s="1009"/>
      <c r="AUN113" s="1009"/>
      <c r="AUO113" s="1009"/>
      <c r="AUP113" s="1009"/>
      <c r="AUQ113" s="1009"/>
      <c r="AUR113" s="1009"/>
      <c r="AUS113" s="1009"/>
      <c r="AUT113" s="1009"/>
      <c r="AUU113" s="1009"/>
      <c r="AUV113" s="1009"/>
      <c r="AUW113" s="1009"/>
      <c r="AUX113" s="1009"/>
      <c r="AUY113" s="1009"/>
      <c r="AUZ113" s="1009"/>
      <c r="AVA113" s="1009"/>
      <c r="AVB113" s="1009"/>
      <c r="AVC113" s="1009"/>
      <c r="AVD113" s="1009"/>
      <c r="AVE113" s="1009"/>
      <c r="AVF113" s="1009"/>
      <c r="AVG113" s="1009"/>
      <c r="AVH113" s="1009"/>
      <c r="AVI113" s="1009"/>
      <c r="AVJ113" s="1009"/>
      <c r="AVK113" s="1009"/>
      <c r="AVL113" s="1009"/>
      <c r="AVM113" s="1009"/>
      <c r="AVN113" s="1009"/>
      <c r="AVO113" s="1009"/>
      <c r="AVP113" s="1009"/>
      <c r="AVQ113" s="1009"/>
      <c r="AVR113" s="1009"/>
      <c r="AVS113" s="1009"/>
      <c r="AVT113" s="1009"/>
      <c r="AVU113" s="1009"/>
      <c r="AVV113" s="1009"/>
      <c r="AVW113" s="1009"/>
      <c r="AVX113" s="1009"/>
      <c r="AVY113" s="1009"/>
      <c r="AVZ113" s="1009"/>
      <c r="AWA113" s="1009"/>
      <c r="AWB113" s="1009"/>
      <c r="AWC113" s="1009"/>
      <c r="AWD113" s="1009"/>
      <c r="AWE113" s="1009"/>
      <c r="AWF113" s="1009"/>
      <c r="AWG113" s="1009"/>
      <c r="AWH113" s="1009"/>
      <c r="AWI113" s="1009"/>
      <c r="AWJ113" s="1009"/>
      <c r="AWK113" s="1009"/>
      <c r="AWL113" s="1009"/>
      <c r="AWM113" s="1009"/>
      <c r="AWN113" s="1009"/>
      <c r="AWO113" s="1009"/>
      <c r="AWP113" s="1009"/>
      <c r="AWQ113" s="1009"/>
      <c r="AWR113" s="1009"/>
      <c r="AWS113" s="1009"/>
      <c r="AWT113" s="1009"/>
      <c r="AWU113" s="1009"/>
      <c r="AWV113" s="1009"/>
      <c r="AWW113" s="1009"/>
      <c r="AWX113" s="1009"/>
      <c r="AWY113" s="1009"/>
      <c r="AWZ113" s="1009"/>
      <c r="AXA113" s="1009"/>
      <c r="AXB113" s="1009"/>
      <c r="AXC113" s="1009"/>
      <c r="AXD113" s="1009"/>
      <c r="AXE113" s="1009"/>
      <c r="AXF113" s="1009"/>
      <c r="AXG113" s="1009"/>
      <c r="AXH113" s="1009"/>
      <c r="AXI113" s="1009"/>
      <c r="AXJ113" s="1009"/>
      <c r="AXK113" s="1009"/>
      <c r="AXL113" s="1009"/>
      <c r="AXM113" s="1009"/>
      <c r="AXN113" s="1009"/>
      <c r="AXO113" s="1009"/>
      <c r="AXP113" s="1009"/>
      <c r="AXQ113" s="1009"/>
      <c r="AXR113" s="1009"/>
      <c r="AXS113" s="1009"/>
      <c r="AXT113" s="1009"/>
      <c r="AXU113" s="1009"/>
      <c r="AXV113" s="1009"/>
      <c r="AXW113" s="1009"/>
      <c r="AXX113" s="1009"/>
      <c r="AXY113" s="1009"/>
      <c r="AXZ113" s="1009"/>
      <c r="AYA113" s="1009"/>
      <c r="AYB113" s="1009"/>
      <c r="AYC113" s="1009"/>
      <c r="AYD113" s="1009"/>
      <c r="AYE113" s="1009"/>
      <c r="AYF113" s="1009"/>
      <c r="AYG113" s="1009"/>
      <c r="AYH113" s="1009"/>
      <c r="AYI113" s="1009"/>
      <c r="AYJ113" s="1009"/>
      <c r="AYK113" s="1009"/>
      <c r="AYL113" s="1009"/>
      <c r="AYM113" s="1009"/>
      <c r="AYN113" s="1009"/>
      <c r="AYO113" s="1009"/>
      <c r="AYP113" s="1009"/>
      <c r="AYQ113" s="1009"/>
      <c r="AYR113" s="1009"/>
      <c r="AYS113" s="1009"/>
      <c r="AYT113" s="1009"/>
      <c r="AYU113" s="1009"/>
      <c r="AYV113" s="1009"/>
      <c r="AYW113" s="1009"/>
      <c r="AYX113" s="1009"/>
      <c r="AYY113" s="1009"/>
      <c r="AYZ113" s="1009"/>
      <c r="AZA113" s="1009"/>
      <c r="AZB113" s="1009"/>
      <c r="AZC113" s="1009"/>
      <c r="AZD113" s="1009"/>
      <c r="AZE113" s="1009"/>
      <c r="AZF113" s="1009"/>
      <c r="AZG113" s="1009"/>
      <c r="AZH113" s="1009"/>
      <c r="AZI113" s="1009"/>
      <c r="AZJ113" s="1009"/>
      <c r="AZK113" s="1009"/>
      <c r="AZL113" s="1009"/>
      <c r="AZM113" s="1009"/>
      <c r="AZN113" s="1009"/>
      <c r="AZO113" s="1009"/>
      <c r="AZP113" s="1009"/>
      <c r="AZQ113" s="1009"/>
      <c r="AZR113" s="1009"/>
      <c r="AZS113" s="1009"/>
      <c r="AZT113" s="1009"/>
      <c r="AZU113" s="1009"/>
      <c r="AZV113" s="1009"/>
      <c r="AZW113" s="1009"/>
      <c r="AZX113" s="1009"/>
      <c r="AZY113" s="1009"/>
      <c r="AZZ113" s="1009"/>
      <c r="BAA113" s="1009"/>
      <c r="BAB113" s="1009"/>
      <c r="BAC113" s="1009"/>
      <c r="BAD113" s="1009"/>
      <c r="BAE113" s="1009"/>
      <c r="BAF113" s="1009"/>
      <c r="BAG113" s="1009"/>
      <c r="BAH113" s="1009"/>
      <c r="BAI113" s="1009"/>
      <c r="BAJ113" s="1009"/>
      <c r="BAK113" s="1009"/>
      <c r="BAL113" s="1009"/>
      <c r="BAM113" s="1009"/>
      <c r="BAN113" s="1009"/>
      <c r="BAO113" s="1009"/>
      <c r="BAP113" s="1009"/>
      <c r="BAQ113" s="1009"/>
      <c r="BAR113" s="1009"/>
      <c r="BAS113" s="1009"/>
      <c r="BAT113" s="1009"/>
      <c r="BAU113" s="1009"/>
      <c r="BAV113" s="1009"/>
      <c r="BAW113" s="1009"/>
      <c r="BAX113" s="1009"/>
      <c r="BAY113" s="1009"/>
      <c r="BAZ113" s="1009"/>
      <c r="BBA113" s="1009"/>
      <c r="BBB113" s="1009"/>
      <c r="BBC113" s="1009"/>
      <c r="BBD113" s="1009"/>
      <c r="BBE113" s="1009"/>
      <c r="BBF113" s="1009"/>
      <c r="BBG113" s="1009"/>
      <c r="BBH113" s="1009"/>
      <c r="BBI113" s="1009"/>
      <c r="BBJ113" s="1009"/>
      <c r="BBK113" s="1009"/>
      <c r="BBL113" s="1009"/>
      <c r="BBM113" s="1009"/>
      <c r="BBN113" s="1009"/>
      <c r="BBO113" s="1009"/>
      <c r="BBP113" s="1009"/>
      <c r="BBQ113" s="1009"/>
      <c r="BBR113" s="1009"/>
      <c r="BBS113" s="1009"/>
      <c r="BBT113" s="1009"/>
      <c r="BBU113" s="1009"/>
      <c r="BBV113" s="1009"/>
      <c r="BBW113" s="1009"/>
      <c r="BBX113" s="1009"/>
      <c r="BBY113" s="1009"/>
      <c r="BBZ113" s="1009"/>
      <c r="BCA113" s="1009"/>
      <c r="BCB113" s="1009"/>
      <c r="BCC113" s="1009"/>
      <c r="BCD113" s="1009"/>
      <c r="BCE113" s="1009"/>
      <c r="BCF113" s="1009"/>
      <c r="BCG113" s="1009"/>
      <c r="BCH113" s="1009"/>
      <c r="BCI113" s="1009"/>
      <c r="BCJ113" s="1009"/>
      <c r="BCK113" s="1009"/>
      <c r="BCL113" s="1009"/>
      <c r="BCM113" s="1009"/>
      <c r="BCN113" s="1009"/>
      <c r="BCO113" s="1009"/>
      <c r="BCP113" s="1009"/>
      <c r="BCQ113" s="1009"/>
      <c r="BCR113" s="1009"/>
      <c r="BCS113" s="1009"/>
      <c r="BCT113" s="1009"/>
      <c r="BCU113" s="1009"/>
      <c r="BCV113" s="1009"/>
      <c r="BCW113" s="1009"/>
      <c r="BCX113" s="1009"/>
      <c r="BCY113" s="1009"/>
      <c r="BCZ113" s="1009"/>
      <c r="BDA113" s="1009"/>
      <c r="BDB113" s="1009"/>
      <c r="BDC113" s="1009"/>
      <c r="BDD113" s="1009"/>
      <c r="BDE113" s="1009"/>
      <c r="BDF113" s="1009"/>
      <c r="BDG113" s="1009"/>
      <c r="BDH113" s="1009"/>
      <c r="BDI113" s="1009"/>
      <c r="BDJ113" s="1009"/>
      <c r="BDK113" s="1009"/>
      <c r="BDL113" s="1009"/>
      <c r="BDM113" s="1009"/>
      <c r="BDN113" s="1009"/>
      <c r="BDO113" s="1009"/>
      <c r="BDP113" s="1009"/>
      <c r="BDQ113" s="1009"/>
      <c r="BDR113" s="1009"/>
      <c r="BDS113" s="1009"/>
      <c r="BDT113" s="1009"/>
      <c r="BDU113" s="1009"/>
      <c r="BDV113" s="1009"/>
      <c r="BDW113" s="1009"/>
      <c r="BDX113" s="1009"/>
      <c r="BDY113" s="1009"/>
      <c r="BDZ113" s="1009"/>
      <c r="BEA113" s="1009"/>
      <c r="BEB113" s="1009"/>
      <c r="BEC113" s="1009"/>
      <c r="BED113" s="1009"/>
      <c r="BEE113" s="1009"/>
      <c r="BEF113" s="1009"/>
      <c r="BEG113" s="1009"/>
      <c r="BEH113" s="1009"/>
      <c r="BEI113" s="1009"/>
      <c r="BEJ113" s="1009"/>
      <c r="BEK113" s="1009"/>
      <c r="BEL113" s="1009"/>
      <c r="BEM113" s="1009"/>
      <c r="BEN113" s="1009"/>
      <c r="BEO113" s="1009"/>
      <c r="BEP113" s="1009"/>
      <c r="BEQ113" s="1009"/>
      <c r="BER113" s="1009"/>
      <c r="BES113" s="1009"/>
      <c r="BET113" s="1009"/>
      <c r="BEU113" s="1009"/>
      <c r="BEV113" s="1009"/>
      <c r="BEW113" s="1009"/>
      <c r="BEX113" s="1009"/>
      <c r="BEY113" s="1009"/>
      <c r="BEZ113" s="1009"/>
      <c r="BFA113" s="1009"/>
      <c r="BFB113" s="1009"/>
      <c r="BFC113" s="1009"/>
      <c r="BFD113" s="1009"/>
      <c r="BFE113" s="1009"/>
      <c r="BFF113" s="1009"/>
      <c r="BFG113" s="1009"/>
      <c r="BFH113" s="1009"/>
      <c r="BFI113" s="1009"/>
      <c r="BFJ113" s="1009"/>
      <c r="BFK113" s="1009"/>
      <c r="BFL113" s="1009"/>
      <c r="BFM113" s="1009"/>
      <c r="BFN113" s="1009"/>
      <c r="BFO113" s="1009"/>
      <c r="BFP113" s="1009"/>
      <c r="BFQ113" s="1009"/>
      <c r="BFR113" s="1009"/>
      <c r="BFS113" s="1009"/>
      <c r="BFT113" s="1009"/>
      <c r="BFU113" s="1009"/>
      <c r="BFV113" s="1009"/>
      <c r="BFW113" s="1009"/>
      <c r="BFX113" s="1009"/>
      <c r="BFY113" s="1009"/>
      <c r="BFZ113" s="1009"/>
      <c r="BGA113" s="1009"/>
      <c r="BGB113" s="1009"/>
      <c r="BGC113" s="1009"/>
      <c r="BGD113" s="1009"/>
      <c r="BGE113" s="1009"/>
      <c r="BGF113" s="1009"/>
      <c r="BGG113" s="1009"/>
      <c r="BGH113" s="1009"/>
      <c r="BGI113" s="1009"/>
      <c r="BGJ113" s="1009"/>
      <c r="BGK113" s="1009"/>
      <c r="BGL113" s="1009"/>
      <c r="BGM113" s="1009"/>
      <c r="BGN113" s="1009"/>
      <c r="BGO113" s="1009"/>
      <c r="BGP113" s="1009"/>
      <c r="BGQ113" s="1009"/>
      <c r="BGR113" s="1009"/>
      <c r="BGS113" s="1009"/>
      <c r="BGT113" s="1009"/>
      <c r="BGU113" s="1009"/>
      <c r="BGV113" s="1009"/>
      <c r="BGW113" s="1009"/>
      <c r="BGX113" s="1009"/>
      <c r="BGY113" s="1009"/>
      <c r="BGZ113" s="1009"/>
      <c r="BHA113" s="1009"/>
      <c r="BHB113" s="1009"/>
      <c r="BHC113" s="1009"/>
      <c r="BHD113" s="1009"/>
      <c r="BHE113" s="1009"/>
      <c r="BHF113" s="1009"/>
      <c r="BHG113" s="1009"/>
      <c r="BHH113" s="1009"/>
      <c r="BHI113" s="1009"/>
      <c r="BHJ113" s="1009"/>
      <c r="BHK113" s="1009"/>
      <c r="BHL113" s="1009"/>
      <c r="BHM113" s="1009"/>
      <c r="BHN113" s="1009"/>
      <c r="BHO113" s="1009"/>
      <c r="BHP113" s="1009"/>
      <c r="BHQ113" s="1009"/>
      <c r="BHR113" s="1009"/>
      <c r="BHS113" s="1009"/>
      <c r="BHT113" s="1009"/>
      <c r="BHU113" s="1009"/>
      <c r="BHV113" s="1009"/>
      <c r="BHW113" s="1009"/>
      <c r="BHX113" s="1009"/>
      <c r="BHY113" s="1009"/>
      <c r="BHZ113" s="1009"/>
      <c r="BIA113" s="1009"/>
      <c r="BIB113" s="1009"/>
      <c r="BIC113" s="1009"/>
      <c r="BID113" s="1009"/>
      <c r="BIE113" s="1009"/>
      <c r="BIF113" s="1009"/>
      <c r="BIG113" s="1009"/>
      <c r="BIH113" s="1009"/>
      <c r="BII113" s="1009"/>
      <c r="BIJ113" s="1009"/>
      <c r="BIK113" s="1009"/>
      <c r="BIL113" s="1009"/>
      <c r="BIM113" s="1009"/>
      <c r="BIN113" s="1009"/>
      <c r="BIO113" s="1009"/>
      <c r="BIP113" s="1009"/>
      <c r="BIQ113" s="1009"/>
      <c r="BIR113" s="1009"/>
      <c r="BIS113" s="1009"/>
      <c r="BIT113" s="1009"/>
      <c r="BIU113" s="1009"/>
      <c r="BIV113" s="1009"/>
      <c r="BIW113" s="1009"/>
      <c r="BIX113" s="1009"/>
      <c r="BIY113" s="1009"/>
      <c r="BIZ113" s="1009"/>
      <c r="BJA113" s="1009"/>
      <c r="BJB113" s="1009"/>
      <c r="BJC113" s="1009"/>
      <c r="BJD113" s="1009"/>
      <c r="BJE113" s="1009"/>
      <c r="BJF113" s="1009"/>
      <c r="BJG113" s="1009"/>
      <c r="BJH113" s="1009"/>
      <c r="BJI113" s="1009"/>
      <c r="BJJ113" s="1009"/>
      <c r="BJK113" s="1009"/>
      <c r="BJL113" s="1009"/>
      <c r="BJM113" s="1009"/>
      <c r="BJN113" s="1009"/>
      <c r="BJO113" s="1009"/>
      <c r="BJP113" s="1009"/>
      <c r="BJQ113" s="1009"/>
      <c r="BJR113" s="1009"/>
      <c r="BJS113" s="1009"/>
      <c r="BJT113" s="1009"/>
      <c r="BJU113" s="1009"/>
      <c r="BJV113" s="1009"/>
      <c r="BJW113" s="1009"/>
      <c r="BJX113" s="1009"/>
      <c r="BJY113" s="1009"/>
      <c r="BJZ113" s="1009"/>
      <c r="BKA113" s="1009"/>
      <c r="BKB113" s="1009"/>
      <c r="BKC113" s="1009"/>
      <c r="BKD113" s="1009"/>
      <c r="BKE113" s="1009"/>
      <c r="BKF113" s="1009"/>
      <c r="BKG113" s="1009"/>
      <c r="BKH113" s="1009"/>
      <c r="BKI113" s="1009"/>
      <c r="BKJ113" s="1009"/>
      <c r="BKK113" s="1009"/>
      <c r="BKL113" s="1009"/>
      <c r="BKM113" s="1009"/>
      <c r="BKN113" s="1009"/>
      <c r="BKO113" s="1009"/>
      <c r="BKP113" s="1009"/>
      <c r="BKQ113" s="1009"/>
      <c r="BKR113" s="1009"/>
      <c r="BKS113" s="1009"/>
      <c r="BKT113" s="1009"/>
      <c r="BKU113" s="1009"/>
      <c r="BKV113" s="1009"/>
      <c r="BKW113" s="1009"/>
      <c r="BKX113" s="1009"/>
      <c r="BKY113" s="1009"/>
      <c r="BKZ113" s="1009"/>
      <c r="BLA113" s="1009"/>
      <c r="BLB113" s="1009"/>
      <c r="BLC113" s="1009"/>
      <c r="BLD113" s="1009"/>
      <c r="BLE113" s="1009"/>
      <c r="BLF113" s="1009"/>
      <c r="BLG113" s="1009"/>
      <c r="BLH113" s="1009"/>
      <c r="BLI113" s="1009"/>
      <c r="BLJ113" s="1009"/>
      <c r="BLK113" s="1009"/>
      <c r="BLL113" s="1009"/>
      <c r="BLM113" s="1009"/>
      <c r="BLN113" s="1009"/>
      <c r="BLO113" s="1009"/>
      <c r="BLP113" s="1009"/>
      <c r="BLQ113" s="1009"/>
      <c r="BLR113" s="1009"/>
      <c r="BLS113" s="1009"/>
      <c r="BLT113" s="1009"/>
      <c r="BLU113" s="1009"/>
      <c r="BLV113" s="1009"/>
      <c r="BLW113" s="1009"/>
      <c r="BLX113" s="1009"/>
      <c r="BLY113" s="1009"/>
      <c r="BLZ113" s="1009"/>
      <c r="BMA113" s="1009"/>
      <c r="BMB113" s="1009"/>
      <c r="BMC113" s="1009"/>
      <c r="BMD113" s="1009"/>
      <c r="BME113" s="1009"/>
      <c r="BMF113" s="1009"/>
      <c r="BMG113" s="1009"/>
      <c r="BMH113" s="1009"/>
      <c r="BMI113" s="1009"/>
      <c r="BMJ113" s="1009"/>
      <c r="BMK113" s="1009"/>
      <c r="BML113" s="1009"/>
      <c r="BMM113" s="1009"/>
      <c r="BMN113" s="1009"/>
      <c r="BMO113" s="1009"/>
      <c r="BMP113" s="1009"/>
      <c r="BMQ113" s="1009"/>
      <c r="BMR113" s="1009"/>
      <c r="BMS113" s="1009"/>
      <c r="BMT113" s="1009"/>
      <c r="BMU113" s="1009"/>
      <c r="BMV113" s="1009"/>
      <c r="BMW113" s="1009"/>
      <c r="BMX113" s="1009"/>
      <c r="BMY113" s="1009"/>
      <c r="BMZ113" s="1009"/>
      <c r="BNA113" s="1009"/>
      <c r="BNB113" s="1009"/>
      <c r="BNC113" s="1009"/>
      <c r="BND113" s="1009"/>
      <c r="BNE113" s="1009"/>
      <c r="BNF113" s="1009"/>
      <c r="BNG113" s="1009"/>
      <c r="BNH113" s="1009"/>
      <c r="BNI113" s="1009"/>
      <c r="BNJ113" s="1009"/>
      <c r="BNK113" s="1009"/>
      <c r="BNL113" s="1009"/>
      <c r="BNM113" s="1009"/>
      <c r="BNN113" s="1009"/>
      <c r="BNO113" s="1009"/>
      <c r="BNP113" s="1009"/>
      <c r="BNQ113" s="1009"/>
      <c r="BNR113" s="1009"/>
      <c r="BNS113" s="1009"/>
      <c r="BNT113" s="1009"/>
      <c r="BNU113" s="1009"/>
      <c r="BNV113" s="1009"/>
      <c r="BNW113" s="1009"/>
      <c r="BNX113" s="1009"/>
      <c r="BNY113" s="1009"/>
      <c r="BNZ113" s="1009"/>
      <c r="BOA113" s="1009"/>
      <c r="BOB113" s="1009"/>
      <c r="BOC113" s="1009"/>
      <c r="BOD113" s="1009"/>
      <c r="BOE113" s="1009"/>
      <c r="BOF113" s="1009"/>
      <c r="BOG113" s="1009"/>
      <c r="BOH113" s="1009"/>
      <c r="BOI113" s="1009"/>
      <c r="BOJ113" s="1009"/>
      <c r="BOK113" s="1009"/>
      <c r="BOL113" s="1009"/>
      <c r="BOM113" s="1009"/>
      <c r="BON113" s="1009"/>
      <c r="BOO113" s="1009"/>
      <c r="BOP113" s="1009"/>
      <c r="BOQ113" s="1009"/>
      <c r="BOR113" s="1009"/>
      <c r="BOS113" s="1009"/>
      <c r="BOT113" s="1009"/>
      <c r="BOU113" s="1009"/>
      <c r="BOV113" s="1009"/>
      <c r="BOW113" s="1009"/>
      <c r="BOX113" s="1009"/>
      <c r="BOY113" s="1009"/>
      <c r="BOZ113" s="1009"/>
      <c r="BPA113" s="1009"/>
      <c r="BPB113" s="1009"/>
      <c r="BPC113" s="1009"/>
      <c r="BPD113" s="1009"/>
      <c r="BPE113" s="1009"/>
      <c r="BPF113" s="1009"/>
      <c r="BPG113" s="1009"/>
      <c r="BPH113" s="1009"/>
      <c r="BPI113" s="1009"/>
      <c r="BPJ113" s="1009"/>
      <c r="BPK113" s="1009"/>
      <c r="BPL113" s="1009"/>
      <c r="BPM113" s="1009"/>
      <c r="BPN113" s="1009"/>
      <c r="BPO113" s="1009"/>
      <c r="BPP113" s="1009"/>
      <c r="BPQ113" s="1009"/>
      <c r="BPR113" s="1009"/>
      <c r="BPS113" s="1009"/>
      <c r="BPT113" s="1009"/>
      <c r="BPU113" s="1009"/>
      <c r="BPV113" s="1009"/>
      <c r="BPW113" s="1009"/>
      <c r="BPX113" s="1009"/>
      <c r="BPY113" s="1009"/>
      <c r="BPZ113" s="1009"/>
      <c r="BQA113" s="1009"/>
      <c r="BQB113" s="1009"/>
      <c r="BQC113" s="1009"/>
      <c r="BQD113" s="1009"/>
      <c r="BQE113" s="1009"/>
      <c r="BQF113" s="1009"/>
      <c r="BQG113" s="1009"/>
      <c r="BQH113" s="1009"/>
      <c r="BQI113" s="1009"/>
      <c r="BQJ113" s="1009"/>
      <c r="BQK113" s="1009"/>
      <c r="BQL113" s="1009"/>
      <c r="BQM113" s="1009"/>
      <c r="BQN113" s="1009"/>
      <c r="BQO113" s="1009"/>
      <c r="BQP113" s="1009"/>
      <c r="BQQ113" s="1009"/>
      <c r="BQR113" s="1009"/>
      <c r="BQS113" s="1009"/>
      <c r="BQT113" s="1009"/>
      <c r="BQU113" s="1009"/>
      <c r="BQV113" s="1009"/>
      <c r="BQW113" s="1009"/>
      <c r="BQX113" s="1009"/>
      <c r="BQY113" s="1009"/>
      <c r="BQZ113" s="1009"/>
      <c r="BRA113" s="1009"/>
      <c r="BRB113" s="1009"/>
      <c r="BRC113" s="1009"/>
      <c r="BRD113" s="1009"/>
      <c r="BRE113" s="1009"/>
      <c r="BRF113" s="1009"/>
      <c r="BRG113" s="1009"/>
      <c r="BRH113" s="1009"/>
      <c r="BRI113" s="1009"/>
      <c r="BRJ113" s="1009"/>
      <c r="BRK113" s="1009"/>
      <c r="BRL113" s="1009"/>
      <c r="BRM113" s="1009"/>
      <c r="BRN113" s="1009"/>
      <c r="BRO113" s="1009"/>
      <c r="BRP113" s="1009"/>
      <c r="BRQ113" s="1009"/>
      <c r="BRR113" s="1009"/>
      <c r="BRS113" s="1009"/>
      <c r="BRT113" s="1009"/>
      <c r="BRU113" s="1009"/>
      <c r="BRV113" s="1009"/>
      <c r="BRW113" s="1009"/>
      <c r="BRX113" s="1009"/>
      <c r="BRY113" s="1009"/>
      <c r="BRZ113" s="1009"/>
      <c r="BSA113" s="1009"/>
      <c r="BSB113" s="1009"/>
      <c r="BSC113" s="1009"/>
      <c r="BSD113" s="1009"/>
      <c r="BSE113" s="1009"/>
      <c r="BSF113" s="1009"/>
      <c r="BSG113" s="1009"/>
      <c r="BSH113" s="1009"/>
      <c r="BSI113" s="1009"/>
      <c r="BSJ113" s="1009"/>
      <c r="BSK113" s="1009"/>
      <c r="BSL113" s="1009"/>
      <c r="BSM113" s="1009"/>
      <c r="BSN113" s="1009"/>
      <c r="BSO113" s="1009"/>
      <c r="BSP113" s="1009"/>
      <c r="BSQ113" s="1009"/>
      <c r="BSR113" s="1009"/>
      <c r="BSS113" s="1009"/>
      <c r="BST113" s="1009"/>
      <c r="BSU113" s="1009"/>
      <c r="BSV113" s="1009"/>
      <c r="BSW113" s="1009"/>
      <c r="BSX113" s="1009"/>
      <c r="BSY113" s="1009"/>
      <c r="BSZ113" s="1009"/>
      <c r="BTA113" s="1009"/>
      <c r="BTB113" s="1009"/>
      <c r="BTC113" s="1009"/>
      <c r="BTD113" s="1009"/>
      <c r="BTE113" s="1009"/>
      <c r="BTF113" s="1009"/>
      <c r="BTG113" s="1009"/>
      <c r="BTH113" s="1009"/>
      <c r="BTI113" s="1009"/>
      <c r="BTJ113" s="1009"/>
      <c r="BTK113" s="1009"/>
      <c r="BTL113" s="1009"/>
      <c r="BTM113" s="1009"/>
      <c r="BTN113" s="1009"/>
      <c r="BTO113" s="1009"/>
      <c r="BTP113" s="1009"/>
      <c r="BTQ113" s="1009"/>
      <c r="BTR113" s="1009"/>
      <c r="BTS113" s="1009"/>
      <c r="BTT113" s="1009"/>
      <c r="BTU113" s="1009"/>
      <c r="BTV113" s="1009"/>
      <c r="BTW113" s="1009"/>
      <c r="BTX113" s="1009"/>
      <c r="BTY113" s="1009"/>
      <c r="BTZ113" s="1009"/>
      <c r="BUA113" s="1009"/>
      <c r="BUB113" s="1009"/>
      <c r="BUC113" s="1009"/>
      <c r="BUD113" s="1009"/>
      <c r="BUE113" s="1009"/>
      <c r="BUF113" s="1009"/>
      <c r="BUG113" s="1009"/>
      <c r="BUH113" s="1009"/>
      <c r="BUI113" s="1009"/>
      <c r="BUJ113" s="1009"/>
      <c r="BUK113" s="1009"/>
      <c r="BUL113" s="1009"/>
      <c r="BUM113" s="1009"/>
      <c r="BUN113" s="1009"/>
      <c r="BUO113" s="1009"/>
      <c r="BUP113" s="1009"/>
      <c r="BUQ113" s="1009"/>
      <c r="BUR113" s="1009"/>
      <c r="BUS113" s="1009"/>
      <c r="BUT113" s="1009"/>
      <c r="BUU113" s="1009"/>
      <c r="BUV113" s="1009"/>
      <c r="BUW113" s="1009"/>
      <c r="BUX113" s="1009"/>
      <c r="BUY113" s="1009"/>
      <c r="BUZ113" s="1009"/>
      <c r="BVA113" s="1009"/>
      <c r="BVB113" s="1009"/>
      <c r="BVC113" s="1009"/>
      <c r="BVD113" s="1009"/>
      <c r="BVE113" s="1009"/>
      <c r="BVF113" s="1009"/>
      <c r="BVG113" s="1009"/>
      <c r="BVH113" s="1009"/>
      <c r="BVI113" s="1009"/>
      <c r="BVJ113" s="1009"/>
      <c r="BVK113" s="1009"/>
      <c r="BVL113" s="1009"/>
      <c r="BVM113" s="1009"/>
      <c r="BVN113" s="1009"/>
      <c r="BVO113" s="1009"/>
      <c r="BVP113" s="1009"/>
      <c r="BVQ113" s="1009"/>
      <c r="BVR113" s="1009"/>
      <c r="BVS113" s="1009"/>
      <c r="BVT113" s="1009"/>
      <c r="BVU113" s="1009"/>
      <c r="BVV113" s="1009"/>
      <c r="BVW113" s="1009"/>
      <c r="BVX113" s="1009"/>
      <c r="BVY113" s="1009"/>
      <c r="BVZ113" s="1009"/>
      <c r="BWA113" s="1009"/>
      <c r="BWB113" s="1009"/>
      <c r="BWC113" s="1009"/>
      <c r="BWD113" s="1009"/>
      <c r="BWE113" s="1009"/>
      <c r="BWF113" s="1009"/>
      <c r="BWG113" s="1009"/>
      <c r="BWH113" s="1009"/>
      <c r="BWI113" s="1009"/>
      <c r="BWJ113" s="1009"/>
      <c r="BWK113" s="1009"/>
      <c r="BWL113" s="1009"/>
      <c r="BWM113" s="1009"/>
      <c r="BWN113" s="1009"/>
      <c r="BWO113" s="1009"/>
      <c r="BWP113" s="1009"/>
      <c r="BWQ113" s="1009"/>
      <c r="BWR113" s="1009"/>
      <c r="BWS113" s="1009"/>
      <c r="BWT113" s="1009"/>
      <c r="BWU113" s="1009"/>
      <c r="BWV113" s="1009"/>
      <c r="BWW113" s="1009"/>
      <c r="BWX113" s="1009"/>
      <c r="BWY113" s="1009"/>
      <c r="BWZ113" s="1009"/>
      <c r="BXA113" s="1009"/>
      <c r="BXB113" s="1009"/>
      <c r="BXC113" s="1009"/>
      <c r="BXD113" s="1009"/>
      <c r="BXE113" s="1009"/>
      <c r="BXF113" s="1009"/>
      <c r="BXG113" s="1009"/>
      <c r="BXH113" s="1009"/>
      <c r="BXI113" s="1009"/>
      <c r="BXJ113" s="1009"/>
      <c r="BXK113" s="1009"/>
      <c r="BXL113" s="1009"/>
      <c r="BXM113" s="1009"/>
      <c r="BXN113" s="1009"/>
      <c r="BXO113" s="1009"/>
      <c r="BXP113" s="1009"/>
      <c r="BXQ113" s="1009"/>
      <c r="BXR113" s="1009"/>
      <c r="BXS113" s="1009"/>
      <c r="BXT113" s="1009"/>
      <c r="BXU113" s="1009"/>
      <c r="BXV113" s="1009"/>
      <c r="BXW113" s="1009"/>
      <c r="BXX113" s="1009"/>
      <c r="BXY113" s="1009"/>
      <c r="BXZ113" s="1009"/>
      <c r="BYA113" s="1009"/>
      <c r="BYB113" s="1009"/>
      <c r="BYC113" s="1009"/>
      <c r="BYD113" s="1009"/>
      <c r="BYE113" s="1009"/>
      <c r="BYF113" s="1009"/>
      <c r="BYG113" s="1009"/>
      <c r="BYH113" s="1009"/>
      <c r="BYI113" s="1009"/>
      <c r="BYJ113" s="1009"/>
      <c r="BYK113" s="1009"/>
      <c r="BYL113" s="1009"/>
      <c r="BYM113" s="1009"/>
      <c r="BYN113" s="1009"/>
      <c r="BYO113" s="1009"/>
      <c r="BYP113" s="1009"/>
      <c r="BYQ113" s="1009"/>
      <c r="BYR113" s="1009"/>
      <c r="BYS113" s="1009"/>
      <c r="BYT113" s="1009"/>
      <c r="BYU113" s="1009"/>
      <c r="BYV113" s="1009"/>
      <c r="BYW113" s="1009"/>
      <c r="BYX113" s="1009"/>
      <c r="BYY113" s="1009"/>
      <c r="BYZ113" s="1009"/>
      <c r="BZA113" s="1009"/>
      <c r="BZB113" s="1009"/>
      <c r="BZC113" s="1009"/>
      <c r="BZD113" s="1009"/>
      <c r="BZE113" s="1009"/>
      <c r="BZF113" s="1009"/>
      <c r="BZG113" s="1009"/>
      <c r="BZH113" s="1009"/>
      <c r="BZI113" s="1009"/>
      <c r="BZJ113" s="1009"/>
      <c r="BZK113" s="1009"/>
      <c r="BZL113" s="1009"/>
      <c r="BZM113" s="1009"/>
      <c r="BZN113" s="1009"/>
      <c r="BZO113" s="1009"/>
      <c r="BZP113" s="1009"/>
      <c r="BZQ113" s="1009"/>
      <c r="BZR113" s="1009"/>
      <c r="BZS113" s="1009"/>
      <c r="BZT113" s="1009"/>
      <c r="BZU113" s="1009"/>
      <c r="BZV113" s="1009"/>
      <c r="BZW113" s="1009"/>
      <c r="BZX113" s="1009"/>
      <c r="BZY113" s="1009"/>
      <c r="BZZ113" s="1009"/>
      <c r="CAA113" s="1009"/>
      <c r="CAB113" s="1009"/>
      <c r="CAC113" s="1009"/>
      <c r="CAD113" s="1009"/>
      <c r="CAE113" s="1009"/>
      <c r="CAF113" s="1009"/>
      <c r="CAG113" s="1009"/>
      <c r="CAH113" s="1009"/>
      <c r="CAI113" s="1009"/>
      <c r="CAJ113" s="1009"/>
      <c r="CAK113" s="1009"/>
      <c r="CAL113" s="1009"/>
      <c r="CAM113" s="1009"/>
      <c r="CAN113" s="1009"/>
      <c r="CAO113" s="1009"/>
      <c r="CAP113" s="1009"/>
      <c r="CAQ113" s="1009"/>
      <c r="CAR113" s="1009"/>
      <c r="CAS113" s="1009"/>
      <c r="CAT113" s="1009"/>
      <c r="CAU113" s="1009"/>
      <c r="CAV113" s="1009"/>
      <c r="CAW113" s="1009"/>
      <c r="CAX113" s="1009"/>
      <c r="CAY113" s="1009"/>
      <c r="CAZ113" s="1009"/>
      <c r="CBA113" s="1009"/>
      <c r="CBB113" s="1009"/>
      <c r="CBC113" s="1009"/>
      <c r="CBD113" s="1009"/>
      <c r="CBE113" s="1009"/>
      <c r="CBF113" s="1009"/>
      <c r="CBG113" s="1009"/>
      <c r="CBH113" s="1009"/>
      <c r="CBI113" s="1009"/>
      <c r="CBJ113" s="1009"/>
      <c r="CBK113" s="1009"/>
      <c r="CBL113" s="1009"/>
      <c r="CBM113" s="1009"/>
      <c r="CBN113" s="1009"/>
      <c r="CBO113" s="1009"/>
      <c r="CBP113" s="1009"/>
      <c r="CBQ113" s="1009"/>
      <c r="CBR113" s="1009"/>
      <c r="CBS113" s="1009"/>
      <c r="CBT113" s="1009"/>
      <c r="CBU113" s="1009"/>
      <c r="CBV113" s="1009"/>
      <c r="CBW113" s="1009"/>
      <c r="CBX113" s="1009"/>
      <c r="CBY113" s="1009"/>
      <c r="CBZ113" s="1009"/>
      <c r="CCA113" s="1009"/>
      <c r="CCB113" s="1009"/>
      <c r="CCC113" s="1009"/>
      <c r="CCD113" s="1009"/>
      <c r="CCE113" s="1009"/>
      <c r="CCF113" s="1009"/>
      <c r="CCG113" s="1009"/>
      <c r="CCH113" s="1009"/>
      <c r="CCI113" s="1009"/>
      <c r="CCJ113" s="1009"/>
      <c r="CCK113" s="1009"/>
      <c r="CCL113" s="1009"/>
      <c r="CCM113" s="1009"/>
      <c r="CCN113" s="1009"/>
      <c r="CCO113" s="1009"/>
      <c r="CCP113" s="1009"/>
      <c r="CCQ113" s="1009"/>
      <c r="CCR113" s="1009"/>
      <c r="CCS113" s="1009"/>
      <c r="CCT113" s="1009"/>
      <c r="CCU113" s="1009"/>
      <c r="CCV113" s="1009"/>
      <c r="CCW113" s="1009"/>
      <c r="CCX113" s="1009"/>
      <c r="CCY113" s="1009"/>
      <c r="CCZ113" s="1009"/>
      <c r="CDA113" s="1009"/>
      <c r="CDB113" s="1009"/>
      <c r="CDC113" s="1009"/>
      <c r="CDD113" s="1009"/>
      <c r="CDE113" s="1009"/>
      <c r="CDF113" s="1009"/>
      <c r="CDG113" s="1009"/>
      <c r="CDH113" s="1009"/>
      <c r="CDI113" s="1009"/>
      <c r="CDJ113" s="1009"/>
      <c r="CDK113" s="1009"/>
      <c r="CDL113" s="1009"/>
      <c r="CDM113" s="1009"/>
      <c r="CDN113" s="1009"/>
      <c r="CDO113" s="1009"/>
      <c r="CDP113" s="1009"/>
      <c r="CDQ113" s="1009"/>
      <c r="CDR113" s="1009"/>
      <c r="CDS113" s="1009"/>
      <c r="CDT113" s="1009"/>
      <c r="CDU113" s="1009"/>
      <c r="CDV113" s="1009"/>
      <c r="CDW113" s="1009"/>
      <c r="CDX113" s="1009"/>
      <c r="CDY113" s="1009"/>
      <c r="CDZ113" s="1009"/>
      <c r="CEA113" s="1009"/>
      <c r="CEB113" s="1009"/>
      <c r="CEC113" s="1009"/>
      <c r="CED113" s="1009"/>
      <c r="CEE113" s="1009"/>
      <c r="CEF113" s="1009"/>
      <c r="CEG113" s="1009"/>
      <c r="CEH113" s="1009"/>
      <c r="CEI113" s="1009"/>
      <c r="CEJ113" s="1009"/>
      <c r="CEK113" s="1009"/>
      <c r="CEL113" s="1009"/>
      <c r="CEM113" s="1009"/>
      <c r="CEN113" s="1009"/>
      <c r="CEO113" s="1009"/>
      <c r="CEP113" s="1009"/>
      <c r="CEQ113" s="1009"/>
      <c r="CER113" s="1009"/>
      <c r="CES113" s="1009"/>
      <c r="CET113" s="1009"/>
      <c r="CEU113" s="1009"/>
      <c r="CEV113" s="1009"/>
      <c r="CEW113" s="1009"/>
      <c r="CEX113" s="1009"/>
      <c r="CEY113" s="1009"/>
      <c r="CEZ113" s="1009"/>
      <c r="CFA113" s="1009"/>
      <c r="CFB113" s="1009"/>
      <c r="CFC113" s="1009"/>
      <c r="CFD113" s="1009"/>
      <c r="CFE113" s="1009"/>
      <c r="CFF113" s="1009"/>
      <c r="CFG113" s="1009"/>
      <c r="CFH113" s="1009"/>
      <c r="CFI113" s="1009"/>
      <c r="CFJ113" s="1009"/>
      <c r="CFK113" s="1009"/>
      <c r="CFL113" s="1009"/>
      <c r="CFM113" s="1009"/>
      <c r="CFN113" s="1009"/>
      <c r="CFO113" s="1009"/>
      <c r="CFP113" s="1009"/>
      <c r="CFQ113" s="1009"/>
      <c r="CFR113" s="1009"/>
      <c r="CFS113" s="1009"/>
      <c r="CFT113" s="1009"/>
      <c r="CFU113" s="1009"/>
      <c r="CFV113" s="1009"/>
      <c r="CFW113" s="1009"/>
      <c r="CFX113" s="1009"/>
      <c r="CFY113" s="1009"/>
      <c r="CFZ113" s="1009"/>
      <c r="CGA113" s="1009"/>
      <c r="CGB113" s="1009"/>
      <c r="CGC113" s="1009"/>
      <c r="CGD113" s="1009"/>
      <c r="CGE113" s="1009"/>
      <c r="CGF113" s="1009"/>
      <c r="CGG113" s="1009"/>
      <c r="CGH113" s="1009"/>
      <c r="CGI113" s="1009"/>
      <c r="CGJ113" s="1009"/>
      <c r="CGK113" s="1009"/>
      <c r="CGL113" s="1009"/>
      <c r="CGM113" s="1009"/>
      <c r="CGN113" s="1009"/>
      <c r="CGO113" s="1009"/>
      <c r="CGP113" s="1009"/>
      <c r="CGQ113" s="1009"/>
      <c r="CGR113" s="1009"/>
      <c r="CGS113" s="1009"/>
      <c r="CGT113" s="1009"/>
      <c r="CGU113" s="1009"/>
      <c r="CGV113" s="1009"/>
      <c r="CGW113" s="1009"/>
      <c r="CGX113" s="1009"/>
      <c r="CGY113" s="1009"/>
      <c r="CGZ113" s="1009"/>
      <c r="CHA113" s="1009"/>
      <c r="CHB113" s="1009"/>
      <c r="CHC113" s="1009"/>
      <c r="CHD113" s="1009"/>
      <c r="CHE113" s="1009"/>
      <c r="CHF113" s="1009"/>
      <c r="CHG113" s="1009"/>
      <c r="CHH113" s="1009"/>
      <c r="CHI113" s="1009"/>
      <c r="CHJ113" s="1009"/>
      <c r="CHK113" s="1009"/>
      <c r="CHL113" s="1009"/>
      <c r="CHM113" s="1009"/>
      <c r="CHN113" s="1009"/>
      <c r="CHO113" s="1009"/>
      <c r="CHP113" s="1009"/>
      <c r="CHQ113" s="1009"/>
      <c r="CHR113" s="1009"/>
      <c r="CHS113" s="1009"/>
      <c r="CHT113" s="1009"/>
      <c r="CHU113" s="1009"/>
      <c r="CHV113" s="1009"/>
      <c r="CHW113" s="1009"/>
      <c r="CHX113" s="1009"/>
      <c r="CHY113" s="1009"/>
      <c r="CHZ113" s="1009"/>
      <c r="CIA113" s="1009"/>
      <c r="CIB113" s="1009"/>
      <c r="CIC113" s="1009"/>
      <c r="CID113" s="1009"/>
      <c r="CIE113" s="1009"/>
      <c r="CIF113" s="1009"/>
      <c r="CIG113" s="1009"/>
      <c r="CIH113" s="1009"/>
      <c r="CII113" s="1009"/>
      <c r="CIJ113" s="1009"/>
      <c r="CIK113" s="1009"/>
      <c r="CIL113" s="1009"/>
      <c r="CIM113" s="1009"/>
      <c r="CIN113" s="1009"/>
      <c r="CIO113" s="1009"/>
      <c r="CIP113" s="1009"/>
      <c r="CIQ113" s="1009"/>
      <c r="CIR113" s="1009"/>
      <c r="CIS113" s="1009"/>
      <c r="CIT113" s="1009"/>
      <c r="CIU113" s="1009"/>
      <c r="CIV113" s="1009"/>
      <c r="CIW113" s="1009"/>
      <c r="CIX113" s="1009"/>
      <c r="CIY113" s="1009"/>
      <c r="CIZ113" s="1009"/>
      <c r="CJA113" s="1009"/>
      <c r="CJB113" s="1009"/>
      <c r="CJC113" s="1009"/>
      <c r="CJD113" s="1009"/>
      <c r="CJE113" s="1009"/>
      <c r="CJF113" s="1009"/>
      <c r="CJG113" s="1009"/>
      <c r="CJH113" s="1009"/>
      <c r="CJI113" s="1009"/>
      <c r="CJJ113" s="1009"/>
      <c r="CJK113" s="1009"/>
      <c r="CJL113" s="1009"/>
      <c r="CJM113" s="1009"/>
      <c r="CJN113" s="1009"/>
      <c r="CJO113" s="1009"/>
      <c r="CJP113" s="1009"/>
      <c r="CJQ113" s="1009"/>
      <c r="CJR113" s="1009"/>
      <c r="CJS113" s="1009"/>
      <c r="CJT113" s="1009"/>
      <c r="CJU113" s="1009"/>
      <c r="CJV113" s="1009"/>
      <c r="CJW113" s="1009"/>
      <c r="CJX113" s="1009"/>
      <c r="CJY113" s="1009"/>
      <c r="CJZ113" s="1009"/>
      <c r="CKA113" s="1009"/>
      <c r="CKB113" s="1009"/>
      <c r="CKC113" s="1009"/>
      <c r="CKD113" s="1009"/>
      <c r="CKE113" s="1009"/>
      <c r="CKF113" s="1009"/>
      <c r="CKG113" s="1009"/>
      <c r="CKH113" s="1009"/>
      <c r="CKI113" s="1009"/>
      <c r="CKJ113" s="1009"/>
      <c r="CKK113" s="1009"/>
      <c r="CKL113" s="1009"/>
      <c r="CKM113" s="1009"/>
      <c r="CKN113" s="1009"/>
      <c r="CKO113" s="1009"/>
      <c r="CKP113" s="1009"/>
      <c r="CKQ113" s="1009"/>
      <c r="CKR113" s="1009"/>
      <c r="CKS113" s="1009"/>
      <c r="CKT113" s="1009"/>
      <c r="CKU113" s="1009"/>
      <c r="CKV113" s="1009"/>
      <c r="CKW113" s="1009"/>
      <c r="CKX113" s="1009"/>
      <c r="CKY113" s="1009"/>
      <c r="CKZ113" s="1009"/>
      <c r="CLA113" s="1009"/>
      <c r="CLB113" s="1009"/>
      <c r="CLC113" s="1009"/>
      <c r="CLD113" s="1009"/>
      <c r="CLE113" s="1009"/>
      <c r="CLF113" s="1009"/>
      <c r="CLG113" s="1009"/>
      <c r="CLH113" s="1009"/>
      <c r="CLI113" s="1009"/>
      <c r="CLJ113" s="1009"/>
      <c r="CLK113" s="1009"/>
      <c r="CLL113" s="1009"/>
      <c r="CLM113" s="1009"/>
      <c r="CLN113" s="1009"/>
      <c r="CLO113" s="1009"/>
      <c r="CLP113" s="1009"/>
      <c r="CLQ113" s="1009"/>
      <c r="CLR113" s="1009"/>
      <c r="CLS113" s="1009"/>
      <c r="CLT113" s="1009"/>
      <c r="CLU113" s="1009"/>
      <c r="CLV113" s="1009"/>
      <c r="CLW113" s="1009"/>
      <c r="CLX113" s="1009"/>
      <c r="CLY113" s="1009"/>
      <c r="CLZ113" s="1009"/>
      <c r="CMA113" s="1009"/>
      <c r="CMB113" s="1009"/>
      <c r="CMC113" s="1009"/>
      <c r="CMD113" s="1009"/>
      <c r="CME113" s="1009"/>
      <c r="CMF113" s="1009"/>
      <c r="CMG113" s="1009"/>
      <c r="CMH113" s="1009"/>
      <c r="CMI113" s="1009"/>
      <c r="CMJ113" s="1009"/>
      <c r="CMK113" s="1009"/>
      <c r="CML113" s="1009"/>
      <c r="CMM113" s="1009"/>
      <c r="CMN113" s="1009"/>
      <c r="CMO113" s="1009"/>
      <c r="CMP113" s="1009"/>
      <c r="CMQ113" s="1009"/>
      <c r="CMR113" s="1009"/>
      <c r="CMS113" s="1009"/>
      <c r="CMT113" s="1009"/>
      <c r="CMU113" s="1009"/>
      <c r="CMV113" s="1009"/>
      <c r="CMW113" s="1009"/>
      <c r="CMX113" s="1009"/>
      <c r="CMY113" s="1009"/>
      <c r="CMZ113" s="1009"/>
      <c r="CNA113" s="1009"/>
      <c r="CNB113" s="1009"/>
      <c r="CNC113" s="1009"/>
      <c r="CND113" s="1009"/>
      <c r="CNE113" s="1009"/>
      <c r="CNF113" s="1009"/>
      <c r="CNG113" s="1009"/>
      <c r="CNH113" s="1009"/>
      <c r="CNI113" s="1009"/>
      <c r="CNJ113" s="1009"/>
      <c r="CNK113" s="1009"/>
      <c r="CNL113" s="1009"/>
      <c r="CNM113" s="1009"/>
      <c r="CNN113" s="1009"/>
      <c r="CNO113" s="1009"/>
      <c r="CNP113" s="1009"/>
      <c r="CNQ113" s="1009"/>
      <c r="CNR113" s="1009"/>
      <c r="CNS113" s="1009"/>
      <c r="CNT113" s="1009"/>
      <c r="CNU113" s="1009"/>
      <c r="CNV113" s="1009"/>
      <c r="CNW113" s="1009"/>
      <c r="CNX113" s="1009"/>
      <c r="CNY113" s="1009"/>
      <c r="CNZ113" s="1009"/>
      <c r="COA113" s="1009"/>
      <c r="COB113" s="1009"/>
      <c r="COC113" s="1009"/>
      <c r="COD113" s="1009"/>
      <c r="COE113" s="1009"/>
      <c r="COF113" s="1009"/>
      <c r="COG113" s="1009"/>
      <c r="COH113" s="1009"/>
      <c r="COI113" s="1009"/>
      <c r="COJ113" s="1009"/>
      <c r="COK113" s="1009"/>
      <c r="COL113" s="1009"/>
      <c r="COM113" s="1009"/>
      <c r="CON113" s="1009"/>
      <c r="COO113" s="1009"/>
      <c r="COP113" s="1009"/>
      <c r="COQ113" s="1009"/>
      <c r="COR113" s="1009"/>
      <c r="COS113" s="1009"/>
      <c r="COT113" s="1009"/>
      <c r="COU113" s="1009"/>
      <c r="COV113" s="1009"/>
      <c r="COW113" s="1009"/>
      <c r="COX113" s="1009"/>
      <c r="COY113" s="1009"/>
      <c r="COZ113" s="1009"/>
      <c r="CPA113" s="1009"/>
      <c r="CPB113" s="1009"/>
      <c r="CPC113" s="1009"/>
      <c r="CPD113" s="1009"/>
      <c r="CPE113" s="1009"/>
      <c r="CPF113" s="1009"/>
      <c r="CPG113" s="1009"/>
      <c r="CPH113" s="1009"/>
      <c r="CPI113" s="1009"/>
      <c r="CPJ113" s="1009"/>
      <c r="CPK113" s="1009"/>
      <c r="CPL113" s="1009"/>
      <c r="CPM113" s="1009"/>
      <c r="CPN113" s="1009"/>
      <c r="CPO113" s="1009"/>
      <c r="CPP113" s="1009"/>
      <c r="CPQ113" s="1009"/>
      <c r="CPR113" s="1009"/>
      <c r="CPS113" s="1009"/>
      <c r="CPT113" s="1009"/>
      <c r="CPU113" s="1009"/>
      <c r="CPV113" s="1009"/>
      <c r="CPW113" s="1009"/>
      <c r="CPX113" s="1009"/>
      <c r="CPY113" s="1009"/>
      <c r="CPZ113" s="1009"/>
      <c r="CQA113" s="1009"/>
      <c r="CQB113" s="1009"/>
      <c r="CQC113" s="1009"/>
      <c r="CQD113" s="1009"/>
      <c r="CQE113" s="1009"/>
      <c r="CQF113" s="1009"/>
      <c r="CQG113" s="1009"/>
      <c r="CQH113" s="1009"/>
      <c r="CQI113" s="1009"/>
      <c r="CQJ113" s="1009"/>
      <c r="CQK113" s="1009"/>
      <c r="CQL113" s="1009"/>
      <c r="CQM113" s="1009"/>
      <c r="CQN113" s="1009"/>
      <c r="CQO113" s="1009"/>
      <c r="CQP113" s="1009"/>
      <c r="CQQ113" s="1009"/>
      <c r="CQR113" s="1009"/>
      <c r="CQS113" s="1009"/>
      <c r="CQT113" s="1009"/>
      <c r="CQU113" s="1009"/>
      <c r="CQV113" s="1009"/>
      <c r="CQW113" s="1009"/>
      <c r="CQX113" s="1009"/>
      <c r="CQY113" s="1009"/>
      <c r="CQZ113" s="1009"/>
      <c r="CRA113" s="1009"/>
      <c r="CRB113" s="1009"/>
      <c r="CRC113" s="1009"/>
      <c r="CRD113" s="1009"/>
      <c r="CRE113" s="1009"/>
      <c r="CRF113" s="1009"/>
      <c r="CRG113" s="1009"/>
      <c r="CRH113" s="1009"/>
      <c r="CRI113" s="1009"/>
      <c r="CRJ113" s="1009"/>
      <c r="CRK113" s="1009"/>
      <c r="CRL113" s="1009"/>
      <c r="CRM113" s="1009"/>
      <c r="CRN113" s="1009"/>
      <c r="CRO113" s="1009"/>
      <c r="CRP113" s="1009"/>
      <c r="CRQ113" s="1009"/>
      <c r="CRR113" s="1009"/>
      <c r="CRS113" s="1009"/>
      <c r="CRT113" s="1009"/>
      <c r="CRU113" s="1009"/>
      <c r="CRV113" s="1009"/>
      <c r="CRW113" s="1009"/>
      <c r="CRX113" s="1009"/>
      <c r="CRY113" s="1009"/>
      <c r="CRZ113" s="1009"/>
      <c r="CSA113" s="1009"/>
      <c r="CSB113" s="1009"/>
      <c r="CSC113" s="1009"/>
      <c r="CSD113" s="1009"/>
      <c r="CSE113" s="1009"/>
      <c r="CSF113" s="1009"/>
      <c r="CSG113" s="1009"/>
      <c r="CSH113" s="1009"/>
      <c r="CSI113" s="1009"/>
      <c r="CSJ113" s="1009"/>
      <c r="CSK113" s="1009"/>
      <c r="CSL113" s="1009"/>
      <c r="CSM113" s="1009"/>
      <c r="CSN113" s="1009"/>
      <c r="CSO113" s="1009"/>
      <c r="CSP113" s="1009"/>
      <c r="CSQ113" s="1009"/>
      <c r="CSR113" s="1009"/>
      <c r="CSS113" s="1009"/>
      <c r="CST113" s="1009"/>
      <c r="CSU113" s="1009"/>
      <c r="CSV113" s="1009"/>
      <c r="CSW113" s="1009"/>
      <c r="CSX113" s="1009"/>
      <c r="CSY113" s="1009"/>
      <c r="CSZ113" s="1009"/>
      <c r="CTA113" s="1009"/>
      <c r="CTB113" s="1009"/>
      <c r="CTC113" s="1009"/>
      <c r="CTD113" s="1009"/>
      <c r="CTE113" s="1009"/>
      <c r="CTF113" s="1009"/>
      <c r="CTG113" s="1009"/>
      <c r="CTH113" s="1009"/>
      <c r="CTI113" s="1009"/>
      <c r="CTJ113" s="1009"/>
      <c r="CTK113" s="1009"/>
      <c r="CTL113" s="1009"/>
      <c r="CTM113" s="1009"/>
      <c r="CTN113" s="1009"/>
      <c r="CTO113" s="1009"/>
      <c r="CTP113" s="1009"/>
      <c r="CTQ113" s="1009"/>
      <c r="CTR113" s="1009"/>
      <c r="CTS113" s="1009"/>
      <c r="CTT113" s="1009"/>
      <c r="CTU113" s="1009"/>
      <c r="CTV113" s="1009"/>
      <c r="CTW113" s="1009"/>
      <c r="CTX113" s="1009"/>
      <c r="CTY113" s="1009"/>
      <c r="CTZ113" s="1009"/>
      <c r="CUA113" s="1009"/>
      <c r="CUB113" s="1009"/>
      <c r="CUC113" s="1009"/>
      <c r="CUD113" s="1009"/>
      <c r="CUE113" s="1009"/>
      <c r="CUF113" s="1009"/>
      <c r="CUG113" s="1009"/>
      <c r="CUH113" s="1009"/>
      <c r="CUI113" s="1009"/>
      <c r="CUJ113" s="1009"/>
      <c r="CUK113" s="1009"/>
      <c r="CUL113" s="1009"/>
      <c r="CUM113" s="1009"/>
      <c r="CUN113" s="1009"/>
      <c r="CUO113" s="1009"/>
      <c r="CUP113" s="1009"/>
      <c r="CUQ113" s="1009"/>
      <c r="CUR113" s="1009"/>
      <c r="CUS113" s="1009"/>
      <c r="CUT113" s="1009"/>
      <c r="CUU113" s="1009"/>
      <c r="CUV113" s="1009"/>
      <c r="CUW113" s="1009"/>
      <c r="CUX113" s="1009"/>
      <c r="CUY113" s="1009"/>
      <c r="CUZ113" s="1009"/>
      <c r="CVA113" s="1009"/>
      <c r="CVB113" s="1009"/>
      <c r="CVC113" s="1009"/>
      <c r="CVD113" s="1009"/>
      <c r="CVE113" s="1009"/>
      <c r="CVF113" s="1009"/>
      <c r="CVG113" s="1009"/>
      <c r="CVH113" s="1009"/>
      <c r="CVI113" s="1009"/>
      <c r="CVJ113" s="1009"/>
      <c r="CVK113" s="1009"/>
      <c r="CVL113" s="1009"/>
      <c r="CVM113" s="1009"/>
      <c r="CVN113" s="1009"/>
      <c r="CVO113" s="1009"/>
      <c r="CVP113" s="1009"/>
      <c r="CVQ113" s="1009"/>
      <c r="CVR113" s="1009"/>
      <c r="CVS113" s="1009"/>
      <c r="CVT113" s="1009"/>
      <c r="CVU113" s="1009"/>
      <c r="CVV113" s="1009"/>
      <c r="CVW113" s="1009"/>
      <c r="CVX113" s="1009"/>
      <c r="CVY113" s="1009"/>
      <c r="CVZ113" s="1009"/>
      <c r="CWA113" s="1009"/>
      <c r="CWB113" s="1009"/>
      <c r="CWC113" s="1009"/>
      <c r="CWD113" s="1009"/>
      <c r="CWE113" s="1009"/>
      <c r="CWF113" s="1009"/>
      <c r="CWG113" s="1009"/>
      <c r="CWH113" s="1009"/>
      <c r="CWI113" s="1009"/>
      <c r="CWJ113" s="1009"/>
      <c r="CWK113" s="1009"/>
      <c r="CWL113" s="1009"/>
      <c r="CWM113" s="1009"/>
      <c r="CWN113" s="1009"/>
      <c r="CWO113" s="1009"/>
      <c r="CWP113" s="1009"/>
      <c r="CWQ113" s="1009"/>
      <c r="CWR113" s="1009"/>
      <c r="CWS113" s="1009"/>
      <c r="CWT113" s="1009"/>
      <c r="CWU113" s="1009"/>
      <c r="CWV113" s="1009"/>
      <c r="CWW113" s="1009"/>
      <c r="CWX113" s="1009"/>
      <c r="CWY113" s="1009"/>
      <c r="CWZ113" s="1009"/>
      <c r="CXA113" s="1009"/>
      <c r="CXB113" s="1009"/>
      <c r="CXC113" s="1009"/>
      <c r="CXD113" s="1009"/>
      <c r="CXE113" s="1009"/>
      <c r="CXF113" s="1009"/>
      <c r="CXG113" s="1009"/>
      <c r="CXH113" s="1009"/>
      <c r="CXI113" s="1009"/>
      <c r="CXJ113" s="1009"/>
      <c r="CXK113" s="1009"/>
      <c r="CXL113" s="1009"/>
      <c r="CXM113" s="1009"/>
      <c r="CXN113" s="1009"/>
      <c r="CXO113" s="1009"/>
      <c r="CXP113" s="1009"/>
      <c r="CXQ113" s="1009"/>
      <c r="CXR113" s="1009"/>
      <c r="CXS113" s="1009"/>
      <c r="CXT113" s="1009"/>
      <c r="CXU113" s="1009"/>
      <c r="CXV113" s="1009"/>
      <c r="CXW113" s="1009"/>
      <c r="CXX113" s="1009"/>
      <c r="CXY113" s="1009"/>
      <c r="CXZ113" s="1009"/>
      <c r="CYA113" s="1009"/>
      <c r="CYB113" s="1009"/>
      <c r="CYC113" s="1009"/>
      <c r="CYD113" s="1009"/>
      <c r="CYE113" s="1009"/>
      <c r="CYF113" s="1009"/>
      <c r="CYG113" s="1009"/>
      <c r="CYH113" s="1009"/>
      <c r="CYI113" s="1009"/>
      <c r="CYJ113" s="1009"/>
      <c r="CYK113" s="1009"/>
      <c r="CYL113" s="1009"/>
      <c r="CYM113" s="1009"/>
      <c r="CYN113" s="1009"/>
      <c r="CYO113" s="1009"/>
      <c r="CYP113" s="1009"/>
      <c r="CYQ113" s="1009"/>
      <c r="CYR113" s="1009"/>
      <c r="CYS113" s="1009"/>
      <c r="CYT113" s="1009"/>
      <c r="CYU113" s="1009"/>
      <c r="CYV113" s="1009"/>
      <c r="CYW113" s="1009"/>
      <c r="CYX113" s="1009"/>
      <c r="CYY113" s="1009"/>
      <c r="CYZ113" s="1009"/>
      <c r="CZA113" s="1009"/>
      <c r="CZB113" s="1009"/>
      <c r="CZC113" s="1009"/>
      <c r="CZD113" s="1009"/>
      <c r="CZE113" s="1009"/>
      <c r="CZF113" s="1009"/>
      <c r="CZG113" s="1009"/>
      <c r="CZH113" s="1009"/>
      <c r="CZI113" s="1009"/>
      <c r="CZJ113" s="1009"/>
      <c r="CZK113" s="1009"/>
      <c r="CZL113" s="1009"/>
      <c r="CZM113" s="1009"/>
      <c r="CZN113" s="1009"/>
      <c r="CZO113" s="1009"/>
      <c r="CZP113" s="1009"/>
      <c r="CZQ113" s="1009"/>
      <c r="CZR113" s="1009"/>
      <c r="CZS113" s="1009"/>
      <c r="CZT113" s="1009"/>
      <c r="CZU113" s="1009"/>
      <c r="CZV113" s="1009"/>
      <c r="CZW113" s="1009"/>
      <c r="CZX113" s="1009"/>
      <c r="CZY113" s="1009"/>
      <c r="CZZ113" s="1009"/>
      <c r="DAA113" s="1009"/>
      <c r="DAB113" s="1009"/>
      <c r="DAC113" s="1009"/>
      <c r="DAD113" s="1009"/>
      <c r="DAE113" s="1009"/>
      <c r="DAF113" s="1009"/>
      <c r="DAG113" s="1009"/>
      <c r="DAH113" s="1009"/>
      <c r="DAI113" s="1009"/>
      <c r="DAJ113" s="1009"/>
      <c r="DAK113" s="1009"/>
      <c r="DAL113" s="1009"/>
      <c r="DAM113" s="1009"/>
      <c r="DAN113" s="1009"/>
      <c r="DAO113" s="1009"/>
      <c r="DAP113" s="1009"/>
      <c r="DAQ113" s="1009"/>
      <c r="DAR113" s="1009"/>
      <c r="DAS113" s="1009"/>
      <c r="DAT113" s="1009"/>
      <c r="DAU113" s="1009"/>
      <c r="DAV113" s="1009"/>
      <c r="DAW113" s="1009"/>
      <c r="DAX113" s="1009"/>
      <c r="DAY113" s="1009"/>
      <c r="DAZ113" s="1009"/>
      <c r="DBA113" s="1009"/>
      <c r="DBB113" s="1009"/>
      <c r="DBC113" s="1009"/>
      <c r="DBD113" s="1009"/>
      <c r="DBE113" s="1009"/>
      <c r="DBF113" s="1009"/>
      <c r="DBG113" s="1009"/>
      <c r="DBH113" s="1009"/>
      <c r="DBI113" s="1009"/>
      <c r="DBJ113" s="1009"/>
      <c r="DBK113" s="1009"/>
      <c r="DBL113" s="1009"/>
      <c r="DBM113" s="1009"/>
      <c r="DBN113" s="1009"/>
      <c r="DBO113" s="1009"/>
      <c r="DBP113" s="1009"/>
      <c r="DBQ113" s="1009"/>
      <c r="DBR113" s="1009"/>
      <c r="DBS113" s="1009"/>
      <c r="DBT113" s="1009"/>
      <c r="DBU113" s="1009"/>
      <c r="DBV113" s="1009"/>
      <c r="DBW113" s="1009"/>
      <c r="DBX113" s="1009"/>
      <c r="DBY113" s="1009"/>
      <c r="DBZ113" s="1009"/>
      <c r="DCA113" s="1009"/>
      <c r="DCB113" s="1009"/>
      <c r="DCC113" s="1009"/>
      <c r="DCD113" s="1009"/>
      <c r="DCE113" s="1009"/>
      <c r="DCF113" s="1009"/>
      <c r="DCG113" s="1009"/>
      <c r="DCH113" s="1009"/>
      <c r="DCI113" s="1009"/>
      <c r="DCJ113" s="1009"/>
      <c r="DCK113" s="1009"/>
      <c r="DCL113" s="1009"/>
      <c r="DCM113" s="1009"/>
      <c r="DCN113" s="1009"/>
      <c r="DCO113" s="1009"/>
      <c r="DCP113" s="1009"/>
      <c r="DCQ113" s="1009"/>
      <c r="DCR113" s="1009"/>
      <c r="DCS113" s="1009"/>
      <c r="DCT113" s="1009"/>
      <c r="DCU113" s="1009"/>
      <c r="DCV113" s="1009"/>
      <c r="DCW113" s="1009"/>
      <c r="DCX113" s="1009"/>
      <c r="DCY113" s="1009"/>
      <c r="DCZ113" s="1009"/>
      <c r="DDA113" s="1009"/>
      <c r="DDB113" s="1009"/>
      <c r="DDC113" s="1009"/>
      <c r="DDD113" s="1009"/>
      <c r="DDE113" s="1009"/>
      <c r="DDF113" s="1009"/>
      <c r="DDG113" s="1009"/>
      <c r="DDH113" s="1009"/>
      <c r="DDI113" s="1009"/>
      <c r="DDJ113" s="1009"/>
      <c r="DDK113" s="1009"/>
      <c r="DDL113" s="1009"/>
      <c r="DDM113" s="1009"/>
      <c r="DDN113" s="1009"/>
      <c r="DDO113" s="1009"/>
      <c r="DDP113" s="1009"/>
      <c r="DDQ113" s="1009"/>
      <c r="DDR113" s="1009"/>
      <c r="DDS113" s="1009"/>
      <c r="DDT113" s="1009"/>
      <c r="DDU113" s="1009"/>
      <c r="DDV113" s="1009"/>
      <c r="DDW113" s="1009"/>
      <c r="DDX113" s="1009"/>
      <c r="DDY113" s="1009"/>
      <c r="DDZ113" s="1009"/>
      <c r="DEA113" s="1009"/>
      <c r="DEB113" s="1009"/>
      <c r="DEC113" s="1009"/>
      <c r="DED113" s="1009"/>
      <c r="DEE113" s="1009"/>
      <c r="DEF113" s="1009"/>
      <c r="DEG113" s="1009"/>
      <c r="DEH113" s="1009"/>
      <c r="DEI113" s="1009"/>
      <c r="DEJ113" s="1009"/>
      <c r="DEK113" s="1009"/>
      <c r="DEL113" s="1009"/>
      <c r="DEM113" s="1009"/>
      <c r="DEN113" s="1009"/>
      <c r="DEO113" s="1009"/>
      <c r="DEP113" s="1009"/>
      <c r="DEQ113" s="1009"/>
      <c r="DER113" s="1009"/>
      <c r="DES113" s="1009"/>
      <c r="DET113" s="1009"/>
      <c r="DEU113" s="1009"/>
      <c r="DEV113" s="1009"/>
      <c r="DEW113" s="1009"/>
      <c r="DEX113" s="1009"/>
      <c r="DEY113" s="1009"/>
      <c r="DEZ113" s="1009"/>
      <c r="DFA113" s="1009"/>
      <c r="DFB113" s="1009"/>
      <c r="DFC113" s="1009"/>
      <c r="DFD113" s="1009"/>
      <c r="DFE113" s="1009"/>
      <c r="DFF113" s="1009"/>
      <c r="DFG113" s="1009"/>
      <c r="DFH113" s="1009"/>
      <c r="DFI113" s="1009"/>
      <c r="DFJ113" s="1009"/>
      <c r="DFK113" s="1009"/>
      <c r="DFL113" s="1009"/>
      <c r="DFM113" s="1009"/>
      <c r="DFN113" s="1009"/>
      <c r="DFO113" s="1009"/>
      <c r="DFP113" s="1009"/>
      <c r="DFQ113" s="1009"/>
      <c r="DFR113" s="1009"/>
      <c r="DFS113" s="1009"/>
      <c r="DFT113" s="1009"/>
      <c r="DFU113" s="1009"/>
      <c r="DFV113" s="1009"/>
      <c r="DFW113" s="1009"/>
      <c r="DFX113" s="1009"/>
      <c r="DFY113" s="1009"/>
      <c r="DFZ113" s="1009"/>
      <c r="DGA113" s="1009"/>
      <c r="DGB113" s="1009"/>
      <c r="DGC113" s="1009"/>
      <c r="DGD113" s="1009"/>
      <c r="DGE113" s="1009"/>
      <c r="DGF113" s="1009"/>
      <c r="DGG113" s="1009"/>
      <c r="DGH113" s="1009"/>
      <c r="DGI113" s="1009"/>
      <c r="DGJ113" s="1009"/>
      <c r="DGK113" s="1009"/>
      <c r="DGL113" s="1009"/>
      <c r="DGM113" s="1009"/>
      <c r="DGN113" s="1009"/>
      <c r="DGO113" s="1009"/>
      <c r="DGP113" s="1009"/>
      <c r="DGQ113" s="1009"/>
      <c r="DGR113" s="1009"/>
      <c r="DGS113" s="1009"/>
      <c r="DGT113" s="1009"/>
      <c r="DGU113" s="1009"/>
      <c r="DGV113" s="1009"/>
      <c r="DGW113" s="1009"/>
      <c r="DGX113" s="1009"/>
      <c r="DGY113" s="1009"/>
      <c r="DGZ113" s="1009"/>
      <c r="DHA113" s="1009"/>
      <c r="DHB113" s="1009"/>
      <c r="DHC113" s="1009"/>
      <c r="DHD113" s="1009"/>
      <c r="DHE113" s="1009"/>
      <c r="DHF113" s="1009"/>
      <c r="DHG113" s="1009"/>
      <c r="DHH113" s="1009"/>
      <c r="DHI113" s="1009"/>
      <c r="DHJ113" s="1009"/>
      <c r="DHK113" s="1009"/>
      <c r="DHL113" s="1009"/>
      <c r="DHM113" s="1009"/>
      <c r="DHN113" s="1009"/>
      <c r="DHO113" s="1009"/>
      <c r="DHP113" s="1009"/>
      <c r="DHQ113" s="1009"/>
      <c r="DHR113" s="1009"/>
      <c r="DHS113" s="1009"/>
      <c r="DHT113" s="1009"/>
      <c r="DHU113" s="1009"/>
      <c r="DHV113" s="1009"/>
      <c r="DHW113" s="1009"/>
      <c r="DHX113" s="1009"/>
      <c r="DHY113" s="1009"/>
      <c r="DHZ113" s="1009"/>
      <c r="DIA113" s="1009"/>
      <c r="DIB113" s="1009"/>
      <c r="DIC113" s="1009"/>
      <c r="DID113" s="1009"/>
      <c r="DIE113" s="1009"/>
      <c r="DIF113" s="1009"/>
      <c r="DIG113" s="1009"/>
      <c r="DIH113" s="1009"/>
      <c r="DII113" s="1009"/>
      <c r="DIJ113" s="1009"/>
      <c r="DIK113" s="1009"/>
      <c r="DIL113" s="1009"/>
      <c r="DIM113" s="1009"/>
      <c r="DIN113" s="1009"/>
      <c r="DIO113" s="1009"/>
      <c r="DIP113" s="1009"/>
      <c r="DIQ113" s="1009"/>
      <c r="DIR113" s="1009"/>
      <c r="DIS113" s="1009"/>
      <c r="DIT113" s="1009"/>
      <c r="DIU113" s="1009"/>
      <c r="DIV113" s="1009"/>
      <c r="DIW113" s="1009"/>
      <c r="DIX113" s="1009"/>
      <c r="DIY113" s="1009"/>
      <c r="DIZ113" s="1009"/>
      <c r="DJA113" s="1009"/>
      <c r="DJB113" s="1009"/>
      <c r="DJC113" s="1009"/>
      <c r="DJD113" s="1009"/>
      <c r="DJE113" s="1009"/>
      <c r="DJF113" s="1009"/>
      <c r="DJG113" s="1009"/>
      <c r="DJH113" s="1009"/>
      <c r="DJI113" s="1009"/>
      <c r="DJJ113" s="1009"/>
      <c r="DJK113" s="1009"/>
      <c r="DJL113" s="1009"/>
      <c r="DJM113" s="1009"/>
      <c r="DJN113" s="1009"/>
      <c r="DJO113" s="1009"/>
      <c r="DJP113" s="1009"/>
      <c r="DJQ113" s="1009"/>
      <c r="DJR113" s="1009"/>
      <c r="DJS113" s="1009"/>
      <c r="DJT113" s="1009"/>
      <c r="DJU113" s="1009"/>
      <c r="DJV113" s="1009"/>
      <c r="DJW113" s="1009"/>
      <c r="DJX113" s="1009"/>
      <c r="DJY113" s="1009"/>
      <c r="DJZ113" s="1009"/>
      <c r="DKA113" s="1009"/>
      <c r="DKB113" s="1009"/>
      <c r="DKC113" s="1009"/>
      <c r="DKD113" s="1009"/>
      <c r="DKE113" s="1009"/>
      <c r="DKF113" s="1009"/>
      <c r="DKG113" s="1009"/>
      <c r="DKH113" s="1009"/>
      <c r="DKI113" s="1009"/>
      <c r="DKJ113" s="1009"/>
      <c r="DKK113" s="1009"/>
      <c r="DKL113" s="1009"/>
      <c r="DKM113" s="1009"/>
      <c r="DKN113" s="1009"/>
      <c r="DKO113" s="1009"/>
      <c r="DKP113" s="1009"/>
      <c r="DKQ113" s="1009"/>
      <c r="DKR113" s="1009"/>
      <c r="DKS113" s="1009"/>
      <c r="DKT113" s="1009"/>
      <c r="DKU113" s="1009"/>
      <c r="DKV113" s="1009"/>
      <c r="DKW113" s="1009"/>
      <c r="DKX113" s="1009"/>
      <c r="DKY113" s="1009"/>
      <c r="DKZ113" s="1009"/>
      <c r="DLA113" s="1009"/>
      <c r="DLB113" s="1009"/>
      <c r="DLC113" s="1009"/>
      <c r="DLD113" s="1009"/>
      <c r="DLE113" s="1009"/>
      <c r="DLF113" s="1009"/>
      <c r="DLG113" s="1009"/>
      <c r="DLH113" s="1009"/>
      <c r="DLI113" s="1009"/>
      <c r="DLJ113" s="1009"/>
      <c r="DLK113" s="1009"/>
      <c r="DLL113" s="1009"/>
      <c r="DLM113" s="1009"/>
      <c r="DLN113" s="1009"/>
      <c r="DLO113" s="1009"/>
      <c r="DLP113" s="1009"/>
      <c r="DLQ113" s="1009"/>
      <c r="DLR113" s="1009"/>
      <c r="DLS113" s="1009"/>
      <c r="DLT113" s="1009"/>
      <c r="DLU113" s="1009"/>
      <c r="DLV113" s="1009"/>
      <c r="DLW113" s="1009"/>
      <c r="DLX113" s="1009"/>
      <c r="DLY113" s="1009"/>
      <c r="DLZ113" s="1009"/>
      <c r="DMA113" s="1009"/>
      <c r="DMB113" s="1009"/>
      <c r="DMC113" s="1009"/>
      <c r="DMD113" s="1009"/>
      <c r="DME113" s="1009"/>
      <c r="DMF113" s="1009"/>
      <c r="DMG113" s="1009"/>
      <c r="DMH113" s="1009"/>
      <c r="DMI113" s="1009"/>
      <c r="DMJ113" s="1009"/>
      <c r="DMK113" s="1009"/>
      <c r="DML113" s="1009"/>
      <c r="DMM113" s="1009"/>
      <c r="DMN113" s="1009"/>
      <c r="DMO113" s="1009"/>
      <c r="DMP113" s="1009"/>
      <c r="DMQ113" s="1009"/>
      <c r="DMR113" s="1009"/>
      <c r="DMS113" s="1009"/>
      <c r="DMT113" s="1009"/>
      <c r="DMU113" s="1009"/>
      <c r="DMV113" s="1009"/>
      <c r="DMW113" s="1009"/>
      <c r="DMX113" s="1009"/>
      <c r="DMY113" s="1009"/>
      <c r="DMZ113" s="1009"/>
      <c r="DNA113" s="1009"/>
      <c r="DNB113" s="1009"/>
      <c r="DNC113" s="1009"/>
      <c r="DND113" s="1009"/>
      <c r="DNE113" s="1009"/>
      <c r="DNF113" s="1009"/>
      <c r="DNG113" s="1009"/>
      <c r="DNH113" s="1009"/>
      <c r="DNI113" s="1009"/>
      <c r="DNJ113" s="1009"/>
      <c r="DNK113" s="1009"/>
      <c r="DNL113" s="1009"/>
      <c r="DNM113" s="1009"/>
      <c r="DNN113" s="1009"/>
      <c r="DNO113" s="1009"/>
      <c r="DNP113" s="1009"/>
      <c r="DNQ113" s="1009"/>
      <c r="DNR113" s="1009"/>
      <c r="DNS113" s="1009"/>
      <c r="DNT113" s="1009"/>
      <c r="DNU113" s="1009"/>
      <c r="DNV113" s="1009"/>
      <c r="DNW113" s="1009"/>
      <c r="DNX113" s="1009"/>
      <c r="DNY113" s="1009"/>
      <c r="DNZ113" s="1009"/>
      <c r="DOA113" s="1009"/>
      <c r="DOB113" s="1009"/>
      <c r="DOC113" s="1009"/>
      <c r="DOD113" s="1009"/>
      <c r="DOE113" s="1009"/>
      <c r="DOF113" s="1009"/>
      <c r="DOG113" s="1009"/>
      <c r="DOH113" s="1009"/>
      <c r="DOI113" s="1009"/>
      <c r="DOJ113" s="1009"/>
      <c r="DOK113" s="1009"/>
      <c r="DOL113" s="1009"/>
      <c r="DOM113" s="1009"/>
      <c r="DON113" s="1009"/>
      <c r="DOO113" s="1009"/>
      <c r="DOP113" s="1009"/>
      <c r="DOQ113" s="1009"/>
      <c r="DOR113" s="1009"/>
      <c r="DOS113" s="1009"/>
      <c r="DOT113" s="1009"/>
      <c r="DOU113" s="1009"/>
      <c r="DOV113" s="1009"/>
      <c r="DOW113" s="1009"/>
      <c r="DOX113" s="1009"/>
      <c r="DOY113" s="1009"/>
      <c r="DOZ113" s="1009"/>
      <c r="DPA113" s="1009"/>
      <c r="DPB113" s="1009"/>
      <c r="DPC113" s="1009"/>
      <c r="DPD113" s="1009"/>
      <c r="DPE113" s="1009"/>
      <c r="DPF113" s="1009"/>
      <c r="DPG113" s="1009"/>
      <c r="DPH113" s="1009"/>
      <c r="DPI113" s="1009"/>
      <c r="DPJ113" s="1009"/>
      <c r="DPK113" s="1009"/>
      <c r="DPL113" s="1009"/>
      <c r="DPM113" s="1009"/>
      <c r="DPN113" s="1009"/>
      <c r="DPO113" s="1009"/>
      <c r="DPP113" s="1009"/>
      <c r="DPQ113" s="1009"/>
      <c r="DPR113" s="1009"/>
      <c r="DPS113" s="1009"/>
      <c r="DPT113" s="1009"/>
      <c r="DPU113" s="1009"/>
      <c r="DPV113" s="1009"/>
      <c r="DPW113" s="1009"/>
      <c r="DPX113" s="1009"/>
      <c r="DPY113" s="1009"/>
      <c r="DPZ113" s="1009"/>
      <c r="DQA113" s="1009"/>
      <c r="DQB113" s="1009"/>
      <c r="DQC113" s="1009"/>
      <c r="DQD113" s="1009"/>
      <c r="DQE113" s="1009"/>
      <c r="DQF113" s="1009"/>
      <c r="DQG113" s="1009"/>
      <c r="DQH113" s="1009"/>
      <c r="DQI113" s="1009"/>
      <c r="DQJ113" s="1009"/>
      <c r="DQK113" s="1009"/>
      <c r="DQL113" s="1009"/>
      <c r="DQM113" s="1009"/>
      <c r="DQN113" s="1009"/>
      <c r="DQO113" s="1009"/>
      <c r="DQP113" s="1009"/>
      <c r="DQQ113" s="1009"/>
      <c r="DQR113" s="1009"/>
      <c r="DQS113" s="1009"/>
      <c r="DQT113" s="1009"/>
      <c r="DQU113" s="1009"/>
      <c r="DQV113" s="1009"/>
      <c r="DQW113" s="1009"/>
      <c r="DQX113" s="1009"/>
      <c r="DQY113" s="1009"/>
      <c r="DQZ113" s="1009"/>
      <c r="DRA113" s="1009"/>
      <c r="DRB113" s="1009"/>
      <c r="DRC113" s="1009"/>
      <c r="DRD113" s="1009"/>
      <c r="DRE113" s="1009"/>
      <c r="DRF113" s="1009"/>
      <c r="DRG113" s="1009"/>
      <c r="DRH113" s="1009"/>
      <c r="DRI113" s="1009"/>
      <c r="DRJ113" s="1009"/>
      <c r="DRK113" s="1009"/>
      <c r="DRL113" s="1009"/>
      <c r="DRM113" s="1009"/>
      <c r="DRN113" s="1009"/>
      <c r="DRO113" s="1009"/>
      <c r="DRP113" s="1009"/>
      <c r="DRQ113" s="1009"/>
      <c r="DRR113" s="1009"/>
      <c r="DRS113" s="1009"/>
      <c r="DRT113" s="1009"/>
      <c r="DRU113" s="1009"/>
      <c r="DRV113" s="1009"/>
      <c r="DRW113" s="1009"/>
      <c r="DRX113" s="1009"/>
      <c r="DRY113" s="1009"/>
      <c r="DRZ113" s="1009"/>
      <c r="DSA113" s="1009"/>
      <c r="DSB113" s="1009"/>
      <c r="DSC113" s="1009"/>
      <c r="DSD113" s="1009"/>
      <c r="DSE113" s="1009"/>
      <c r="DSF113" s="1009"/>
      <c r="DSG113" s="1009"/>
      <c r="DSH113" s="1009"/>
      <c r="DSI113" s="1009"/>
      <c r="DSJ113" s="1009"/>
      <c r="DSK113" s="1009"/>
      <c r="DSL113" s="1009"/>
      <c r="DSM113" s="1009"/>
      <c r="DSN113" s="1009"/>
      <c r="DSO113" s="1009"/>
      <c r="DSP113" s="1009"/>
      <c r="DSQ113" s="1009"/>
      <c r="DSR113" s="1009"/>
      <c r="DSS113" s="1009"/>
      <c r="DST113" s="1009"/>
      <c r="DSU113" s="1009"/>
      <c r="DSV113" s="1009"/>
      <c r="DSW113" s="1009"/>
      <c r="DSX113" s="1009"/>
      <c r="DSY113" s="1009"/>
      <c r="DSZ113" s="1009"/>
      <c r="DTA113" s="1009"/>
      <c r="DTB113" s="1009"/>
      <c r="DTC113" s="1009"/>
      <c r="DTD113" s="1009"/>
      <c r="DTE113" s="1009"/>
      <c r="DTF113" s="1009"/>
      <c r="DTG113" s="1009"/>
      <c r="DTH113" s="1009"/>
      <c r="DTI113" s="1009"/>
      <c r="DTJ113" s="1009"/>
      <c r="DTK113" s="1009"/>
      <c r="DTL113" s="1009"/>
      <c r="DTM113" s="1009"/>
      <c r="DTN113" s="1009"/>
      <c r="DTO113" s="1009"/>
      <c r="DTP113" s="1009"/>
      <c r="DTQ113" s="1009"/>
      <c r="DTR113" s="1009"/>
      <c r="DTS113" s="1009"/>
      <c r="DTT113" s="1009"/>
      <c r="DTU113" s="1009"/>
      <c r="DTV113" s="1009"/>
      <c r="DTW113" s="1009"/>
      <c r="DTX113" s="1009"/>
      <c r="DTY113" s="1009"/>
      <c r="DTZ113" s="1009"/>
      <c r="DUA113" s="1009"/>
      <c r="DUB113" s="1009"/>
      <c r="DUC113" s="1009"/>
      <c r="DUD113" s="1009"/>
      <c r="DUE113" s="1009"/>
      <c r="DUF113" s="1009"/>
      <c r="DUG113" s="1009"/>
      <c r="DUH113" s="1009"/>
      <c r="DUI113" s="1009"/>
      <c r="DUJ113" s="1009"/>
      <c r="DUK113" s="1009"/>
      <c r="DUL113" s="1009"/>
      <c r="DUM113" s="1009"/>
      <c r="DUN113" s="1009"/>
      <c r="DUO113" s="1009"/>
      <c r="DUP113" s="1009"/>
      <c r="DUQ113" s="1009"/>
      <c r="DUR113" s="1009"/>
      <c r="DUS113" s="1009"/>
      <c r="DUT113" s="1009"/>
      <c r="DUU113" s="1009"/>
      <c r="DUV113" s="1009"/>
      <c r="DUW113" s="1009"/>
      <c r="DUX113" s="1009"/>
      <c r="DUY113" s="1009"/>
      <c r="DUZ113" s="1009"/>
      <c r="DVA113" s="1009"/>
      <c r="DVB113" s="1009"/>
      <c r="DVC113" s="1009"/>
      <c r="DVD113" s="1009"/>
      <c r="DVE113" s="1009"/>
      <c r="DVF113" s="1009"/>
      <c r="DVG113" s="1009"/>
      <c r="DVH113" s="1009"/>
      <c r="DVI113" s="1009"/>
      <c r="DVJ113" s="1009"/>
      <c r="DVK113" s="1009"/>
      <c r="DVL113" s="1009"/>
      <c r="DVM113" s="1009"/>
      <c r="DVN113" s="1009"/>
      <c r="DVO113" s="1009"/>
      <c r="DVP113" s="1009"/>
      <c r="DVQ113" s="1009"/>
      <c r="DVR113" s="1009"/>
      <c r="DVS113" s="1009"/>
      <c r="DVT113" s="1009"/>
      <c r="DVU113" s="1009"/>
      <c r="DVV113" s="1009"/>
      <c r="DVW113" s="1009"/>
      <c r="DVX113" s="1009"/>
      <c r="DVY113" s="1009"/>
      <c r="DVZ113" s="1009"/>
      <c r="DWA113" s="1009"/>
      <c r="DWB113" s="1009"/>
      <c r="DWC113" s="1009"/>
      <c r="DWD113" s="1009"/>
      <c r="DWE113" s="1009"/>
      <c r="DWF113" s="1009"/>
      <c r="DWG113" s="1009"/>
      <c r="DWH113" s="1009"/>
      <c r="DWI113" s="1009"/>
      <c r="DWJ113" s="1009"/>
      <c r="DWK113" s="1009"/>
      <c r="DWL113" s="1009"/>
      <c r="DWM113" s="1009"/>
      <c r="DWN113" s="1009"/>
      <c r="DWO113" s="1009"/>
      <c r="DWP113" s="1009"/>
      <c r="DWQ113" s="1009"/>
      <c r="DWR113" s="1009"/>
      <c r="DWS113" s="1009"/>
      <c r="DWT113" s="1009"/>
      <c r="DWU113" s="1009"/>
      <c r="DWV113" s="1009"/>
      <c r="DWW113" s="1009"/>
      <c r="DWX113" s="1009"/>
      <c r="DWY113" s="1009"/>
      <c r="DWZ113" s="1009"/>
      <c r="DXA113" s="1009"/>
      <c r="DXB113" s="1009"/>
      <c r="DXC113" s="1009"/>
      <c r="DXD113" s="1009"/>
      <c r="DXE113" s="1009"/>
      <c r="DXF113" s="1009"/>
      <c r="DXG113" s="1009"/>
      <c r="DXH113" s="1009"/>
      <c r="DXI113" s="1009"/>
      <c r="DXJ113" s="1009"/>
      <c r="DXK113" s="1009"/>
      <c r="DXL113" s="1009"/>
      <c r="DXM113" s="1009"/>
      <c r="DXN113" s="1009"/>
      <c r="DXO113" s="1009"/>
      <c r="DXP113" s="1009"/>
      <c r="DXQ113" s="1009"/>
      <c r="DXR113" s="1009"/>
      <c r="DXS113" s="1009"/>
      <c r="DXT113" s="1009"/>
      <c r="DXU113" s="1009"/>
      <c r="DXV113" s="1009"/>
      <c r="DXW113" s="1009"/>
      <c r="DXX113" s="1009"/>
      <c r="DXY113" s="1009"/>
      <c r="DXZ113" s="1009"/>
      <c r="DYA113" s="1009"/>
      <c r="DYB113" s="1009"/>
      <c r="DYC113" s="1009"/>
      <c r="DYD113" s="1009"/>
      <c r="DYE113" s="1009"/>
      <c r="DYF113" s="1009"/>
      <c r="DYG113" s="1009"/>
      <c r="DYH113" s="1009"/>
      <c r="DYI113" s="1009"/>
      <c r="DYJ113" s="1009"/>
      <c r="DYK113" s="1009"/>
      <c r="DYL113" s="1009"/>
      <c r="DYM113" s="1009"/>
      <c r="DYN113" s="1009"/>
      <c r="DYO113" s="1009"/>
      <c r="DYP113" s="1009"/>
      <c r="DYQ113" s="1009"/>
      <c r="DYR113" s="1009"/>
      <c r="DYS113" s="1009"/>
      <c r="DYT113" s="1009"/>
      <c r="DYU113" s="1009"/>
      <c r="DYV113" s="1009"/>
      <c r="DYW113" s="1009"/>
      <c r="DYX113" s="1009"/>
      <c r="DYY113" s="1009"/>
      <c r="DYZ113" s="1009"/>
      <c r="DZA113" s="1009"/>
      <c r="DZB113" s="1009"/>
      <c r="DZC113" s="1009"/>
      <c r="DZD113" s="1009"/>
      <c r="DZE113" s="1009"/>
      <c r="DZF113" s="1009"/>
      <c r="DZG113" s="1009"/>
      <c r="DZH113" s="1009"/>
      <c r="DZI113" s="1009"/>
      <c r="DZJ113" s="1009"/>
      <c r="DZK113" s="1009"/>
      <c r="DZL113" s="1009"/>
      <c r="DZM113" s="1009"/>
      <c r="DZN113" s="1009"/>
      <c r="DZO113" s="1009"/>
      <c r="DZP113" s="1009"/>
      <c r="DZQ113" s="1009"/>
      <c r="DZR113" s="1009"/>
      <c r="DZS113" s="1009"/>
      <c r="DZT113" s="1009"/>
      <c r="DZU113" s="1009"/>
      <c r="DZV113" s="1009"/>
      <c r="DZW113" s="1009"/>
      <c r="DZX113" s="1009"/>
      <c r="DZY113" s="1009"/>
      <c r="DZZ113" s="1009"/>
      <c r="EAA113" s="1009"/>
      <c r="EAB113" s="1009"/>
      <c r="EAC113" s="1009"/>
      <c r="EAD113" s="1009"/>
      <c r="EAE113" s="1009"/>
      <c r="EAF113" s="1009"/>
      <c r="EAG113" s="1009"/>
      <c r="EAH113" s="1009"/>
      <c r="EAI113" s="1009"/>
      <c r="EAJ113" s="1009"/>
      <c r="EAK113" s="1009"/>
      <c r="EAL113" s="1009"/>
      <c r="EAM113" s="1009"/>
      <c r="EAN113" s="1009"/>
      <c r="EAO113" s="1009"/>
      <c r="EAP113" s="1009"/>
      <c r="EAQ113" s="1009"/>
      <c r="EAR113" s="1009"/>
      <c r="EAS113" s="1009"/>
      <c r="EAT113" s="1009"/>
      <c r="EAU113" s="1009"/>
      <c r="EAV113" s="1009"/>
      <c r="EAW113" s="1009"/>
      <c r="EAX113" s="1009"/>
      <c r="EAY113" s="1009"/>
      <c r="EAZ113" s="1009"/>
      <c r="EBA113" s="1009"/>
      <c r="EBB113" s="1009"/>
      <c r="EBC113" s="1009"/>
      <c r="EBD113" s="1009"/>
      <c r="EBE113" s="1009"/>
      <c r="EBF113" s="1009"/>
      <c r="EBG113" s="1009"/>
      <c r="EBH113" s="1009"/>
      <c r="EBI113" s="1009"/>
      <c r="EBJ113" s="1009"/>
      <c r="EBK113" s="1009"/>
      <c r="EBL113" s="1009"/>
      <c r="EBM113" s="1009"/>
      <c r="EBN113" s="1009"/>
      <c r="EBO113" s="1009"/>
      <c r="EBP113" s="1009"/>
      <c r="EBQ113" s="1009"/>
      <c r="EBR113" s="1009"/>
      <c r="EBS113" s="1009"/>
      <c r="EBT113" s="1009"/>
      <c r="EBU113" s="1009"/>
      <c r="EBV113" s="1009"/>
      <c r="EBW113" s="1009"/>
      <c r="EBX113" s="1009"/>
      <c r="EBY113" s="1009"/>
      <c r="EBZ113" s="1009"/>
      <c r="ECA113" s="1009"/>
      <c r="ECB113" s="1009"/>
      <c r="ECC113" s="1009"/>
      <c r="ECD113" s="1009"/>
      <c r="ECE113" s="1009"/>
      <c r="ECF113" s="1009"/>
      <c r="ECG113" s="1009"/>
      <c r="ECH113" s="1009"/>
      <c r="ECI113" s="1009"/>
      <c r="ECJ113" s="1009"/>
      <c r="ECK113" s="1009"/>
      <c r="ECL113" s="1009"/>
      <c r="ECM113" s="1009"/>
      <c r="ECN113" s="1009"/>
      <c r="ECO113" s="1009"/>
      <c r="ECP113" s="1009"/>
      <c r="ECQ113" s="1009"/>
      <c r="ECR113" s="1009"/>
      <c r="ECS113" s="1009"/>
      <c r="ECT113" s="1009"/>
      <c r="ECU113" s="1009"/>
      <c r="ECV113" s="1009"/>
      <c r="ECW113" s="1009"/>
      <c r="ECX113" s="1009"/>
      <c r="ECY113" s="1009"/>
      <c r="ECZ113" s="1009"/>
      <c r="EDA113" s="1009"/>
      <c r="EDB113" s="1009"/>
      <c r="EDC113" s="1009"/>
      <c r="EDD113" s="1009"/>
      <c r="EDE113" s="1009"/>
      <c r="EDF113" s="1009"/>
      <c r="EDG113" s="1009"/>
      <c r="EDH113" s="1009"/>
      <c r="EDI113" s="1009"/>
      <c r="EDJ113" s="1009"/>
      <c r="EDK113" s="1009"/>
      <c r="EDL113" s="1009"/>
      <c r="EDM113" s="1009"/>
      <c r="EDN113" s="1009"/>
      <c r="EDO113" s="1009"/>
      <c r="EDP113" s="1009"/>
      <c r="EDQ113" s="1009"/>
      <c r="EDR113" s="1009"/>
      <c r="EDS113" s="1009"/>
      <c r="EDT113" s="1009"/>
      <c r="EDU113" s="1009"/>
      <c r="EDV113" s="1009"/>
      <c r="EDW113" s="1009"/>
      <c r="EDX113" s="1009"/>
      <c r="EDY113" s="1009"/>
      <c r="EDZ113" s="1009"/>
      <c r="EEA113" s="1009"/>
      <c r="EEB113" s="1009"/>
      <c r="EEC113" s="1009"/>
      <c r="EED113" s="1009"/>
      <c r="EEE113" s="1009"/>
      <c r="EEF113" s="1009"/>
      <c r="EEG113" s="1009"/>
      <c r="EEH113" s="1009"/>
      <c r="EEI113" s="1009"/>
      <c r="EEJ113" s="1009"/>
      <c r="EEK113" s="1009"/>
      <c r="EEL113" s="1009"/>
      <c r="EEM113" s="1009"/>
      <c r="EEN113" s="1009"/>
      <c r="EEO113" s="1009"/>
      <c r="EEP113" s="1009"/>
      <c r="EEQ113" s="1009"/>
      <c r="EER113" s="1009"/>
      <c r="EES113" s="1009"/>
      <c r="EET113" s="1009"/>
      <c r="EEU113" s="1009"/>
      <c r="EEV113" s="1009"/>
      <c r="EEW113" s="1009"/>
      <c r="EEX113" s="1009"/>
      <c r="EEY113" s="1009"/>
      <c r="EEZ113" s="1009"/>
      <c r="EFA113" s="1009"/>
      <c r="EFB113" s="1009"/>
      <c r="EFC113" s="1009"/>
      <c r="EFD113" s="1009"/>
      <c r="EFE113" s="1009"/>
      <c r="EFF113" s="1009"/>
      <c r="EFG113" s="1009"/>
      <c r="EFH113" s="1009"/>
      <c r="EFI113" s="1009"/>
      <c r="EFJ113" s="1009"/>
      <c r="EFK113" s="1009"/>
      <c r="EFL113" s="1009"/>
      <c r="EFM113" s="1009"/>
      <c r="EFN113" s="1009"/>
      <c r="EFO113" s="1009"/>
      <c r="EFP113" s="1009"/>
      <c r="EFQ113" s="1009"/>
      <c r="EFR113" s="1009"/>
      <c r="EFS113" s="1009"/>
      <c r="EFT113" s="1009"/>
      <c r="EFU113" s="1009"/>
      <c r="EFV113" s="1009"/>
      <c r="EFW113" s="1009"/>
      <c r="EFX113" s="1009"/>
      <c r="EFY113" s="1009"/>
      <c r="EFZ113" s="1009"/>
      <c r="EGA113" s="1009"/>
      <c r="EGB113" s="1009"/>
      <c r="EGC113" s="1009"/>
      <c r="EGD113" s="1009"/>
      <c r="EGE113" s="1009"/>
      <c r="EGF113" s="1009"/>
      <c r="EGG113" s="1009"/>
      <c r="EGH113" s="1009"/>
      <c r="EGI113" s="1009"/>
      <c r="EGJ113" s="1009"/>
      <c r="EGK113" s="1009"/>
      <c r="EGL113" s="1009"/>
      <c r="EGM113" s="1009"/>
      <c r="EGN113" s="1009"/>
      <c r="EGO113" s="1009"/>
      <c r="EGP113" s="1009"/>
      <c r="EGQ113" s="1009"/>
      <c r="EGR113" s="1009"/>
      <c r="EGS113" s="1009"/>
      <c r="EGT113" s="1009"/>
      <c r="EGU113" s="1009"/>
      <c r="EGV113" s="1009"/>
      <c r="EGW113" s="1009"/>
      <c r="EGX113" s="1009"/>
      <c r="EGY113" s="1009"/>
      <c r="EGZ113" s="1009"/>
      <c r="EHA113" s="1009"/>
      <c r="EHB113" s="1009"/>
      <c r="EHC113" s="1009"/>
      <c r="EHD113" s="1009"/>
      <c r="EHE113" s="1009"/>
      <c r="EHF113" s="1009"/>
      <c r="EHG113" s="1009"/>
      <c r="EHH113" s="1009"/>
      <c r="EHI113" s="1009"/>
      <c r="EHJ113" s="1009"/>
      <c r="EHK113" s="1009"/>
      <c r="EHL113" s="1009"/>
      <c r="EHM113" s="1009"/>
      <c r="EHN113" s="1009"/>
      <c r="EHO113" s="1009"/>
      <c r="EHP113" s="1009"/>
      <c r="EHQ113" s="1009"/>
      <c r="EHR113" s="1009"/>
      <c r="EHS113" s="1009"/>
      <c r="EHT113" s="1009"/>
      <c r="EHU113" s="1009"/>
      <c r="EHV113" s="1009"/>
      <c r="EHW113" s="1009"/>
      <c r="EHX113" s="1009"/>
      <c r="EHY113" s="1009"/>
      <c r="EHZ113" s="1009"/>
      <c r="EIA113" s="1009"/>
      <c r="EIB113" s="1009"/>
      <c r="EIC113" s="1009"/>
      <c r="EID113" s="1009"/>
      <c r="EIE113" s="1009"/>
      <c r="EIF113" s="1009"/>
      <c r="EIG113" s="1009"/>
      <c r="EIH113" s="1009"/>
      <c r="EII113" s="1009"/>
      <c r="EIJ113" s="1009"/>
      <c r="EIK113" s="1009"/>
      <c r="EIL113" s="1009"/>
      <c r="EIM113" s="1009"/>
      <c r="EIN113" s="1009"/>
      <c r="EIO113" s="1009"/>
      <c r="EIP113" s="1009"/>
      <c r="EIQ113" s="1009"/>
      <c r="EIR113" s="1009"/>
      <c r="EIS113" s="1009"/>
      <c r="EIT113" s="1009"/>
      <c r="EIU113" s="1009"/>
      <c r="EIV113" s="1009"/>
      <c r="EIW113" s="1009"/>
      <c r="EIX113" s="1009"/>
      <c r="EIY113" s="1009"/>
      <c r="EIZ113" s="1009"/>
      <c r="EJA113" s="1009"/>
      <c r="EJB113" s="1009"/>
      <c r="EJC113" s="1009"/>
      <c r="EJD113" s="1009"/>
      <c r="EJE113" s="1009"/>
      <c r="EJF113" s="1009"/>
      <c r="EJG113" s="1009"/>
      <c r="EJH113" s="1009"/>
      <c r="EJI113" s="1009"/>
      <c r="EJJ113" s="1009"/>
      <c r="EJK113" s="1009"/>
      <c r="EJL113" s="1009"/>
      <c r="EJM113" s="1009"/>
      <c r="EJN113" s="1009"/>
      <c r="EJO113" s="1009"/>
      <c r="EJP113" s="1009"/>
      <c r="EJQ113" s="1009"/>
      <c r="EJR113" s="1009"/>
      <c r="EJS113" s="1009"/>
      <c r="EJT113" s="1009"/>
      <c r="EJU113" s="1009"/>
      <c r="EJV113" s="1009"/>
      <c r="EJW113" s="1009"/>
      <c r="EJX113" s="1009"/>
      <c r="EJY113" s="1009"/>
      <c r="EJZ113" s="1009"/>
      <c r="EKA113" s="1009"/>
      <c r="EKB113" s="1009"/>
      <c r="EKC113" s="1009"/>
      <c r="EKD113" s="1009"/>
      <c r="EKE113" s="1009"/>
      <c r="EKF113" s="1009"/>
      <c r="EKG113" s="1009"/>
      <c r="EKH113" s="1009"/>
      <c r="EKI113" s="1009"/>
      <c r="EKJ113" s="1009"/>
      <c r="EKK113" s="1009"/>
      <c r="EKL113" s="1009"/>
      <c r="EKM113" s="1009"/>
      <c r="EKN113" s="1009"/>
      <c r="EKO113" s="1009"/>
      <c r="EKP113" s="1009"/>
      <c r="EKQ113" s="1009"/>
      <c r="EKR113" s="1009"/>
      <c r="EKS113" s="1009"/>
      <c r="EKT113" s="1009"/>
      <c r="EKU113" s="1009"/>
      <c r="EKV113" s="1009"/>
      <c r="EKW113" s="1009"/>
      <c r="EKX113" s="1009"/>
      <c r="EKY113" s="1009"/>
      <c r="EKZ113" s="1009"/>
      <c r="ELA113" s="1009"/>
      <c r="ELB113" s="1009"/>
      <c r="ELC113" s="1009"/>
      <c r="ELD113" s="1009"/>
      <c r="ELE113" s="1009"/>
      <c r="ELF113" s="1009"/>
      <c r="ELG113" s="1009"/>
      <c r="ELH113" s="1009"/>
      <c r="ELI113" s="1009"/>
      <c r="ELJ113" s="1009"/>
      <c r="ELK113" s="1009"/>
      <c r="ELL113" s="1009"/>
      <c r="ELM113" s="1009"/>
      <c r="ELN113" s="1009"/>
      <c r="ELO113" s="1009"/>
      <c r="ELP113" s="1009"/>
      <c r="ELQ113" s="1009"/>
      <c r="ELR113" s="1009"/>
      <c r="ELS113" s="1009"/>
      <c r="ELT113" s="1009"/>
      <c r="ELU113" s="1009"/>
      <c r="ELV113" s="1009"/>
      <c r="ELW113" s="1009"/>
      <c r="ELX113" s="1009"/>
      <c r="ELY113" s="1009"/>
      <c r="ELZ113" s="1009"/>
      <c r="EMA113" s="1009"/>
      <c r="EMB113" s="1009"/>
      <c r="EMC113" s="1009"/>
      <c r="EMD113" s="1009"/>
      <c r="EME113" s="1009"/>
      <c r="EMF113" s="1009"/>
      <c r="EMG113" s="1009"/>
      <c r="EMH113" s="1009"/>
      <c r="EMI113" s="1009"/>
      <c r="EMJ113" s="1009"/>
      <c r="EMK113" s="1009"/>
      <c r="EML113" s="1009"/>
      <c r="EMM113" s="1009"/>
      <c r="EMN113" s="1009"/>
      <c r="EMO113" s="1009"/>
      <c r="EMP113" s="1009"/>
      <c r="EMQ113" s="1009"/>
      <c r="EMR113" s="1009"/>
      <c r="EMS113" s="1009"/>
      <c r="EMT113" s="1009"/>
      <c r="EMU113" s="1009"/>
      <c r="EMV113" s="1009"/>
      <c r="EMW113" s="1009"/>
      <c r="EMX113" s="1009"/>
      <c r="EMY113" s="1009"/>
      <c r="EMZ113" s="1009"/>
      <c r="ENA113" s="1009"/>
      <c r="ENB113" s="1009"/>
      <c r="ENC113" s="1009"/>
      <c r="END113" s="1009"/>
      <c r="ENE113" s="1009"/>
      <c r="ENF113" s="1009"/>
      <c r="ENG113" s="1009"/>
      <c r="ENH113" s="1009"/>
      <c r="ENI113" s="1009"/>
      <c r="ENJ113" s="1009"/>
      <c r="ENK113" s="1009"/>
      <c r="ENL113" s="1009"/>
      <c r="ENM113" s="1009"/>
      <c r="ENN113" s="1009"/>
      <c r="ENO113" s="1009"/>
      <c r="ENP113" s="1009"/>
      <c r="ENQ113" s="1009"/>
      <c r="ENR113" s="1009"/>
      <c r="ENS113" s="1009"/>
      <c r="ENT113" s="1009"/>
      <c r="ENU113" s="1009"/>
      <c r="ENV113" s="1009"/>
      <c r="ENW113" s="1009"/>
      <c r="ENX113" s="1009"/>
      <c r="ENY113" s="1009"/>
      <c r="ENZ113" s="1009"/>
      <c r="EOA113" s="1009"/>
      <c r="EOB113" s="1009"/>
      <c r="EOC113" s="1009"/>
      <c r="EOD113" s="1009"/>
      <c r="EOE113" s="1009"/>
      <c r="EOF113" s="1009"/>
      <c r="EOG113" s="1009"/>
      <c r="EOH113" s="1009"/>
      <c r="EOI113" s="1009"/>
      <c r="EOJ113" s="1009"/>
      <c r="EOK113" s="1009"/>
      <c r="EOL113" s="1009"/>
      <c r="EOM113" s="1009"/>
      <c r="EON113" s="1009"/>
      <c r="EOO113" s="1009"/>
      <c r="EOP113" s="1009"/>
      <c r="EOQ113" s="1009"/>
      <c r="EOR113" s="1009"/>
      <c r="EOS113" s="1009"/>
      <c r="EOT113" s="1009"/>
      <c r="EOU113" s="1009"/>
      <c r="EOV113" s="1009"/>
      <c r="EOW113" s="1009"/>
      <c r="EOX113" s="1009"/>
      <c r="EOY113" s="1009"/>
      <c r="EOZ113" s="1009"/>
      <c r="EPA113" s="1009"/>
      <c r="EPB113" s="1009"/>
      <c r="EPC113" s="1009"/>
      <c r="EPD113" s="1009"/>
      <c r="EPE113" s="1009"/>
      <c r="EPF113" s="1009"/>
      <c r="EPG113" s="1009"/>
      <c r="EPH113" s="1009"/>
      <c r="EPI113" s="1009"/>
      <c r="EPJ113" s="1009"/>
      <c r="EPK113" s="1009"/>
      <c r="EPL113" s="1009"/>
      <c r="EPM113" s="1009"/>
      <c r="EPN113" s="1009"/>
      <c r="EPO113" s="1009"/>
      <c r="EPP113" s="1009"/>
      <c r="EPQ113" s="1009"/>
      <c r="EPR113" s="1009"/>
      <c r="EPS113" s="1009"/>
      <c r="EPT113" s="1009"/>
      <c r="EPU113" s="1009"/>
      <c r="EPV113" s="1009"/>
      <c r="EPW113" s="1009"/>
      <c r="EPX113" s="1009"/>
      <c r="EPY113" s="1009"/>
      <c r="EPZ113" s="1009"/>
      <c r="EQA113" s="1009"/>
      <c r="EQB113" s="1009"/>
      <c r="EQC113" s="1009"/>
      <c r="EQD113" s="1009"/>
      <c r="EQE113" s="1009"/>
      <c r="EQF113" s="1009"/>
      <c r="EQG113" s="1009"/>
      <c r="EQH113" s="1009"/>
      <c r="EQI113" s="1009"/>
      <c r="EQJ113" s="1009"/>
      <c r="EQK113" s="1009"/>
      <c r="EQL113" s="1009"/>
      <c r="EQM113" s="1009"/>
      <c r="EQN113" s="1009"/>
      <c r="EQO113" s="1009"/>
      <c r="EQP113" s="1009"/>
      <c r="EQQ113" s="1009"/>
      <c r="EQR113" s="1009"/>
      <c r="EQS113" s="1009"/>
      <c r="EQT113" s="1009"/>
      <c r="EQU113" s="1009"/>
      <c r="EQV113" s="1009"/>
      <c r="EQW113" s="1009"/>
      <c r="EQX113" s="1009"/>
      <c r="EQY113" s="1009"/>
      <c r="EQZ113" s="1009"/>
      <c r="ERA113" s="1009"/>
      <c r="ERB113" s="1009"/>
      <c r="ERC113" s="1009"/>
      <c r="ERD113" s="1009"/>
      <c r="ERE113" s="1009"/>
      <c r="ERF113" s="1009"/>
      <c r="ERG113" s="1009"/>
      <c r="ERH113" s="1009"/>
      <c r="ERI113" s="1009"/>
      <c r="ERJ113" s="1009"/>
      <c r="ERK113" s="1009"/>
      <c r="ERL113" s="1009"/>
      <c r="ERM113" s="1009"/>
      <c r="ERN113" s="1009"/>
      <c r="ERO113" s="1009"/>
      <c r="ERP113" s="1009"/>
      <c r="ERQ113" s="1009"/>
      <c r="ERR113" s="1009"/>
      <c r="ERS113" s="1009"/>
      <c r="ERT113" s="1009"/>
      <c r="ERU113" s="1009"/>
      <c r="ERV113" s="1009"/>
      <c r="ERW113" s="1009"/>
      <c r="ERX113" s="1009"/>
      <c r="ERY113" s="1009"/>
      <c r="ERZ113" s="1009"/>
      <c r="ESA113" s="1009"/>
      <c r="ESB113" s="1009"/>
      <c r="ESC113" s="1009"/>
      <c r="ESD113" s="1009"/>
      <c r="ESE113" s="1009"/>
      <c r="ESF113" s="1009"/>
      <c r="ESG113" s="1009"/>
      <c r="ESH113" s="1009"/>
      <c r="ESI113" s="1009"/>
      <c r="ESJ113" s="1009"/>
      <c r="ESK113" s="1009"/>
      <c r="ESL113" s="1009"/>
      <c r="ESM113" s="1009"/>
      <c r="ESN113" s="1009"/>
      <c r="ESO113" s="1009"/>
      <c r="ESP113" s="1009"/>
      <c r="ESQ113" s="1009"/>
      <c r="ESR113" s="1009"/>
      <c r="ESS113" s="1009"/>
      <c r="EST113" s="1009"/>
      <c r="ESU113" s="1009"/>
      <c r="ESV113" s="1009"/>
      <c r="ESW113" s="1009"/>
      <c r="ESX113" s="1009"/>
      <c r="ESY113" s="1009"/>
      <c r="ESZ113" s="1009"/>
      <c r="ETA113" s="1009"/>
      <c r="ETB113" s="1009"/>
      <c r="ETC113" s="1009"/>
      <c r="ETD113" s="1009"/>
      <c r="ETE113" s="1009"/>
      <c r="ETF113" s="1009"/>
      <c r="ETG113" s="1009"/>
      <c r="ETH113" s="1009"/>
      <c r="ETI113" s="1009"/>
      <c r="ETJ113" s="1009"/>
      <c r="ETK113" s="1009"/>
      <c r="ETL113" s="1009"/>
      <c r="ETM113" s="1009"/>
      <c r="ETN113" s="1009"/>
      <c r="ETO113" s="1009"/>
      <c r="ETP113" s="1009"/>
      <c r="ETQ113" s="1009"/>
      <c r="ETR113" s="1009"/>
      <c r="ETS113" s="1009"/>
      <c r="ETT113" s="1009"/>
      <c r="ETU113" s="1009"/>
      <c r="ETV113" s="1009"/>
      <c r="ETW113" s="1009"/>
      <c r="ETX113" s="1009"/>
      <c r="ETY113" s="1009"/>
      <c r="ETZ113" s="1009"/>
      <c r="EUA113" s="1009"/>
      <c r="EUB113" s="1009"/>
      <c r="EUC113" s="1009"/>
      <c r="EUD113" s="1009"/>
      <c r="EUE113" s="1009"/>
      <c r="EUF113" s="1009"/>
      <c r="EUG113" s="1009"/>
      <c r="EUH113" s="1009"/>
      <c r="EUI113" s="1009"/>
      <c r="EUJ113" s="1009"/>
      <c r="EUK113" s="1009"/>
      <c r="EUL113" s="1009"/>
      <c r="EUM113" s="1009"/>
      <c r="EUN113" s="1009"/>
      <c r="EUO113" s="1009"/>
      <c r="EUP113" s="1009"/>
      <c r="EUQ113" s="1009"/>
      <c r="EUR113" s="1009"/>
      <c r="EUS113" s="1009"/>
      <c r="EUT113" s="1009"/>
      <c r="EUU113" s="1009"/>
      <c r="EUV113" s="1009"/>
      <c r="EUW113" s="1009"/>
      <c r="EUX113" s="1009"/>
      <c r="EUY113" s="1009"/>
      <c r="EUZ113" s="1009"/>
      <c r="EVA113" s="1009"/>
      <c r="EVB113" s="1009"/>
      <c r="EVC113" s="1009"/>
      <c r="EVD113" s="1009"/>
      <c r="EVE113" s="1009"/>
      <c r="EVF113" s="1009"/>
      <c r="EVG113" s="1009"/>
      <c r="EVH113" s="1009"/>
      <c r="EVI113" s="1009"/>
      <c r="EVJ113" s="1009"/>
      <c r="EVK113" s="1009"/>
      <c r="EVL113" s="1009"/>
      <c r="EVM113" s="1009"/>
      <c r="EVN113" s="1009"/>
      <c r="EVO113" s="1009"/>
      <c r="EVP113" s="1009"/>
      <c r="EVQ113" s="1009"/>
      <c r="EVR113" s="1009"/>
      <c r="EVS113" s="1009"/>
      <c r="EVT113" s="1009"/>
      <c r="EVU113" s="1009"/>
      <c r="EVV113" s="1009"/>
      <c r="EVW113" s="1009"/>
      <c r="EVX113" s="1009"/>
      <c r="EVY113" s="1009"/>
      <c r="EVZ113" s="1009"/>
      <c r="EWA113" s="1009"/>
      <c r="EWB113" s="1009"/>
      <c r="EWC113" s="1009"/>
      <c r="EWD113" s="1009"/>
      <c r="EWE113" s="1009"/>
      <c r="EWF113" s="1009"/>
      <c r="EWG113" s="1009"/>
      <c r="EWH113" s="1009"/>
      <c r="EWI113" s="1009"/>
      <c r="EWJ113" s="1009"/>
      <c r="EWK113" s="1009"/>
      <c r="EWL113" s="1009"/>
      <c r="EWM113" s="1009"/>
      <c r="EWN113" s="1009"/>
      <c r="EWO113" s="1009"/>
      <c r="EWP113" s="1009"/>
      <c r="EWQ113" s="1009"/>
      <c r="EWR113" s="1009"/>
      <c r="EWS113" s="1009"/>
      <c r="EWT113" s="1009"/>
      <c r="EWU113" s="1009"/>
      <c r="EWV113" s="1009"/>
      <c r="EWW113" s="1009"/>
      <c r="EWX113" s="1009"/>
      <c r="EWY113" s="1009"/>
      <c r="EWZ113" s="1009"/>
      <c r="EXA113" s="1009"/>
      <c r="EXB113" s="1009"/>
      <c r="EXC113" s="1009"/>
      <c r="EXD113" s="1009"/>
      <c r="EXE113" s="1009"/>
      <c r="EXF113" s="1009"/>
      <c r="EXG113" s="1009"/>
      <c r="EXH113" s="1009"/>
      <c r="EXI113" s="1009"/>
      <c r="EXJ113" s="1009"/>
      <c r="EXK113" s="1009"/>
      <c r="EXL113" s="1009"/>
      <c r="EXM113" s="1009"/>
      <c r="EXN113" s="1009"/>
      <c r="EXO113" s="1009"/>
      <c r="EXP113" s="1009"/>
      <c r="EXQ113" s="1009"/>
      <c r="EXR113" s="1009"/>
      <c r="EXS113" s="1009"/>
      <c r="EXT113" s="1009"/>
      <c r="EXU113" s="1009"/>
      <c r="EXV113" s="1009"/>
      <c r="EXW113" s="1009"/>
      <c r="EXX113" s="1009"/>
      <c r="EXY113" s="1009"/>
      <c r="EXZ113" s="1009"/>
      <c r="EYA113" s="1009"/>
      <c r="EYB113" s="1009"/>
      <c r="EYC113" s="1009"/>
      <c r="EYD113" s="1009"/>
      <c r="EYE113" s="1009"/>
      <c r="EYF113" s="1009"/>
      <c r="EYG113" s="1009"/>
      <c r="EYH113" s="1009"/>
      <c r="EYI113" s="1009"/>
      <c r="EYJ113" s="1009"/>
      <c r="EYK113" s="1009"/>
      <c r="EYL113" s="1009"/>
      <c r="EYM113" s="1009"/>
      <c r="EYN113" s="1009"/>
      <c r="EYO113" s="1009"/>
      <c r="EYP113" s="1009"/>
      <c r="EYQ113" s="1009"/>
      <c r="EYR113" s="1009"/>
      <c r="EYS113" s="1009"/>
      <c r="EYT113" s="1009"/>
      <c r="EYU113" s="1009"/>
      <c r="EYV113" s="1009"/>
      <c r="EYW113" s="1009"/>
      <c r="EYX113" s="1009"/>
      <c r="EYY113" s="1009"/>
      <c r="EYZ113" s="1009"/>
      <c r="EZA113" s="1009"/>
      <c r="EZB113" s="1009"/>
      <c r="EZC113" s="1009"/>
      <c r="EZD113" s="1009"/>
      <c r="EZE113" s="1009"/>
      <c r="EZF113" s="1009"/>
      <c r="EZG113" s="1009"/>
      <c r="EZH113" s="1009"/>
      <c r="EZI113" s="1009"/>
      <c r="EZJ113" s="1009"/>
      <c r="EZK113" s="1009"/>
      <c r="EZL113" s="1009"/>
      <c r="EZM113" s="1009"/>
      <c r="EZN113" s="1009"/>
      <c r="EZO113" s="1009"/>
      <c r="EZP113" s="1009"/>
      <c r="EZQ113" s="1009"/>
      <c r="EZR113" s="1009"/>
      <c r="EZS113" s="1009"/>
      <c r="EZT113" s="1009"/>
      <c r="EZU113" s="1009"/>
      <c r="EZV113" s="1009"/>
      <c r="EZW113" s="1009"/>
      <c r="EZX113" s="1009"/>
      <c r="EZY113" s="1009"/>
      <c r="EZZ113" s="1009"/>
      <c r="FAA113" s="1009"/>
      <c r="FAB113" s="1009"/>
      <c r="FAC113" s="1009"/>
      <c r="FAD113" s="1009"/>
      <c r="FAE113" s="1009"/>
      <c r="FAF113" s="1009"/>
      <c r="FAG113" s="1009"/>
      <c r="FAH113" s="1009"/>
      <c r="FAI113" s="1009"/>
      <c r="FAJ113" s="1009"/>
      <c r="FAK113" s="1009"/>
      <c r="FAL113" s="1009"/>
      <c r="FAM113" s="1009"/>
      <c r="FAN113" s="1009"/>
      <c r="FAO113" s="1009"/>
      <c r="FAP113" s="1009"/>
      <c r="FAQ113" s="1009"/>
      <c r="FAR113" s="1009"/>
      <c r="FAS113" s="1009"/>
      <c r="FAT113" s="1009"/>
      <c r="FAU113" s="1009"/>
      <c r="FAV113" s="1009"/>
      <c r="FAW113" s="1009"/>
      <c r="FAX113" s="1009"/>
      <c r="FAY113" s="1009"/>
      <c r="FAZ113" s="1009"/>
      <c r="FBA113" s="1009"/>
      <c r="FBB113" s="1009"/>
      <c r="FBC113" s="1009"/>
      <c r="FBD113" s="1009"/>
      <c r="FBE113" s="1009"/>
      <c r="FBF113" s="1009"/>
      <c r="FBG113" s="1009"/>
      <c r="FBH113" s="1009"/>
      <c r="FBI113" s="1009"/>
      <c r="FBJ113" s="1009"/>
      <c r="FBK113" s="1009"/>
      <c r="FBL113" s="1009"/>
      <c r="FBM113" s="1009"/>
      <c r="FBN113" s="1009"/>
      <c r="FBO113" s="1009"/>
      <c r="FBP113" s="1009"/>
      <c r="FBQ113" s="1009"/>
      <c r="FBR113" s="1009"/>
      <c r="FBS113" s="1009"/>
      <c r="FBT113" s="1009"/>
      <c r="FBU113" s="1009"/>
      <c r="FBV113" s="1009"/>
      <c r="FBW113" s="1009"/>
      <c r="FBX113" s="1009"/>
      <c r="FBY113" s="1009"/>
      <c r="FBZ113" s="1009"/>
      <c r="FCA113" s="1009"/>
      <c r="FCB113" s="1009"/>
      <c r="FCC113" s="1009"/>
      <c r="FCD113" s="1009"/>
      <c r="FCE113" s="1009"/>
      <c r="FCF113" s="1009"/>
      <c r="FCG113" s="1009"/>
      <c r="FCH113" s="1009"/>
      <c r="FCI113" s="1009"/>
      <c r="FCJ113" s="1009"/>
      <c r="FCK113" s="1009"/>
      <c r="FCL113" s="1009"/>
      <c r="FCM113" s="1009"/>
      <c r="FCN113" s="1009"/>
      <c r="FCO113" s="1009"/>
      <c r="FCP113" s="1009"/>
      <c r="FCQ113" s="1009"/>
      <c r="FCR113" s="1009"/>
      <c r="FCS113" s="1009"/>
      <c r="FCT113" s="1009"/>
      <c r="FCU113" s="1009"/>
      <c r="FCV113" s="1009"/>
      <c r="FCW113" s="1009"/>
      <c r="FCX113" s="1009"/>
      <c r="FCY113" s="1009"/>
      <c r="FCZ113" s="1009"/>
      <c r="FDA113" s="1009"/>
      <c r="FDB113" s="1009"/>
      <c r="FDC113" s="1009"/>
      <c r="FDD113" s="1009"/>
      <c r="FDE113" s="1009"/>
      <c r="FDF113" s="1009"/>
      <c r="FDG113" s="1009"/>
      <c r="FDH113" s="1009"/>
      <c r="FDI113" s="1009"/>
      <c r="FDJ113" s="1009"/>
      <c r="FDK113" s="1009"/>
      <c r="FDL113" s="1009"/>
      <c r="FDM113" s="1009"/>
      <c r="FDN113" s="1009"/>
      <c r="FDO113" s="1009"/>
      <c r="FDP113" s="1009"/>
      <c r="FDQ113" s="1009"/>
      <c r="FDR113" s="1009"/>
      <c r="FDS113" s="1009"/>
      <c r="FDT113" s="1009"/>
      <c r="FDU113" s="1009"/>
      <c r="FDV113" s="1009"/>
      <c r="FDW113" s="1009"/>
      <c r="FDX113" s="1009"/>
      <c r="FDY113" s="1009"/>
      <c r="FDZ113" s="1009"/>
      <c r="FEA113" s="1009"/>
      <c r="FEB113" s="1009"/>
      <c r="FEC113" s="1009"/>
      <c r="FED113" s="1009"/>
      <c r="FEE113" s="1009"/>
      <c r="FEF113" s="1009"/>
      <c r="FEG113" s="1009"/>
      <c r="FEH113" s="1009"/>
      <c r="FEI113" s="1009"/>
      <c r="FEJ113" s="1009"/>
      <c r="FEK113" s="1009"/>
      <c r="FEL113" s="1009"/>
      <c r="FEM113" s="1009"/>
      <c r="FEN113" s="1009"/>
      <c r="FEO113" s="1009"/>
      <c r="FEP113" s="1009"/>
      <c r="FEQ113" s="1009"/>
      <c r="FER113" s="1009"/>
      <c r="FES113" s="1009"/>
      <c r="FET113" s="1009"/>
      <c r="FEU113" s="1009"/>
      <c r="FEV113" s="1009"/>
      <c r="FEW113" s="1009"/>
      <c r="FEX113" s="1009"/>
      <c r="FEY113" s="1009"/>
      <c r="FEZ113" s="1009"/>
      <c r="FFA113" s="1009"/>
      <c r="FFB113" s="1009"/>
      <c r="FFC113" s="1009"/>
      <c r="FFD113" s="1009"/>
      <c r="FFE113" s="1009"/>
      <c r="FFF113" s="1009"/>
      <c r="FFG113" s="1009"/>
      <c r="FFH113" s="1009"/>
      <c r="FFI113" s="1009"/>
      <c r="FFJ113" s="1009"/>
      <c r="FFK113" s="1009"/>
      <c r="FFL113" s="1009"/>
      <c r="FFM113" s="1009"/>
      <c r="FFN113" s="1009"/>
      <c r="FFO113" s="1009"/>
      <c r="FFP113" s="1009"/>
      <c r="FFQ113" s="1009"/>
      <c r="FFR113" s="1009"/>
      <c r="FFS113" s="1009"/>
      <c r="FFT113" s="1009"/>
      <c r="FFU113" s="1009"/>
      <c r="FFV113" s="1009"/>
      <c r="FFW113" s="1009"/>
      <c r="FFX113" s="1009"/>
      <c r="FFY113" s="1009"/>
      <c r="FFZ113" s="1009"/>
      <c r="FGA113" s="1009"/>
      <c r="FGB113" s="1009"/>
      <c r="FGC113" s="1009"/>
      <c r="FGD113" s="1009"/>
      <c r="FGE113" s="1009"/>
      <c r="FGF113" s="1009"/>
      <c r="FGG113" s="1009"/>
      <c r="FGH113" s="1009"/>
      <c r="FGI113" s="1009"/>
      <c r="FGJ113" s="1009"/>
      <c r="FGK113" s="1009"/>
      <c r="FGL113" s="1009"/>
      <c r="FGM113" s="1009"/>
      <c r="FGN113" s="1009"/>
      <c r="FGO113" s="1009"/>
      <c r="FGP113" s="1009"/>
      <c r="FGQ113" s="1009"/>
      <c r="FGR113" s="1009"/>
      <c r="FGS113" s="1009"/>
      <c r="FGT113" s="1009"/>
      <c r="FGU113" s="1009"/>
      <c r="FGV113" s="1009"/>
      <c r="FGW113" s="1009"/>
      <c r="FGX113" s="1009"/>
      <c r="FGY113" s="1009"/>
      <c r="FGZ113" s="1009"/>
      <c r="FHA113" s="1009"/>
      <c r="FHB113" s="1009"/>
      <c r="FHC113" s="1009"/>
      <c r="FHD113" s="1009"/>
      <c r="FHE113" s="1009"/>
      <c r="FHF113" s="1009"/>
      <c r="FHG113" s="1009"/>
      <c r="FHH113" s="1009"/>
      <c r="FHI113" s="1009"/>
      <c r="FHJ113" s="1009"/>
      <c r="FHK113" s="1009"/>
      <c r="FHL113" s="1009"/>
      <c r="FHM113" s="1009"/>
      <c r="FHN113" s="1009"/>
      <c r="FHO113" s="1009"/>
      <c r="FHP113" s="1009"/>
      <c r="FHQ113" s="1009"/>
      <c r="FHR113" s="1009"/>
      <c r="FHS113" s="1009"/>
      <c r="FHT113" s="1009"/>
      <c r="FHU113" s="1009"/>
      <c r="FHV113" s="1009"/>
      <c r="FHW113" s="1009"/>
      <c r="FHX113" s="1009"/>
      <c r="FHY113" s="1009"/>
      <c r="FHZ113" s="1009"/>
      <c r="FIA113" s="1009"/>
      <c r="FIB113" s="1009"/>
      <c r="FIC113" s="1009"/>
      <c r="FID113" s="1009"/>
      <c r="FIE113" s="1009"/>
      <c r="FIF113" s="1009"/>
      <c r="FIG113" s="1009"/>
      <c r="FIH113" s="1009"/>
      <c r="FII113" s="1009"/>
      <c r="FIJ113" s="1009"/>
      <c r="FIK113" s="1009"/>
      <c r="FIL113" s="1009"/>
      <c r="FIM113" s="1009"/>
      <c r="FIN113" s="1009"/>
      <c r="FIO113" s="1009"/>
      <c r="FIP113" s="1009"/>
      <c r="FIQ113" s="1009"/>
      <c r="FIR113" s="1009"/>
      <c r="FIS113" s="1009"/>
      <c r="FIT113" s="1009"/>
      <c r="FIU113" s="1009"/>
      <c r="FIV113" s="1009"/>
      <c r="FIW113" s="1009"/>
      <c r="FIX113" s="1009"/>
      <c r="FIY113" s="1009"/>
      <c r="FIZ113" s="1009"/>
      <c r="FJA113" s="1009"/>
      <c r="FJB113" s="1009"/>
      <c r="FJC113" s="1009"/>
      <c r="FJD113" s="1009"/>
      <c r="FJE113" s="1009"/>
      <c r="FJF113" s="1009"/>
      <c r="FJG113" s="1009"/>
      <c r="FJH113" s="1009"/>
      <c r="FJI113" s="1009"/>
      <c r="FJJ113" s="1009"/>
      <c r="FJK113" s="1009"/>
      <c r="FJL113" s="1009"/>
      <c r="FJM113" s="1009"/>
      <c r="FJN113" s="1009"/>
      <c r="FJO113" s="1009"/>
      <c r="FJP113" s="1009"/>
      <c r="FJQ113" s="1009"/>
      <c r="FJR113" s="1009"/>
      <c r="FJS113" s="1009"/>
      <c r="FJT113" s="1009"/>
      <c r="FJU113" s="1009"/>
      <c r="FJV113" s="1009"/>
      <c r="FJW113" s="1009"/>
      <c r="FJX113" s="1009"/>
      <c r="FJY113" s="1009"/>
      <c r="FJZ113" s="1009"/>
      <c r="FKA113" s="1009"/>
      <c r="FKB113" s="1009"/>
      <c r="FKC113" s="1009"/>
      <c r="FKD113" s="1009"/>
      <c r="FKE113" s="1009"/>
      <c r="FKF113" s="1009"/>
      <c r="FKG113" s="1009"/>
      <c r="FKH113" s="1009"/>
      <c r="FKI113" s="1009"/>
      <c r="FKJ113" s="1009"/>
      <c r="FKK113" s="1009"/>
      <c r="FKL113" s="1009"/>
      <c r="FKM113" s="1009"/>
      <c r="FKN113" s="1009"/>
      <c r="FKO113" s="1009"/>
      <c r="FKP113" s="1009"/>
      <c r="FKQ113" s="1009"/>
      <c r="FKR113" s="1009"/>
      <c r="FKS113" s="1009"/>
      <c r="FKT113" s="1009"/>
      <c r="FKU113" s="1009"/>
      <c r="FKV113" s="1009"/>
      <c r="FKW113" s="1009"/>
      <c r="FKX113" s="1009"/>
      <c r="FKY113" s="1009"/>
      <c r="FKZ113" s="1009"/>
      <c r="FLA113" s="1009"/>
      <c r="FLB113" s="1009"/>
      <c r="FLC113" s="1009"/>
      <c r="FLD113" s="1009"/>
      <c r="FLE113" s="1009"/>
      <c r="FLF113" s="1009"/>
      <c r="FLG113" s="1009"/>
      <c r="FLH113" s="1009"/>
      <c r="FLI113" s="1009"/>
      <c r="FLJ113" s="1009"/>
      <c r="FLK113" s="1009"/>
      <c r="FLL113" s="1009"/>
      <c r="FLM113" s="1009"/>
      <c r="FLN113" s="1009"/>
      <c r="FLO113" s="1009"/>
      <c r="FLP113" s="1009"/>
      <c r="FLQ113" s="1009"/>
      <c r="FLR113" s="1009"/>
      <c r="FLS113" s="1009"/>
      <c r="FLT113" s="1009"/>
      <c r="FLU113" s="1009"/>
      <c r="FLV113" s="1009"/>
      <c r="FLW113" s="1009"/>
      <c r="FLX113" s="1009"/>
      <c r="FLY113" s="1009"/>
      <c r="FLZ113" s="1009"/>
      <c r="FMA113" s="1009"/>
      <c r="FMB113" s="1009"/>
      <c r="FMC113" s="1009"/>
      <c r="FMD113" s="1009"/>
      <c r="FME113" s="1009"/>
      <c r="FMF113" s="1009"/>
      <c r="FMG113" s="1009"/>
      <c r="FMH113" s="1009"/>
      <c r="FMI113" s="1009"/>
      <c r="FMJ113" s="1009"/>
      <c r="FMK113" s="1009"/>
      <c r="FML113" s="1009"/>
      <c r="FMM113" s="1009"/>
      <c r="FMN113" s="1009"/>
      <c r="FMO113" s="1009"/>
      <c r="FMP113" s="1009"/>
      <c r="FMQ113" s="1009"/>
      <c r="FMR113" s="1009"/>
      <c r="FMS113" s="1009"/>
      <c r="FMT113" s="1009"/>
      <c r="FMU113" s="1009"/>
      <c r="FMV113" s="1009"/>
      <c r="FMW113" s="1009"/>
      <c r="FMX113" s="1009"/>
      <c r="FMY113" s="1009"/>
      <c r="FMZ113" s="1009"/>
      <c r="FNA113" s="1009"/>
      <c r="FNB113" s="1009"/>
      <c r="FNC113" s="1009"/>
      <c r="FND113" s="1009"/>
      <c r="FNE113" s="1009"/>
      <c r="FNF113" s="1009"/>
      <c r="FNG113" s="1009"/>
      <c r="FNH113" s="1009"/>
      <c r="FNI113" s="1009"/>
      <c r="FNJ113" s="1009"/>
      <c r="FNK113" s="1009"/>
      <c r="FNL113" s="1009"/>
      <c r="FNM113" s="1009"/>
      <c r="FNN113" s="1009"/>
      <c r="FNO113" s="1009"/>
      <c r="FNP113" s="1009"/>
      <c r="FNQ113" s="1009"/>
      <c r="FNR113" s="1009"/>
      <c r="FNS113" s="1009"/>
      <c r="FNT113" s="1009"/>
      <c r="FNU113" s="1009"/>
      <c r="FNV113" s="1009"/>
      <c r="FNW113" s="1009"/>
      <c r="FNX113" s="1009"/>
      <c r="FNY113" s="1009"/>
      <c r="FNZ113" s="1009"/>
      <c r="FOA113" s="1009"/>
      <c r="FOB113" s="1009"/>
      <c r="FOC113" s="1009"/>
      <c r="FOD113" s="1009"/>
      <c r="FOE113" s="1009"/>
      <c r="FOF113" s="1009"/>
      <c r="FOG113" s="1009"/>
      <c r="FOH113" s="1009"/>
      <c r="FOI113" s="1009"/>
      <c r="FOJ113" s="1009"/>
      <c r="FOK113" s="1009"/>
      <c r="FOL113" s="1009"/>
      <c r="FOM113" s="1009"/>
      <c r="FON113" s="1009"/>
      <c r="FOO113" s="1009"/>
      <c r="FOP113" s="1009"/>
      <c r="FOQ113" s="1009"/>
      <c r="FOR113" s="1009"/>
      <c r="FOS113" s="1009"/>
      <c r="FOT113" s="1009"/>
      <c r="FOU113" s="1009"/>
      <c r="FOV113" s="1009"/>
      <c r="FOW113" s="1009"/>
      <c r="FOX113" s="1009"/>
      <c r="FOY113" s="1009"/>
      <c r="FOZ113" s="1009"/>
      <c r="FPA113" s="1009"/>
      <c r="FPB113" s="1009"/>
      <c r="FPC113" s="1009"/>
      <c r="FPD113" s="1009"/>
      <c r="FPE113" s="1009"/>
      <c r="FPF113" s="1009"/>
      <c r="FPG113" s="1009"/>
      <c r="FPH113" s="1009"/>
      <c r="FPI113" s="1009"/>
      <c r="FPJ113" s="1009"/>
      <c r="FPK113" s="1009"/>
      <c r="FPL113" s="1009"/>
      <c r="FPM113" s="1009"/>
      <c r="FPN113" s="1009"/>
      <c r="FPO113" s="1009"/>
      <c r="FPP113" s="1009"/>
      <c r="FPQ113" s="1009"/>
      <c r="FPR113" s="1009"/>
      <c r="FPS113" s="1009"/>
      <c r="FPT113" s="1009"/>
      <c r="FPU113" s="1009"/>
      <c r="FPV113" s="1009"/>
      <c r="FPW113" s="1009"/>
      <c r="FPX113" s="1009"/>
      <c r="FPY113" s="1009"/>
      <c r="FPZ113" s="1009"/>
      <c r="FQA113" s="1009"/>
      <c r="FQB113" s="1009"/>
      <c r="FQC113" s="1009"/>
      <c r="FQD113" s="1009"/>
      <c r="FQE113" s="1009"/>
      <c r="FQF113" s="1009"/>
      <c r="FQG113" s="1009"/>
      <c r="FQH113" s="1009"/>
      <c r="FQI113" s="1009"/>
      <c r="FQJ113" s="1009"/>
      <c r="FQK113" s="1009"/>
      <c r="FQL113" s="1009"/>
      <c r="FQM113" s="1009"/>
      <c r="FQN113" s="1009"/>
      <c r="FQO113" s="1009"/>
      <c r="FQP113" s="1009"/>
      <c r="FQQ113" s="1009"/>
      <c r="FQR113" s="1009"/>
      <c r="FQS113" s="1009"/>
      <c r="FQT113" s="1009"/>
      <c r="FQU113" s="1009"/>
      <c r="FQV113" s="1009"/>
      <c r="FQW113" s="1009"/>
      <c r="FQX113" s="1009"/>
      <c r="FQY113" s="1009"/>
      <c r="FQZ113" s="1009"/>
      <c r="FRA113" s="1009"/>
      <c r="FRB113" s="1009"/>
      <c r="FRC113" s="1009"/>
      <c r="FRD113" s="1009"/>
      <c r="FRE113" s="1009"/>
      <c r="FRF113" s="1009"/>
      <c r="FRG113" s="1009"/>
      <c r="FRH113" s="1009"/>
      <c r="FRI113" s="1009"/>
      <c r="FRJ113" s="1009"/>
      <c r="FRK113" s="1009"/>
      <c r="FRL113" s="1009"/>
      <c r="FRM113" s="1009"/>
      <c r="FRN113" s="1009"/>
      <c r="FRO113" s="1009"/>
      <c r="FRP113" s="1009"/>
      <c r="FRQ113" s="1009"/>
      <c r="FRR113" s="1009"/>
      <c r="FRS113" s="1009"/>
      <c r="FRT113" s="1009"/>
      <c r="FRU113" s="1009"/>
      <c r="FRV113" s="1009"/>
      <c r="FRW113" s="1009"/>
      <c r="FRX113" s="1009"/>
      <c r="FRY113" s="1009"/>
      <c r="FRZ113" s="1009"/>
      <c r="FSA113" s="1009"/>
      <c r="FSB113" s="1009"/>
      <c r="FSC113" s="1009"/>
      <c r="FSD113" s="1009"/>
      <c r="FSE113" s="1009"/>
      <c r="FSF113" s="1009"/>
      <c r="FSG113" s="1009"/>
      <c r="FSH113" s="1009"/>
      <c r="FSI113" s="1009"/>
      <c r="FSJ113" s="1009"/>
      <c r="FSK113" s="1009"/>
      <c r="FSL113" s="1009"/>
      <c r="FSM113" s="1009"/>
      <c r="FSN113" s="1009"/>
      <c r="FSO113" s="1009"/>
      <c r="FSP113" s="1009"/>
      <c r="FSQ113" s="1009"/>
      <c r="FSR113" s="1009"/>
      <c r="FSS113" s="1009"/>
      <c r="FST113" s="1009"/>
      <c r="FSU113" s="1009"/>
      <c r="FSV113" s="1009"/>
      <c r="FSW113" s="1009"/>
      <c r="FSX113" s="1009"/>
      <c r="FSY113" s="1009"/>
      <c r="FSZ113" s="1009"/>
      <c r="FTA113" s="1009"/>
      <c r="FTB113" s="1009"/>
      <c r="FTC113" s="1009"/>
      <c r="FTD113" s="1009"/>
      <c r="FTE113" s="1009"/>
      <c r="FTF113" s="1009"/>
      <c r="FTG113" s="1009"/>
      <c r="FTH113" s="1009"/>
      <c r="FTI113" s="1009"/>
      <c r="FTJ113" s="1009"/>
      <c r="FTK113" s="1009"/>
      <c r="FTL113" s="1009"/>
      <c r="FTM113" s="1009"/>
      <c r="FTN113" s="1009"/>
      <c r="FTO113" s="1009"/>
      <c r="FTP113" s="1009"/>
      <c r="FTQ113" s="1009"/>
      <c r="FTR113" s="1009"/>
      <c r="FTS113" s="1009"/>
      <c r="FTT113" s="1009"/>
      <c r="FTU113" s="1009"/>
      <c r="FTV113" s="1009"/>
      <c r="FTW113" s="1009"/>
      <c r="FTX113" s="1009"/>
      <c r="FTY113" s="1009"/>
      <c r="FTZ113" s="1009"/>
      <c r="FUA113" s="1009"/>
      <c r="FUB113" s="1009"/>
      <c r="FUC113" s="1009"/>
      <c r="FUD113" s="1009"/>
      <c r="FUE113" s="1009"/>
      <c r="FUF113" s="1009"/>
      <c r="FUG113" s="1009"/>
      <c r="FUH113" s="1009"/>
      <c r="FUI113" s="1009"/>
      <c r="FUJ113" s="1009"/>
      <c r="FUK113" s="1009"/>
      <c r="FUL113" s="1009"/>
      <c r="FUM113" s="1009"/>
      <c r="FUN113" s="1009"/>
      <c r="FUO113" s="1009"/>
      <c r="FUP113" s="1009"/>
      <c r="FUQ113" s="1009"/>
      <c r="FUR113" s="1009"/>
      <c r="FUS113" s="1009"/>
      <c r="FUT113" s="1009"/>
      <c r="FUU113" s="1009"/>
      <c r="FUV113" s="1009"/>
      <c r="FUW113" s="1009"/>
      <c r="FUX113" s="1009"/>
      <c r="FUY113" s="1009"/>
      <c r="FUZ113" s="1009"/>
      <c r="FVA113" s="1009"/>
      <c r="FVB113" s="1009"/>
      <c r="FVC113" s="1009"/>
      <c r="FVD113" s="1009"/>
      <c r="FVE113" s="1009"/>
      <c r="FVF113" s="1009"/>
      <c r="FVG113" s="1009"/>
      <c r="FVH113" s="1009"/>
      <c r="FVI113" s="1009"/>
      <c r="FVJ113" s="1009"/>
      <c r="FVK113" s="1009"/>
      <c r="FVL113" s="1009"/>
      <c r="FVM113" s="1009"/>
      <c r="FVN113" s="1009"/>
      <c r="FVO113" s="1009"/>
      <c r="FVP113" s="1009"/>
      <c r="FVQ113" s="1009"/>
      <c r="FVR113" s="1009"/>
      <c r="FVS113" s="1009"/>
      <c r="FVT113" s="1009"/>
      <c r="FVU113" s="1009"/>
      <c r="FVV113" s="1009"/>
      <c r="FVW113" s="1009"/>
      <c r="FVX113" s="1009"/>
      <c r="FVY113" s="1009"/>
      <c r="FVZ113" s="1009"/>
      <c r="FWA113" s="1009"/>
      <c r="FWB113" s="1009"/>
      <c r="FWC113" s="1009"/>
      <c r="FWD113" s="1009"/>
      <c r="FWE113" s="1009"/>
      <c r="FWF113" s="1009"/>
      <c r="FWG113" s="1009"/>
      <c r="FWH113" s="1009"/>
      <c r="FWI113" s="1009"/>
      <c r="FWJ113" s="1009"/>
      <c r="FWK113" s="1009"/>
      <c r="FWL113" s="1009"/>
      <c r="FWM113" s="1009"/>
      <c r="FWN113" s="1009"/>
      <c r="FWO113" s="1009"/>
      <c r="FWP113" s="1009"/>
      <c r="FWQ113" s="1009"/>
      <c r="FWR113" s="1009"/>
      <c r="FWS113" s="1009"/>
      <c r="FWT113" s="1009"/>
      <c r="FWU113" s="1009"/>
      <c r="FWV113" s="1009"/>
      <c r="FWW113" s="1009"/>
      <c r="FWX113" s="1009"/>
      <c r="FWY113" s="1009"/>
      <c r="FWZ113" s="1009"/>
      <c r="FXA113" s="1009"/>
      <c r="FXB113" s="1009"/>
      <c r="FXC113" s="1009"/>
      <c r="FXD113" s="1009"/>
      <c r="FXE113" s="1009"/>
      <c r="FXF113" s="1009"/>
      <c r="FXG113" s="1009"/>
      <c r="FXH113" s="1009"/>
      <c r="FXI113" s="1009"/>
      <c r="FXJ113" s="1009"/>
      <c r="FXK113" s="1009"/>
      <c r="FXL113" s="1009"/>
      <c r="FXM113" s="1009"/>
      <c r="FXN113" s="1009"/>
      <c r="FXO113" s="1009"/>
      <c r="FXP113" s="1009"/>
      <c r="FXQ113" s="1009"/>
      <c r="FXR113" s="1009"/>
      <c r="FXS113" s="1009"/>
      <c r="FXT113" s="1009"/>
      <c r="FXU113" s="1009"/>
      <c r="FXV113" s="1009"/>
      <c r="FXW113" s="1009"/>
      <c r="FXX113" s="1009"/>
      <c r="FXY113" s="1009"/>
      <c r="FXZ113" s="1009"/>
      <c r="FYA113" s="1009"/>
      <c r="FYB113" s="1009"/>
      <c r="FYC113" s="1009"/>
      <c r="FYD113" s="1009"/>
      <c r="FYE113" s="1009"/>
      <c r="FYF113" s="1009"/>
      <c r="FYG113" s="1009"/>
      <c r="FYH113" s="1009"/>
      <c r="FYI113" s="1009"/>
      <c r="FYJ113" s="1009"/>
      <c r="FYK113" s="1009"/>
      <c r="FYL113" s="1009"/>
      <c r="FYM113" s="1009"/>
      <c r="FYN113" s="1009"/>
      <c r="FYO113" s="1009"/>
      <c r="FYP113" s="1009"/>
      <c r="FYQ113" s="1009"/>
      <c r="FYR113" s="1009"/>
      <c r="FYS113" s="1009"/>
      <c r="FYT113" s="1009"/>
      <c r="FYU113" s="1009"/>
      <c r="FYV113" s="1009"/>
      <c r="FYW113" s="1009"/>
      <c r="FYX113" s="1009"/>
      <c r="FYY113" s="1009"/>
      <c r="FYZ113" s="1009"/>
      <c r="FZA113" s="1009"/>
      <c r="FZB113" s="1009"/>
      <c r="FZC113" s="1009"/>
      <c r="FZD113" s="1009"/>
      <c r="FZE113" s="1009"/>
      <c r="FZF113" s="1009"/>
      <c r="FZG113" s="1009"/>
      <c r="FZH113" s="1009"/>
      <c r="FZI113" s="1009"/>
      <c r="FZJ113" s="1009"/>
      <c r="FZK113" s="1009"/>
      <c r="FZL113" s="1009"/>
      <c r="FZM113" s="1009"/>
      <c r="FZN113" s="1009"/>
      <c r="FZO113" s="1009"/>
      <c r="FZP113" s="1009"/>
      <c r="FZQ113" s="1009"/>
      <c r="FZR113" s="1009"/>
      <c r="FZS113" s="1009"/>
      <c r="FZT113" s="1009"/>
      <c r="FZU113" s="1009"/>
      <c r="FZV113" s="1009"/>
      <c r="FZW113" s="1009"/>
      <c r="FZX113" s="1009"/>
      <c r="FZY113" s="1009"/>
      <c r="FZZ113" s="1009"/>
      <c r="GAA113" s="1009"/>
      <c r="GAB113" s="1009"/>
      <c r="GAC113" s="1009"/>
      <c r="GAD113" s="1009"/>
      <c r="GAE113" s="1009"/>
      <c r="GAF113" s="1009"/>
      <c r="GAG113" s="1009"/>
      <c r="GAH113" s="1009"/>
      <c r="GAI113" s="1009"/>
      <c r="GAJ113" s="1009"/>
      <c r="GAK113" s="1009"/>
      <c r="GAL113" s="1009"/>
      <c r="GAM113" s="1009"/>
      <c r="GAN113" s="1009"/>
      <c r="GAO113" s="1009"/>
      <c r="GAP113" s="1009"/>
      <c r="GAQ113" s="1009"/>
      <c r="GAR113" s="1009"/>
      <c r="GAS113" s="1009"/>
      <c r="GAT113" s="1009"/>
      <c r="GAU113" s="1009"/>
      <c r="GAV113" s="1009"/>
      <c r="GAW113" s="1009"/>
      <c r="GAX113" s="1009"/>
      <c r="GAY113" s="1009"/>
      <c r="GAZ113" s="1009"/>
      <c r="GBA113" s="1009"/>
      <c r="GBB113" s="1009"/>
      <c r="GBC113" s="1009"/>
      <c r="GBD113" s="1009"/>
      <c r="GBE113" s="1009"/>
      <c r="GBF113" s="1009"/>
      <c r="GBG113" s="1009"/>
      <c r="GBH113" s="1009"/>
      <c r="GBI113" s="1009"/>
      <c r="GBJ113" s="1009"/>
      <c r="GBK113" s="1009"/>
      <c r="GBL113" s="1009"/>
      <c r="GBM113" s="1009"/>
      <c r="GBN113" s="1009"/>
      <c r="GBO113" s="1009"/>
      <c r="GBP113" s="1009"/>
      <c r="GBQ113" s="1009"/>
      <c r="GBR113" s="1009"/>
      <c r="GBS113" s="1009"/>
      <c r="GBT113" s="1009"/>
      <c r="GBU113" s="1009"/>
      <c r="GBV113" s="1009"/>
      <c r="GBW113" s="1009"/>
      <c r="GBX113" s="1009"/>
      <c r="GBY113" s="1009"/>
      <c r="GBZ113" s="1009"/>
      <c r="GCA113" s="1009"/>
      <c r="GCB113" s="1009"/>
      <c r="GCC113" s="1009"/>
      <c r="GCD113" s="1009"/>
      <c r="GCE113" s="1009"/>
      <c r="GCF113" s="1009"/>
      <c r="GCG113" s="1009"/>
      <c r="GCH113" s="1009"/>
      <c r="GCI113" s="1009"/>
      <c r="GCJ113" s="1009"/>
      <c r="GCK113" s="1009"/>
      <c r="GCL113" s="1009"/>
      <c r="GCM113" s="1009"/>
      <c r="GCN113" s="1009"/>
      <c r="GCO113" s="1009"/>
      <c r="GCP113" s="1009"/>
      <c r="GCQ113" s="1009"/>
      <c r="GCR113" s="1009"/>
      <c r="GCS113" s="1009"/>
      <c r="GCT113" s="1009"/>
      <c r="GCU113" s="1009"/>
      <c r="GCV113" s="1009"/>
      <c r="GCW113" s="1009"/>
      <c r="GCX113" s="1009"/>
      <c r="GCY113" s="1009"/>
      <c r="GCZ113" s="1009"/>
      <c r="GDA113" s="1009"/>
      <c r="GDB113" s="1009"/>
      <c r="GDC113" s="1009"/>
      <c r="GDD113" s="1009"/>
      <c r="GDE113" s="1009"/>
      <c r="GDF113" s="1009"/>
      <c r="GDG113" s="1009"/>
      <c r="GDH113" s="1009"/>
      <c r="GDI113" s="1009"/>
      <c r="GDJ113" s="1009"/>
      <c r="GDK113" s="1009"/>
      <c r="GDL113" s="1009"/>
      <c r="GDM113" s="1009"/>
      <c r="GDN113" s="1009"/>
      <c r="GDO113" s="1009"/>
      <c r="GDP113" s="1009"/>
      <c r="GDQ113" s="1009"/>
      <c r="GDR113" s="1009"/>
      <c r="GDS113" s="1009"/>
      <c r="GDT113" s="1009"/>
      <c r="GDU113" s="1009"/>
      <c r="GDV113" s="1009"/>
      <c r="GDW113" s="1009"/>
      <c r="GDX113" s="1009"/>
      <c r="GDY113" s="1009"/>
      <c r="GDZ113" s="1009"/>
      <c r="GEA113" s="1009"/>
      <c r="GEB113" s="1009"/>
      <c r="GEC113" s="1009"/>
      <c r="GED113" s="1009"/>
      <c r="GEE113" s="1009"/>
      <c r="GEF113" s="1009"/>
      <c r="GEG113" s="1009"/>
      <c r="GEH113" s="1009"/>
      <c r="GEI113" s="1009"/>
      <c r="GEJ113" s="1009"/>
      <c r="GEK113" s="1009"/>
      <c r="GEL113" s="1009"/>
      <c r="GEM113" s="1009"/>
      <c r="GEN113" s="1009"/>
      <c r="GEO113" s="1009"/>
      <c r="GEP113" s="1009"/>
      <c r="GEQ113" s="1009"/>
      <c r="GER113" s="1009"/>
      <c r="GES113" s="1009"/>
      <c r="GET113" s="1009"/>
      <c r="GEU113" s="1009"/>
      <c r="GEV113" s="1009"/>
      <c r="GEW113" s="1009"/>
      <c r="GEX113" s="1009"/>
      <c r="GEY113" s="1009"/>
      <c r="GEZ113" s="1009"/>
      <c r="GFA113" s="1009"/>
      <c r="GFB113" s="1009"/>
      <c r="GFC113" s="1009"/>
      <c r="GFD113" s="1009"/>
      <c r="GFE113" s="1009"/>
      <c r="GFF113" s="1009"/>
      <c r="GFG113" s="1009"/>
      <c r="GFH113" s="1009"/>
      <c r="GFI113" s="1009"/>
      <c r="GFJ113" s="1009"/>
      <c r="GFK113" s="1009"/>
      <c r="GFL113" s="1009"/>
      <c r="GFM113" s="1009"/>
      <c r="GFN113" s="1009"/>
      <c r="GFO113" s="1009"/>
      <c r="GFP113" s="1009"/>
      <c r="GFQ113" s="1009"/>
      <c r="GFR113" s="1009"/>
      <c r="GFS113" s="1009"/>
      <c r="GFT113" s="1009"/>
      <c r="GFU113" s="1009"/>
      <c r="GFV113" s="1009"/>
      <c r="GFW113" s="1009"/>
      <c r="GFX113" s="1009"/>
      <c r="GFY113" s="1009"/>
      <c r="GFZ113" s="1009"/>
      <c r="GGA113" s="1009"/>
      <c r="GGB113" s="1009"/>
      <c r="GGC113" s="1009"/>
      <c r="GGD113" s="1009"/>
      <c r="GGE113" s="1009"/>
      <c r="GGF113" s="1009"/>
      <c r="GGG113" s="1009"/>
      <c r="GGH113" s="1009"/>
      <c r="GGI113" s="1009"/>
      <c r="GGJ113" s="1009"/>
      <c r="GGK113" s="1009"/>
      <c r="GGL113" s="1009"/>
      <c r="GGM113" s="1009"/>
      <c r="GGN113" s="1009"/>
      <c r="GGO113" s="1009"/>
      <c r="GGP113" s="1009"/>
      <c r="GGQ113" s="1009"/>
      <c r="GGR113" s="1009"/>
      <c r="GGS113" s="1009"/>
      <c r="GGT113" s="1009"/>
      <c r="GGU113" s="1009"/>
      <c r="GGV113" s="1009"/>
      <c r="GGW113" s="1009"/>
      <c r="GGX113" s="1009"/>
      <c r="GGY113" s="1009"/>
      <c r="GGZ113" s="1009"/>
      <c r="GHA113" s="1009"/>
      <c r="GHB113" s="1009"/>
      <c r="GHC113" s="1009"/>
      <c r="GHD113" s="1009"/>
      <c r="GHE113" s="1009"/>
      <c r="GHF113" s="1009"/>
      <c r="GHG113" s="1009"/>
      <c r="GHH113" s="1009"/>
      <c r="GHI113" s="1009"/>
      <c r="GHJ113" s="1009"/>
      <c r="GHK113" s="1009"/>
      <c r="GHL113" s="1009"/>
      <c r="GHM113" s="1009"/>
      <c r="GHN113" s="1009"/>
      <c r="GHO113" s="1009"/>
      <c r="GHP113" s="1009"/>
      <c r="GHQ113" s="1009"/>
      <c r="GHR113" s="1009"/>
      <c r="GHS113" s="1009"/>
      <c r="GHT113" s="1009"/>
      <c r="GHU113" s="1009"/>
      <c r="GHV113" s="1009"/>
      <c r="GHW113" s="1009"/>
      <c r="GHX113" s="1009"/>
      <c r="GHY113" s="1009"/>
      <c r="GHZ113" s="1009"/>
      <c r="GIA113" s="1009"/>
      <c r="GIB113" s="1009"/>
      <c r="GIC113" s="1009"/>
      <c r="GID113" s="1009"/>
      <c r="GIE113" s="1009"/>
      <c r="GIF113" s="1009"/>
      <c r="GIG113" s="1009"/>
      <c r="GIH113" s="1009"/>
      <c r="GII113" s="1009"/>
      <c r="GIJ113" s="1009"/>
      <c r="GIK113" s="1009"/>
      <c r="GIL113" s="1009"/>
      <c r="GIM113" s="1009"/>
      <c r="GIN113" s="1009"/>
      <c r="GIO113" s="1009"/>
      <c r="GIP113" s="1009"/>
      <c r="GIQ113" s="1009"/>
      <c r="GIR113" s="1009"/>
      <c r="GIS113" s="1009"/>
      <c r="GIT113" s="1009"/>
      <c r="GIU113" s="1009"/>
      <c r="GIV113" s="1009"/>
      <c r="GIW113" s="1009"/>
      <c r="GIX113" s="1009"/>
      <c r="GIY113" s="1009"/>
      <c r="GIZ113" s="1009"/>
      <c r="GJA113" s="1009"/>
      <c r="GJB113" s="1009"/>
      <c r="GJC113" s="1009"/>
      <c r="GJD113" s="1009"/>
      <c r="GJE113" s="1009"/>
      <c r="GJF113" s="1009"/>
      <c r="GJG113" s="1009"/>
      <c r="GJH113" s="1009"/>
      <c r="GJI113" s="1009"/>
      <c r="GJJ113" s="1009"/>
      <c r="GJK113" s="1009"/>
      <c r="GJL113" s="1009"/>
      <c r="GJM113" s="1009"/>
      <c r="GJN113" s="1009"/>
      <c r="GJO113" s="1009"/>
      <c r="GJP113" s="1009"/>
      <c r="GJQ113" s="1009"/>
      <c r="GJR113" s="1009"/>
      <c r="GJS113" s="1009"/>
      <c r="GJT113" s="1009"/>
      <c r="GJU113" s="1009"/>
      <c r="GJV113" s="1009"/>
      <c r="GJW113" s="1009"/>
      <c r="GJX113" s="1009"/>
      <c r="GJY113" s="1009"/>
      <c r="GJZ113" s="1009"/>
      <c r="GKA113" s="1009"/>
      <c r="GKB113" s="1009"/>
      <c r="GKC113" s="1009"/>
      <c r="GKD113" s="1009"/>
      <c r="GKE113" s="1009"/>
      <c r="GKF113" s="1009"/>
      <c r="GKG113" s="1009"/>
      <c r="GKH113" s="1009"/>
      <c r="GKI113" s="1009"/>
      <c r="GKJ113" s="1009"/>
      <c r="GKK113" s="1009"/>
      <c r="GKL113" s="1009"/>
      <c r="GKM113" s="1009"/>
      <c r="GKN113" s="1009"/>
      <c r="GKO113" s="1009"/>
      <c r="GKP113" s="1009"/>
      <c r="GKQ113" s="1009"/>
      <c r="GKR113" s="1009"/>
      <c r="GKS113" s="1009"/>
      <c r="GKT113" s="1009"/>
      <c r="GKU113" s="1009"/>
      <c r="GKV113" s="1009"/>
      <c r="GKW113" s="1009"/>
      <c r="GKX113" s="1009"/>
      <c r="GKY113" s="1009"/>
      <c r="GKZ113" s="1009"/>
      <c r="GLA113" s="1009"/>
      <c r="GLB113" s="1009"/>
      <c r="GLC113" s="1009"/>
      <c r="GLD113" s="1009"/>
      <c r="GLE113" s="1009"/>
      <c r="GLF113" s="1009"/>
      <c r="GLG113" s="1009"/>
      <c r="GLH113" s="1009"/>
      <c r="GLI113" s="1009"/>
      <c r="GLJ113" s="1009"/>
      <c r="GLK113" s="1009"/>
      <c r="GLL113" s="1009"/>
      <c r="GLM113" s="1009"/>
      <c r="GLN113" s="1009"/>
      <c r="GLO113" s="1009"/>
      <c r="GLP113" s="1009"/>
      <c r="GLQ113" s="1009"/>
      <c r="GLR113" s="1009"/>
      <c r="GLS113" s="1009"/>
      <c r="GLT113" s="1009"/>
      <c r="GLU113" s="1009"/>
      <c r="GLV113" s="1009"/>
      <c r="GLW113" s="1009"/>
      <c r="GLX113" s="1009"/>
      <c r="GLY113" s="1009"/>
      <c r="GLZ113" s="1009"/>
      <c r="GMA113" s="1009"/>
      <c r="GMB113" s="1009"/>
      <c r="GMC113" s="1009"/>
      <c r="GMD113" s="1009"/>
      <c r="GME113" s="1009"/>
      <c r="GMF113" s="1009"/>
      <c r="GMG113" s="1009"/>
      <c r="GMH113" s="1009"/>
      <c r="GMI113" s="1009"/>
      <c r="GMJ113" s="1009"/>
      <c r="GMK113" s="1009"/>
      <c r="GML113" s="1009"/>
      <c r="GMM113" s="1009"/>
      <c r="GMN113" s="1009"/>
      <c r="GMO113" s="1009"/>
      <c r="GMP113" s="1009"/>
      <c r="GMQ113" s="1009"/>
      <c r="GMR113" s="1009"/>
      <c r="GMS113" s="1009"/>
      <c r="GMT113" s="1009"/>
      <c r="GMU113" s="1009"/>
      <c r="GMV113" s="1009"/>
      <c r="GMW113" s="1009"/>
      <c r="GMX113" s="1009"/>
      <c r="GMY113" s="1009"/>
      <c r="GMZ113" s="1009"/>
      <c r="GNA113" s="1009"/>
      <c r="GNB113" s="1009"/>
      <c r="GNC113" s="1009"/>
      <c r="GND113" s="1009"/>
      <c r="GNE113" s="1009"/>
      <c r="GNF113" s="1009"/>
      <c r="GNG113" s="1009"/>
      <c r="GNH113" s="1009"/>
      <c r="GNI113" s="1009"/>
      <c r="GNJ113" s="1009"/>
      <c r="GNK113" s="1009"/>
      <c r="GNL113" s="1009"/>
      <c r="GNM113" s="1009"/>
      <c r="GNN113" s="1009"/>
      <c r="GNO113" s="1009"/>
      <c r="GNP113" s="1009"/>
      <c r="GNQ113" s="1009"/>
      <c r="GNR113" s="1009"/>
      <c r="GNS113" s="1009"/>
      <c r="GNT113" s="1009"/>
      <c r="GNU113" s="1009"/>
      <c r="GNV113" s="1009"/>
      <c r="GNW113" s="1009"/>
      <c r="GNX113" s="1009"/>
      <c r="GNY113" s="1009"/>
      <c r="GNZ113" s="1009"/>
      <c r="GOA113" s="1009"/>
      <c r="GOB113" s="1009"/>
      <c r="GOC113" s="1009"/>
      <c r="GOD113" s="1009"/>
      <c r="GOE113" s="1009"/>
      <c r="GOF113" s="1009"/>
      <c r="GOG113" s="1009"/>
      <c r="GOH113" s="1009"/>
      <c r="GOI113" s="1009"/>
      <c r="GOJ113" s="1009"/>
      <c r="GOK113" s="1009"/>
      <c r="GOL113" s="1009"/>
      <c r="GOM113" s="1009"/>
      <c r="GON113" s="1009"/>
      <c r="GOO113" s="1009"/>
      <c r="GOP113" s="1009"/>
      <c r="GOQ113" s="1009"/>
      <c r="GOR113" s="1009"/>
      <c r="GOS113" s="1009"/>
      <c r="GOT113" s="1009"/>
      <c r="GOU113" s="1009"/>
      <c r="GOV113" s="1009"/>
      <c r="GOW113" s="1009"/>
      <c r="GOX113" s="1009"/>
      <c r="GOY113" s="1009"/>
      <c r="GOZ113" s="1009"/>
      <c r="GPA113" s="1009"/>
      <c r="GPB113" s="1009"/>
      <c r="GPC113" s="1009"/>
      <c r="GPD113" s="1009"/>
      <c r="GPE113" s="1009"/>
      <c r="GPF113" s="1009"/>
      <c r="GPG113" s="1009"/>
      <c r="GPH113" s="1009"/>
      <c r="GPI113" s="1009"/>
      <c r="GPJ113" s="1009"/>
      <c r="GPK113" s="1009"/>
      <c r="GPL113" s="1009"/>
      <c r="GPM113" s="1009"/>
      <c r="GPN113" s="1009"/>
      <c r="GPO113" s="1009"/>
      <c r="GPP113" s="1009"/>
      <c r="GPQ113" s="1009"/>
      <c r="GPR113" s="1009"/>
      <c r="GPS113" s="1009"/>
      <c r="GPT113" s="1009"/>
      <c r="GPU113" s="1009"/>
      <c r="GPV113" s="1009"/>
      <c r="GPW113" s="1009"/>
      <c r="GPX113" s="1009"/>
      <c r="GPY113" s="1009"/>
      <c r="GPZ113" s="1009"/>
      <c r="GQA113" s="1009"/>
      <c r="GQB113" s="1009"/>
      <c r="GQC113" s="1009"/>
      <c r="GQD113" s="1009"/>
      <c r="GQE113" s="1009"/>
      <c r="GQF113" s="1009"/>
      <c r="GQG113" s="1009"/>
      <c r="GQH113" s="1009"/>
      <c r="GQI113" s="1009"/>
      <c r="GQJ113" s="1009"/>
      <c r="GQK113" s="1009"/>
      <c r="GQL113" s="1009"/>
      <c r="GQM113" s="1009"/>
      <c r="GQN113" s="1009"/>
      <c r="GQO113" s="1009"/>
      <c r="GQP113" s="1009"/>
      <c r="GQQ113" s="1009"/>
      <c r="GQR113" s="1009"/>
      <c r="GQS113" s="1009"/>
      <c r="GQT113" s="1009"/>
      <c r="GQU113" s="1009"/>
      <c r="GQV113" s="1009"/>
      <c r="GQW113" s="1009"/>
      <c r="GQX113" s="1009"/>
      <c r="GQY113" s="1009"/>
      <c r="GQZ113" s="1009"/>
      <c r="GRA113" s="1009"/>
      <c r="GRB113" s="1009"/>
      <c r="GRC113" s="1009"/>
      <c r="GRD113" s="1009"/>
      <c r="GRE113" s="1009"/>
      <c r="GRF113" s="1009"/>
      <c r="GRG113" s="1009"/>
      <c r="GRH113" s="1009"/>
      <c r="GRI113" s="1009"/>
      <c r="GRJ113" s="1009"/>
      <c r="GRK113" s="1009"/>
      <c r="GRL113" s="1009"/>
      <c r="GRM113" s="1009"/>
      <c r="GRN113" s="1009"/>
      <c r="GRO113" s="1009"/>
      <c r="GRP113" s="1009"/>
      <c r="GRQ113" s="1009"/>
      <c r="GRR113" s="1009"/>
      <c r="GRS113" s="1009"/>
      <c r="GRT113" s="1009"/>
      <c r="GRU113" s="1009"/>
      <c r="GRV113" s="1009"/>
      <c r="GRW113" s="1009"/>
      <c r="GRX113" s="1009"/>
      <c r="GRY113" s="1009"/>
      <c r="GRZ113" s="1009"/>
      <c r="GSA113" s="1009"/>
      <c r="GSB113" s="1009"/>
      <c r="GSC113" s="1009"/>
      <c r="GSD113" s="1009"/>
      <c r="GSE113" s="1009"/>
      <c r="GSF113" s="1009"/>
      <c r="GSG113" s="1009"/>
      <c r="GSH113" s="1009"/>
      <c r="GSI113" s="1009"/>
      <c r="GSJ113" s="1009"/>
      <c r="GSK113" s="1009"/>
      <c r="GSL113" s="1009"/>
      <c r="GSM113" s="1009"/>
      <c r="GSN113" s="1009"/>
      <c r="GSO113" s="1009"/>
      <c r="GSP113" s="1009"/>
      <c r="GSQ113" s="1009"/>
      <c r="GSR113" s="1009"/>
      <c r="GSS113" s="1009"/>
      <c r="GST113" s="1009"/>
      <c r="GSU113" s="1009"/>
      <c r="GSV113" s="1009"/>
      <c r="GSW113" s="1009"/>
      <c r="GSX113" s="1009"/>
      <c r="GSY113" s="1009"/>
      <c r="GSZ113" s="1009"/>
      <c r="GTA113" s="1009"/>
      <c r="GTB113" s="1009"/>
      <c r="GTC113" s="1009"/>
      <c r="GTD113" s="1009"/>
      <c r="GTE113" s="1009"/>
      <c r="GTF113" s="1009"/>
      <c r="GTG113" s="1009"/>
      <c r="GTH113" s="1009"/>
      <c r="GTI113" s="1009"/>
      <c r="GTJ113" s="1009"/>
      <c r="GTK113" s="1009"/>
      <c r="GTL113" s="1009"/>
      <c r="GTM113" s="1009"/>
      <c r="GTN113" s="1009"/>
      <c r="GTO113" s="1009"/>
      <c r="GTP113" s="1009"/>
      <c r="GTQ113" s="1009"/>
      <c r="GTR113" s="1009"/>
      <c r="GTS113" s="1009"/>
      <c r="GTT113" s="1009"/>
      <c r="GTU113" s="1009"/>
      <c r="GTV113" s="1009"/>
      <c r="GTW113" s="1009"/>
      <c r="GTX113" s="1009"/>
      <c r="GTY113" s="1009"/>
      <c r="GTZ113" s="1009"/>
      <c r="GUA113" s="1009"/>
      <c r="GUB113" s="1009"/>
      <c r="GUC113" s="1009"/>
      <c r="GUD113" s="1009"/>
      <c r="GUE113" s="1009"/>
      <c r="GUF113" s="1009"/>
      <c r="GUG113" s="1009"/>
      <c r="GUH113" s="1009"/>
      <c r="GUI113" s="1009"/>
      <c r="GUJ113" s="1009"/>
      <c r="GUK113" s="1009"/>
      <c r="GUL113" s="1009"/>
      <c r="GUM113" s="1009"/>
      <c r="GUN113" s="1009"/>
      <c r="GUO113" s="1009"/>
      <c r="GUP113" s="1009"/>
      <c r="GUQ113" s="1009"/>
      <c r="GUR113" s="1009"/>
      <c r="GUS113" s="1009"/>
      <c r="GUT113" s="1009"/>
      <c r="GUU113" s="1009"/>
      <c r="GUV113" s="1009"/>
      <c r="GUW113" s="1009"/>
      <c r="GUX113" s="1009"/>
      <c r="GUY113" s="1009"/>
      <c r="GUZ113" s="1009"/>
      <c r="GVA113" s="1009"/>
      <c r="GVB113" s="1009"/>
      <c r="GVC113" s="1009"/>
      <c r="GVD113" s="1009"/>
      <c r="GVE113" s="1009"/>
      <c r="GVF113" s="1009"/>
      <c r="GVG113" s="1009"/>
      <c r="GVH113" s="1009"/>
      <c r="GVI113" s="1009"/>
      <c r="GVJ113" s="1009"/>
      <c r="GVK113" s="1009"/>
      <c r="GVL113" s="1009"/>
      <c r="GVM113" s="1009"/>
      <c r="GVN113" s="1009"/>
      <c r="GVO113" s="1009"/>
      <c r="GVP113" s="1009"/>
      <c r="GVQ113" s="1009"/>
      <c r="GVR113" s="1009"/>
      <c r="GVS113" s="1009"/>
      <c r="GVT113" s="1009"/>
      <c r="GVU113" s="1009"/>
      <c r="GVV113" s="1009"/>
      <c r="GVW113" s="1009"/>
      <c r="GVX113" s="1009"/>
      <c r="GVY113" s="1009"/>
      <c r="GVZ113" s="1009"/>
      <c r="GWA113" s="1009"/>
      <c r="GWB113" s="1009"/>
      <c r="GWC113" s="1009"/>
      <c r="GWD113" s="1009"/>
      <c r="GWE113" s="1009"/>
      <c r="GWF113" s="1009"/>
      <c r="GWG113" s="1009"/>
      <c r="GWH113" s="1009"/>
      <c r="GWI113" s="1009"/>
      <c r="GWJ113" s="1009"/>
      <c r="GWK113" s="1009"/>
      <c r="GWL113" s="1009"/>
      <c r="GWM113" s="1009"/>
      <c r="GWN113" s="1009"/>
      <c r="GWO113" s="1009"/>
      <c r="GWP113" s="1009"/>
      <c r="GWQ113" s="1009"/>
      <c r="GWR113" s="1009"/>
      <c r="GWS113" s="1009"/>
      <c r="GWT113" s="1009"/>
      <c r="GWU113" s="1009"/>
      <c r="GWV113" s="1009"/>
      <c r="GWW113" s="1009"/>
      <c r="GWX113" s="1009"/>
      <c r="GWY113" s="1009"/>
      <c r="GWZ113" s="1009"/>
      <c r="GXA113" s="1009"/>
      <c r="GXB113" s="1009"/>
      <c r="GXC113" s="1009"/>
      <c r="GXD113" s="1009"/>
      <c r="GXE113" s="1009"/>
      <c r="GXF113" s="1009"/>
      <c r="GXG113" s="1009"/>
      <c r="GXH113" s="1009"/>
      <c r="GXI113" s="1009"/>
      <c r="GXJ113" s="1009"/>
      <c r="GXK113" s="1009"/>
      <c r="GXL113" s="1009"/>
      <c r="GXM113" s="1009"/>
      <c r="GXN113" s="1009"/>
      <c r="GXO113" s="1009"/>
      <c r="GXP113" s="1009"/>
      <c r="GXQ113" s="1009"/>
      <c r="GXR113" s="1009"/>
      <c r="GXS113" s="1009"/>
      <c r="GXT113" s="1009"/>
      <c r="GXU113" s="1009"/>
      <c r="GXV113" s="1009"/>
      <c r="GXW113" s="1009"/>
      <c r="GXX113" s="1009"/>
      <c r="GXY113" s="1009"/>
      <c r="GXZ113" s="1009"/>
      <c r="GYA113" s="1009"/>
      <c r="GYB113" s="1009"/>
      <c r="GYC113" s="1009"/>
      <c r="GYD113" s="1009"/>
      <c r="GYE113" s="1009"/>
      <c r="GYF113" s="1009"/>
      <c r="GYG113" s="1009"/>
      <c r="GYH113" s="1009"/>
      <c r="GYI113" s="1009"/>
      <c r="GYJ113" s="1009"/>
      <c r="GYK113" s="1009"/>
      <c r="GYL113" s="1009"/>
      <c r="GYM113" s="1009"/>
      <c r="GYN113" s="1009"/>
      <c r="GYO113" s="1009"/>
      <c r="GYP113" s="1009"/>
      <c r="GYQ113" s="1009"/>
      <c r="GYR113" s="1009"/>
      <c r="GYS113" s="1009"/>
      <c r="GYT113" s="1009"/>
      <c r="GYU113" s="1009"/>
      <c r="GYV113" s="1009"/>
      <c r="GYW113" s="1009"/>
      <c r="GYX113" s="1009"/>
      <c r="GYY113" s="1009"/>
      <c r="GYZ113" s="1009"/>
      <c r="GZA113" s="1009"/>
      <c r="GZB113" s="1009"/>
      <c r="GZC113" s="1009"/>
      <c r="GZD113" s="1009"/>
      <c r="GZE113" s="1009"/>
      <c r="GZF113" s="1009"/>
      <c r="GZG113" s="1009"/>
      <c r="GZH113" s="1009"/>
      <c r="GZI113" s="1009"/>
      <c r="GZJ113" s="1009"/>
      <c r="GZK113" s="1009"/>
      <c r="GZL113" s="1009"/>
      <c r="GZM113" s="1009"/>
      <c r="GZN113" s="1009"/>
      <c r="GZO113" s="1009"/>
      <c r="GZP113" s="1009"/>
      <c r="GZQ113" s="1009"/>
      <c r="GZR113" s="1009"/>
      <c r="GZS113" s="1009"/>
      <c r="GZT113" s="1009"/>
      <c r="GZU113" s="1009"/>
      <c r="GZV113" s="1009"/>
      <c r="GZW113" s="1009"/>
      <c r="GZX113" s="1009"/>
      <c r="GZY113" s="1009"/>
      <c r="GZZ113" s="1009"/>
      <c r="HAA113" s="1009"/>
      <c r="HAB113" s="1009"/>
      <c r="HAC113" s="1009"/>
      <c r="HAD113" s="1009"/>
      <c r="HAE113" s="1009"/>
      <c r="HAF113" s="1009"/>
      <c r="HAG113" s="1009"/>
      <c r="HAH113" s="1009"/>
      <c r="HAI113" s="1009"/>
      <c r="HAJ113" s="1009"/>
      <c r="HAK113" s="1009"/>
      <c r="HAL113" s="1009"/>
      <c r="HAM113" s="1009"/>
      <c r="HAN113" s="1009"/>
      <c r="HAO113" s="1009"/>
      <c r="HAP113" s="1009"/>
      <c r="HAQ113" s="1009"/>
      <c r="HAR113" s="1009"/>
      <c r="HAS113" s="1009"/>
      <c r="HAT113" s="1009"/>
      <c r="HAU113" s="1009"/>
      <c r="HAV113" s="1009"/>
      <c r="HAW113" s="1009"/>
      <c r="HAX113" s="1009"/>
      <c r="HAY113" s="1009"/>
      <c r="HAZ113" s="1009"/>
      <c r="HBA113" s="1009"/>
      <c r="HBB113" s="1009"/>
      <c r="HBC113" s="1009"/>
      <c r="HBD113" s="1009"/>
      <c r="HBE113" s="1009"/>
      <c r="HBF113" s="1009"/>
      <c r="HBG113" s="1009"/>
      <c r="HBH113" s="1009"/>
      <c r="HBI113" s="1009"/>
      <c r="HBJ113" s="1009"/>
      <c r="HBK113" s="1009"/>
      <c r="HBL113" s="1009"/>
      <c r="HBM113" s="1009"/>
      <c r="HBN113" s="1009"/>
      <c r="HBO113" s="1009"/>
      <c r="HBP113" s="1009"/>
      <c r="HBQ113" s="1009"/>
      <c r="HBR113" s="1009"/>
      <c r="HBS113" s="1009"/>
      <c r="HBT113" s="1009"/>
      <c r="HBU113" s="1009"/>
      <c r="HBV113" s="1009"/>
      <c r="HBW113" s="1009"/>
      <c r="HBX113" s="1009"/>
      <c r="HBY113" s="1009"/>
      <c r="HBZ113" s="1009"/>
      <c r="HCA113" s="1009"/>
      <c r="HCB113" s="1009"/>
      <c r="HCC113" s="1009"/>
      <c r="HCD113" s="1009"/>
      <c r="HCE113" s="1009"/>
      <c r="HCF113" s="1009"/>
      <c r="HCG113" s="1009"/>
      <c r="HCH113" s="1009"/>
      <c r="HCI113" s="1009"/>
      <c r="HCJ113" s="1009"/>
      <c r="HCK113" s="1009"/>
      <c r="HCL113" s="1009"/>
      <c r="HCM113" s="1009"/>
      <c r="HCN113" s="1009"/>
      <c r="HCO113" s="1009"/>
      <c r="HCP113" s="1009"/>
      <c r="HCQ113" s="1009"/>
      <c r="HCR113" s="1009"/>
      <c r="HCS113" s="1009"/>
      <c r="HCT113" s="1009"/>
      <c r="HCU113" s="1009"/>
      <c r="HCV113" s="1009"/>
      <c r="HCW113" s="1009"/>
      <c r="HCX113" s="1009"/>
      <c r="HCY113" s="1009"/>
      <c r="HCZ113" s="1009"/>
      <c r="HDA113" s="1009"/>
      <c r="HDB113" s="1009"/>
      <c r="HDC113" s="1009"/>
      <c r="HDD113" s="1009"/>
      <c r="HDE113" s="1009"/>
      <c r="HDF113" s="1009"/>
      <c r="HDG113" s="1009"/>
      <c r="HDH113" s="1009"/>
      <c r="HDI113" s="1009"/>
      <c r="HDJ113" s="1009"/>
      <c r="HDK113" s="1009"/>
      <c r="HDL113" s="1009"/>
      <c r="HDM113" s="1009"/>
      <c r="HDN113" s="1009"/>
      <c r="HDO113" s="1009"/>
      <c r="HDP113" s="1009"/>
      <c r="HDQ113" s="1009"/>
      <c r="HDR113" s="1009"/>
      <c r="HDS113" s="1009"/>
      <c r="HDT113" s="1009"/>
      <c r="HDU113" s="1009"/>
      <c r="HDV113" s="1009"/>
      <c r="HDW113" s="1009"/>
      <c r="HDX113" s="1009"/>
      <c r="HDY113" s="1009"/>
      <c r="HDZ113" s="1009"/>
      <c r="HEA113" s="1009"/>
      <c r="HEB113" s="1009"/>
      <c r="HEC113" s="1009"/>
      <c r="HED113" s="1009"/>
      <c r="HEE113" s="1009"/>
      <c r="HEF113" s="1009"/>
      <c r="HEG113" s="1009"/>
      <c r="HEH113" s="1009"/>
      <c r="HEI113" s="1009"/>
      <c r="HEJ113" s="1009"/>
      <c r="HEK113" s="1009"/>
      <c r="HEL113" s="1009"/>
      <c r="HEM113" s="1009"/>
      <c r="HEN113" s="1009"/>
      <c r="HEO113" s="1009"/>
      <c r="HEP113" s="1009"/>
      <c r="HEQ113" s="1009"/>
      <c r="HER113" s="1009"/>
      <c r="HES113" s="1009"/>
      <c r="HET113" s="1009"/>
      <c r="HEU113" s="1009"/>
      <c r="HEV113" s="1009"/>
      <c r="HEW113" s="1009"/>
      <c r="HEX113" s="1009"/>
      <c r="HEY113" s="1009"/>
      <c r="HEZ113" s="1009"/>
      <c r="HFA113" s="1009"/>
      <c r="HFB113" s="1009"/>
      <c r="HFC113" s="1009"/>
      <c r="HFD113" s="1009"/>
      <c r="HFE113" s="1009"/>
      <c r="HFF113" s="1009"/>
      <c r="HFG113" s="1009"/>
      <c r="HFH113" s="1009"/>
      <c r="HFI113" s="1009"/>
      <c r="HFJ113" s="1009"/>
      <c r="HFK113" s="1009"/>
      <c r="HFL113" s="1009"/>
      <c r="HFM113" s="1009"/>
      <c r="HFN113" s="1009"/>
      <c r="HFO113" s="1009"/>
      <c r="HFP113" s="1009"/>
      <c r="HFQ113" s="1009"/>
      <c r="HFR113" s="1009"/>
      <c r="HFS113" s="1009"/>
      <c r="HFT113" s="1009"/>
      <c r="HFU113" s="1009"/>
      <c r="HFV113" s="1009"/>
      <c r="HFW113" s="1009"/>
      <c r="HFX113" s="1009"/>
      <c r="HFY113" s="1009"/>
      <c r="HFZ113" s="1009"/>
      <c r="HGA113" s="1009"/>
      <c r="HGB113" s="1009"/>
      <c r="HGC113" s="1009"/>
      <c r="HGD113" s="1009"/>
      <c r="HGE113" s="1009"/>
      <c r="HGF113" s="1009"/>
      <c r="HGG113" s="1009"/>
      <c r="HGH113" s="1009"/>
      <c r="HGI113" s="1009"/>
      <c r="HGJ113" s="1009"/>
      <c r="HGK113" s="1009"/>
      <c r="HGL113" s="1009"/>
      <c r="HGM113" s="1009"/>
      <c r="HGN113" s="1009"/>
      <c r="HGO113" s="1009"/>
      <c r="HGP113" s="1009"/>
      <c r="HGQ113" s="1009"/>
      <c r="HGR113" s="1009"/>
      <c r="HGS113" s="1009"/>
      <c r="HGT113" s="1009"/>
      <c r="HGU113" s="1009"/>
      <c r="HGV113" s="1009"/>
      <c r="HGW113" s="1009"/>
      <c r="HGX113" s="1009"/>
      <c r="HGY113" s="1009"/>
      <c r="HGZ113" s="1009"/>
      <c r="HHA113" s="1009"/>
      <c r="HHB113" s="1009"/>
      <c r="HHC113" s="1009"/>
      <c r="HHD113" s="1009"/>
      <c r="HHE113" s="1009"/>
      <c r="HHF113" s="1009"/>
      <c r="HHG113" s="1009"/>
      <c r="HHH113" s="1009"/>
      <c r="HHI113" s="1009"/>
      <c r="HHJ113" s="1009"/>
      <c r="HHK113" s="1009"/>
      <c r="HHL113" s="1009"/>
      <c r="HHM113" s="1009"/>
      <c r="HHN113" s="1009"/>
      <c r="HHO113" s="1009"/>
      <c r="HHP113" s="1009"/>
      <c r="HHQ113" s="1009"/>
      <c r="HHR113" s="1009"/>
      <c r="HHS113" s="1009"/>
      <c r="HHT113" s="1009"/>
      <c r="HHU113" s="1009"/>
      <c r="HHV113" s="1009"/>
      <c r="HHW113" s="1009"/>
      <c r="HHX113" s="1009"/>
      <c r="HHY113" s="1009"/>
      <c r="HHZ113" s="1009"/>
      <c r="HIA113" s="1009"/>
      <c r="HIB113" s="1009"/>
      <c r="HIC113" s="1009"/>
      <c r="HID113" s="1009"/>
      <c r="HIE113" s="1009"/>
      <c r="HIF113" s="1009"/>
      <c r="HIG113" s="1009"/>
      <c r="HIH113" s="1009"/>
      <c r="HII113" s="1009"/>
      <c r="HIJ113" s="1009"/>
      <c r="HIK113" s="1009"/>
      <c r="HIL113" s="1009"/>
      <c r="HIM113" s="1009"/>
      <c r="HIN113" s="1009"/>
      <c r="HIO113" s="1009"/>
      <c r="HIP113" s="1009"/>
      <c r="HIQ113" s="1009"/>
      <c r="HIR113" s="1009"/>
      <c r="HIS113" s="1009"/>
      <c r="HIT113" s="1009"/>
      <c r="HIU113" s="1009"/>
      <c r="HIV113" s="1009"/>
      <c r="HIW113" s="1009"/>
      <c r="HIX113" s="1009"/>
      <c r="HIY113" s="1009"/>
      <c r="HIZ113" s="1009"/>
      <c r="HJA113" s="1009"/>
      <c r="HJB113" s="1009"/>
      <c r="HJC113" s="1009"/>
      <c r="HJD113" s="1009"/>
      <c r="HJE113" s="1009"/>
      <c r="HJF113" s="1009"/>
      <c r="HJG113" s="1009"/>
      <c r="HJH113" s="1009"/>
      <c r="HJI113" s="1009"/>
      <c r="HJJ113" s="1009"/>
      <c r="HJK113" s="1009"/>
      <c r="HJL113" s="1009"/>
      <c r="HJM113" s="1009"/>
      <c r="HJN113" s="1009"/>
      <c r="HJO113" s="1009"/>
      <c r="HJP113" s="1009"/>
      <c r="HJQ113" s="1009"/>
      <c r="HJR113" s="1009"/>
      <c r="HJS113" s="1009"/>
      <c r="HJT113" s="1009"/>
      <c r="HJU113" s="1009"/>
      <c r="HJV113" s="1009"/>
      <c r="HJW113" s="1009"/>
      <c r="HJX113" s="1009"/>
      <c r="HJY113" s="1009"/>
      <c r="HJZ113" s="1009"/>
      <c r="HKA113" s="1009"/>
      <c r="HKB113" s="1009"/>
      <c r="HKC113" s="1009"/>
      <c r="HKD113" s="1009"/>
      <c r="HKE113" s="1009"/>
      <c r="HKF113" s="1009"/>
      <c r="HKG113" s="1009"/>
      <c r="HKH113" s="1009"/>
      <c r="HKI113" s="1009"/>
      <c r="HKJ113" s="1009"/>
      <c r="HKK113" s="1009"/>
      <c r="HKL113" s="1009"/>
      <c r="HKM113" s="1009"/>
      <c r="HKN113" s="1009"/>
      <c r="HKO113" s="1009"/>
      <c r="HKP113" s="1009"/>
      <c r="HKQ113" s="1009"/>
      <c r="HKR113" s="1009"/>
      <c r="HKS113" s="1009"/>
      <c r="HKT113" s="1009"/>
      <c r="HKU113" s="1009"/>
      <c r="HKV113" s="1009"/>
      <c r="HKW113" s="1009"/>
      <c r="HKX113" s="1009"/>
      <c r="HKY113" s="1009"/>
      <c r="HKZ113" s="1009"/>
      <c r="HLA113" s="1009"/>
      <c r="HLB113" s="1009"/>
      <c r="HLC113" s="1009"/>
      <c r="HLD113" s="1009"/>
      <c r="HLE113" s="1009"/>
      <c r="HLF113" s="1009"/>
      <c r="HLG113" s="1009"/>
      <c r="HLH113" s="1009"/>
      <c r="HLI113" s="1009"/>
      <c r="HLJ113" s="1009"/>
      <c r="HLK113" s="1009"/>
      <c r="HLL113" s="1009"/>
      <c r="HLM113" s="1009"/>
      <c r="HLN113" s="1009"/>
      <c r="HLO113" s="1009"/>
      <c r="HLP113" s="1009"/>
      <c r="HLQ113" s="1009"/>
      <c r="HLR113" s="1009"/>
      <c r="HLS113" s="1009"/>
      <c r="HLT113" s="1009"/>
      <c r="HLU113" s="1009"/>
      <c r="HLV113" s="1009"/>
      <c r="HLW113" s="1009"/>
      <c r="HLX113" s="1009"/>
      <c r="HLY113" s="1009"/>
      <c r="HLZ113" s="1009"/>
      <c r="HMA113" s="1009"/>
      <c r="HMB113" s="1009"/>
      <c r="HMC113" s="1009"/>
      <c r="HMD113" s="1009"/>
      <c r="HME113" s="1009"/>
      <c r="HMF113" s="1009"/>
      <c r="HMG113" s="1009"/>
      <c r="HMH113" s="1009"/>
      <c r="HMI113" s="1009"/>
      <c r="HMJ113" s="1009"/>
      <c r="HMK113" s="1009"/>
      <c r="HML113" s="1009"/>
      <c r="HMM113" s="1009"/>
      <c r="HMN113" s="1009"/>
      <c r="HMO113" s="1009"/>
      <c r="HMP113" s="1009"/>
      <c r="HMQ113" s="1009"/>
      <c r="HMR113" s="1009"/>
      <c r="HMS113" s="1009"/>
      <c r="HMT113" s="1009"/>
      <c r="HMU113" s="1009"/>
      <c r="HMV113" s="1009"/>
      <c r="HMW113" s="1009"/>
      <c r="HMX113" s="1009"/>
      <c r="HMY113" s="1009"/>
      <c r="HMZ113" s="1009"/>
      <c r="HNA113" s="1009"/>
      <c r="HNB113" s="1009"/>
      <c r="HNC113" s="1009"/>
      <c r="HND113" s="1009"/>
      <c r="HNE113" s="1009"/>
      <c r="HNF113" s="1009"/>
      <c r="HNG113" s="1009"/>
      <c r="HNH113" s="1009"/>
      <c r="HNI113" s="1009"/>
      <c r="HNJ113" s="1009"/>
      <c r="HNK113" s="1009"/>
      <c r="HNL113" s="1009"/>
      <c r="HNM113" s="1009"/>
      <c r="HNN113" s="1009"/>
      <c r="HNO113" s="1009"/>
      <c r="HNP113" s="1009"/>
      <c r="HNQ113" s="1009"/>
      <c r="HNR113" s="1009"/>
      <c r="HNS113" s="1009"/>
      <c r="HNT113" s="1009"/>
      <c r="HNU113" s="1009"/>
      <c r="HNV113" s="1009"/>
      <c r="HNW113" s="1009"/>
      <c r="HNX113" s="1009"/>
      <c r="HNY113" s="1009"/>
      <c r="HNZ113" s="1009"/>
      <c r="HOA113" s="1009"/>
      <c r="HOB113" s="1009"/>
      <c r="HOC113" s="1009"/>
      <c r="HOD113" s="1009"/>
      <c r="HOE113" s="1009"/>
      <c r="HOF113" s="1009"/>
      <c r="HOG113" s="1009"/>
      <c r="HOH113" s="1009"/>
      <c r="HOI113" s="1009"/>
      <c r="HOJ113" s="1009"/>
      <c r="HOK113" s="1009"/>
      <c r="HOL113" s="1009"/>
      <c r="HOM113" s="1009"/>
      <c r="HON113" s="1009"/>
      <c r="HOO113" s="1009"/>
      <c r="HOP113" s="1009"/>
      <c r="HOQ113" s="1009"/>
      <c r="HOR113" s="1009"/>
      <c r="HOS113" s="1009"/>
      <c r="HOT113" s="1009"/>
      <c r="HOU113" s="1009"/>
      <c r="HOV113" s="1009"/>
      <c r="HOW113" s="1009"/>
      <c r="HOX113" s="1009"/>
      <c r="HOY113" s="1009"/>
      <c r="HOZ113" s="1009"/>
      <c r="HPA113" s="1009"/>
      <c r="HPB113" s="1009"/>
      <c r="HPC113" s="1009"/>
      <c r="HPD113" s="1009"/>
      <c r="HPE113" s="1009"/>
      <c r="HPF113" s="1009"/>
      <c r="HPG113" s="1009"/>
      <c r="HPH113" s="1009"/>
      <c r="HPI113" s="1009"/>
      <c r="HPJ113" s="1009"/>
      <c r="HPK113" s="1009"/>
      <c r="HPL113" s="1009"/>
      <c r="HPM113" s="1009"/>
      <c r="HPN113" s="1009"/>
      <c r="HPO113" s="1009"/>
      <c r="HPP113" s="1009"/>
      <c r="HPQ113" s="1009"/>
      <c r="HPR113" s="1009"/>
      <c r="HPS113" s="1009"/>
      <c r="HPT113" s="1009"/>
      <c r="HPU113" s="1009"/>
      <c r="HPV113" s="1009"/>
      <c r="HPW113" s="1009"/>
      <c r="HPX113" s="1009"/>
      <c r="HPY113" s="1009"/>
      <c r="HPZ113" s="1009"/>
      <c r="HQA113" s="1009"/>
      <c r="HQB113" s="1009"/>
      <c r="HQC113" s="1009"/>
      <c r="HQD113" s="1009"/>
      <c r="HQE113" s="1009"/>
      <c r="HQF113" s="1009"/>
      <c r="HQG113" s="1009"/>
      <c r="HQH113" s="1009"/>
      <c r="HQI113" s="1009"/>
      <c r="HQJ113" s="1009"/>
      <c r="HQK113" s="1009"/>
      <c r="HQL113" s="1009"/>
      <c r="HQM113" s="1009"/>
      <c r="HQN113" s="1009"/>
      <c r="HQO113" s="1009"/>
      <c r="HQP113" s="1009"/>
      <c r="HQQ113" s="1009"/>
      <c r="HQR113" s="1009"/>
      <c r="HQS113" s="1009"/>
      <c r="HQT113" s="1009"/>
      <c r="HQU113" s="1009"/>
      <c r="HQV113" s="1009"/>
      <c r="HQW113" s="1009"/>
      <c r="HQX113" s="1009"/>
      <c r="HQY113" s="1009"/>
      <c r="HQZ113" s="1009"/>
      <c r="HRA113" s="1009"/>
      <c r="HRB113" s="1009"/>
      <c r="HRC113" s="1009"/>
      <c r="HRD113" s="1009"/>
      <c r="HRE113" s="1009"/>
      <c r="HRF113" s="1009"/>
      <c r="HRG113" s="1009"/>
      <c r="HRH113" s="1009"/>
      <c r="HRI113" s="1009"/>
      <c r="HRJ113" s="1009"/>
      <c r="HRK113" s="1009"/>
      <c r="HRL113" s="1009"/>
      <c r="HRM113" s="1009"/>
      <c r="HRN113" s="1009"/>
      <c r="HRO113" s="1009"/>
      <c r="HRP113" s="1009"/>
      <c r="HRQ113" s="1009"/>
      <c r="HRR113" s="1009"/>
      <c r="HRS113" s="1009"/>
      <c r="HRT113" s="1009"/>
      <c r="HRU113" s="1009"/>
      <c r="HRV113" s="1009"/>
      <c r="HRW113" s="1009"/>
      <c r="HRX113" s="1009"/>
      <c r="HRY113" s="1009"/>
      <c r="HRZ113" s="1009"/>
      <c r="HSA113" s="1009"/>
      <c r="HSB113" s="1009"/>
      <c r="HSC113" s="1009"/>
      <c r="HSD113" s="1009"/>
      <c r="HSE113" s="1009"/>
      <c r="HSF113" s="1009"/>
      <c r="HSG113" s="1009"/>
      <c r="HSH113" s="1009"/>
      <c r="HSI113" s="1009"/>
      <c r="HSJ113" s="1009"/>
      <c r="HSK113" s="1009"/>
      <c r="HSL113" s="1009"/>
      <c r="HSM113" s="1009"/>
      <c r="HSN113" s="1009"/>
      <c r="HSO113" s="1009"/>
      <c r="HSP113" s="1009"/>
      <c r="HSQ113" s="1009"/>
      <c r="HSR113" s="1009"/>
      <c r="HSS113" s="1009"/>
      <c r="HST113" s="1009"/>
      <c r="HSU113" s="1009"/>
      <c r="HSV113" s="1009"/>
      <c r="HSW113" s="1009"/>
      <c r="HSX113" s="1009"/>
      <c r="HSY113" s="1009"/>
      <c r="HSZ113" s="1009"/>
      <c r="HTA113" s="1009"/>
      <c r="HTB113" s="1009"/>
      <c r="HTC113" s="1009"/>
      <c r="HTD113" s="1009"/>
      <c r="HTE113" s="1009"/>
      <c r="HTF113" s="1009"/>
      <c r="HTG113" s="1009"/>
      <c r="HTH113" s="1009"/>
      <c r="HTI113" s="1009"/>
      <c r="HTJ113" s="1009"/>
      <c r="HTK113" s="1009"/>
      <c r="HTL113" s="1009"/>
      <c r="HTM113" s="1009"/>
      <c r="HTN113" s="1009"/>
      <c r="HTO113" s="1009"/>
      <c r="HTP113" s="1009"/>
      <c r="HTQ113" s="1009"/>
      <c r="HTR113" s="1009"/>
      <c r="HTS113" s="1009"/>
      <c r="HTT113" s="1009"/>
      <c r="HTU113" s="1009"/>
      <c r="HTV113" s="1009"/>
      <c r="HTW113" s="1009"/>
      <c r="HTX113" s="1009"/>
      <c r="HTY113" s="1009"/>
      <c r="HTZ113" s="1009"/>
      <c r="HUA113" s="1009"/>
      <c r="HUB113" s="1009"/>
      <c r="HUC113" s="1009"/>
      <c r="HUD113" s="1009"/>
      <c r="HUE113" s="1009"/>
      <c r="HUF113" s="1009"/>
      <c r="HUG113" s="1009"/>
      <c r="HUH113" s="1009"/>
      <c r="HUI113" s="1009"/>
      <c r="HUJ113" s="1009"/>
      <c r="HUK113" s="1009"/>
      <c r="HUL113" s="1009"/>
      <c r="HUM113" s="1009"/>
      <c r="HUN113" s="1009"/>
      <c r="HUO113" s="1009"/>
      <c r="HUP113" s="1009"/>
      <c r="HUQ113" s="1009"/>
      <c r="HUR113" s="1009"/>
      <c r="HUS113" s="1009"/>
      <c r="HUT113" s="1009"/>
      <c r="HUU113" s="1009"/>
      <c r="HUV113" s="1009"/>
      <c r="HUW113" s="1009"/>
      <c r="HUX113" s="1009"/>
      <c r="HUY113" s="1009"/>
      <c r="HUZ113" s="1009"/>
      <c r="HVA113" s="1009"/>
      <c r="HVB113" s="1009"/>
      <c r="HVC113" s="1009"/>
      <c r="HVD113" s="1009"/>
      <c r="HVE113" s="1009"/>
      <c r="HVF113" s="1009"/>
      <c r="HVG113" s="1009"/>
      <c r="HVH113" s="1009"/>
      <c r="HVI113" s="1009"/>
      <c r="HVJ113" s="1009"/>
      <c r="HVK113" s="1009"/>
      <c r="HVL113" s="1009"/>
      <c r="HVM113" s="1009"/>
      <c r="HVN113" s="1009"/>
      <c r="HVO113" s="1009"/>
      <c r="HVP113" s="1009"/>
      <c r="HVQ113" s="1009"/>
      <c r="HVR113" s="1009"/>
      <c r="HVS113" s="1009"/>
      <c r="HVT113" s="1009"/>
      <c r="HVU113" s="1009"/>
      <c r="HVV113" s="1009"/>
      <c r="HVW113" s="1009"/>
      <c r="HVX113" s="1009"/>
      <c r="HVY113" s="1009"/>
      <c r="HVZ113" s="1009"/>
      <c r="HWA113" s="1009"/>
      <c r="HWB113" s="1009"/>
      <c r="HWC113" s="1009"/>
      <c r="HWD113" s="1009"/>
      <c r="HWE113" s="1009"/>
      <c r="HWF113" s="1009"/>
      <c r="HWG113" s="1009"/>
      <c r="HWH113" s="1009"/>
      <c r="HWI113" s="1009"/>
      <c r="HWJ113" s="1009"/>
      <c r="HWK113" s="1009"/>
      <c r="HWL113" s="1009"/>
      <c r="HWM113" s="1009"/>
      <c r="HWN113" s="1009"/>
      <c r="HWO113" s="1009"/>
      <c r="HWP113" s="1009"/>
      <c r="HWQ113" s="1009"/>
      <c r="HWR113" s="1009"/>
      <c r="HWS113" s="1009"/>
      <c r="HWT113" s="1009"/>
      <c r="HWU113" s="1009"/>
      <c r="HWV113" s="1009"/>
      <c r="HWW113" s="1009"/>
      <c r="HWX113" s="1009"/>
      <c r="HWY113" s="1009"/>
      <c r="HWZ113" s="1009"/>
      <c r="HXA113" s="1009"/>
      <c r="HXB113" s="1009"/>
      <c r="HXC113" s="1009"/>
      <c r="HXD113" s="1009"/>
      <c r="HXE113" s="1009"/>
      <c r="HXF113" s="1009"/>
      <c r="HXG113" s="1009"/>
      <c r="HXH113" s="1009"/>
      <c r="HXI113" s="1009"/>
      <c r="HXJ113" s="1009"/>
      <c r="HXK113" s="1009"/>
      <c r="HXL113" s="1009"/>
      <c r="HXM113" s="1009"/>
      <c r="HXN113" s="1009"/>
      <c r="HXO113" s="1009"/>
      <c r="HXP113" s="1009"/>
      <c r="HXQ113" s="1009"/>
      <c r="HXR113" s="1009"/>
      <c r="HXS113" s="1009"/>
      <c r="HXT113" s="1009"/>
      <c r="HXU113" s="1009"/>
      <c r="HXV113" s="1009"/>
      <c r="HXW113" s="1009"/>
      <c r="HXX113" s="1009"/>
      <c r="HXY113" s="1009"/>
      <c r="HXZ113" s="1009"/>
      <c r="HYA113" s="1009"/>
      <c r="HYB113" s="1009"/>
      <c r="HYC113" s="1009"/>
      <c r="HYD113" s="1009"/>
      <c r="HYE113" s="1009"/>
      <c r="HYF113" s="1009"/>
      <c r="HYG113" s="1009"/>
      <c r="HYH113" s="1009"/>
      <c r="HYI113" s="1009"/>
      <c r="HYJ113" s="1009"/>
      <c r="HYK113" s="1009"/>
      <c r="HYL113" s="1009"/>
      <c r="HYM113" s="1009"/>
      <c r="HYN113" s="1009"/>
      <c r="HYO113" s="1009"/>
      <c r="HYP113" s="1009"/>
      <c r="HYQ113" s="1009"/>
      <c r="HYR113" s="1009"/>
      <c r="HYS113" s="1009"/>
      <c r="HYT113" s="1009"/>
      <c r="HYU113" s="1009"/>
      <c r="HYV113" s="1009"/>
      <c r="HYW113" s="1009"/>
      <c r="HYX113" s="1009"/>
      <c r="HYY113" s="1009"/>
      <c r="HYZ113" s="1009"/>
      <c r="HZA113" s="1009"/>
      <c r="HZB113" s="1009"/>
      <c r="HZC113" s="1009"/>
      <c r="HZD113" s="1009"/>
      <c r="HZE113" s="1009"/>
      <c r="HZF113" s="1009"/>
      <c r="HZG113" s="1009"/>
      <c r="HZH113" s="1009"/>
      <c r="HZI113" s="1009"/>
      <c r="HZJ113" s="1009"/>
      <c r="HZK113" s="1009"/>
      <c r="HZL113" s="1009"/>
      <c r="HZM113" s="1009"/>
      <c r="HZN113" s="1009"/>
      <c r="HZO113" s="1009"/>
      <c r="HZP113" s="1009"/>
      <c r="HZQ113" s="1009"/>
      <c r="HZR113" s="1009"/>
      <c r="HZS113" s="1009"/>
      <c r="HZT113" s="1009"/>
      <c r="HZU113" s="1009"/>
      <c r="HZV113" s="1009"/>
      <c r="HZW113" s="1009"/>
      <c r="HZX113" s="1009"/>
      <c r="HZY113" s="1009"/>
      <c r="HZZ113" s="1009"/>
      <c r="IAA113" s="1009"/>
      <c r="IAB113" s="1009"/>
      <c r="IAC113" s="1009"/>
      <c r="IAD113" s="1009"/>
      <c r="IAE113" s="1009"/>
      <c r="IAF113" s="1009"/>
      <c r="IAG113" s="1009"/>
      <c r="IAH113" s="1009"/>
      <c r="IAI113" s="1009"/>
      <c r="IAJ113" s="1009"/>
      <c r="IAK113" s="1009"/>
      <c r="IAL113" s="1009"/>
      <c r="IAM113" s="1009"/>
      <c r="IAN113" s="1009"/>
      <c r="IAO113" s="1009"/>
      <c r="IAP113" s="1009"/>
      <c r="IAQ113" s="1009"/>
      <c r="IAR113" s="1009"/>
      <c r="IAS113" s="1009"/>
      <c r="IAT113" s="1009"/>
      <c r="IAU113" s="1009"/>
      <c r="IAV113" s="1009"/>
      <c r="IAW113" s="1009"/>
      <c r="IAX113" s="1009"/>
      <c r="IAY113" s="1009"/>
      <c r="IAZ113" s="1009"/>
      <c r="IBA113" s="1009"/>
      <c r="IBB113" s="1009"/>
      <c r="IBC113" s="1009"/>
      <c r="IBD113" s="1009"/>
      <c r="IBE113" s="1009"/>
      <c r="IBF113" s="1009"/>
      <c r="IBG113" s="1009"/>
      <c r="IBH113" s="1009"/>
      <c r="IBI113" s="1009"/>
      <c r="IBJ113" s="1009"/>
      <c r="IBK113" s="1009"/>
      <c r="IBL113" s="1009"/>
      <c r="IBM113" s="1009"/>
      <c r="IBN113" s="1009"/>
      <c r="IBO113" s="1009"/>
      <c r="IBP113" s="1009"/>
      <c r="IBQ113" s="1009"/>
      <c r="IBR113" s="1009"/>
      <c r="IBS113" s="1009"/>
      <c r="IBT113" s="1009"/>
      <c r="IBU113" s="1009"/>
      <c r="IBV113" s="1009"/>
      <c r="IBW113" s="1009"/>
      <c r="IBX113" s="1009"/>
      <c r="IBY113" s="1009"/>
      <c r="IBZ113" s="1009"/>
      <c r="ICA113" s="1009"/>
      <c r="ICB113" s="1009"/>
      <c r="ICC113" s="1009"/>
      <c r="ICD113" s="1009"/>
      <c r="ICE113" s="1009"/>
      <c r="ICF113" s="1009"/>
      <c r="ICG113" s="1009"/>
      <c r="ICH113" s="1009"/>
      <c r="ICI113" s="1009"/>
      <c r="ICJ113" s="1009"/>
      <c r="ICK113" s="1009"/>
      <c r="ICL113" s="1009"/>
      <c r="ICM113" s="1009"/>
      <c r="ICN113" s="1009"/>
      <c r="ICO113" s="1009"/>
      <c r="ICP113" s="1009"/>
      <c r="ICQ113" s="1009"/>
      <c r="ICR113" s="1009"/>
      <c r="ICS113" s="1009"/>
      <c r="ICT113" s="1009"/>
      <c r="ICU113" s="1009"/>
      <c r="ICV113" s="1009"/>
      <c r="ICW113" s="1009"/>
      <c r="ICX113" s="1009"/>
      <c r="ICY113" s="1009"/>
      <c r="ICZ113" s="1009"/>
      <c r="IDA113" s="1009"/>
      <c r="IDB113" s="1009"/>
      <c r="IDC113" s="1009"/>
      <c r="IDD113" s="1009"/>
      <c r="IDE113" s="1009"/>
      <c r="IDF113" s="1009"/>
      <c r="IDG113" s="1009"/>
      <c r="IDH113" s="1009"/>
      <c r="IDI113" s="1009"/>
      <c r="IDJ113" s="1009"/>
      <c r="IDK113" s="1009"/>
      <c r="IDL113" s="1009"/>
      <c r="IDM113" s="1009"/>
      <c r="IDN113" s="1009"/>
      <c r="IDO113" s="1009"/>
      <c r="IDP113" s="1009"/>
      <c r="IDQ113" s="1009"/>
      <c r="IDR113" s="1009"/>
      <c r="IDS113" s="1009"/>
      <c r="IDT113" s="1009"/>
      <c r="IDU113" s="1009"/>
      <c r="IDV113" s="1009"/>
      <c r="IDW113" s="1009"/>
      <c r="IDX113" s="1009"/>
      <c r="IDY113" s="1009"/>
      <c r="IDZ113" s="1009"/>
      <c r="IEA113" s="1009"/>
      <c r="IEB113" s="1009"/>
      <c r="IEC113" s="1009"/>
      <c r="IED113" s="1009"/>
      <c r="IEE113" s="1009"/>
      <c r="IEF113" s="1009"/>
      <c r="IEG113" s="1009"/>
      <c r="IEH113" s="1009"/>
      <c r="IEI113" s="1009"/>
      <c r="IEJ113" s="1009"/>
      <c r="IEK113" s="1009"/>
      <c r="IEL113" s="1009"/>
      <c r="IEM113" s="1009"/>
      <c r="IEN113" s="1009"/>
      <c r="IEO113" s="1009"/>
      <c r="IEP113" s="1009"/>
      <c r="IEQ113" s="1009"/>
      <c r="IER113" s="1009"/>
      <c r="IES113" s="1009"/>
      <c r="IET113" s="1009"/>
      <c r="IEU113" s="1009"/>
      <c r="IEV113" s="1009"/>
      <c r="IEW113" s="1009"/>
      <c r="IEX113" s="1009"/>
      <c r="IEY113" s="1009"/>
      <c r="IEZ113" s="1009"/>
      <c r="IFA113" s="1009"/>
      <c r="IFB113" s="1009"/>
      <c r="IFC113" s="1009"/>
      <c r="IFD113" s="1009"/>
      <c r="IFE113" s="1009"/>
      <c r="IFF113" s="1009"/>
      <c r="IFG113" s="1009"/>
      <c r="IFH113" s="1009"/>
      <c r="IFI113" s="1009"/>
      <c r="IFJ113" s="1009"/>
      <c r="IFK113" s="1009"/>
      <c r="IFL113" s="1009"/>
      <c r="IFM113" s="1009"/>
      <c r="IFN113" s="1009"/>
      <c r="IFO113" s="1009"/>
      <c r="IFP113" s="1009"/>
      <c r="IFQ113" s="1009"/>
      <c r="IFR113" s="1009"/>
      <c r="IFS113" s="1009"/>
      <c r="IFT113" s="1009"/>
      <c r="IFU113" s="1009"/>
      <c r="IFV113" s="1009"/>
      <c r="IFW113" s="1009"/>
      <c r="IFX113" s="1009"/>
      <c r="IFY113" s="1009"/>
      <c r="IFZ113" s="1009"/>
      <c r="IGA113" s="1009"/>
      <c r="IGB113" s="1009"/>
      <c r="IGC113" s="1009"/>
      <c r="IGD113" s="1009"/>
      <c r="IGE113" s="1009"/>
      <c r="IGF113" s="1009"/>
      <c r="IGG113" s="1009"/>
      <c r="IGH113" s="1009"/>
      <c r="IGI113" s="1009"/>
      <c r="IGJ113" s="1009"/>
      <c r="IGK113" s="1009"/>
      <c r="IGL113" s="1009"/>
      <c r="IGM113" s="1009"/>
      <c r="IGN113" s="1009"/>
      <c r="IGO113" s="1009"/>
      <c r="IGP113" s="1009"/>
      <c r="IGQ113" s="1009"/>
      <c r="IGR113" s="1009"/>
      <c r="IGS113" s="1009"/>
      <c r="IGT113" s="1009"/>
      <c r="IGU113" s="1009"/>
      <c r="IGV113" s="1009"/>
      <c r="IGW113" s="1009"/>
      <c r="IGX113" s="1009"/>
      <c r="IGY113" s="1009"/>
      <c r="IGZ113" s="1009"/>
      <c r="IHA113" s="1009"/>
      <c r="IHB113" s="1009"/>
      <c r="IHC113" s="1009"/>
      <c r="IHD113" s="1009"/>
      <c r="IHE113" s="1009"/>
      <c r="IHF113" s="1009"/>
      <c r="IHG113" s="1009"/>
      <c r="IHH113" s="1009"/>
      <c r="IHI113" s="1009"/>
      <c r="IHJ113" s="1009"/>
      <c r="IHK113" s="1009"/>
      <c r="IHL113" s="1009"/>
      <c r="IHM113" s="1009"/>
      <c r="IHN113" s="1009"/>
      <c r="IHO113" s="1009"/>
      <c r="IHP113" s="1009"/>
      <c r="IHQ113" s="1009"/>
      <c r="IHR113" s="1009"/>
      <c r="IHS113" s="1009"/>
      <c r="IHT113" s="1009"/>
      <c r="IHU113" s="1009"/>
      <c r="IHV113" s="1009"/>
      <c r="IHW113" s="1009"/>
      <c r="IHX113" s="1009"/>
      <c r="IHY113" s="1009"/>
      <c r="IHZ113" s="1009"/>
      <c r="IIA113" s="1009"/>
      <c r="IIB113" s="1009"/>
      <c r="IIC113" s="1009"/>
      <c r="IID113" s="1009"/>
      <c r="IIE113" s="1009"/>
      <c r="IIF113" s="1009"/>
      <c r="IIG113" s="1009"/>
      <c r="IIH113" s="1009"/>
      <c r="III113" s="1009"/>
      <c r="IIJ113" s="1009"/>
      <c r="IIK113" s="1009"/>
      <c r="IIL113" s="1009"/>
      <c r="IIM113" s="1009"/>
      <c r="IIN113" s="1009"/>
      <c r="IIO113" s="1009"/>
      <c r="IIP113" s="1009"/>
      <c r="IIQ113" s="1009"/>
      <c r="IIR113" s="1009"/>
      <c r="IIS113" s="1009"/>
      <c r="IIT113" s="1009"/>
      <c r="IIU113" s="1009"/>
      <c r="IIV113" s="1009"/>
      <c r="IIW113" s="1009"/>
      <c r="IIX113" s="1009"/>
      <c r="IIY113" s="1009"/>
      <c r="IIZ113" s="1009"/>
      <c r="IJA113" s="1009"/>
      <c r="IJB113" s="1009"/>
      <c r="IJC113" s="1009"/>
      <c r="IJD113" s="1009"/>
      <c r="IJE113" s="1009"/>
      <c r="IJF113" s="1009"/>
      <c r="IJG113" s="1009"/>
      <c r="IJH113" s="1009"/>
      <c r="IJI113" s="1009"/>
      <c r="IJJ113" s="1009"/>
      <c r="IJK113" s="1009"/>
      <c r="IJL113" s="1009"/>
      <c r="IJM113" s="1009"/>
      <c r="IJN113" s="1009"/>
      <c r="IJO113" s="1009"/>
      <c r="IJP113" s="1009"/>
      <c r="IJQ113" s="1009"/>
      <c r="IJR113" s="1009"/>
      <c r="IJS113" s="1009"/>
      <c r="IJT113" s="1009"/>
      <c r="IJU113" s="1009"/>
      <c r="IJV113" s="1009"/>
      <c r="IJW113" s="1009"/>
      <c r="IJX113" s="1009"/>
      <c r="IJY113" s="1009"/>
      <c r="IJZ113" s="1009"/>
      <c r="IKA113" s="1009"/>
      <c r="IKB113" s="1009"/>
      <c r="IKC113" s="1009"/>
      <c r="IKD113" s="1009"/>
      <c r="IKE113" s="1009"/>
      <c r="IKF113" s="1009"/>
      <c r="IKG113" s="1009"/>
      <c r="IKH113" s="1009"/>
      <c r="IKI113" s="1009"/>
      <c r="IKJ113" s="1009"/>
      <c r="IKK113" s="1009"/>
      <c r="IKL113" s="1009"/>
      <c r="IKM113" s="1009"/>
      <c r="IKN113" s="1009"/>
      <c r="IKO113" s="1009"/>
      <c r="IKP113" s="1009"/>
      <c r="IKQ113" s="1009"/>
      <c r="IKR113" s="1009"/>
      <c r="IKS113" s="1009"/>
      <c r="IKT113" s="1009"/>
      <c r="IKU113" s="1009"/>
      <c r="IKV113" s="1009"/>
      <c r="IKW113" s="1009"/>
      <c r="IKX113" s="1009"/>
      <c r="IKY113" s="1009"/>
      <c r="IKZ113" s="1009"/>
      <c r="ILA113" s="1009"/>
      <c r="ILB113" s="1009"/>
      <c r="ILC113" s="1009"/>
      <c r="ILD113" s="1009"/>
      <c r="ILE113" s="1009"/>
      <c r="ILF113" s="1009"/>
      <c r="ILG113" s="1009"/>
      <c r="ILH113" s="1009"/>
      <c r="ILI113" s="1009"/>
      <c r="ILJ113" s="1009"/>
      <c r="ILK113" s="1009"/>
      <c r="ILL113" s="1009"/>
      <c r="ILM113" s="1009"/>
      <c r="ILN113" s="1009"/>
      <c r="ILO113" s="1009"/>
      <c r="ILP113" s="1009"/>
      <c r="ILQ113" s="1009"/>
      <c r="ILR113" s="1009"/>
      <c r="ILS113" s="1009"/>
      <c r="ILT113" s="1009"/>
      <c r="ILU113" s="1009"/>
      <c r="ILV113" s="1009"/>
      <c r="ILW113" s="1009"/>
      <c r="ILX113" s="1009"/>
      <c r="ILY113" s="1009"/>
      <c r="ILZ113" s="1009"/>
      <c r="IMA113" s="1009"/>
      <c r="IMB113" s="1009"/>
      <c r="IMC113" s="1009"/>
      <c r="IMD113" s="1009"/>
      <c r="IME113" s="1009"/>
      <c r="IMF113" s="1009"/>
      <c r="IMG113" s="1009"/>
      <c r="IMH113" s="1009"/>
      <c r="IMI113" s="1009"/>
      <c r="IMJ113" s="1009"/>
      <c r="IMK113" s="1009"/>
      <c r="IML113" s="1009"/>
      <c r="IMM113" s="1009"/>
      <c r="IMN113" s="1009"/>
      <c r="IMO113" s="1009"/>
      <c r="IMP113" s="1009"/>
      <c r="IMQ113" s="1009"/>
      <c r="IMR113" s="1009"/>
      <c r="IMS113" s="1009"/>
      <c r="IMT113" s="1009"/>
      <c r="IMU113" s="1009"/>
      <c r="IMV113" s="1009"/>
      <c r="IMW113" s="1009"/>
      <c r="IMX113" s="1009"/>
      <c r="IMY113" s="1009"/>
      <c r="IMZ113" s="1009"/>
      <c r="INA113" s="1009"/>
      <c r="INB113" s="1009"/>
      <c r="INC113" s="1009"/>
      <c r="IND113" s="1009"/>
      <c r="INE113" s="1009"/>
      <c r="INF113" s="1009"/>
      <c r="ING113" s="1009"/>
      <c r="INH113" s="1009"/>
      <c r="INI113" s="1009"/>
      <c r="INJ113" s="1009"/>
      <c r="INK113" s="1009"/>
      <c r="INL113" s="1009"/>
      <c r="INM113" s="1009"/>
      <c r="INN113" s="1009"/>
      <c r="INO113" s="1009"/>
      <c r="INP113" s="1009"/>
      <c r="INQ113" s="1009"/>
      <c r="INR113" s="1009"/>
      <c r="INS113" s="1009"/>
      <c r="INT113" s="1009"/>
      <c r="INU113" s="1009"/>
      <c r="INV113" s="1009"/>
      <c r="INW113" s="1009"/>
      <c r="INX113" s="1009"/>
      <c r="INY113" s="1009"/>
      <c r="INZ113" s="1009"/>
      <c r="IOA113" s="1009"/>
      <c r="IOB113" s="1009"/>
      <c r="IOC113" s="1009"/>
      <c r="IOD113" s="1009"/>
      <c r="IOE113" s="1009"/>
      <c r="IOF113" s="1009"/>
      <c r="IOG113" s="1009"/>
      <c r="IOH113" s="1009"/>
      <c r="IOI113" s="1009"/>
      <c r="IOJ113" s="1009"/>
      <c r="IOK113" s="1009"/>
      <c r="IOL113" s="1009"/>
      <c r="IOM113" s="1009"/>
      <c r="ION113" s="1009"/>
      <c r="IOO113" s="1009"/>
      <c r="IOP113" s="1009"/>
      <c r="IOQ113" s="1009"/>
      <c r="IOR113" s="1009"/>
      <c r="IOS113" s="1009"/>
      <c r="IOT113" s="1009"/>
      <c r="IOU113" s="1009"/>
      <c r="IOV113" s="1009"/>
      <c r="IOW113" s="1009"/>
      <c r="IOX113" s="1009"/>
      <c r="IOY113" s="1009"/>
      <c r="IOZ113" s="1009"/>
      <c r="IPA113" s="1009"/>
      <c r="IPB113" s="1009"/>
      <c r="IPC113" s="1009"/>
      <c r="IPD113" s="1009"/>
      <c r="IPE113" s="1009"/>
      <c r="IPF113" s="1009"/>
      <c r="IPG113" s="1009"/>
      <c r="IPH113" s="1009"/>
      <c r="IPI113" s="1009"/>
      <c r="IPJ113" s="1009"/>
      <c r="IPK113" s="1009"/>
      <c r="IPL113" s="1009"/>
      <c r="IPM113" s="1009"/>
      <c r="IPN113" s="1009"/>
      <c r="IPO113" s="1009"/>
      <c r="IPP113" s="1009"/>
      <c r="IPQ113" s="1009"/>
      <c r="IPR113" s="1009"/>
      <c r="IPS113" s="1009"/>
      <c r="IPT113" s="1009"/>
      <c r="IPU113" s="1009"/>
      <c r="IPV113" s="1009"/>
      <c r="IPW113" s="1009"/>
      <c r="IPX113" s="1009"/>
      <c r="IPY113" s="1009"/>
      <c r="IPZ113" s="1009"/>
      <c r="IQA113" s="1009"/>
      <c r="IQB113" s="1009"/>
      <c r="IQC113" s="1009"/>
      <c r="IQD113" s="1009"/>
      <c r="IQE113" s="1009"/>
      <c r="IQF113" s="1009"/>
      <c r="IQG113" s="1009"/>
      <c r="IQH113" s="1009"/>
      <c r="IQI113" s="1009"/>
      <c r="IQJ113" s="1009"/>
      <c r="IQK113" s="1009"/>
      <c r="IQL113" s="1009"/>
      <c r="IQM113" s="1009"/>
      <c r="IQN113" s="1009"/>
      <c r="IQO113" s="1009"/>
      <c r="IQP113" s="1009"/>
      <c r="IQQ113" s="1009"/>
      <c r="IQR113" s="1009"/>
      <c r="IQS113" s="1009"/>
      <c r="IQT113" s="1009"/>
      <c r="IQU113" s="1009"/>
      <c r="IQV113" s="1009"/>
      <c r="IQW113" s="1009"/>
      <c r="IQX113" s="1009"/>
      <c r="IQY113" s="1009"/>
      <c r="IQZ113" s="1009"/>
      <c r="IRA113" s="1009"/>
      <c r="IRB113" s="1009"/>
      <c r="IRC113" s="1009"/>
      <c r="IRD113" s="1009"/>
      <c r="IRE113" s="1009"/>
      <c r="IRF113" s="1009"/>
      <c r="IRG113" s="1009"/>
      <c r="IRH113" s="1009"/>
      <c r="IRI113" s="1009"/>
      <c r="IRJ113" s="1009"/>
      <c r="IRK113" s="1009"/>
      <c r="IRL113" s="1009"/>
      <c r="IRM113" s="1009"/>
      <c r="IRN113" s="1009"/>
      <c r="IRO113" s="1009"/>
      <c r="IRP113" s="1009"/>
      <c r="IRQ113" s="1009"/>
      <c r="IRR113" s="1009"/>
      <c r="IRS113" s="1009"/>
      <c r="IRT113" s="1009"/>
      <c r="IRU113" s="1009"/>
      <c r="IRV113" s="1009"/>
      <c r="IRW113" s="1009"/>
      <c r="IRX113" s="1009"/>
      <c r="IRY113" s="1009"/>
      <c r="IRZ113" s="1009"/>
      <c r="ISA113" s="1009"/>
      <c r="ISB113" s="1009"/>
      <c r="ISC113" s="1009"/>
      <c r="ISD113" s="1009"/>
      <c r="ISE113" s="1009"/>
      <c r="ISF113" s="1009"/>
      <c r="ISG113" s="1009"/>
      <c r="ISH113" s="1009"/>
      <c r="ISI113" s="1009"/>
      <c r="ISJ113" s="1009"/>
      <c r="ISK113" s="1009"/>
      <c r="ISL113" s="1009"/>
      <c r="ISM113" s="1009"/>
      <c r="ISN113" s="1009"/>
      <c r="ISO113" s="1009"/>
      <c r="ISP113" s="1009"/>
      <c r="ISQ113" s="1009"/>
      <c r="ISR113" s="1009"/>
      <c r="ISS113" s="1009"/>
      <c r="IST113" s="1009"/>
      <c r="ISU113" s="1009"/>
      <c r="ISV113" s="1009"/>
      <c r="ISW113" s="1009"/>
      <c r="ISX113" s="1009"/>
      <c r="ISY113" s="1009"/>
      <c r="ISZ113" s="1009"/>
      <c r="ITA113" s="1009"/>
      <c r="ITB113" s="1009"/>
      <c r="ITC113" s="1009"/>
      <c r="ITD113" s="1009"/>
      <c r="ITE113" s="1009"/>
      <c r="ITF113" s="1009"/>
      <c r="ITG113" s="1009"/>
      <c r="ITH113" s="1009"/>
      <c r="ITI113" s="1009"/>
      <c r="ITJ113" s="1009"/>
      <c r="ITK113" s="1009"/>
      <c r="ITL113" s="1009"/>
      <c r="ITM113" s="1009"/>
      <c r="ITN113" s="1009"/>
      <c r="ITO113" s="1009"/>
      <c r="ITP113" s="1009"/>
      <c r="ITQ113" s="1009"/>
      <c r="ITR113" s="1009"/>
      <c r="ITS113" s="1009"/>
      <c r="ITT113" s="1009"/>
      <c r="ITU113" s="1009"/>
      <c r="ITV113" s="1009"/>
      <c r="ITW113" s="1009"/>
      <c r="ITX113" s="1009"/>
      <c r="ITY113" s="1009"/>
      <c r="ITZ113" s="1009"/>
      <c r="IUA113" s="1009"/>
      <c r="IUB113" s="1009"/>
      <c r="IUC113" s="1009"/>
      <c r="IUD113" s="1009"/>
      <c r="IUE113" s="1009"/>
      <c r="IUF113" s="1009"/>
      <c r="IUG113" s="1009"/>
      <c r="IUH113" s="1009"/>
      <c r="IUI113" s="1009"/>
      <c r="IUJ113" s="1009"/>
      <c r="IUK113" s="1009"/>
      <c r="IUL113" s="1009"/>
      <c r="IUM113" s="1009"/>
      <c r="IUN113" s="1009"/>
      <c r="IUO113" s="1009"/>
      <c r="IUP113" s="1009"/>
      <c r="IUQ113" s="1009"/>
      <c r="IUR113" s="1009"/>
      <c r="IUS113" s="1009"/>
      <c r="IUT113" s="1009"/>
      <c r="IUU113" s="1009"/>
      <c r="IUV113" s="1009"/>
      <c r="IUW113" s="1009"/>
      <c r="IUX113" s="1009"/>
      <c r="IUY113" s="1009"/>
      <c r="IUZ113" s="1009"/>
      <c r="IVA113" s="1009"/>
      <c r="IVB113" s="1009"/>
      <c r="IVC113" s="1009"/>
      <c r="IVD113" s="1009"/>
      <c r="IVE113" s="1009"/>
      <c r="IVF113" s="1009"/>
      <c r="IVG113" s="1009"/>
      <c r="IVH113" s="1009"/>
      <c r="IVI113" s="1009"/>
      <c r="IVJ113" s="1009"/>
      <c r="IVK113" s="1009"/>
      <c r="IVL113" s="1009"/>
      <c r="IVM113" s="1009"/>
      <c r="IVN113" s="1009"/>
      <c r="IVO113" s="1009"/>
      <c r="IVP113" s="1009"/>
      <c r="IVQ113" s="1009"/>
      <c r="IVR113" s="1009"/>
      <c r="IVS113" s="1009"/>
      <c r="IVT113" s="1009"/>
      <c r="IVU113" s="1009"/>
      <c r="IVV113" s="1009"/>
      <c r="IVW113" s="1009"/>
      <c r="IVX113" s="1009"/>
      <c r="IVY113" s="1009"/>
      <c r="IVZ113" s="1009"/>
      <c r="IWA113" s="1009"/>
      <c r="IWB113" s="1009"/>
      <c r="IWC113" s="1009"/>
      <c r="IWD113" s="1009"/>
      <c r="IWE113" s="1009"/>
      <c r="IWF113" s="1009"/>
      <c r="IWG113" s="1009"/>
      <c r="IWH113" s="1009"/>
      <c r="IWI113" s="1009"/>
      <c r="IWJ113" s="1009"/>
      <c r="IWK113" s="1009"/>
      <c r="IWL113" s="1009"/>
      <c r="IWM113" s="1009"/>
      <c r="IWN113" s="1009"/>
      <c r="IWO113" s="1009"/>
      <c r="IWP113" s="1009"/>
      <c r="IWQ113" s="1009"/>
      <c r="IWR113" s="1009"/>
      <c r="IWS113" s="1009"/>
      <c r="IWT113" s="1009"/>
      <c r="IWU113" s="1009"/>
      <c r="IWV113" s="1009"/>
      <c r="IWW113" s="1009"/>
      <c r="IWX113" s="1009"/>
      <c r="IWY113" s="1009"/>
      <c r="IWZ113" s="1009"/>
      <c r="IXA113" s="1009"/>
      <c r="IXB113" s="1009"/>
      <c r="IXC113" s="1009"/>
      <c r="IXD113" s="1009"/>
      <c r="IXE113" s="1009"/>
      <c r="IXF113" s="1009"/>
      <c r="IXG113" s="1009"/>
      <c r="IXH113" s="1009"/>
      <c r="IXI113" s="1009"/>
      <c r="IXJ113" s="1009"/>
      <c r="IXK113" s="1009"/>
      <c r="IXL113" s="1009"/>
      <c r="IXM113" s="1009"/>
      <c r="IXN113" s="1009"/>
      <c r="IXO113" s="1009"/>
      <c r="IXP113" s="1009"/>
      <c r="IXQ113" s="1009"/>
      <c r="IXR113" s="1009"/>
      <c r="IXS113" s="1009"/>
      <c r="IXT113" s="1009"/>
      <c r="IXU113" s="1009"/>
      <c r="IXV113" s="1009"/>
      <c r="IXW113" s="1009"/>
      <c r="IXX113" s="1009"/>
      <c r="IXY113" s="1009"/>
      <c r="IXZ113" s="1009"/>
      <c r="IYA113" s="1009"/>
      <c r="IYB113" s="1009"/>
      <c r="IYC113" s="1009"/>
      <c r="IYD113" s="1009"/>
      <c r="IYE113" s="1009"/>
      <c r="IYF113" s="1009"/>
      <c r="IYG113" s="1009"/>
      <c r="IYH113" s="1009"/>
      <c r="IYI113" s="1009"/>
      <c r="IYJ113" s="1009"/>
      <c r="IYK113" s="1009"/>
      <c r="IYL113" s="1009"/>
      <c r="IYM113" s="1009"/>
      <c r="IYN113" s="1009"/>
      <c r="IYO113" s="1009"/>
      <c r="IYP113" s="1009"/>
      <c r="IYQ113" s="1009"/>
      <c r="IYR113" s="1009"/>
      <c r="IYS113" s="1009"/>
      <c r="IYT113" s="1009"/>
      <c r="IYU113" s="1009"/>
      <c r="IYV113" s="1009"/>
      <c r="IYW113" s="1009"/>
      <c r="IYX113" s="1009"/>
      <c r="IYY113" s="1009"/>
      <c r="IYZ113" s="1009"/>
      <c r="IZA113" s="1009"/>
      <c r="IZB113" s="1009"/>
      <c r="IZC113" s="1009"/>
      <c r="IZD113" s="1009"/>
      <c r="IZE113" s="1009"/>
      <c r="IZF113" s="1009"/>
      <c r="IZG113" s="1009"/>
      <c r="IZH113" s="1009"/>
      <c r="IZI113" s="1009"/>
      <c r="IZJ113" s="1009"/>
      <c r="IZK113" s="1009"/>
      <c r="IZL113" s="1009"/>
      <c r="IZM113" s="1009"/>
      <c r="IZN113" s="1009"/>
      <c r="IZO113" s="1009"/>
      <c r="IZP113" s="1009"/>
      <c r="IZQ113" s="1009"/>
      <c r="IZR113" s="1009"/>
      <c r="IZS113" s="1009"/>
      <c r="IZT113" s="1009"/>
      <c r="IZU113" s="1009"/>
      <c r="IZV113" s="1009"/>
      <c r="IZW113" s="1009"/>
      <c r="IZX113" s="1009"/>
      <c r="IZY113" s="1009"/>
      <c r="IZZ113" s="1009"/>
      <c r="JAA113" s="1009"/>
      <c r="JAB113" s="1009"/>
      <c r="JAC113" s="1009"/>
      <c r="JAD113" s="1009"/>
      <c r="JAE113" s="1009"/>
      <c r="JAF113" s="1009"/>
      <c r="JAG113" s="1009"/>
      <c r="JAH113" s="1009"/>
      <c r="JAI113" s="1009"/>
      <c r="JAJ113" s="1009"/>
      <c r="JAK113" s="1009"/>
      <c r="JAL113" s="1009"/>
      <c r="JAM113" s="1009"/>
      <c r="JAN113" s="1009"/>
      <c r="JAO113" s="1009"/>
      <c r="JAP113" s="1009"/>
      <c r="JAQ113" s="1009"/>
      <c r="JAR113" s="1009"/>
      <c r="JAS113" s="1009"/>
      <c r="JAT113" s="1009"/>
      <c r="JAU113" s="1009"/>
      <c r="JAV113" s="1009"/>
      <c r="JAW113" s="1009"/>
      <c r="JAX113" s="1009"/>
      <c r="JAY113" s="1009"/>
      <c r="JAZ113" s="1009"/>
      <c r="JBA113" s="1009"/>
      <c r="JBB113" s="1009"/>
      <c r="JBC113" s="1009"/>
      <c r="JBD113" s="1009"/>
      <c r="JBE113" s="1009"/>
      <c r="JBF113" s="1009"/>
      <c r="JBG113" s="1009"/>
      <c r="JBH113" s="1009"/>
      <c r="JBI113" s="1009"/>
      <c r="JBJ113" s="1009"/>
      <c r="JBK113" s="1009"/>
      <c r="JBL113" s="1009"/>
      <c r="JBM113" s="1009"/>
      <c r="JBN113" s="1009"/>
      <c r="JBO113" s="1009"/>
      <c r="JBP113" s="1009"/>
      <c r="JBQ113" s="1009"/>
      <c r="JBR113" s="1009"/>
      <c r="JBS113" s="1009"/>
      <c r="JBT113" s="1009"/>
      <c r="JBU113" s="1009"/>
      <c r="JBV113" s="1009"/>
      <c r="JBW113" s="1009"/>
      <c r="JBX113" s="1009"/>
      <c r="JBY113" s="1009"/>
      <c r="JBZ113" s="1009"/>
      <c r="JCA113" s="1009"/>
      <c r="JCB113" s="1009"/>
      <c r="JCC113" s="1009"/>
      <c r="JCD113" s="1009"/>
      <c r="JCE113" s="1009"/>
      <c r="JCF113" s="1009"/>
      <c r="JCG113" s="1009"/>
      <c r="JCH113" s="1009"/>
      <c r="JCI113" s="1009"/>
      <c r="JCJ113" s="1009"/>
      <c r="JCK113" s="1009"/>
      <c r="JCL113" s="1009"/>
      <c r="JCM113" s="1009"/>
      <c r="JCN113" s="1009"/>
      <c r="JCO113" s="1009"/>
      <c r="JCP113" s="1009"/>
      <c r="JCQ113" s="1009"/>
      <c r="JCR113" s="1009"/>
      <c r="JCS113" s="1009"/>
      <c r="JCT113" s="1009"/>
      <c r="JCU113" s="1009"/>
      <c r="JCV113" s="1009"/>
      <c r="JCW113" s="1009"/>
      <c r="JCX113" s="1009"/>
      <c r="JCY113" s="1009"/>
      <c r="JCZ113" s="1009"/>
      <c r="JDA113" s="1009"/>
      <c r="JDB113" s="1009"/>
      <c r="JDC113" s="1009"/>
      <c r="JDD113" s="1009"/>
      <c r="JDE113" s="1009"/>
      <c r="JDF113" s="1009"/>
      <c r="JDG113" s="1009"/>
      <c r="JDH113" s="1009"/>
      <c r="JDI113" s="1009"/>
      <c r="JDJ113" s="1009"/>
      <c r="JDK113" s="1009"/>
      <c r="JDL113" s="1009"/>
      <c r="JDM113" s="1009"/>
      <c r="JDN113" s="1009"/>
      <c r="JDO113" s="1009"/>
      <c r="JDP113" s="1009"/>
      <c r="JDQ113" s="1009"/>
      <c r="JDR113" s="1009"/>
      <c r="JDS113" s="1009"/>
      <c r="JDT113" s="1009"/>
      <c r="JDU113" s="1009"/>
      <c r="JDV113" s="1009"/>
      <c r="JDW113" s="1009"/>
      <c r="JDX113" s="1009"/>
      <c r="JDY113" s="1009"/>
      <c r="JDZ113" s="1009"/>
      <c r="JEA113" s="1009"/>
      <c r="JEB113" s="1009"/>
      <c r="JEC113" s="1009"/>
      <c r="JED113" s="1009"/>
      <c r="JEE113" s="1009"/>
      <c r="JEF113" s="1009"/>
      <c r="JEG113" s="1009"/>
      <c r="JEH113" s="1009"/>
      <c r="JEI113" s="1009"/>
      <c r="JEJ113" s="1009"/>
      <c r="JEK113" s="1009"/>
      <c r="JEL113" s="1009"/>
      <c r="JEM113" s="1009"/>
      <c r="JEN113" s="1009"/>
      <c r="JEO113" s="1009"/>
      <c r="JEP113" s="1009"/>
      <c r="JEQ113" s="1009"/>
      <c r="JER113" s="1009"/>
      <c r="JES113" s="1009"/>
      <c r="JET113" s="1009"/>
      <c r="JEU113" s="1009"/>
      <c r="JEV113" s="1009"/>
      <c r="JEW113" s="1009"/>
      <c r="JEX113" s="1009"/>
      <c r="JEY113" s="1009"/>
      <c r="JEZ113" s="1009"/>
      <c r="JFA113" s="1009"/>
      <c r="JFB113" s="1009"/>
      <c r="JFC113" s="1009"/>
      <c r="JFD113" s="1009"/>
      <c r="JFE113" s="1009"/>
      <c r="JFF113" s="1009"/>
      <c r="JFG113" s="1009"/>
      <c r="JFH113" s="1009"/>
      <c r="JFI113" s="1009"/>
      <c r="JFJ113" s="1009"/>
      <c r="JFK113" s="1009"/>
      <c r="JFL113" s="1009"/>
      <c r="JFM113" s="1009"/>
      <c r="JFN113" s="1009"/>
      <c r="JFO113" s="1009"/>
      <c r="JFP113" s="1009"/>
      <c r="JFQ113" s="1009"/>
      <c r="JFR113" s="1009"/>
      <c r="JFS113" s="1009"/>
      <c r="JFT113" s="1009"/>
      <c r="JFU113" s="1009"/>
      <c r="JFV113" s="1009"/>
      <c r="JFW113" s="1009"/>
      <c r="JFX113" s="1009"/>
      <c r="JFY113" s="1009"/>
      <c r="JFZ113" s="1009"/>
      <c r="JGA113" s="1009"/>
      <c r="JGB113" s="1009"/>
      <c r="JGC113" s="1009"/>
      <c r="JGD113" s="1009"/>
      <c r="JGE113" s="1009"/>
      <c r="JGF113" s="1009"/>
      <c r="JGG113" s="1009"/>
      <c r="JGH113" s="1009"/>
      <c r="JGI113" s="1009"/>
      <c r="JGJ113" s="1009"/>
      <c r="JGK113" s="1009"/>
      <c r="JGL113" s="1009"/>
      <c r="JGM113" s="1009"/>
      <c r="JGN113" s="1009"/>
      <c r="JGO113" s="1009"/>
      <c r="JGP113" s="1009"/>
      <c r="JGQ113" s="1009"/>
      <c r="JGR113" s="1009"/>
      <c r="JGS113" s="1009"/>
      <c r="JGT113" s="1009"/>
      <c r="JGU113" s="1009"/>
      <c r="JGV113" s="1009"/>
      <c r="JGW113" s="1009"/>
      <c r="JGX113" s="1009"/>
      <c r="JGY113" s="1009"/>
      <c r="JGZ113" s="1009"/>
      <c r="JHA113" s="1009"/>
      <c r="JHB113" s="1009"/>
      <c r="JHC113" s="1009"/>
      <c r="JHD113" s="1009"/>
      <c r="JHE113" s="1009"/>
      <c r="JHF113" s="1009"/>
      <c r="JHG113" s="1009"/>
      <c r="JHH113" s="1009"/>
      <c r="JHI113" s="1009"/>
      <c r="JHJ113" s="1009"/>
      <c r="JHK113" s="1009"/>
      <c r="JHL113" s="1009"/>
      <c r="JHM113" s="1009"/>
      <c r="JHN113" s="1009"/>
      <c r="JHO113" s="1009"/>
      <c r="JHP113" s="1009"/>
      <c r="JHQ113" s="1009"/>
      <c r="JHR113" s="1009"/>
      <c r="JHS113" s="1009"/>
      <c r="JHT113" s="1009"/>
      <c r="JHU113" s="1009"/>
      <c r="JHV113" s="1009"/>
      <c r="JHW113" s="1009"/>
      <c r="JHX113" s="1009"/>
      <c r="JHY113" s="1009"/>
      <c r="JHZ113" s="1009"/>
      <c r="JIA113" s="1009"/>
      <c r="JIB113" s="1009"/>
      <c r="JIC113" s="1009"/>
      <c r="JID113" s="1009"/>
      <c r="JIE113" s="1009"/>
      <c r="JIF113" s="1009"/>
      <c r="JIG113" s="1009"/>
      <c r="JIH113" s="1009"/>
      <c r="JII113" s="1009"/>
      <c r="JIJ113" s="1009"/>
      <c r="JIK113" s="1009"/>
      <c r="JIL113" s="1009"/>
      <c r="JIM113" s="1009"/>
      <c r="JIN113" s="1009"/>
      <c r="JIO113" s="1009"/>
      <c r="JIP113" s="1009"/>
      <c r="JIQ113" s="1009"/>
      <c r="JIR113" s="1009"/>
      <c r="JIS113" s="1009"/>
      <c r="JIT113" s="1009"/>
      <c r="JIU113" s="1009"/>
      <c r="JIV113" s="1009"/>
      <c r="JIW113" s="1009"/>
      <c r="JIX113" s="1009"/>
      <c r="JIY113" s="1009"/>
      <c r="JIZ113" s="1009"/>
      <c r="JJA113" s="1009"/>
      <c r="JJB113" s="1009"/>
      <c r="JJC113" s="1009"/>
      <c r="JJD113" s="1009"/>
      <c r="JJE113" s="1009"/>
      <c r="JJF113" s="1009"/>
      <c r="JJG113" s="1009"/>
      <c r="JJH113" s="1009"/>
      <c r="JJI113" s="1009"/>
      <c r="JJJ113" s="1009"/>
      <c r="JJK113" s="1009"/>
      <c r="JJL113" s="1009"/>
      <c r="JJM113" s="1009"/>
      <c r="JJN113" s="1009"/>
      <c r="JJO113" s="1009"/>
      <c r="JJP113" s="1009"/>
      <c r="JJQ113" s="1009"/>
      <c r="JJR113" s="1009"/>
      <c r="JJS113" s="1009"/>
      <c r="JJT113" s="1009"/>
      <c r="JJU113" s="1009"/>
      <c r="JJV113" s="1009"/>
      <c r="JJW113" s="1009"/>
      <c r="JJX113" s="1009"/>
      <c r="JJY113" s="1009"/>
      <c r="JJZ113" s="1009"/>
      <c r="JKA113" s="1009"/>
      <c r="JKB113" s="1009"/>
      <c r="JKC113" s="1009"/>
      <c r="JKD113" s="1009"/>
      <c r="JKE113" s="1009"/>
      <c r="JKF113" s="1009"/>
      <c r="JKG113" s="1009"/>
      <c r="JKH113" s="1009"/>
      <c r="JKI113" s="1009"/>
      <c r="JKJ113" s="1009"/>
      <c r="JKK113" s="1009"/>
      <c r="JKL113" s="1009"/>
      <c r="JKM113" s="1009"/>
      <c r="JKN113" s="1009"/>
      <c r="JKO113" s="1009"/>
      <c r="JKP113" s="1009"/>
      <c r="JKQ113" s="1009"/>
      <c r="JKR113" s="1009"/>
      <c r="JKS113" s="1009"/>
      <c r="JKT113" s="1009"/>
      <c r="JKU113" s="1009"/>
      <c r="JKV113" s="1009"/>
      <c r="JKW113" s="1009"/>
      <c r="JKX113" s="1009"/>
      <c r="JKY113" s="1009"/>
      <c r="JKZ113" s="1009"/>
      <c r="JLA113" s="1009"/>
      <c r="JLB113" s="1009"/>
      <c r="JLC113" s="1009"/>
      <c r="JLD113" s="1009"/>
      <c r="JLE113" s="1009"/>
      <c r="JLF113" s="1009"/>
      <c r="JLG113" s="1009"/>
      <c r="JLH113" s="1009"/>
      <c r="JLI113" s="1009"/>
      <c r="JLJ113" s="1009"/>
      <c r="JLK113" s="1009"/>
      <c r="JLL113" s="1009"/>
      <c r="JLM113" s="1009"/>
      <c r="JLN113" s="1009"/>
      <c r="JLO113" s="1009"/>
      <c r="JLP113" s="1009"/>
      <c r="JLQ113" s="1009"/>
      <c r="JLR113" s="1009"/>
      <c r="JLS113" s="1009"/>
      <c r="JLT113" s="1009"/>
      <c r="JLU113" s="1009"/>
      <c r="JLV113" s="1009"/>
      <c r="JLW113" s="1009"/>
      <c r="JLX113" s="1009"/>
      <c r="JLY113" s="1009"/>
      <c r="JLZ113" s="1009"/>
      <c r="JMA113" s="1009"/>
      <c r="JMB113" s="1009"/>
      <c r="JMC113" s="1009"/>
      <c r="JMD113" s="1009"/>
      <c r="JME113" s="1009"/>
      <c r="JMF113" s="1009"/>
      <c r="JMG113" s="1009"/>
      <c r="JMH113" s="1009"/>
      <c r="JMI113" s="1009"/>
      <c r="JMJ113" s="1009"/>
      <c r="JMK113" s="1009"/>
      <c r="JML113" s="1009"/>
      <c r="JMM113" s="1009"/>
      <c r="JMN113" s="1009"/>
      <c r="JMO113" s="1009"/>
      <c r="JMP113" s="1009"/>
      <c r="JMQ113" s="1009"/>
      <c r="JMR113" s="1009"/>
      <c r="JMS113" s="1009"/>
      <c r="JMT113" s="1009"/>
      <c r="JMU113" s="1009"/>
      <c r="JMV113" s="1009"/>
      <c r="JMW113" s="1009"/>
      <c r="JMX113" s="1009"/>
      <c r="JMY113" s="1009"/>
      <c r="JMZ113" s="1009"/>
      <c r="JNA113" s="1009"/>
      <c r="JNB113" s="1009"/>
      <c r="JNC113" s="1009"/>
      <c r="JND113" s="1009"/>
      <c r="JNE113" s="1009"/>
      <c r="JNF113" s="1009"/>
      <c r="JNG113" s="1009"/>
      <c r="JNH113" s="1009"/>
      <c r="JNI113" s="1009"/>
      <c r="JNJ113" s="1009"/>
      <c r="JNK113" s="1009"/>
      <c r="JNL113" s="1009"/>
      <c r="JNM113" s="1009"/>
      <c r="JNN113" s="1009"/>
      <c r="JNO113" s="1009"/>
      <c r="JNP113" s="1009"/>
      <c r="JNQ113" s="1009"/>
      <c r="JNR113" s="1009"/>
      <c r="JNS113" s="1009"/>
      <c r="JNT113" s="1009"/>
      <c r="JNU113" s="1009"/>
      <c r="JNV113" s="1009"/>
      <c r="JNW113" s="1009"/>
      <c r="JNX113" s="1009"/>
      <c r="JNY113" s="1009"/>
      <c r="JNZ113" s="1009"/>
      <c r="JOA113" s="1009"/>
      <c r="JOB113" s="1009"/>
      <c r="JOC113" s="1009"/>
      <c r="JOD113" s="1009"/>
      <c r="JOE113" s="1009"/>
      <c r="JOF113" s="1009"/>
      <c r="JOG113" s="1009"/>
      <c r="JOH113" s="1009"/>
      <c r="JOI113" s="1009"/>
      <c r="JOJ113" s="1009"/>
      <c r="JOK113" s="1009"/>
      <c r="JOL113" s="1009"/>
      <c r="JOM113" s="1009"/>
      <c r="JON113" s="1009"/>
      <c r="JOO113" s="1009"/>
      <c r="JOP113" s="1009"/>
      <c r="JOQ113" s="1009"/>
      <c r="JOR113" s="1009"/>
      <c r="JOS113" s="1009"/>
      <c r="JOT113" s="1009"/>
      <c r="JOU113" s="1009"/>
      <c r="JOV113" s="1009"/>
      <c r="JOW113" s="1009"/>
      <c r="JOX113" s="1009"/>
      <c r="JOY113" s="1009"/>
      <c r="JOZ113" s="1009"/>
      <c r="JPA113" s="1009"/>
      <c r="JPB113" s="1009"/>
      <c r="JPC113" s="1009"/>
      <c r="JPD113" s="1009"/>
      <c r="JPE113" s="1009"/>
      <c r="JPF113" s="1009"/>
      <c r="JPG113" s="1009"/>
      <c r="JPH113" s="1009"/>
      <c r="JPI113" s="1009"/>
      <c r="JPJ113" s="1009"/>
      <c r="JPK113" s="1009"/>
      <c r="JPL113" s="1009"/>
      <c r="JPM113" s="1009"/>
      <c r="JPN113" s="1009"/>
      <c r="JPO113" s="1009"/>
      <c r="JPP113" s="1009"/>
      <c r="JPQ113" s="1009"/>
      <c r="JPR113" s="1009"/>
      <c r="JPS113" s="1009"/>
      <c r="JPT113" s="1009"/>
      <c r="JPU113" s="1009"/>
      <c r="JPV113" s="1009"/>
      <c r="JPW113" s="1009"/>
      <c r="JPX113" s="1009"/>
      <c r="JPY113" s="1009"/>
      <c r="JPZ113" s="1009"/>
      <c r="JQA113" s="1009"/>
      <c r="JQB113" s="1009"/>
      <c r="JQC113" s="1009"/>
      <c r="JQD113" s="1009"/>
      <c r="JQE113" s="1009"/>
      <c r="JQF113" s="1009"/>
      <c r="JQG113" s="1009"/>
      <c r="JQH113" s="1009"/>
      <c r="JQI113" s="1009"/>
      <c r="JQJ113" s="1009"/>
      <c r="JQK113" s="1009"/>
      <c r="JQL113" s="1009"/>
      <c r="JQM113" s="1009"/>
      <c r="JQN113" s="1009"/>
      <c r="JQO113" s="1009"/>
      <c r="JQP113" s="1009"/>
      <c r="JQQ113" s="1009"/>
      <c r="JQR113" s="1009"/>
      <c r="JQS113" s="1009"/>
      <c r="JQT113" s="1009"/>
      <c r="JQU113" s="1009"/>
      <c r="JQV113" s="1009"/>
      <c r="JQW113" s="1009"/>
      <c r="JQX113" s="1009"/>
      <c r="JQY113" s="1009"/>
      <c r="JQZ113" s="1009"/>
      <c r="JRA113" s="1009"/>
      <c r="JRB113" s="1009"/>
      <c r="JRC113" s="1009"/>
      <c r="JRD113" s="1009"/>
      <c r="JRE113" s="1009"/>
      <c r="JRF113" s="1009"/>
      <c r="JRG113" s="1009"/>
      <c r="JRH113" s="1009"/>
      <c r="JRI113" s="1009"/>
      <c r="JRJ113" s="1009"/>
      <c r="JRK113" s="1009"/>
      <c r="JRL113" s="1009"/>
      <c r="JRM113" s="1009"/>
      <c r="JRN113" s="1009"/>
      <c r="JRO113" s="1009"/>
      <c r="JRP113" s="1009"/>
      <c r="JRQ113" s="1009"/>
      <c r="JRR113" s="1009"/>
      <c r="JRS113" s="1009"/>
      <c r="JRT113" s="1009"/>
      <c r="JRU113" s="1009"/>
      <c r="JRV113" s="1009"/>
      <c r="JRW113" s="1009"/>
      <c r="JRX113" s="1009"/>
      <c r="JRY113" s="1009"/>
      <c r="JRZ113" s="1009"/>
      <c r="JSA113" s="1009"/>
      <c r="JSB113" s="1009"/>
      <c r="JSC113" s="1009"/>
      <c r="JSD113" s="1009"/>
      <c r="JSE113" s="1009"/>
      <c r="JSF113" s="1009"/>
      <c r="JSG113" s="1009"/>
      <c r="JSH113" s="1009"/>
      <c r="JSI113" s="1009"/>
      <c r="JSJ113" s="1009"/>
      <c r="JSK113" s="1009"/>
      <c r="JSL113" s="1009"/>
      <c r="JSM113" s="1009"/>
      <c r="JSN113" s="1009"/>
      <c r="JSO113" s="1009"/>
      <c r="JSP113" s="1009"/>
      <c r="JSQ113" s="1009"/>
      <c r="JSR113" s="1009"/>
      <c r="JSS113" s="1009"/>
      <c r="JST113" s="1009"/>
      <c r="JSU113" s="1009"/>
      <c r="JSV113" s="1009"/>
      <c r="JSW113" s="1009"/>
      <c r="JSX113" s="1009"/>
      <c r="JSY113" s="1009"/>
      <c r="JSZ113" s="1009"/>
      <c r="JTA113" s="1009"/>
      <c r="JTB113" s="1009"/>
      <c r="JTC113" s="1009"/>
      <c r="JTD113" s="1009"/>
      <c r="JTE113" s="1009"/>
      <c r="JTF113" s="1009"/>
      <c r="JTG113" s="1009"/>
      <c r="JTH113" s="1009"/>
      <c r="JTI113" s="1009"/>
      <c r="JTJ113" s="1009"/>
      <c r="JTK113" s="1009"/>
      <c r="JTL113" s="1009"/>
      <c r="JTM113" s="1009"/>
      <c r="JTN113" s="1009"/>
      <c r="JTO113" s="1009"/>
      <c r="JTP113" s="1009"/>
      <c r="JTQ113" s="1009"/>
      <c r="JTR113" s="1009"/>
      <c r="JTS113" s="1009"/>
      <c r="JTT113" s="1009"/>
      <c r="JTU113" s="1009"/>
      <c r="JTV113" s="1009"/>
      <c r="JTW113" s="1009"/>
      <c r="JTX113" s="1009"/>
      <c r="JTY113" s="1009"/>
      <c r="JTZ113" s="1009"/>
      <c r="JUA113" s="1009"/>
      <c r="JUB113" s="1009"/>
      <c r="JUC113" s="1009"/>
      <c r="JUD113" s="1009"/>
      <c r="JUE113" s="1009"/>
      <c r="JUF113" s="1009"/>
      <c r="JUG113" s="1009"/>
      <c r="JUH113" s="1009"/>
      <c r="JUI113" s="1009"/>
      <c r="JUJ113" s="1009"/>
      <c r="JUK113" s="1009"/>
      <c r="JUL113" s="1009"/>
      <c r="JUM113" s="1009"/>
      <c r="JUN113" s="1009"/>
      <c r="JUO113" s="1009"/>
      <c r="JUP113" s="1009"/>
      <c r="JUQ113" s="1009"/>
      <c r="JUR113" s="1009"/>
      <c r="JUS113" s="1009"/>
      <c r="JUT113" s="1009"/>
      <c r="JUU113" s="1009"/>
      <c r="JUV113" s="1009"/>
      <c r="JUW113" s="1009"/>
      <c r="JUX113" s="1009"/>
      <c r="JUY113" s="1009"/>
      <c r="JUZ113" s="1009"/>
      <c r="JVA113" s="1009"/>
      <c r="JVB113" s="1009"/>
      <c r="JVC113" s="1009"/>
      <c r="JVD113" s="1009"/>
      <c r="JVE113" s="1009"/>
      <c r="JVF113" s="1009"/>
      <c r="JVG113" s="1009"/>
      <c r="JVH113" s="1009"/>
      <c r="JVI113" s="1009"/>
      <c r="JVJ113" s="1009"/>
      <c r="JVK113" s="1009"/>
      <c r="JVL113" s="1009"/>
      <c r="JVM113" s="1009"/>
      <c r="JVN113" s="1009"/>
      <c r="JVO113" s="1009"/>
      <c r="JVP113" s="1009"/>
      <c r="JVQ113" s="1009"/>
      <c r="JVR113" s="1009"/>
      <c r="JVS113" s="1009"/>
      <c r="JVT113" s="1009"/>
      <c r="JVU113" s="1009"/>
      <c r="JVV113" s="1009"/>
      <c r="JVW113" s="1009"/>
      <c r="JVX113" s="1009"/>
      <c r="JVY113" s="1009"/>
      <c r="JVZ113" s="1009"/>
      <c r="JWA113" s="1009"/>
      <c r="JWB113" s="1009"/>
      <c r="JWC113" s="1009"/>
      <c r="JWD113" s="1009"/>
      <c r="JWE113" s="1009"/>
      <c r="JWF113" s="1009"/>
      <c r="JWG113" s="1009"/>
      <c r="JWH113" s="1009"/>
      <c r="JWI113" s="1009"/>
      <c r="JWJ113" s="1009"/>
      <c r="JWK113" s="1009"/>
      <c r="JWL113" s="1009"/>
      <c r="JWM113" s="1009"/>
      <c r="JWN113" s="1009"/>
      <c r="JWO113" s="1009"/>
      <c r="JWP113" s="1009"/>
      <c r="JWQ113" s="1009"/>
      <c r="JWR113" s="1009"/>
      <c r="JWS113" s="1009"/>
      <c r="JWT113" s="1009"/>
      <c r="JWU113" s="1009"/>
      <c r="JWV113" s="1009"/>
      <c r="JWW113" s="1009"/>
      <c r="JWX113" s="1009"/>
      <c r="JWY113" s="1009"/>
      <c r="JWZ113" s="1009"/>
      <c r="JXA113" s="1009"/>
      <c r="JXB113" s="1009"/>
      <c r="JXC113" s="1009"/>
      <c r="JXD113" s="1009"/>
      <c r="JXE113" s="1009"/>
      <c r="JXF113" s="1009"/>
      <c r="JXG113" s="1009"/>
      <c r="JXH113" s="1009"/>
      <c r="JXI113" s="1009"/>
      <c r="JXJ113" s="1009"/>
      <c r="JXK113" s="1009"/>
      <c r="JXL113" s="1009"/>
      <c r="JXM113" s="1009"/>
      <c r="JXN113" s="1009"/>
      <c r="JXO113" s="1009"/>
      <c r="JXP113" s="1009"/>
      <c r="JXQ113" s="1009"/>
      <c r="JXR113" s="1009"/>
      <c r="JXS113" s="1009"/>
      <c r="JXT113" s="1009"/>
      <c r="JXU113" s="1009"/>
      <c r="JXV113" s="1009"/>
      <c r="JXW113" s="1009"/>
      <c r="JXX113" s="1009"/>
      <c r="JXY113" s="1009"/>
      <c r="JXZ113" s="1009"/>
      <c r="JYA113" s="1009"/>
      <c r="JYB113" s="1009"/>
      <c r="JYC113" s="1009"/>
      <c r="JYD113" s="1009"/>
      <c r="JYE113" s="1009"/>
      <c r="JYF113" s="1009"/>
      <c r="JYG113" s="1009"/>
      <c r="JYH113" s="1009"/>
      <c r="JYI113" s="1009"/>
      <c r="JYJ113" s="1009"/>
      <c r="JYK113" s="1009"/>
      <c r="JYL113" s="1009"/>
      <c r="JYM113" s="1009"/>
      <c r="JYN113" s="1009"/>
      <c r="JYO113" s="1009"/>
      <c r="JYP113" s="1009"/>
      <c r="JYQ113" s="1009"/>
      <c r="JYR113" s="1009"/>
      <c r="JYS113" s="1009"/>
      <c r="JYT113" s="1009"/>
      <c r="JYU113" s="1009"/>
      <c r="JYV113" s="1009"/>
      <c r="JYW113" s="1009"/>
      <c r="JYX113" s="1009"/>
      <c r="JYY113" s="1009"/>
      <c r="JYZ113" s="1009"/>
      <c r="JZA113" s="1009"/>
      <c r="JZB113" s="1009"/>
      <c r="JZC113" s="1009"/>
      <c r="JZD113" s="1009"/>
      <c r="JZE113" s="1009"/>
      <c r="JZF113" s="1009"/>
      <c r="JZG113" s="1009"/>
      <c r="JZH113" s="1009"/>
      <c r="JZI113" s="1009"/>
      <c r="JZJ113" s="1009"/>
      <c r="JZK113" s="1009"/>
      <c r="JZL113" s="1009"/>
      <c r="JZM113" s="1009"/>
      <c r="JZN113" s="1009"/>
      <c r="JZO113" s="1009"/>
      <c r="JZP113" s="1009"/>
      <c r="JZQ113" s="1009"/>
      <c r="JZR113" s="1009"/>
      <c r="JZS113" s="1009"/>
      <c r="JZT113" s="1009"/>
      <c r="JZU113" s="1009"/>
      <c r="JZV113" s="1009"/>
      <c r="JZW113" s="1009"/>
      <c r="JZX113" s="1009"/>
      <c r="JZY113" s="1009"/>
      <c r="JZZ113" s="1009"/>
      <c r="KAA113" s="1009"/>
      <c r="KAB113" s="1009"/>
      <c r="KAC113" s="1009"/>
      <c r="KAD113" s="1009"/>
      <c r="KAE113" s="1009"/>
      <c r="KAF113" s="1009"/>
      <c r="KAG113" s="1009"/>
      <c r="KAH113" s="1009"/>
      <c r="KAI113" s="1009"/>
      <c r="KAJ113" s="1009"/>
      <c r="KAK113" s="1009"/>
      <c r="KAL113" s="1009"/>
      <c r="KAM113" s="1009"/>
      <c r="KAN113" s="1009"/>
      <c r="KAO113" s="1009"/>
      <c r="KAP113" s="1009"/>
      <c r="KAQ113" s="1009"/>
      <c r="KAR113" s="1009"/>
      <c r="KAS113" s="1009"/>
      <c r="KAT113" s="1009"/>
      <c r="KAU113" s="1009"/>
      <c r="KAV113" s="1009"/>
      <c r="KAW113" s="1009"/>
      <c r="KAX113" s="1009"/>
      <c r="KAY113" s="1009"/>
      <c r="KAZ113" s="1009"/>
      <c r="KBA113" s="1009"/>
      <c r="KBB113" s="1009"/>
      <c r="KBC113" s="1009"/>
      <c r="KBD113" s="1009"/>
      <c r="KBE113" s="1009"/>
      <c r="KBF113" s="1009"/>
      <c r="KBG113" s="1009"/>
      <c r="KBH113" s="1009"/>
      <c r="KBI113" s="1009"/>
      <c r="KBJ113" s="1009"/>
      <c r="KBK113" s="1009"/>
      <c r="KBL113" s="1009"/>
      <c r="KBM113" s="1009"/>
      <c r="KBN113" s="1009"/>
      <c r="KBO113" s="1009"/>
      <c r="KBP113" s="1009"/>
      <c r="KBQ113" s="1009"/>
      <c r="KBR113" s="1009"/>
      <c r="KBS113" s="1009"/>
      <c r="KBT113" s="1009"/>
      <c r="KBU113" s="1009"/>
      <c r="KBV113" s="1009"/>
      <c r="KBW113" s="1009"/>
      <c r="KBX113" s="1009"/>
      <c r="KBY113" s="1009"/>
      <c r="KBZ113" s="1009"/>
      <c r="KCA113" s="1009"/>
      <c r="KCB113" s="1009"/>
      <c r="KCC113" s="1009"/>
      <c r="KCD113" s="1009"/>
      <c r="KCE113" s="1009"/>
      <c r="KCF113" s="1009"/>
      <c r="KCG113" s="1009"/>
      <c r="KCH113" s="1009"/>
      <c r="KCI113" s="1009"/>
      <c r="KCJ113" s="1009"/>
      <c r="KCK113" s="1009"/>
      <c r="KCL113" s="1009"/>
      <c r="KCM113" s="1009"/>
      <c r="KCN113" s="1009"/>
      <c r="KCO113" s="1009"/>
      <c r="KCP113" s="1009"/>
      <c r="KCQ113" s="1009"/>
      <c r="KCR113" s="1009"/>
      <c r="KCS113" s="1009"/>
      <c r="KCT113" s="1009"/>
      <c r="KCU113" s="1009"/>
      <c r="KCV113" s="1009"/>
      <c r="KCW113" s="1009"/>
      <c r="KCX113" s="1009"/>
      <c r="KCY113" s="1009"/>
      <c r="KCZ113" s="1009"/>
      <c r="KDA113" s="1009"/>
      <c r="KDB113" s="1009"/>
      <c r="KDC113" s="1009"/>
      <c r="KDD113" s="1009"/>
      <c r="KDE113" s="1009"/>
      <c r="KDF113" s="1009"/>
      <c r="KDG113" s="1009"/>
      <c r="KDH113" s="1009"/>
      <c r="KDI113" s="1009"/>
      <c r="KDJ113" s="1009"/>
      <c r="KDK113" s="1009"/>
      <c r="KDL113" s="1009"/>
      <c r="KDM113" s="1009"/>
      <c r="KDN113" s="1009"/>
      <c r="KDO113" s="1009"/>
      <c r="KDP113" s="1009"/>
      <c r="KDQ113" s="1009"/>
      <c r="KDR113" s="1009"/>
      <c r="KDS113" s="1009"/>
      <c r="KDT113" s="1009"/>
      <c r="KDU113" s="1009"/>
      <c r="KDV113" s="1009"/>
      <c r="KDW113" s="1009"/>
      <c r="KDX113" s="1009"/>
      <c r="KDY113" s="1009"/>
      <c r="KDZ113" s="1009"/>
      <c r="KEA113" s="1009"/>
      <c r="KEB113" s="1009"/>
      <c r="KEC113" s="1009"/>
      <c r="KED113" s="1009"/>
      <c r="KEE113" s="1009"/>
      <c r="KEF113" s="1009"/>
      <c r="KEG113" s="1009"/>
      <c r="KEH113" s="1009"/>
      <c r="KEI113" s="1009"/>
      <c r="KEJ113" s="1009"/>
      <c r="KEK113" s="1009"/>
      <c r="KEL113" s="1009"/>
      <c r="KEM113" s="1009"/>
      <c r="KEN113" s="1009"/>
      <c r="KEO113" s="1009"/>
      <c r="KEP113" s="1009"/>
      <c r="KEQ113" s="1009"/>
      <c r="KER113" s="1009"/>
      <c r="KES113" s="1009"/>
      <c r="KET113" s="1009"/>
      <c r="KEU113" s="1009"/>
      <c r="KEV113" s="1009"/>
      <c r="KEW113" s="1009"/>
      <c r="KEX113" s="1009"/>
      <c r="KEY113" s="1009"/>
      <c r="KEZ113" s="1009"/>
      <c r="KFA113" s="1009"/>
      <c r="KFB113" s="1009"/>
      <c r="KFC113" s="1009"/>
      <c r="KFD113" s="1009"/>
      <c r="KFE113" s="1009"/>
      <c r="KFF113" s="1009"/>
      <c r="KFG113" s="1009"/>
      <c r="KFH113" s="1009"/>
      <c r="KFI113" s="1009"/>
      <c r="KFJ113" s="1009"/>
      <c r="KFK113" s="1009"/>
      <c r="KFL113" s="1009"/>
      <c r="KFM113" s="1009"/>
      <c r="KFN113" s="1009"/>
      <c r="KFO113" s="1009"/>
      <c r="KFP113" s="1009"/>
      <c r="KFQ113" s="1009"/>
      <c r="KFR113" s="1009"/>
      <c r="KFS113" s="1009"/>
      <c r="KFT113" s="1009"/>
      <c r="KFU113" s="1009"/>
      <c r="KFV113" s="1009"/>
      <c r="KFW113" s="1009"/>
      <c r="KFX113" s="1009"/>
      <c r="KFY113" s="1009"/>
      <c r="KFZ113" s="1009"/>
      <c r="KGA113" s="1009"/>
      <c r="KGB113" s="1009"/>
      <c r="KGC113" s="1009"/>
      <c r="KGD113" s="1009"/>
      <c r="KGE113" s="1009"/>
      <c r="KGF113" s="1009"/>
      <c r="KGG113" s="1009"/>
      <c r="KGH113" s="1009"/>
      <c r="KGI113" s="1009"/>
      <c r="KGJ113" s="1009"/>
      <c r="KGK113" s="1009"/>
      <c r="KGL113" s="1009"/>
      <c r="KGM113" s="1009"/>
      <c r="KGN113" s="1009"/>
      <c r="KGO113" s="1009"/>
      <c r="KGP113" s="1009"/>
      <c r="KGQ113" s="1009"/>
      <c r="KGR113" s="1009"/>
      <c r="KGS113" s="1009"/>
      <c r="KGT113" s="1009"/>
      <c r="KGU113" s="1009"/>
      <c r="KGV113" s="1009"/>
      <c r="KGW113" s="1009"/>
      <c r="KGX113" s="1009"/>
      <c r="KGY113" s="1009"/>
      <c r="KGZ113" s="1009"/>
      <c r="KHA113" s="1009"/>
      <c r="KHB113" s="1009"/>
      <c r="KHC113" s="1009"/>
      <c r="KHD113" s="1009"/>
      <c r="KHE113" s="1009"/>
      <c r="KHF113" s="1009"/>
      <c r="KHG113" s="1009"/>
      <c r="KHH113" s="1009"/>
      <c r="KHI113" s="1009"/>
      <c r="KHJ113" s="1009"/>
      <c r="KHK113" s="1009"/>
      <c r="KHL113" s="1009"/>
      <c r="KHM113" s="1009"/>
      <c r="KHN113" s="1009"/>
      <c r="KHO113" s="1009"/>
      <c r="KHP113" s="1009"/>
      <c r="KHQ113" s="1009"/>
      <c r="KHR113" s="1009"/>
      <c r="KHS113" s="1009"/>
      <c r="KHT113" s="1009"/>
      <c r="KHU113" s="1009"/>
      <c r="KHV113" s="1009"/>
      <c r="KHW113" s="1009"/>
      <c r="KHX113" s="1009"/>
      <c r="KHY113" s="1009"/>
      <c r="KHZ113" s="1009"/>
      <c r="KIA113" s="1009"/>
      <c r="KIB113" s="1009"/>
      <c r="KIC113" s="1009"/>
      <c r="KID113" s="1009"/>
      <c r="KIE113" s="1009"/>
      <c r="KIF113" s="1009"/>
      <c r="KIG113" s="1009"/>
      <c r="KIH113" s="1009"/>
      <c r="KII113" s="1009"/>
      <c r="KIJ113" s="1009"/>
      <c r="KIK113" s="1009"/>
      <c r="KIL113" s="1009"/>
      <c r="KIM113" s="1009"/>
      <c r="KIN113" s="1009"/>
      <c r="KIO113" s="1009"/>
      <c r="KIP113" s="1009"/>
      <c r="KIQ113" s="1009"/>
      <c r="KIR113" s="1009"/>
      <c r="KIS113" s="1009"/>
      <c r="KIT113" s="1009"/>
      <c r="KIU113" s="1009"/>
      <c r="KIV113" s="1009"/>
      <c r="KIW113" s="1009"/>
      <c r="KIX113" s="1009"/>
      <c r="KIY113" s="1009"/>
      <c r="KIZ113" s="1009"/>
      <c r="KJA113" s="1009"/>
      <c r="KJB113" s="1009"/>
      <c r="KJC113" s="1009"/>
      <c r="KJD113" s="1009"/>
      <c r="KJE113" s="1009"/>
      <c r="KJF113" s="1009"/>
      <c r="KJG113" s="1009"/>
      <c r="KJH113" s="1009"/>
      <c r="KJI113" s="1009"/>
      <c r="KJJ113" s="1009"/>
      <c r="KJK113" s="1009"/>
      <c r="KJL113" s="1009"/>
      <c r="KJM113" s="1009"/>
      <c r="KJN113" s="1009"/>
      <c r="KJO113" s="1009"/>
      <c r="KJP113" s="1009"/>
      <c r="KJQ113" s="1009"/>
      <c r="KJR113" s="1009"/>
      <c r="KJS113" s="1009"/>
      <c r="KJT113" s="1009"/>
      <c r="KJU113" s="1009"/>
      <c r="KJV113" s="1009"/>
      <c r="KJW113" s="1009"/>
      <c r="KJX113" s="1009"/>
      <c r="KJY113" s="1009"/>
      <c r="KJZ113" s="1009"/>
      <c r="KKA113" s="1009"/>
      <c r="KKB113" s="1009"/>
      <c r="KKC113" s="1009"/>
      <c r="KKD113" s="1009"/>
      <c r="KKE113" s="1009"/>
      <c r="KKF113" s="1009"/>
      <c r="KKG113" s="1009"/>
      <c r="KKH113" s="1009"/>
      <c r="KKI113" s="1009"/>
      <c r="KKJ113" s="1009"/>
      <c r="KKK113" s="1009"/>
      <c r="KKL113" s="1009"/>
      <c r="KKM113" s="1009"/>
      <c r="KKN113" s="1009"/>
      <c r="KKO113" s="1009"/>
      <c r="KKP113" s="1009"/>
      <c r="KKQ113" s="1009"/>
      <c r="KKR113" s="1009"/>
      <c r="KKS113" s="1009"/>
      <c r="KKT113" s="1009"/>
      <c r="KKU113" s="1009"/>
      <c r="KKV113" s="1009"/>
      <c r="KKW113" s="1009"/>
      <c r="KKX113" s="1009"/>
      <c r="KKY113" s="1009"/>
      <c r="KKZ113" s="1009"/>
      <c r="KLA113" s="1009"/>
      <c r="KLB113" s="1009"/>
      <c r="KLC113" s="1009"/>
      <c r="KLD113" s="1009"/>
      <c r="KLE113" s="1009"/>
      <c r="KLF113" s="1009"/>
      <c r="KLG113" s="1009"/>
      <c r="KLH113" s="1009"/>
      <c r="KLI113" s="1009"/>
      <c r="KLJ113" s="1009"/>
      <c r="KLK113" s="1009"/>
      <c r="KLL113" s="1009"/>
      <c r="KLM113" s="1009"/>
      <c r="KLN113" s="1009"/>
      <c r="KLO113" s="1009"/>
      <c r="KLP113" s="1009"/>
      <c r="KLQ113" s="1009"/>
      <c r="KLR113" s="1009"/>
      <c r="KLS113" s="1009"/>
      <c r="KLT113" s="1009"/>
      <c r="KLU113" s="1009"/>
      <c r="KLV113" s="1009"/>
      <c r="KLW113" s="1009"/>
      <c r="KLX113" s="1009"/>
      <c r="KLY113" s="1009"/>
      <c r="KLZ113" s="1009"/>
      <c r="KMA113" s="1009"/>
      <c r="KMB113" s="1009"/>
      <c r="KMC113" s="1009"/>
      <c r="KMD113" s="1009"/>
      <c r="KME113" s="1009"/>
      <c r="KMF113" s="1009"/>
      <c r="KMG113" s="1009"/>
      <c r="KMH113" s="1009"/>
      <c r="KMI113" s="1009"/>
      <c r="KMJ113" s="1009"/>
      <c r="KMK113" s="1009"/>
      <c r="KML113" s="1009"/>
      <c r="KMM113" s="1009"/>
      <c r="KMN113" s="1009"/>
      <c r="KMO113" s="1009"/>
      <c r="KMP113" s="1009"/>
      <c r="KMQ113" s="1009"/>
      <c r="KMR113" s="1009"/>
      <c r="KMS113" s="1009"/>
      <c r="KMT113" s="1009"/>
      <c r="KMU113" s="1009"/>
      <c r="KMV113" s="1009"/>
      <c r="KMW113" s="1009"/>
      <c r="KMX113" s="1009"/>
      <c r="KMY113" s="1009"/>
      <c r="KMZ113" s="1009"/>
      <c r="KNA113" s="1009"/>
      <c r="KNB113" s="1009"/>
      <c r="KNC113" s="1009"/>
      <c r="KND113" s="1009"/>
      <c r="KNE113" s="1009"/>
      <c r="KNF113" s="1009"/>
      <c r="KNG113" s="1009"/>
      <c r="KNH113" s="1009"/>
      <c r="KNI113" s="1009"/>
      <c r="KNJ113" s="1009"/>
      <c r="KNK113" s="1009"/>
      <c r="KNL113" s="1009"/>
      <c r="KNM113" s="1009"/>
      <c r="KNN113" s="1009"/>
      <c r="KNO113" s="1009"/>
      <c r="KNP113" s="1009"/>
      <c r="KNQ113" s="1009"/>
      <c r="KNR113" s="1009"/>
      <c r="KNS113" s="1009"/>
      <c r="KNT113" s="1009"/>
      <c r="KNU113" s="1009"/>
      <c r="KNV113" s="1009"/>
      <c r="KNW113" s="1009"/>
      <c r="KNX113" s="1009"/>
      <c r="KNY113" s="1009"/>
      <c r="KNZ113" s="1009"/>
      <c r="KOA113" s="1009"/>
      <c r="KOB113" s="1009"/>
      <c r="KOC113" s="1009"/>
      <c r="KOD113" s="1009"/>
      <c r="KOE113" s="1009"/>
      <c r="KOF113" s="1009"/>
      <c r="KOG113" s="1009"/>
      <c r="KOH113" s="1009"/>
      <c r="KOI113" s="1009"/>
      <c r="KOJ113" s="1009"/>
      <c r="KOK113" s="1009"/>
      <c r="KOL113" s="1009"/>
      <c r="KOM113" s="1009"/>
      <c r="KON113" s="1009"/>
      <c r="KOO113" s="1009"/>
      <c r="KOP113" s="1009"/>
      <c r="KOQ113" s="1009"/>
      <c r="KOR113" s="1009"/>
      <c r="KOS113" s="1009"/>
      <c r="KOT113" s="1009"/>
      <c r="KOU113" s="1009"/>
      <c r="KOV113" s="1009"/>
      <c r="KOW113" s="1009"/>
      <c r="KOX113" s="1009"/>
      <c r="KOY113" s="1009"/>
      <c r="KOZ113" s="1009"/>
      <c r="KPA113" s="1009"/>
      <c r="KPB113" s="1009"/>
      <c r="KPC113" s="1009"/>
      <c r="KPD113" s="1009"/>
      <c r="KPE113" s="1009"/>
      <c r="KPF113" s="1009"/>
      <c r="KPG113" s="1009"/>
      <c r="KPH113" s="1009"/>
      <c r="KPI113" s="1009"/>
      <c r="KPJ113" s="1009"/>
      <c r="KPK113" s="1009"/>
      <c r="KPL113" s="1009"/>
      <c r="KPM113" s="1009"/>
      <c r="KPN113" s="1009"/>
      <c r="KPO113" s="1009"/>
      <c r="KPP113" s="1009"/>
      <c r="KPQ113" s="1009"/>
      <c r="KPR113" s="1009"/>
      <c r="KPS113" s="1009"/>
      <c r="KPT113" s="1009"/>
      <c r="KPU113" s="1009"/>
      <c r="KPV113" s="1009"/>
      <c r="KPW113" s="1009"/>
      <c r="KPX113" s="1009"/>
      <c r="KPY113" s="1009"/>
      <c r="KPZ113" s="1009"/>
      <c r="KQA113" s="1009"/>
      <c r="KQB113" s="1009"/>
      <c r="KQC113" s="1009"/>
      <c r="KQD113" s="1009"/>
      <c r="KQE113" s="1009"/>
      <c r="KQF113" s="1009"/>
      <c r="KQG113" s="1009"/>
      <c r="KQH113" s="1009"/>
      <c r="KQI113" s="1009"/>
      <c r="KQJ113" s="1009"/>
      <c r="KQK113" s="1009"/>
      <c r="KQL113" s="1009"/>
      <c r="KQM113" s="1009"/>
      <c r="KQN113" s="1009"/>
      <c r="KQO113" s="1009"/>
      <c r="KQP113" s="1009"/>
      <c r="KQQ113" s="1009"/>
      <c r="KQR113" s="1009"/>
      <c r="KQS113" s="1009"/>
      <c r="KQT113" s="1009"/>
      <c r="KQU113" s="1009"/>
      <c r="KQV113" s="1009"/>
      <c r="KQW113" s="1009"/>
      <c r="KQX113" s="1009"/>
      <c r="KQY113" s="1009"/>
      <c r="KQZ113" s="1009"/>
      <c r="KRA113" s="1009"/>
      <c r="KRB113" s="1009"/>
      <c r="KRC113" s="1009"/>
      <c r="KRD113" s="1009"/>
      <c r="KRE113" s="1009"/>
      <c r="KRF113" s="1009"/>
      <c r="KRG113" s="1009"/>
      <c r="KRH113" s="1009"/>
      <c r="KRI113" s="1009"/>
      <c r="KRJ113" s="1009"/>
      <c r="KRK113" s="1009"/>
      <c r="KRL113" s="1009"/>
      <c r="KRM113" s="1009"/>
      <c r="KRN113" s="1009"/>
      <c r="KRO113" s="1009"/>
      <c r="KRP113" s="1009"/>
      <c r="KRQ113" s="1009"/>
      <c r="KRR113" s="1009"/>
      <c r="KRS113" s="1009"/>
      <c r="KRT113" s="1009"/>
      <c r="KRU113" s="1009"/>
      <c r="KRV113" s="1009"/>
      <c r="KRW113" s="1009"/>
      <c r="KRX113" s="1009"/>
      <c r="KRY113" s="1009"/>
      <c r="KRZ113" s="1009"/>
      <c r="KSA113" s="1009"/>
      <c r="KSB113" s="1009"/>
      <c r="KSC113" s="1009"/>
      <c r="KSD113" s="1009"/>
      <c r="KSE113" s="1009"/>
      <c r="KSF113" s="1009"/>
      <c r="KSG113" s="1009"/>
      <c r="KSH113" s="1009"/>
      <c r="KSI113" s="1009"/>
      <c r="KSJ113" s="1009"/>
      <c r="KSK113" s="1009"/>
      <c r="KSL113" s="1009"/>
      <c r="KSM113" s="1009"/>
      <c r="KSN113" s="1009"/>
      <c r="KSO113" s="1009"/>
      <c r="KSP113" s="1009"/>
      <c r="KSQ113" s="1009"/>
      <c r="KSR113" s="1009"/>
      <c r="KSS113" s="1009"/>
      <c r="KST113" s="1009"/>
      <c r="KSU113" s="1009"/>
      <c r="KSV113" s="1009"/>
      <c r="KSW113" s="1009"/>
      <c r="KSX113" s="1009"/>
      <c r="KSY113" s="1009"/>
      <c r="KSZ113" s="1009"/>
      <c r="KTA113" s="1009"/>
      <c r="KTB113" s="1009"/>
      <c r="KTC113" s="1009"/>
      <c r="KTD113" s="1009"/>
      <c r="KTE113" s="1009"/>
      <c r="KTF113" s="1009"/>
      <c r="KTG113" s="1009"/>
      <c r="KTH113" s="1009"/>
      <c r="KTI113" s="1009"/>
      <c r="KTJ113" s="1009"/>
      <c r="KTK113" s="1009"/>
      <c r="KTL113" s="1009"/>
      <c r="KTM113" s="1009"/>
      <c r="KTN113" s="1009"/>
      <c r="KTO113" s="1009"/>
      <c r="KTP113" s="1009"/>
      <c r="KTQ113" s="1009"/>
      <c r="KTR113" s="1009"/>
      <c r="KTS113" s="1009"/>
      <c r="KTT113" s="1009"/>
      <c r="KTU113" s="1009"/>
      <c r="KTV113" s="1009"/>
      <c r="KTW113" s="1009"/>
      <c r="KTX113" s="1009"/>
      <c r="KTY113" s="1009"/>
      <c r="KTZ113" s="1009"/>
      <c r="KUA113" s="1009"/>
      <c r="KUB113" s="1009"/>
      <c r="KUC113" s="1009"/>
      <c r="KUD113" s="1009"/>
      <c r="KUE113" s="1009"/>
      <c r="KUF113" s="1009"/>
      <c r="KUG113" s="1009"/>
      <c r="KUH113" s="1009"/>
      <c r="KUI113" s="1009"/>
      <c r="KUJ113" s="1009"/>
      <c r="KUK113" s="1009"/>
      <c r="KUL113" s="1009"/>
      <c r="KUM113" s="1009"/>
      <c r="KUN113" s="1009"/>
      <c r="KUO113" s="1009"/>
      <c r="KUP113" s="1009"/>
      <c r="KUQ113" s="1009"/>
      <c r="KUR113" s="1009"/>
      <c r="KUS113" s="1009"/>
      <c r="KUT113" s="1009"/>
      <c r="KUU113" s="1009"/>
      <c r="KUV113" s="1009"/>
      <c r="KUW113" s="1009"/>
      <c r="KUX113" s="1009"/>
      <c r="KUY113" s="1009"/>
      <c r="KUZ113" s="1009"/>
      <c r="KVA113" s="1009"/>
      <c r="KVB113" s="1009"/>
      <c r="KVC113" s="1009"/>
      <c r="KVD113" s="1009"/>
      <c r="KVE113" s="1009"/>
      <c r="KVF113" s="1009"/>
      <c r="KVG113" s="1009"/>
      <c r="KVH113" s="1009"/>
      <c r="KVI113" s="1009"/>
      <c r="KVJ113" s="1009"/>
      <c r="KVK113" s="1009"/>
      <c r="KVL113" s="1009"/>
      <c r="KVM113" s="1009"/>
      <c r="KVN113" s="1009"/>
      <c r="KVO113" s="1009"/>
      <c r="KVP113" s="1009"/>
      <c r="KVQ113" s="1009"/>
      <c r="KVR113" s="1009"/>
      <c r="KVS113" s="1009"/>
      <c r="KVT113" s="1009"/>
      <c r="KVU113" s="1009"/>
      <c r="KVV113" s="1009"/>
      <c r="KVW113" s="1009"/>
      <c r="KVX113" s="1009"/>
      <c r="KVY113" s="1009"/>
      <c r="KVZ113" s="1009"/>
      <c r="KWA113" s="1009"/>
      <c r="KWB113" s="1009"/>
      <c r="KWC113" s="1009"/>
      <c r="KWD113" s="1009"/>
      <c r="KWE113" s="1009"/>
      <c r="KWF113" s="1009"/>
      <c r="KWG113" s="1009"/>
      <c r="KWH113" s="1009"/>
      <c r="KWI113" s="1009"/>
      <c r="KWJ113" s="1009"/>
      <c r="KWK113" s="1009"/>
      <c r="KWL113" s="1009"/>
      <c r="KWM113" s="1009"/>
      <c r="KWN113" s="1009"/>
      <c r="KWO113" s="1009"/>
      <c r="KWP113" s="1009"/>
      <c r="KWQ113" s="1009"/>
      <c r="KWR113" s="1009"/>
      <c r="KWS113" s="1009"/>
      <c r="KWT113" s="1009"/>
      <c r="KWU113" s="1009"/>
      <c r="KWV113" s="1009"/>
      <c r="KWW113" s="1009"/>
      <c r="KWX113" s="1009"/>
      <c r="KWY113" s="1009"/>
      <c r="KWZ113" s="1009"/>
      <c r="KXA113" s="1009"/>
      <c r="KXB113" s="1009"/>
      <c r="KXC113" s="1009"/>
      <c r="KXD113" s="1009"/>
      <c r="KXE113" s="1009"/>
      <c r="KXF113" s="1009"/>
      <c r="KXG113" s="1009"/>
      <c r="KXH113" s="1009"/>
      <c r="KXI113" s="1009"/>
      <c r="KXJ113" s="1009"/>
      <c r="KXK113" s="1009"/>
      <c r="KXL113" s="1009"/>
      <c r="KXM113" s="1009"/>
      <c r="KXN113" s="1009"/>
      <c r="KXO113" s="1009"/>
      <c r="KXP113" s="1009"/>
      <c r="KXQ113" s="1009"/>
      <c r="KXR113" s="1009"/>
      <c r="KXS113" s="1009"/>
      <c r="KXT113" s="1009"/>
      <c r="KXU113" s="1009"/>
      <c r="KXV113" s="1009"/>
      <c r="KXW113" s="1009"/>
      <c r="KXX113" s="1009"/>
      <c r="KXY113" s="1009"/>
      <c r="KXZ113" s="1009"/>
      <c r="KYA113" s="1009"/>
      <c r="KYB113" s="1009"/>
      <c r="KYC113" s="1009"/>
      <c r="KYD113" s="1009"/>
      <c r="KYE113" s="1009"/>
      <c r="KYF113" s="1009"/>
      <c r="KYG113" s="1009"/>
      <c r="KYH113" s="1009"/>
      <c r="KYI113" s="1009"/>
      <c r="KYJ113" s="1009"/>
      <c r="KYK113" s="1009"/>
      <c r="KYL113" s="1009"/>
      <c r="KYM113" s="1009"/>
      <c r="KYN113" s="1009"/>
      <c r="KYO113" s="1009"/>
      <c r="KYP113" s="1009"/>
      <c r="KYQ113" s="1009"/>
      <c r="KYR113" s="1009"/>
      <c r="KYS113" s="1009"/>
      <c r="KYT113" s="1009"/>
      <c r="KYU113" s="1009"/>
      <c r="KYV113" s="1009"/>
      <c r="KYW113" s="1009"/>
      <c r="KYX113" s="1009"/>
      <c r="KYY113" s="1009"/>
      <c r="KYZ113" s="1009"/>
      <c r="KZA113" s="1009"/>
      <c r="KZB113" s="1009"/>
      <c r="KZC113" s="1009"/>
      <c r="KZD113" s="1009"/>
      <c r="KZE113" s="1009"/>
      <c r="KZF113" s="1009"/>
      <c r="KZG113" s="1009"/>
      <c r="KZH113" s="1009"/>
      <c r="KZI113" s="1009"/>
      <c r="KZJ113" s="1009"/>
      <c r="KZK113" s="1009"/>
      <c r="KZL113" s="1009"/>
      <c r="KZM113" s="1009"/>
      <c r="KZN113" s="1009"/>
      <c r="KZO113" s="1009"/>
      <c r="KZP113" s="1009"/>
      <c r="KZQ113" s="1009"/>
      <c r="KZR113" s="1009"/>
      <c r="KZS113" s="1009"/>
      <c r="KZT113" s="1009"/>
      <c r="KZU113" s="1009"/>
      <c r="KZV113" s="1009"/>
      <c r="KZW113" s="1009"/>
      <c r="KZX113" s="1009"/>
      <c r="KZY113" s="1009"/>
      <c r="KZZ113" s="1009"/>
      <c r="LAA113" s="1009"/>
      <c r="LAB113" s="1009"/>
      <c r="LAC113" s="1009"/>
      <c r="LAD113" s="1009"/>
      <c r="LAE113" s="1009"/>
      <c r="LAF113" s="1009"/>
      <c r="LAG113" s="1009"/>
      <c r="LAH113" s="1009"/>
      <c r="LAI113" s="1009"/>
      <c r="LAJ113" s="1009"/>
      <c r="LAK113" s="1009"/>
      <c r="LAL113" s="1009"/>
      <c r="LAM113" s="1009"/>
      <c r="LAN113" s="1009"/>
      <c r="LAO113" s="1009"/>
      <c r="LAP113" s="1009"/>
      <c r="LAQ113" s="1009"/>
      <c r="LAR113" s="1009"/>
      <c r="LAS113" s="1009"/>
      <c r="LAT113" s="1009"/>
      <c r="LAU113" s="1009"/>
      <c r="LAV113" s="1009"/>
      <c r="LAW113" s="1009"/>
      <c r="LAX113" s="1009"/>
      <c r="LAY113" s="1009"/>
      <c r="LAZ113" s="1009"/>
      <c r="LBA113" s="1009"/>
      <c r="LBB113" s="1009"/>
      <c r="LBC113" s="1009"/>
      <c r="LBD113" s="1009"/>
      <c r="LBE113" s="1009"/>
      <c r="LBF113" s="1009"/>
      <c r="LBG113" s="1009"/>
      <c r="LBH113" s="1009"/>
      <c r="LBI113" s="1009"/>
      <c r="LBJ113" s="1009"/>
      <c r="LBK113" s="1009"/>
      <c r="LBL113" s="1009"/>
      <c r="LBM113" s="1009"/>
      <c r="LBN113" s="1009"/>
      <c r="LBO113" s="1009"/>
      <c r="LBP113" s="1009"/>
      <c r="LBQ113" s="1009"/>
      <c r="LBR113" s="1009"/>
      <c r="LBS113" s="1009"/>
      <c r="LBT113" s="1009"/>
      <c r="LBU113" s="1009"/>
      <c r="LBV113" s="1009"/>
      <c r="LBW113" s="1009"/>
      <c r="LBX113" s="1009"/>
      <c r="LBY113" s="1009"/>
      <c r="LBZ113" s="1009"/>
      <c r="LCA113" s="1009"/>
      <c r="LCB113" s="1009"/>
      <c r="LCC113" s="1009"/>
      <c r="LCD113" s="1009"/>
      <c r="LCE113" s="1009"/>
      <c r="LCF113" s="1009"/>
      <c r="LCG113" s="1009"/>
      <c r="LCH113" s="1009"/>
      <c r="LCI113" s="1009"/>
      <c r="LCJ113" s="1009"/>
      <c r="LCK113" s="1009"/>
      <c r="LCL113" s="1009"/>
      <c r="LCM113" s="1009"/>
      <c r="LCN113" s="1009"/>
      <c r="LCO113" s="1009"/>
      <c r="LCP113" s="1009"/>
      <c r="LCQ113" s="1009"/>
      <c r="LCR113" s="1009"/>
      <c r="LCS113" s="1009"/>
      <c r="LCT113" s="1009"/>
      <c r="LCU113" s="1009"/>
      <c r="LCV113" s="1009"/>
      <c r="LCW113" s="1009"/>
      <c r="LCX113" s="1009"/>
      <c r="LCY113" s="1009"/>
      <c r="LCZ113" s="1009"/>
      <c r="LDA113" s="1009"/>
      <c r="LDB113" s="1009"/>
      <c r="LDC113" s="1009"/>
      <c r="LDD113" s="1009"/>
      <c r="LDE113" s="1009"/>
      <c r="LDF113" s="1009"/>
      <c r="LDG113" s="1009"/>
      <c r="LDH113" s="1009"/>
      <c r="LDI113" s="1009"/>
      <c r="LDJ113" s="1009"/>
      <c r="LDK113" s="1009"/>
      <c r="LDL113" s="1009"/>
      <c r="LDM113" s="1009"/>
      <c r="LDN113" s="1009"/>
      <c r="LDO113" s="1009"/>
      <c r="LDP113" s="1009"/>
      <c r="LDQ113" s="1009"/>
      <c r="LDR113" s="1009"/>
      <c r="LDS113" s="1009"/>
      <c r="LDT113" s="1009"/>
      <c r="LDU113" s="1009"/>
      <c r="LDV113" s="1009"/>
      <c r="LDW113" s="1009"/>
      <c r="LDX113" s="1009"/>
      <c r="LDY113" s="1009"/>
      <c r="LDZ113" s="1009"/>
      <c r="LEA113" s="1009"/>
      <c r="LEB113" s="1009"/>
      <c r="LEC113" s="1009"/>
      <c r="LED113" s="1009"/>
      <c r="LEE113" s="1009"/>
      <c r="LEF113" s="1009"/>
      <c r="LEG113" s="1009"/>
      <c r="LEH113" s="1009"/>
      <c r="LEI113" s="1009"/>
      <c r="LEJ113" s="1009"/>
      <c r="LEK113" s="1009"/>
      <c r="LEL113" s="1009"/>
      <c r="LEM113" s="1009"/>
      <c r="LEN113" s="1009"/>
      <c r="LEO113" s="1009"/>
      <c r="LEP113" s="1009"/>
      <c r="LEQ113" s="1009"/>
      <c r="LER113" s="1009"/>
      <c r="LES113" s="1009"/>
      <c r="LET113" s="1009"/>
      <c r="LEU113" s="1009"/>
      <c r="LEV113" s="1009"/>
      <c r="LEW113" s="1009"/>
      <c r="LEX113" s="1009"/>
      <c r="LEY113" s="1009"/>
      <c r="LEZ113" s="1009"/>
      <c r="LFA113" s="1009"/>
      <c r="LFB113" s="1009"/>
      <c r="LFC113" s="1009"/>
      <c r="LFD113" s="1009"/>
      <c r="LFE113" s="1009"/>
      <c r="LFF113" s="1009"/>
      <c r="LFG113" s="1009"/>
      <c r="LFH113" s="1009"/>
      <c r="LFI113" s="1009"/>
      <c r="LFJ113" s="1009"/>
      <c r="LFK113" s="1009"/>
      <c r="LFL113" s="1009"/>
      <c r="LFM113" s="1009"/>
      <c r="LFN113" s="1009"/>
      <c r="LFO113" s="1009"/>
      <c r="LFP113" s="1009"/>
      <c r="LFQ113" s="1009"/>
      <c r="LFR113" s="1009"/>
      <c r="LFS113" s="1009"/>
      <c r="LFT113" s="1009"/>
      <c r="LFU113" s="1009"/>
      <c r="LFV113" s="1009"/>
      <c r="LFW113" s="1009"/>
      <c r="LFX113" s="1009"/>
      <c r="LFY113" s="1009"/>
      <c r="LFZ113" s="1009"/>
      <c r="LGA113" s="1009"/>
      <c r="LGB113" s="1009"/>
      <c r="LGC113" s="1009"/>
      <c r="LGD113" s="1009"/>
      <c r="LGE113" s="1009"/>
      <c r="LGF113" s="1009"/>
      <c r="LGG113" s="1009"/>
      <c r="LGH113" s="1009"/>
      <c r="LGI113" s="1009"/>
      <c r="LGJ113" s="1009"/>
      <c r="LGK113" s="1009"/>
      <c r="LGL113" s="1009"/>
      <c r="LGM113" s="1009"/>
      <c r="LGN113" s="1009"/>
      <c r="LGO113" s="1009"/>
      <c r="LGP113" s="1009"/>
      <c r="LGQ113" s="1009"/>
      <c r="LGR113" s="1009"/>
      <c r="LGS113" s="1009"/>
      <c r="LGT113" s="1009"/>
      <c r="LGU113" s="1009"/>
      <c r="LGV113" s="1009"/>
      <c r="LGW113" s="1009"/>
      <c r="LGX113" s="1009"/>
      <c r="LGY113" s="1009"/>
      <c r="LGZ113" s="1009"/>
      <c r="LHA113" s="1009"/>
      <c r="LHB113" s="1009"/>
      <c r="LHC113" s="1009"/>
      <c r="LHD113" s="1009"/>
      <c r="LHE113" s="1009"/>
      <c r="LHF113" s="1009"/>
      <c r="LHG113" s="1009"/>
      <c r="LHH113" s="1009"/>
      <c r="LHI113" s="1009"/>
      <c r="LHJ113" s="1009"/>
      <c r="LHK113" s="1009"/>
      <c r="LHL113" s="1009"/>
      <c r="LHM113" s="1009"/>
      <c r="LHN113" s="1009"/>
      <c r="LHO113" s="1009"/>
      <c r="LHP113" s="1009"/>
      <c r="LHQ113" s="1009"/>
      <c r="LHR113" s="1009"/>
      <c r="LHS113" s="1009"/>
      <c r="LHT113" s="1009"/>
      <c r="LHU113" s="1009"/>
      <c r="LHV113" s="1009"/>
      <c r="LHW113" s="1009"/>
      <c r="LHX113" s="1009"/>
      <c r="LHY113" s="1009"/>
      <c r="LHZ113" s="1009"/>
      <c r="LIA113" s="1009"/>
      <c r="LIB113" s="1009"/>
      <c r="LIC113" s="1009"/>
      <c r="LID113" s="1009"/>
      <c r="LIE113" s="1009"/>
      <c r="LIF113" s="1009"/>
      <c r="LIG113" s="1009"/>
      <c r="LIH113" s="1009"/>
      <c r="LII113" s="1009"/>
      <c r="LIJ113" s="1009"/>
      <c r="LIK113" s="1009"/>
      <c r="LIL113" s="1009"/>
      <c r="LIM113" s="1009"/>
      <c r="LIN113" s="1009"/>
      <c r="LIO113" s="1009"/>
      <c r="LIP113" s="1009"/>
      <c r="LIQ113" s="1009"/>
      <c r="LIR113" s="1009"/>
      <c r="LIS113" s="1009"/>
      <c r="LIT113" s="1009"/>
      <c r="LIU113" s="1009"/>
      <c r="LIV113" s="1009"/>
      <c r="LIW113" s="1009"/>
      <c r="LIX113" s="1009"/>
      <c r="LIY113" s="1009"/>
      <c r="LIZ113" s="1009"/>
      <c r="LJA113" s="1009"/>
      <c r="LJB113" s="1009"/>
      <c r="LJC113" s="1009"/>
      <c r="LJD113" s="1009"/>
      <c r="LJE113" s="1009"/>
      <c r="LJF113" s="1009"/>
      <c r="LJG113" s="1009"/>
      <c r="LJH113" s="1009"/>
      <c r="LJI113" s="1009"/>
      <c r="LJJ113" s="1009"/>
      <c r="LJK113" s="1009"/>
      <c r="LJL113" s="1009"/>
      <c r="LJM113" s="1009"/>
      <c r="LJN113" s="1009"/>
      <c r="LJO113" s="1009"/>
      <c r="LJP113" s="1009"/>
      <c r="LJQ113" s="1009"/>
      <c r="LJR113" s="1009"/>
      <c r="LJS113" s="1009"/>
      <c r="LJT113" s="1009"/>
      <c r="LJU113" s="1009"/>
      <c r="LJV113" s="1009"/>
      <c r="LJW113" s="1009"/>
      <c r="LJX113" s="1009"/>
      <c r="LJY113" s="1009"/>
      <c r="LJZ113" s="1009"/>
      <c r="LKA113" s="1009"/>
      <c r="LKB113" s="1009"/>
      <c r="LKC113" s="1009"/>
      <c r="LKD113" s="1009"/>
      <c r="LKE113" s="1009"/>
      <c r="LKF113" s="1009"/>
      <c r="LKG113" s="1009"/>
      <c r="LKH113" s="1009"/>
      <c r="LKI113" s="1009"/>
      <c r="LKJ113" s="1009"/>
      <c r="LKK113" s="1009"/>
      <c r="LKL113" s="1009"/>
      <c r="LKM113" s="1009"/>
      <c r="LKN113" s="1009"/>
      <c r="LKO113" s="1009"/>
      <c r="LKP113" s="1009"/>
      <c r="LKQ113" s="1009"/>
      <c r="LKR113" s="1009"/>
      <c r="LKS113" s="1009"/>
      <c r="LKT113" s="1009"/>
      <c r="LKU113" s="1009"/>
      <c r="LKV113" s="1009"/>
      <c r="LKW113" s="1009"/>
      <c r="LKX113" s="1009"/>
      <c r="LKY113" s="1009"/>
      <c r="LKZ113" s="1009"/>
      <c r="LLA113" s="1009"/>
      <c r="LLB113" s="1009"/>
      <c r="LLC113" s="1009"/>
      <c r="LLD113" s="1009"/>
      <c r="LLE113" s="1009"/>
      <c r="LLF113" s="1009"/>
      <c r="LLG113" s="1009"/>
      <c r="LLH113" s="1009"/>
      <c r="LLI113" s="1009"/>
      <c r="LLJ113" s="1009"/>
      <c r="LLK113" s="1009"/>
      <c r="LLL113" s="1009"/>
      <c r="LLM113" s="1009"/>
      <c r="LLN113" s="1009"/>
      <c r="LLO113" s="1009"/>
      <c r="LLP113" s="1009"/>
      <c r="LLQ113" s="1009"/>
      <c r="LLR113" s="1009"/>
      <c r="LLS113" s="1009"/>
      <c r="LLT113" s="1009"/>
      <c r="LLU113" s="1009"/>
      <c r="LLV113" s="1009"/>
      <c r="LLW113" s="1009"/>
      <c r="LLX113" s="1009"/>
      <c r="LLY113" s="1009"/>
      <c r="LLZ113" s="1009"/>
      <c r="LMA113" s="1009"/>
      <c r="LMB113" s="1009"/>
      <c r="LMC113" s="1009"/>
      <c r="LMD113" s="1009"/>
      <c r="LME113" s="1009"/>
      <c r="LMF113" s="1009"/>
      <c r="LMG113" s="1009"/>
      <c r="LMH113" s="1009"/>
      <c r="LMI113" s="1009"/>
      <c r="LMJ113" s="1009"/>
      <c r="LMK113" s="1009"/>
      <c r="LML113" s="1009"/>
      <c r="LMM113" s="1009"/>
      <c r="LMN113" s="1009"/>
      <c r="LMO113" s="1009"/>
      <c r="LMP113" s="1009"/>
      <c r="LMQ113" s="1009"/>
      <c r="LMR113" s="1009"/>
      <c r="LMS113" s="1009"/>
      <c r="LMT113" s="1009"/>
      <c r="LMU113" s="1009"/>
      <c r="LMV113" s="1009"/>
      <c r="LMW113" s="1009"/>
      <c r="LMX113" s="1009"/>
      <c r="LMY113" s="1009"/>
      <c r="LMZ113" s="1009"/>
      <c r="LNA113" s="1009"/>
      <c r="LNB113" s="1009"/>
      <c r="LNC113" s="1009"/>
      <c r="LND113" s="1009"/>
      <c r="LNE113" s="1009"/>
      <c r="LNF113" s="1009"/>
      <c r="LNG113" s="1009"/>
      <c r="LNH113" s="1009"/>
      <c r="LNI113" s="1009"/>
      <c r="LNJ113" s="1009"/>
      <c r="LNK113" s="1009"/>
      <c r="LNL113" s="1009"/>
      <c r="LNM113" s="1009"/>
      <c r="LNN113" s="1009"/>
      <c r="LNO113" s="1009"/>
      <c r="LNP113" s="1009"/>
      <c r="LNQ113" s="1009"/>
      <c r="LNR113" s="1009"/>
      <c r="LNS113" s="1009"/>
      <c r="LNT113" s="1009"/>
      <c r="LNU113" s="1009"/>
      <c r="LNV113" s="1009"/>
      <c r="LNW113" s="1009"/>
      <c r="LNX113" s="1009"/>
      <c r="LNY113" s="1009"/>
      <c r="LNZ113" s="1009"/>
      <c r="LOA113" s="1009"/>
      <c r="LOB113" s="1009"/>
      <c r="LOC113" s="1009"/>
      <c r="LOD113" s="1009"/>
      <c r="LOE113" s="1009"/>
      <c r="LOF113" s="1009"/>
      <c r="LOG113" s="1009"/>
      <c r="LOH113" s="1009"/>
      <c r="LOI113" s="1009"/>
      <c r="LOJ113" s="1009"/>
      <c r="LOK113" s="1009"/>
      <c r="LOL113" s="1009"/>
      <c r="LOM113" s="1009"/>
      <c r="LON113" s="1009"/>
      <c r="LOO113" s="1009"/>
      <c r="LOP113" s="1009"/>
      <c r="LOQ113" s="1009"/>
      <c r="LOR113" s="1009"/>
      <c r="LOS113" s="1009"/>
      <c r="LOT113" s="1009"/>
      <c r="LOU113" s="1009"/>
      <c r="LOV113" s="1009"/>
      <c r="LOW113" s="1009"/>
      <c r="LOX113" s="1009"/>
      <c r="LOY113" s="1009"/>
      <c r="LOZ113" s="1009"/>
      <c r="LPA113" s="1009"/>
      <c r="LPB113" s="1009"/>
      <c r="LPC113" s="1009"/>
      <c r="LPD113" s="1009"/>
      <c r="LPE113" s="1009"/>
      <c r="LPF113" s="1009"/>
      <c r="LPG113" s="1009"/>
      <c r="LPH113" s="1009"/>
      <c r="LPI113" s="1009"/>
      <c r="LPJ113" s="1009"/>
      <c r="LPK113" s="1009"/>
      <c r="LPL113" s="1009"/>
      <c r="LPM113" s="1009"/>
      <c r="LPN113" s="1009"/>
      <c r="LPO113" s="1009"/>
      <c r="LPP113" s="1009"/>
      <c r="LPQ113" s="1009"/>
      <c r="LPR113" s="1009"/>
      <c r="LPS113" s="1009"/>
      <c r="LPT113" s="1009"/>
      <c r="LPU113" s="1009"/>
      <c r="LPV113" s="1009"/>
      <c r="LPW113" s="1009"/>
      <c r="LPX113" s="1009"/>
      <c r="LPY113" s="1009"/>
      <c r="LPZ113" s="1009"/>
      <c r="LQA113" s="1009"/>
      <c r="LQB113" s="1009"/>
      <c r="LQC113" s="1009"/>
      <c r="LQD113" s="1009"/>
      <c r="LQE113" s="1009"/>
      <c r="LQF113" s="1009"/>
      <c r="LQG113" s="1009"/>
      <c r="LQH113" s="1009"/>
      <c r="LQI113" s="1009"/>
      <c r="LQJ113" s="1009"/>
      <c r="LQK113" s="1009"/>
      <c r="LQL113" s="1009"/>
      <c r="LQM113" s="1009"/>
      <c r="LQN113" s="1009"/>
      <c r="LQO113" s="1009"/>
      <c r="LQP113" s="1009"/>
      <c r="LQQ113" s="1009"/>
      <c r="LQR113" s="1009"/>
      <c r="LQS113" s="1009"/>
      <c r="LQT113" s="1009"/>
      <c r="LQU113" s="1009"/>
      <c r="LQV113" s="1009"/>
      <c r="LQW113" s="1009"/>
      <c r="LQX113" s="1009"/>
      <c r="LQY113" s="1009"/>
      <c r="LQZ113" s="1009"/>
      <c r="LRA113" s="1009"/>
      <c r="LRB113" s="1009"/>
      <c r="LRC113" s="1009"/>
      <c r="LRD113" s="1009"/>
      <c r="LRE113" s="1009"/>
      <c r="LRF113" s="1009"/>
      <c r="LRG113" s="1009"/>
      <c r="LRH113" s="1009"/>
      <c r="LRI113" s="1009"/>
      <c r="LRJ113" s="1009"/>
      <c r="LRK113" s="1009"/>
      <c r="LRL113" s="1009"/>
      <c r="LRM113" s="1009"/>
      <c r="LRN113" s="1009"/>
      <c r="LRO113" s="1009"/>
      <c r="LRP113" s="1009"/>
      <c r="LRQ113" s="1009"/>
      <c r="LRR113" s="1009"/>
      <c r="LRS113" s="1009"/>
      <c r="LRT113" s="1009"/>
      <c r="LRU113" s="1009"/>
      <c r="LRV113" s="1009"/>
      <c r="LRW113" s="1009"/>
      <c r="LRX113" s="1009"/>
      <c r="LRY113" s="1009"/>
      <c r="LRZ113" s="1009"/>
      <c r="LSA113" s="1009"/>
      <c r="LSB113" s="1009"/>
      <c r="LSC113" s="1009"/>
      <c r="LSD113" s="1009"/>
      <c r="LSE113" s="1009"/>
      <c r="LSF113" s="1009"/>
      <c r="LSG113" s="1009"/>
      <c r="LSH113" s="1009"/>
      <c r="LSI113" s="1009"/>
      <c r="LSJ113" s="1009"/>
      <c r="LSK113" s="1009"/>
      <c r="LSL113" s="1009"/>
      <c r="LSM113" s="1009"/>
      <c r="LSN113" s="1009"/>
      <c r="LSO113" s="1009"/>
      <c r="LSP113" s="1009"/>
      <c r="LSQ113" s="1009"/>
      <c r="LSR113" s="1009"/>
      <c r="LSS113" s="1009"/>
      <c r="LST113" s="1009"/>
      <c r="LSU113" s="1009"/>
      <c r="LSV113" s="1009"/>
      <c r="LSW113" s="1009"/>
      <c r="LSX113" s="1009"/>
      <c r="LSY113" s="1009"/>
      <c r="LSZ113" s="1009"/>
      <c r="LTA113" s="1009"/>
      <c r="LTB113" s="1009"/>
      <c r="LTC113" s="1009"/>
      <c r="LTD113" s="1009"/>
      <c r="LTE113" s="1009"/>
      <c r="LTF113" s="1009"/>
      <c r="LTG113" s="1009"/>
      <c r="LTH113" s="1009"/>
      <c r="LTI113" s="1009"/>
      <c r="LTJ113" s="1009"/>
      <c r="LTK113" s="1009"/>
      <c r="LTL113" s="1009"/>
      <c r="LTM113" s="1009"/>
      <c r="LTN113" s="1009"/>
      <c r="LTO113" s="1009"/>
      <c r="LTP113" s="1009"/>
      <c r="LTQ113" s="1009"/>
      <c r="LTR113" s="1009"/>
      <c r="LTS113" s="1009"/>
      <c r="LTT113" s="1009"/>
      <c r="LTU113" s="1009"/>
      <c r="LTV113" s="1009"/>
      <c r="LTW113" s="1009"/>
      <c r="LTX113" s="1009"/>
      <c r="LTY113" s="1009"/>
      <c r="LTZ113" s="1009"/>
      <c r="LUA113" s="1009"/>
      <c r="LUB113" s="1009"/>
      <c r="LUC113" s="1009"/>
      <c r="LUD113" s="1009"/>
      <c r="LUE113" s="1009"/>
      <c r="LUF113" s="1009"/>
      <c r="LUG113" s="1009"/>
      <c r="LUH113" s="1009"/>
      <c r="LUI113" s="1009"/>
      <c r="LUJ113" s="1009"/>
      <c r="LUK113" s="1009"/>
      <c r="LUL113" s="1009"/>
      <c r="LUM113" s="1009"/>
      <c r="LUN113" s="1009"/>
      <c r="LUO113" s="1009"/>
      <c r="LUP113" s="1009"/>
      <c r="LUQ113" s="1009"/>
      <c r="LUR113" s="1009"/>
      <c r="LUS113" s="1009"/>
      <c r="LUT113" s="1009"/>
      <c r="LUU113" s="1009"/>
      <c r="LUV113" s="1009"/>
      <c r="LUW113" s="1009"/>
      <c r="LUX113" s="1009"/>
      <c r="LUY113" s="1009"/>
      <c r="LUZ113" s="1009"/>
      <c r="LVA113" s="1009"/>
      <c r="LVB113" s="1009"/>
      <c r="LVC113" s="1009"/>
      <c r="LVD113" s="1009"/>
      <c r="LVE113" s="1009"/>
      <c r="LVF113" s="1009"/>
      <c r="LVG113" s="1009"/>
      <c r="LVH113" s="1009"/>
      <c r="LVI113" s="1009"/>
      <c r="LVJ113" s="1009"/>
      <c r="LVK113" s="1009"/>
      <c r="LVL113" s="1009"/>
      <c r="LVM113" s="1009"/>
      <c r="LVN113" s="1009"/>
      <c r="LVO113" s="1009"/>
      <c r="LVP113" s="1009"/>
      <c r="LVQ113" s="1009"/>
      <c r="LVR113" s="1009"/>
      <c r="LVS113" s="1009"/>
      <c r="LVT113" s="1009"/>
      <c r="LVU113" s="1009"/>
      <c r="LVV113" s="1009"/>
      <c r="LVW113" s="1009"/>
      <c r="LVX113" s="1009"/>
      <c r="LVY113" s="1009"/>
      <c r="LVZ113" s="1009"/>
      <c r="LWA113" s="1009"/>
      <c r="LWB113" s="1009"/>
      <c r="LWC113" s="1009"/>
      <c r="LWD113" s="1009"/>
      <c r="LWE113" s="1009"/>
      <c r="LWF113" s="1009"/>
      <c r="LWG113" s="1009"/>
      <c r="LWH113" s="1009"/>
      <c r="LWI113" s="1009"/>
      <c r="LWJ113" s="1009"/>
      <c r="LWK113" s="1009"/>
      <c r="LWL113" s="1009"/>
      <c r="LWM113" s="1009"/>
      <c r="LWN113" s="1009"/>
      <c r="LWO113" s="1009"/>
      <c r="LWP113" s="1009"/>
      <c r="LWQ113" s="1009"/>
      <c r="LWR113" s="1009"/>
      <c r="LWS113" s="1009"/>
      <c r="LWT113" s="1009"/>
      <c r="LWU113" s="1009"/>
      <c r="LWV113" s="1009"/>
      <c r="LWW113" s="1009"/>
      <c r="LWX113" s="1009"/>
      <c r="LWY113" s="1009"/>
      <c r="LWZ113" s="1009"/>
      <c r="LXA113" s="1009"/>
      <c r="LXB113" s="1009"/>
      <c r="LXC113" s="1009"/>
      <c r="LXD113" s="1009"/>
      <c r="LXE113" s="1009"/>
      <c r="LXF113" s="1009"/>
      <c r="LXG113" s="1009"/>
      <c r="LXH113" s="1009"/>
      <c r="LXI113" s="1009"/>
      <c r="LXJ113" s="1009"/>
      <c r="LXK113" s="1009"/>
      <c r="LXL113" s="1009"/>
      <c r="LXM113" s="1009"/>
      <c r="LXN113" s="1009"/>
      <c r="LXO113" s="1009"/>
      <c r="LXP113" s="1009"/>
      <c r="LXQ113" s="1009"/>
      <c r="LXR113" s="1009"/>
      <c r="LXS113" s="1009"/>
      <c r="LXT113" s="1009"/>
      <c r="LXU113" s="1009"/>
      <c r="LXV113" s="1009"/>
      <c r="LXW113" s="1009"/>
      <c r="LXX113" s="1009"/>
      <c r="LXY113" s="1009"/>
      <c r="LXZ113" s="1009"/>
      <c r="LYA113" s="1009"/>
      <c r="LYB113" s="1009"/>
      <c r="LYC113" s="1009"/>
      <c r="LYD113" s="1009"/>
      <c r="LYE113" s="1009"/>
      <c r="LYF113" s="1009"/>
      <c r="LYG113" s="1009"/>
      <c r="LYH113" s="1009"/>
      <c r="LYI113" s="1009"/>
      <c r="LYJ113" s="1009"/>
      <c r="LYK113" s="1009"/>
      <c r="LYL113" s="1009"/>
      <c r="LYM113" s="1009"/>
      <c r="LYN113" s="1009"/>
      <c r="LYO113" s="1009"/>
      <c r="LYP113" s="1009"/>
      <c r="LYQ113" s="1009"/>
      <c r="LYR113" s="1009"/>
      <c r="LYS113" s="1009"/>
      <c r="LYT113" s="1009"/>
      <c r="LYU113" s="1009"/>
      <c r="LYV113" s="1009"/>
      <c r="LYW113" s="1009"/>
      <c r="LYX113" s="1009"/>
      <c r="LYY113" s="1009"/>
      <c r="LYZ113" s="1009"/>
      <c r="LZA113" s="1009"/>
      <c r="LZB113" s="1009"/>
      <c r="LZC113" s="1009"/>
      <c r="LZD113" s="1009"/>
      <c r="LZE113" s="1009"/>
      <c r="LZF113" s="1009"/>
      <c r="LZG113" s="1009"/>
      <c r="LZH113" s="1009"/>
      <c r="LZI113" s="1009"/>
      <c r="LZJ113" s="1009"/>
      <c r="LZK113" s="1009"/>
      <c r="LZL113" s="1009"/>
      <c r="LZM113" s="1009"/>
      <c r="LZN113" s="1009"/>
      <c r="LZO113" s="1009"/>
      <c r="LZP113" s="1009"/>
      <c r="LZQ113" s="1009"/>
      <c r="LZR113" s="1009"/>
      <c r="LZS113" s="1009"/>
      <c r="LZT113" s="1009"/>
      <c r="LZU113" s="1009"/>
      <c r="LZV113" s="1009"/>
      <c r="LZW113" s="1009"/>
      <c r="LZX113" s="1009"/>
      <c r="LZY113" s="1009"/>
      <c r="LZZ113" s="1009"/>
      <c r="MAA113" s="1009"/>
      <c r="MAB113" s="1009"/>
      <c r="MAC113" s="1009"/>
      <c r="MAD113" s="1009"/>
      <c r="MAE113" s="1009"/>
      <c r="MAF113" s="1009"/>
      <c r="MAG113" s="1009"/>
      <c r="MAH113" s="1009"/>
      <c r="MAI113" s="1009"/>
      <c r="MAJ113" s="1009"/>
      <c r="MAK113" s="1009"/>
      <c r="MAL113" s="1009"/>
      <c r="MAM113" s="1009"/>
      <c r="MAN113" s="1009"/>
      <c r="MAO113" s="1009"/>
      <c r="MAP113" s="1009"/>
      <c r="MAQ113" s="1009"/>
      <c r="MAR113" s="1009"/>
      <c r="MAS113" s="1009"/>
      <c r="MAT113" s="1009"/>
      <c r="MAU113" s="1009"/>
      <c r="MAV113" s="1009"/>
      <c r="MAW113" s="1009"/>
      <c r="MAX113" s="1009"/>
      <c r="MAY113" s="1009"/>
      <c r="MAZ113" s="1009"/>
      <c r="MBA113" s="1009"/>
      <c r="MBB113" s="1009"/>
      <c r="MBC113" s="1009"/>
      <c r="MBD113" s="1009"/>
      <c r="MBE113" s="1009"/>
      <c r="MBF113" s="1009"/>
      <c r="MBG113" s="1009"/>
      <c r="MBH113" s="1009"/>
      <c r="MBI113" s="1009"/>
      <c r="MBJ113" s="1009"/>
      <c r="MBK113" s="1009"/>
      <c r="MBL113" s="1009"/>
      <c r="MBM113" s="1009"/>
      <c r="MBN113" s="1009"/>
      <c r="MBO113" s="1009"/>
      <c r="MBP113" s="1009"/>
      <c r="MBQ113" s="1009"/>
      <c r="MBR113" s="1009"/>
      <c r="MBS113" s="1009"/>
      <c r="MBT113" s="1009"/>
      <c r="MBU113" s="1009"/>
      <c r="MBV113" s="1009"/>
      <c r="MBW113" s="1009"/>
      <c r="MBX113" s="1009"/>
      <c r="MBY113" s="1009"/>
      <c r="MBZ113" s="1009"/>
      <c r="MCA113" s="1009"/>
      <c r="MCB113" s="1009"/>
      <c r="MCC113" s="1009"/>
      <c r="MCD113" s="1009"/>
      <c r="MCE113" s="1009"/>
      <c r="MCF113" s="1009"/>
      <c r="MCG113" s="1009"/>
      <c r="MCH113" s="1009"/>
      <c r="MCI113" s="1009"/>
      <c r="MCJ113" s="1009"/>
      <c r="MCK113" s="1009"/>
      <c r="MCL113" s="1009"/>
      <c r="MCM113" s="1009"/>
      <c r="MCN113" s="1009"/>
      <c r="MCO113" s="1009"/>
      <c r="MCP113" s="1009"/>
      <c r="MCQ113" s="1009"/>
      <c r="MCR113" s="1009"/>
      <c r="MCS113" s="1009"/>
      <c r="MCT113" s="1009"/>
      <c r="MCU113" s="1009"/>
      <c r="MCV113" s="1009"/>
      <c r="MCW113" s="1009"/>
      <c r="MCX113" s="1009"/>
      <c r="MCY113" s="1009"/>
      <c r="MCZ113" s="1009"/>
      <c r="MDA113" s="1009"/>
      <c r="MDB113" s="1009"/>
      <c r="MDC113" s="1009"/>
      <c r="MDD113" s="1009"/>
      <c r="MDE113" s="1009"/>
      <c r="MDF113" s="1009"/>
      <c r="MDG113" s="1009"/>
      <c r="MDH113" s="1009"/>
      <c r="MDI113" s="1009"/>
      <c r="MDJ113" s="1009"/>
      <c r="MDK113" s="1009"/>
      <c r="MDL113" s="1009"/>
      <c r="MDM113" s="1009"/>
      <c r="MDN113" s="1009"/>
      <c r="MDO113" s="1009"/>
      <c r="MDP113" s="1009"/>
      <c r="MDQ113" s="1009"/>
      <c r="MDR113" s="1009"/>
      <c r="MDS113" s="1009"/>
      <c r="MDT113" s="1009"/>
      <c r="MDU113" s="1009"/>
      <c r="MDV113" s="1009"/>
      <c r="MDW113" s="1009"/>
      <c r="MDX113" s="1009"/>
      <c r="MDY113" s="1009"/>
      <c r="MDZ113" s="1009"/>
      <c r="MEA113" s="1009"/>
      <c r="MEB113" s="1009"/>
      <c r="MEC113" s="1009"/>
      <c r="MED113" s="1009"/>
      <c r="MEE113" s="1009"/>
      <c r="MEF113" s="1009"/>
      <c r="MEG113" s="1009"/>
      <c r="MEH113" s="1009"/>
      <c r="MEI113" s="1009"/>
      <c r="MEJ113" s="1009"/>
      <c r="MEK113" s="1009"/>
      <c r="MEL113" s="1009"/>
      <c r="MEM113" s="1009"/>
      <c r="MEN113" s="1009"/>
      <c r="MEO113" s="1009"/>
      <c r="MEP113" s="1009"/>
      <c r="MEQ113" s="1009"/>
      <c r="MER113" s="1009"/>
      <c r="MES113" s="1009"/>
      <c r="MET113" s="1009"/>
      <c r="MEU113" s="1009"/>
      <c r="MEV113" s="1009"/>
      <c r="MEW113" s="1009"/>
      <c r="MEX113" s="1009"/>
      <c r="MEY113" s="1009"/>
      <c r="MEZ113" s="1009"/>
      <c r="MFA113" s="1009"/>
      <c r="MFB113" s="1009"/>
      <c r="MFC113" s="1009"/>
      <c r="MFD113" s="1009"/>
      <c r="MFE113" s="1009"/>
      <c r="MFF113" s="1009"/>
      <c r="MFG113" s="1009"/>
      <c r="MFH113" s="1009"/>
      <c r="MFI113" s="1009"/>
      <c r="MFJ113" s="1009"/>
      <c r="MFK113" s="1009"/>
      <c r="MFL113" s="1009"/>
      <c r="MFM113" s="1009"/>
      <c r="MFN113" s="1009"/>
      <c r="MFO113" s="1009"/>
      <c r="MFP113" s="1009"/>
      <c r="MFQ113" s="1009"/>
      <c r="MFR113" s="1009"/>
      <c r="MFS113" s="1009"/>
      <c r="MFT113" s="1009"/>
      <c r="MFU113" s="1009"/>
      <c r="MFV113" s="1009"/>
      <c r="MFW113" s="1009"/>
      <c r="MFX113" s="1009"/>
      <c r="MFY113" s="1009"/>
      <c r="MFZ113" s="1009"/>
      <c r="MGA113" s="1009"/>
      <c r="MGB113" s="1009"/>
      <c r="MGC113" s="1009"/>
      <c r="MGD113" s="1009"/>
      <c r="MGE113" s="1009"/>
      <c r="MGF113" s="1009"/>
      <c r="MGG113" s="1009"/>
      <c r="MGH113" s="1009"/>
      <c r="MGI113" s="1009"/>
      <c r="MGJ113" s="1009"/>
      <c r="MGK113" s="1009"/>
      <c r="MGL113" s="1009"/>
      <c r="MGM113" s="1009"/>
      <c r="MGN113" s="1009"/>
      <c r="MGO113" s="1009"/>
      <c r="MGP113" s="1009"/>
      <c r="MGQ113" s="1009"/>
      <c r="MGR113" s="1009"/>
      <c r="MGS113" s="1009"/>
      <c r="MGT113" s="1009"/>
      <c r="MGU113" s="1009"/>
      <c r="MGV113" s="1009"/>
      <c r="MGW113" s="1009"/>
      <c r="MGX113" s="1009"/>
      <c r="MGY113" s="1009"/>
      <c r="MGZ113" s="1009"/>
      <c r="MHA113" s="1009"/>
      <c r="MHB113" s="1009"/>
      <c r="MHC113" s="1009"/>
      <c r="MHD113" s="1009"/>
      <c r="MHE113" s="1009"/>
      <c r="MHF113" s="1009"/>
      <c r="MHG113" s="1009"/>
      <c r="MHH113" s="1009"/>
      <c r="MHI113" s="1009"/>
      <c r="MHJ113" s="1009"/>
      <c r="MHK113" s="1009"/>
      <c r="MHL113" s="1009"/>
      <c r="MHM113" s="1009"/>
      <c r="MHN113" s="1009"/>
      <c r="MHO113" s="1009"/>
      <c r="MHP113" s="1009"/>
      <c r="MHQ113" s="1009"/>
      <c r="MHR113" s="1009"/>
      <c r="MHS113" s="1009"/>
      <c r="MHT113" s="1009"/>
      <c r="MHU113" s="1009"/>
      <c r="MHV113" s="1009"/>
      <c r="MHW113" s="1009"/>
      <c r="MHX113" s="1009"/>
      <c r="MHY113" s="1009"/>
      <c r="MHZ113" s="1009"/>
      <c r="MIA113" s="1009"/>
      <c r="MIB113" s="1009"/>
      <c r="MIC113" s="1009"/>
      <c r="MID113" s="1009"/>
      <c r="MIE113" s="1009"/>
      <c r="MIF113" s="1009"/>
      <c r="MIG113" s="1009"/>
      <c r="MIH113" s="1009"/>
      <c r="MII113" s="1009"/>
      <c r="MIJ113" s="1009"/>
      <c r="MIK113" s="1009"/>
      <c r="MIL113" s="1009"/>
      <c r="MIM113" s="1009"/>
      <c r="MIN113" s="1009"/>
      <c r="MIO113" s="1009"/>
      <c r="MIP113" s="1009"/>
      <c r="MIQ113" s="1009"/>
      <c r="MIR113" s="1009"/>
      <c r="MIS113" s="1009"/>
      <c r="MIT113" s="1009"/>
      <c r="MIU113" s="1009"/>
      <c r="MIV113" s="1009"/>
      <c r="MIW113" s="1009"/>
      <c r="MIX113" s="1009"/>
      <c r="MIY113" s="1009"/>
      <c r="MIZ113" s="1009"/>
      <c r="MJA113" s="1009"/>
      <c r="MJB113" s="1009"/>
      <c r="MJC113" s="1009"/>
      <c r="MJD113" s="1009"/>
      <c r="MJE113" s="1009"/>
      <c r="MJF113" s="1009"/>
      <c r="MJG113" s="1009"/>
      <c r="MJH113" s="1009"/>
      <c r="MJI113" s="1009"/>
      <c r="MJJ113" s="1009"/>
      <c r="MJK113" s="1009"/>
      <c r="MJL113" s="1009"/>
      <c r="MJM113" s="1009"/>
      <c r="MJN113" s="1009"/>
      <c r="MJO113" s="1009"/>
      <c r="MJP113" s="1009"/>
      <c r="MJQ113" s="1009"/>
      <c r="MJR113" s="1009"/>
      <c r="MJS113" s="1009"/>
      <c r="MJT113" s="1009"/>
      <c r="MJU113" s="1009"/>
      <c r="MJV113" s="1009"/>
      <c r="MJW113" s="1009"/>
      <c r="MJX113" s="1009"/>
      <c r="MJY113" s="1009"/>
      <c r="MJZ113" s="1009"/>
      <c r="MKA113" s="1009"/>
      <c r="MKB113" s="1009"/>
      <c r="MKC113" s="1009"/>
      <c r="MKD113" s="1009"/>
      <c r="MKE113" s="1009"/>
      <c r="MKF113" s="1009"/>
      <c r="MKG113" s="1009"/>
      <c r="MKH113" s="1009"/>
      <c r="MKI113" s="1009"/>
      <c r="MKJ113" s="1009"/>
      <c r="MKK113" s="1009"/>
      <c r="MKL113" s="1009"/>
      <c r="MKM113" s="1009"/>
      <c r="MKN113" s="1009"/>
      <c r="MKO113" s="1009"/>
      <c r="MKP113" s="1009"/>
      <c r="MKQ113" s="1009"/>
      <c r="MKR113" s="1009"/>
      <c r="MKS113" s="1009"/>
      <c r="MKT113" s="1009"/>
      <c r="MKU113" s="1009"/>
      <c r="MKV113" s="1009"/>
      <c r="MKW113" s="1009"/>
      <c r="MKX113" s="1009"/>
      <c r="MKY113" s="1009"/>
      <c r="MKZ113" s="1009"/>
      <c r="MLA113" s="1009"/>
      <c r="MLB113" s="1009"/>
      <c r="MLC113" s="1009"/>
      <c r="MLD113" s="1009"/>
      <c r="MLE113" s="1009"/>
      <c r="MLF113" s="1009"/>
      <c r="MLG113" s="1009"/>
      <c r="MLH113" s="1009"/>
      <c r="MLI113" s="1009"/>
      <c r="MLJ113" s="1009"/>
      <c r="MLK113" s="1009"/>
      <c r="MLL113" s="1009"/>
      <c r="MLM113" s="1009"/>
      <c r="MLN113" s="1009"/>
      <c r="MLO113" s="1009"/>
      <c r="MLP113" s="1009"/>
      <c r="MLQ113" s="1009"/>
      <c r="MLR113" s="1009"/>
      <c r="MLS113" s="1009"/>
      <c r="MLT113" s="1009"/>
      <c r="MLU113" s="1009"/>
      <c r="MLV113" s="1009"/>
      <c r="MLW113" s="1009"/>
      <c r="MLX113" s="1009"/>
      <c r="MLY113" s="1009"/>
      <c r="MLZ113" s="1009"/>
      <c r="MMA113" s="1009"/>
      <c r="MMB113" s="1009"/>
      <c r="MMC113" s="1009"/>
      <c r="MMD113" s="1009"/>
      <c r="MME113" s="1009"/>
      <c r="MMF113" s="1009"/>
      <c r="MMG113" s="1009"/>
      <c r="MMH113" s="1009"/>
      <c r="MMI113" s="1009"/>
      <c r="MMJ113" s="1009"/>
      <c r="MMK113" s="1009"/>
      <c r="MML113" s="1009"/>
      <c r="MMM113" s="1009"/>
      <c r="MMN113" s="1009"/>
      <c r="MMO113" s="1009"/>
      <c r="MMP113" s="1009"/>
      <c r="MMQ113" s="1009"/>
      <c r="MMR113" s="1009"/>
      <c r="MMS113" s="1009"/>
      <c r="MMT113" s="1009"/>
      <c r="MMU113" s="1009"/>
      <c r="MMV113" s="1009"/>
      <c r="MMW113" s="1009"/>
      <c r="MMX113" s="1009"/>
      <c r="MMY113" s="1009"/>
      <c r="MMZ113" s="1009"/>
      <c r="MNA113" s="1009"/>
      <c r="MNB113" s="1009"/>
      <c r="MNC113" s="1009"/>
      <c r="MND113" s="1009"/>
      <c r="MNE113" s="1009"/>
      <c r="MNF113" s="1009"/>
      <c r="MNG113" s="1009"/>
      <c r="MNH113" s="1009"/>
      <c r="MNI113" s="1009"/>
      <c r="MNJ113" s="1009"/>
      <c r="MNK113" s="1009"/>
      <c r="MNL113" s="1009"/>
      <c r="MNM113" s="1009"/>
      <c r="MNN113" s="1009"/>
      <c r="MNO113" s="1009"/>
      <c r="MNP113" s="1009"/>
      <c r="MNQ113" s="1009"/>
      <c r="MNR113" s="1009"/>
      <c r="MNS113" s="1009"/>
      <c r="MNT113" s="1009"/>
      <c r="MNU113" s="1009"/>
      <c r="MNV113" s="1009"/>
      <c r="MNW113" s="1009"/>
      <c r="MNX113" s="1009"/>
      <c r="MNY113" s="1009"/>
      <c r="MNZ113" s="1009"/>
      <c r="MOA113" s="1009"/>
      <c r="MOB113" s="1009"/>
      <c r="MOC113" s="1009"/>
      <c r="MOD113" s="1009"/>
      <c r="MOE113" s="1009"/>
      <c r="MOF113" s="1009"/>
      <c r="MOG113" s="1009"/>
      <c r="MOH113" s="1009"/>
      <c r="MOI113" s="1009"/>
      <c r="MOJ113" s="1009"/>
      <c r="MOK113" s="1009"/>
      <c r="MOL113" s="1009"/>
      <c r="MOM113" s="1009"/>
      <c r="MON113" s="1009"/>
      <c r="MOO113" s="1009"/>
      <c r="MOP113" s="1009"/>
      <c r="MOQ113" s="1009"/>
      <c r="MOR113" s="1009"/>
      <c r="MOS113" s="1009"/>
      <c r="MOT113" s="1009"/>
      <c r="MOU113" s="1009"/>
      <c r="MOV113" s="1009"/>
      <c r="MOW113" s="1009"/>
      <c r="MOX113" s="1009"/>
      <c r="MOY113" s="1009"/>
      <c r="MOZ113" s="1009"/>
      <c r="MPA113" s="1009"/>
      <c r="MPB113" s="1009"/>
      <c r="MPC113" s="1009"/>
      <c r="MPD113" s="1009"/>
      <c r="MPE113" s="1009"/>
      <c r="MPF113" s="1009"/>
      <c r="MPG113" s="1009"/>
      <c r="MPH113" s="1009"/>
      <c r="MPI113" s="1009"/>
      <c r="MPJ113" s="1009"/>
      <c r="MPK113" s="1009"/>
      <c r="MPL113" s="1009"/>
      <c r="MPM113" s="1009"/>
      <c r="MPN113" s="1009"/>
      <c r="MPO113" s="1009"/>
      <c r="MPP113" s="1009"/>
      <c r="MPQ113" s="1009"/>
      <c r="MPR113" s="1009"/>
      <c r="MPS113" s="1009"/>
      <c r="MPT113" s="1009"/>
      <c r="MPU113" s="1009"/>
      <c r="MPV113" s="1009"/>
      <c r="MPW113" s="1009"/>
      <c r="MPX113" s="1009"/>
      <c r="MPY113" s="1009"/>
      <c r="MPZ113" s="1009"/>
      <c r="MQA113" s="1009"/>
      <c r="MQB113" s="1009"/>
      <c r="MQC113" s="1009"/>
      <c r="MQD113" s="1009"/>
      <c r="MQE113" s="1009"/>
      <c r="MQF113" s="1009"/>
      <c r="MQG113" s="1009"/>
      <c r="MQH113" s="1009"/>
      <c r="MQI113" s="1009"/>
      <c r="MQJ113" s="1009"/>
      <c r="MQK113" s="1009"/>
      <c r="MQL113" s="1009"/>
      <c r="MQM113" s="1009"/>
      <c r="MQN113" s="1009"/>
      <c r="MQO113" s="1009"/>
      <c r="MQP113" s="1009"/>
      <c r="MQQ113" s="1009"/>
      <c r="MQR113" s="1009"/>
      <c r="MQS113" s="1009"/>
      <c r="MQT113" s="1009"/>
      <c r="MQU113" s="1009"/>
      <c r="MQV113" s="1009"/>
      <c r="MQW113" s="1009"/>
      <c r="MQX113" s="1009"/>
      <c r="MQY113" s="1009"/>
      <c r="MQZ113" s="1009"/>
      <c r="MRA113" s="1009"/>
      <c r="MRB113" s="1009"/>
      <c r="MRC113" s="1009"/>
      <c r="MRD113" s="1009"/>
      <c r="MRE113" s="1009"/>
      <c r="MRF113" s="1009"/>
      <c r="MRG113" s="1009"/>
      <c r="MRH113" s="1009"/>
      <c r="MRI113" s="1009"/>
      <c r="MRJ113" s="1009"/>
      <c r="MRK113" s="1009"/>
      <c r="MRL113" s="1009"/>
      <c r="MRM113" s="1009"/>
      <c r="MRN113" s="1009"/>
      <c r="MRO113" s="1009"/>
      <c r="MRP113" s="1009"/>
      <c r="MRQ113" s="1009"/>
      <c r="MRR113" s="1009"/>
      <c r="MRS113" s="1009"/>
      <c r="MRT113" s="1009"/>
      <c r="MRU113" s="1009"/>
      <c r="MRV113" s="1009"/>
      <c r="MRW113" s="1009"/>
      <c r="MRX113" s="1009"/>
      <c r="MRY113" s="1009"/>
      <c r="MRZ113" s="1009"/>
      <c r="MSA113" s="1009"/>
      <c r="MSB113" s="1009"/>
      <c r="MSC113" s="1009"/>
      <c r="MSD113" s="1009"/>
      <c r="MSE113" s="1009"/>
      <c r="MSF113" s="1009"/>
      <c r="MSG113" s="1009"/>
      <c r="MSH113" s="1009"/>
      <c r="MSI113" s="1009"/>
      <c r="MSJ113" s="1009"/>
      <c r="MSK113" s="1009"/>
      <c r="MSL113" s="1009"/>
      <c r="MSM113" s="1009"/>
      <c r="MSN113" s="1009"/>
      <c r="MSO113" s="1009"/>
      <c r="MSP113" s="1009"/>
      <c r="MSQ113" s="1009"/>
      <c r="MSR113" s="1009"/>
      <c r="MSS113" s="1009"/>
      <c r="MST113" s="1009"/>
      <c r="MSU113" s="1009"/>
      <c r="MSV113" s="1009"/>
      <c r="MSW113" s="1009"/>
      <c r="MSX113" s="1009"/>
      <c r="MSY113" s="1009"/>
      <c r="MSZ113" s="1009"/>
      <c r="MTA113" s="1009"/>
      <c r="MTB113" s="1009"/>
      <c r="MTC113" s="1009"/>
      <c r="MTD113" s="1009"/>
      <c r="MTE113" s="1009"/>
      <c r="MTF113" s="1009"/>
      <c r="MTG113" s="1009"/>
      <c r="MTH113" s="1009"/>
      <c r="MTI113" s="1009"/>
      <c r="MTJ113" s="1009"/>
      <c r="MTK113" s="1009"/>
      <c r="MTL113" s="1009"/>
      <c r="MTM113" s="1009"/>
      <c r="MTN113" s="1009"/>
      <c r="MTO113" s="1009"/>
      <c r="MTP113" s="1009"/>
      <c r="MTQ113" s="1009"/>
      <c r="MTR113" s="1009"/>
      <c r="MTS113" s="1009"/>
      <c r="MTT113" s="1009"/>
      <c r="MTU113" s="1009"/>
      <c r="MTV113" s="1009"/>
      <c r="MTW113" s="1009"/>
      <c r="MTX113" s="1009"/>
      <c r="MTY113" s="1009"/>
      <c r="MTZ113" s="1009"/>
      <c r="MUA113" s="1009"/>
      <c r="MUB113" s="1009"/>
      <c r="MUC113" s="1009"/>
      <c r="MUD113" s="1009"/>
      <c r="MUE113" s="1009"/>
      <c r="MUF113" s="1009"/>
      <c r="MUG113" s="1009"/>
      <c r="MUH113" s="1009"/>
      <c r="MUI113" s="1009"/>
      <c r="MUJ113" s="1009"/>
      <c r="MUK113" s="1009"/>
      <c r="MUL113" s="1009"/>
      <c r="MUM113" s="1009"/>
      <c r="MUN113" s="1009"/>
      <c r="MUO113" s="1009"/>
      <c r="MUP113" s="1009"/>
      <c r="MUQ113" s="1009"/>
      <c r="MUR113" s="1009"/>
      <c r="MUS113" s="1009"/>
      <c r="MUT113" s="1009"/>
      <c r="MUU113" s="1009"/>
      <c r="MUV113" s="1009"/>
      <c r="MUW113" s="1009"/>
      <c r="MUX113" s="1009"/>
      <c r="MUY113" s="1009"/>
      <c r="MUZ113" s="1009"/>
      <c r="MVA113" s="1009"/>
      <c r="MVB113" s="1009"/>
      <c r="MVC113" s="1009"/>
      <c r="MVD113" s="1009"/>
      <c r="MVE113" s="1009"/>
      <c r="MVF113" s="1009"/>
      <c r="MVG113" s="1009"/>
      <c r="MVH113" s="1009"/>
      <c r="MVI113" s="1009"/>
      <c r="MVJ113" s="1009"/>
      <c r="MVK113" s="1009"/>
      <c r="MVL113" s="1009"/>
      <c r="MVM113" s="1009"/>
      <c r="MVN113" s="1009"/>
      <c r="MVO113" s="1009"/>
      <c r="MVP113" s="1009"/>
      <c r="MVQ113" s="1009"/>
      <c r="MVR113" s="1009"/>
      <c r="MVS113" s="1009"/>
      <c r="MVT113" s="1009"/>
      <c r="MVU113" s="1009"/>
      <c r="MVV113" s="1009"/>
      <c r="MVW113" s="1009"/>
      <c r="MVX113" s="1009"/>
      <c r="MVY113" s="1009"/>
      <c r="MVZ113" s="1009"/>
      <c r="MWA113" s="1009"/>
      <c r="MWB113" s="1009"/>
      <c r="MWC113" s="1009"/>
      <c r="MWD113" s="1009"/>
      <c r="MWE113" s="1009"/>
      <c r="MWF113" s="1009"/>
      <c r="MWG113" s="1009"/>
      <c r="MWH113" s="1009"/>
      <c r="MWI113" s="1009"/>
      <c r="MWJ113" s="1009"/>
      <c r="MWK113" s="1009"/>
      <c r="MWL113" s="1009"/>
      <c r="MWM113" s="1009"/>
      <c r="MWN113" s="1009"/>
      <c r="MWO113" s="1009"/>
      <c r="MWP113" s="1009"/>
      <c r="MWQ113" s="1009"/>
      <c r="MWR113" s="1009"/>
      <c r="MWS113" s="1009"/>
      <c r="MWT113" s="1009"/>
      <c r="MWU113" s="1009"/>
      <c r="MWV113" s="1009"/>
      <c r="MWW113" s="1009"/>
      <c r="MWX113" s="1009"/>
      <c r="MWY113" s="1009"/>
      <c r="MWZ113" s="1009"/>
      <c r="MXA113" s="1009"/>
      <c r="MXB113" s="1009"/>
      <c r="MXC113" s="1009"/>
      <c r="MXD113" s="1009"/>
      <c r="MXE113" s="1009"/>
      <c r="MXF113" s="1009"/>
      <c r="MXG113" s="1009"/>
      <c r="MXH113" s="1009"/>
      <c r="MXI113" s="1009"/>
      <c r="MXJ113" s="1009"/>
      <c r="MXK113" s="1009"/>
      <c r="MXL113" s="1009"/>
      <c r="MXM113" s="1009"/>
      <c r="MXN113" s="1009"/>
      <c r="MXO113" s="1009"/>
      <c r="MXP113" s="1009"/>
      <c r="MXQ113" s="1009"/>
      <c r="MXR113" s="1009"/>
      <c r="MXS113" s="1009"/>
      <c r="MXT113" s="1009"/>
      <c r="MXU113" s="1009"/>
      <c r="MXV113" s="1009"/>
      <c r="MXW113" s="1009"/>
      <c r="MXX113" s="1009"/>
      <c r="MXY113" s="1009"/>
      <c r="MXZ113" s="1009"/>
      <c r="MYA113" s="1009"/>
      <c r="MYB113" s="1009"/>
      <c r="MYC113" s="1009"/>
      <c r="MYD113" s="1009"/>
      <c r="MYE113" s="1009"/>
      <c r="MYF113" s="1009"/>
      <c r="MYG113" s="1009"/>
      <c r="MYH113" s="1009"/>
      <c r="MYI113" s="1009"/>
      <c r="MYJ113" s="1009"/>
      <c r="MYK113" s="1009"/>
      <c r="MYL113" s="1009"/>
      <c r="MYM113" s="1009"/>
      <c r="MYN113" s="1009"/>
      <c r="MYO113" s="1009"/>
      <c r="MYP113" s="1009"/>
      <c r="MYQ113" s="1009"/>
      <c r="MYR113" s="1009"/>
      <c r="MYS113" s="1009"/>
      <c r="MYT113" s="1009"/>
      <c r="MYU113" s="1009"/>
      <c r="MYV113" s="1009"/>
      <c r="MYW113" s="1009"/>
      <c r="MYX113" s="1009"/>
      <c r="MYY113" s="1009"/>
      <c r="MYZ113" s="1009"/>
      <c r="MZA113" s="1009"/>
      <c r="MZB113" s="1009"/>
      <c r="MZC113" s="1009"/>
      <c r="MZD113" s="1009"/>
      <c r="MZE113" s="1009"/>
      <c r="MZF113" s="1009"/>
      <c r="MZG113" s="1009"/>
      <c r="MZH113" s="1009"/>
      <c r="MZI113" s="1009"/>
      <c r="MZJ113" s="1009"/>
      <c r="MZK113" s="1009"/>
      <c r="MZL113" s="1009"/>
      <c r="MZM113" s="1009"/>
      <c r="MZN113" s="1009"/>
      <c r="MZO113" s="1009"/>
      <c r="MZP113" s="1009"/>
      <c r="MZQ113" s="1009"/>
      <c r="MZR113" s="1009"/>
      <c r="MZS113" s="1009"/>
      <c r="MZT113" s="1009"/>
      <c r="MZU113" s="1009"/>
      <c r="MZV113" s="1009"/>
      <c r="MZW113" s="1009"/>
      <c r="MZX113" s="1009"/>
      <c r="MZY113" s="1009"/>
      <c r="MZZ113" s="1009"/>
      <c r="NAA113" s="1009"/>
      <c r="NAB113" s="1009"/>
      <c r="NAC113" s="1009"/>
      <c r="NAD113" s="1009"/>
      <c r="NAE113" s="1009"/>
      <c r="NAF113" s="1009"/>
      <c r="NAG113" s="1009"/>
      <c r="NAH113" s="1009"/>
      <c r="NAI113" s="1009"/>
      <c r="NAJ113" s="1009"/>
      <c r="NAK113" s="1009"/>
      <c r="NAL113" s="1009"/>
      <c r="NAM113" s="1009"/>
      <c r="NAN113" s="1009"/>
      <c r="NAO113" s="1009"/>
      <c r="NAP113" s="1009"/>
      <c r="NAQ113" s="1009"/>
      <c r="NAR113" s="1009"/>
      <c r="NAS113" s="1009"/>
      <c r="NAT113" s="1009"/>
      <c r="NAU113" s="1009"/>
      <c r="NAV113" s="1009"/>
      <c r="NAW113" s="1009"/>
      <c r="NAX113" s="1009"/>
      <c r="NAY113" s="1009"/>
      <c r="NAZ113" s="1009"/>
      <c r="NBA113" s="1009"/>
      <c r="NBB113" s="1009"/>
      <c r="NBC113" s="1009"/>
      <c r="NBD113" s="1009"/>
      <c r="NBE113" s="1009"/>
      <c r="NBF113" s="1009"/>
      <c r="NBG113" s="1009"/>
      <c r="NBH113" s="1009"/>
      <c r="NBI113" s="1009"/>
      <c r="NBJ113" s="1009"/>
      <c r="NBK113" s="1009"/>
      <c r="NBL113" s="1009"/>
      <c r="NBM113" s="1009"/>
      <c r="NBN113" s="1009"/>
      <c r="NBO113" s="1009"/>
      <c r="NBP113" s="1009"/>
      <c r="NBQ113" s="1009"/>
      <c r="NBR113" s="1009"/>
      <c r="NBS113" s="1009"/>
      <c r="NBT113" s="1009"/>
      <c r="NBU113" s="1009"/>
      <c r="NBV113" s="1009"/>
      <c r="NBW113" s="1009"/>
      <c r="NBX113" s="1009"/>
      <c r="NBY113" s="1009"/>
      <c r="NBZ113" s="1009"/>
      <c r="NCA113" s="1009"/>
      <c r="NCB113" s="1009"/>
      <c r="NCC113" s="1009"/>
      <c r="NCD113" s="1009"/>
      <c r="NCE113" s="1009"/>
      <c r="NCF113" s="1009"/>
      <c r="NCG113" s="1009"/>
      <c r="NCH113" s="1009"/>
      <c r="NCI113" s="1009"/>
      <c r="NCJ113" s="1009"/>
      <c r="NCK113" s="1009"/>
      <c r="NCL113" s="1009"/>
      <c r="NCM113" s="1009"/>
      <c r="NCN113" s="1009"/>
      <c r="NCO113" s="1009"/>
      <c r="NCP113" s="1009"/>
      <c r="NCQ113" s="1009"/>
      <c r="NCR113" s="1009"/>
      <c r="NCS113" s="1009"/>
      <c r="NCT113" s="1009"/>
      <c r="NCU113" s="1009"/>
      <c r="NCV113" s="1009"/>
      <c r="NCW113" s="1009"/>
      <c r="NCX113" s="1009"/>
      <c r="NCY113" s="1009"/>
      <c r="NCZ113" s="1009"/>
      <c r="NDA113" s="1009"/>
      <c r="NDB113" s="1009"/>
      <c r="NDC113" s="1009"/>
      <c r="NDD113" s="1009"/>
      <c r="NDE113" s="1009"/>
      <c r="NDF113" s="1009"/>
      <c r="NDG113" s="1009"/>
      <c r="NDH113" s="1009"/>
      <c r="NDI113" s="1009"/>
      <c r="NDJ113" s="1009"/>
      <c r="NDK113" s="1009"/>
      <c r="NDL113" s="1009"/>
      <c r="NDM113" s="1009"/>
      <c r="NDN113" s="1009"/>
      <c r="NDO113" s="1009"/>
      <c r="NDP113" s="1009"/>
      <c r="NDQ113" s="1009"/>
      <c r="NDR113" s="1009"/>
      <c r="NDS113" s="1009"/>
      <c r="NDT113" s="1009"/>
      <c r="NDU113" s="1009"/>
      <c r="NDV113" s="1009"/>
      <c r="NDW113" s="1009"/>
      <c r="NDX113" s="1009"/>
      <c r="NDY113" s="1009"/>
      <c r="NDZ113" s="1009"/>
      <c r="NEA113" s="1009"/>
      <c r="NEB113" s="1009"/>
      <c r="NEC113" s="1009"/>
      <c r="NED113" s="1009"/>
      <c r="NEE113" s="1009"/>
      <c r="NEF113" s="1009"/>
      <c r="NEG113" s="1009"/>
      <c r="NEH113" s="1009"/>
      <c r="NEI113" s="1009"/>
      <c r="NEJ113" s="1009"/>
      <c r="NEK113" s="1009"/>
      <c r="NEL113" s="1009"/>
      <c r="NEM113" s="1009"/>
      <c r="NEN113" s="1009"/>
      <c r="NEO113" s="1009"/>
      <c r="NEP113" s="1009"/>
      <c r="NEQ113" s="1009"/>
      <c r="NER113" s="1009"/>
      <c r="NES113" s="1009"/>
      <c r="NET113" s="1009"/>
      <c r="NEU113" s="1009"/>
      <c r="NEV113" s="1009"/>
      <c r="NEW113" s="1009"/>
      <c r="NEX113" s="1009"/>
      <c r="NEY113" s="1009"/>
      <c r="NEZ113" s="1009"/>
      <c r="NFA113" s="1009"/>
      <c r="NFB113" s="1009"/>
      <c r="NFC113" s="1009"/>
      <c r="NFD113" s="1009"/>
      <c r="NFE113" s="1009"/>
      <c r="NFF113" s="1009"/>
      <c r="NFG113" s="1009"/>
      <c r="NFH113" s="1009"/>
      <c r="NFI113" s="1009"/>
      <c r="NFJ113" s="1009"/>
      <c r="NFK113" s="1009"/>
      <c r="NFL113" s="1009"/>
      <c r="NFM113" s="1009"/>
      <c r="NFN113" s="1009"/>
      <c r="NFO113" s="1009"/>
      <c r="NFP113" s="1009"/>
      <c r="NFQ113" s="1009"/>
      <c r="NFR113" s="1009"/>
      <c r="NFS113" s="1009"/>
      <c r="NFT113" s="1009"/>
      <c r="NFU113" s="1009"/>
      <c r="NFV113" s="1009"/>
      <c r="NFW113" s="1009"/>
      <c r="NFX113" s="1009"/>
      <c r="NFY113" s="1009"/>
      <c r="NFZ113" s="1009"/>
      <c r="NGA113" s="1009"/>
      <c r="NGB113" s="1009"/>
      <c r="NGC113" s="1009"/>
      <c r="NGD113" s="1009"/>
      <c r="NGE113" s="1009"/>
      <c r="NGF113" s="1009"/>
      <c r="NGG113" s="1009"/>
      <c r="NGH113" s="1009"/>
      <c r="NGI113" s="1009"/>
      <c r="NGJ113" s="1009"/>
      <c r="NGK113" s="1009"/>
      <c r="NGL113" s="1009"/>
      <c r="NGM113" s="1009"/>
      <c r="NGN113" s="1009"/>
      <c r="NGO113" s="1009"/>
      <c r="NGP113" s="1009"/>
      <c r="NGQ113" s="1009"/>
      <c r="NGR113" s="1009"/>
      <c r="NGS113" s="1009"/>
      <c r="NGT113" s="1009"/>
      <c r="NGU113" s="1009"/>
      <c r="NGV113" s="1009"/>
      <c r="NGW113" s="1009"/>
      <c r="NGX113" s="1009"/>
      <c r="NGY113" s="1009"/>
      <c r="NGZ113" s="1009"/>
      <c r="NHA113" s="1009"/>
      <c r="NHB113" s="1009"/>
      <c r="NHC113" s="1009"/>
      <c r="NHD113" s="1009"/>
      <c r="NHE113" s="1009"/>
      <c r="NHF113" s="1009"/>
      <c r="NHG113" s="1009"/>
      <c r="NHH113" s="1009"/>
      <c r="NHI113" s="1009"/>
      <c r="NHJ113" s="1009"/>
      <c r="NHK113" s="1009"/>
      <c r="NHL113" s="1009"/>
      <c r="NHM113" s="1009"/>
      <c r="NHN113" s="1009"/>
      <c r="NHO113" s="1009"/>
      <c r="NHP113" s="1009"/>
      <c r="NHQ113" s="1009"/>
      <c r="NHR113" s="1009"/>
      <c r="NHS113" s="1009"/>
      <c r="NHT113" s="1009"/>
      <c r="NHU113" s="1009"/>
      <c r="NHV113" s="1009"/>
      <c r="NHW113" s="1009"/>
      <c r="NHX113" s="1009"/>
      <c r="NHY113" s="1009"/>
      <c r="NHZ113" s="1009"/>
      <c r="NIA113" s="1009"/>
      <c r="NIB113" s="1009"/>
      <c r="NIC113" s="1009"/>
      <c r="NID113" s="1009"/>
      <c r="NIE113" s="1009"/>
      <c r="NIF113" s="1009"/>
      <c r="NIG113" s="1009"/>
      <c r="NIH113" s="1009"/>
      <c r="NII113" s="1009"/>
      <c r="NIJ113" s="1009"/>
      <c r="NIK113" s="1009"/>
      <c r="NIL113" s="1009"/>
      <c r="NIM113" s="1009"/>
      <c r="NIN113" s="1009"/>
      <c r="NIO113" s="1009"/>
      <c r="NIP113" s="1009"/>
      <c r="NIQ113" s="1009"/>
      <c r="NIR113" s="1009"/>
      <c r="NIS113" s="1009"/>
      <c r="NIT113" s="1009"/>
      <c r="NIU113" s="1009"/>
      <c r="NIV113" s="1009"/>
      <c r="NIW113" s="1009"/>
      <c r="NIX113" s="1009"/>
      <c r="NIY113" s="1009"/>
      <c r="NIZ113" s="1009"/>
      <c r="NJA113" s="1009"/>
      <c r="NJB113" s="1009"/>
      <c r="NJC113" s="1009"/>
      <c r="NJD113" s="1009"/>
      <c r="NJE113" s="1009"/>
      <c r="NJF113" s="1009"/>
      <c r="NJG113" s="1009"/>
      <c r="NJH113" s="1009"/>
      <c r="NJI113" s="1009"/>
      <c r="NJJ113" s="1009"/>
      <c r="NJK113" s="1009"/>
      <c r="NJL113" s="1009"/>
      <c r="NJM113" s="1009"/>
      <c r="NJN113" s="1009"/>
      <c r="NJO113" s="1009"/>
      <c r="NJP113" s="1009"/>
      <c r="NJQ113" s="1009"/>
      <c r="NJR113" s="1009"/>
      <c r="NJS113" s="1009"/>
      <c r="NJT113" s="1009"/>
      <c r="NJU113" s="1009"/>
      <c r="NJV113" s="1009"/>
      <c r="NJW113" s="1009"/>
      <c r="NJX113" s="1009"/>
      <c r="NJY113" s="1009"/>
      <c r="NJZ113" s="1009"/>
      <c r="NKA113" s="1009"/>
      <c r="NKB113" s="1009"/>
      <c r="NKC113" s="1009"/>
      <c r="NKD113" s="1009"/>
      <c r="NKE113" s="1009"/>
      <c r="NKF113" s="1009"/>
      <c r="NKG113" s="1009"/>
      <c r="NKH113" s="1009"/>
      <c r="NKI113" s="1009"/>
      <c r="NKJ113" s="1009"/>
      <c r="NKK113" s="1009"/>
      <c r="NKL113" s="1009"/>
      <c r="NKM113" s="1009"/>
      <c r="NKN113" s="1009"/>
      <c r="NKO113" s="1009"/>
      <c r="NKP113" s="1009"/>
      <c r="NKQ113" s="1009"/>
      <c r="NKR113" s="1009"/>
      <c r="NKS113" s="1009"/>
      <c r="NKT113" s="1009"/>
      <c r="NKU113" s="1009"/>
      <c r="NKV113" s="1009"/>
      <c r="NKW113" s="1009"/>
      <c r="NKX113" s="1009"/>
      <c r="NKY113" s="1009"/>
      <c r="NKZ113" s="1009"/>
      <c r="NLA113" s="1009"/>
      <c r="NLB113" s="1009"/>
      <c r="NLC113" s="1009"/>
      <c r="NLD113" s="1009"/>
      <c r="NLE113" s="1009"/>
      <c r="NLF113" s="1009"/>
      <c r="NLG113" s="1009"/>
      <c r="NLH113" s="1009"/>
      <c r="NLI113" s="1009"/>
      <c r="NLJ113" s="1009"/>
      <c r="NLK113" s="1009"/>
      <c r="NLL113" s="1009"/>
      <c r="NLM113" s="1009"/>
      <c r="NLN113" s="1009"/>
      <c r="NLO113" s="1009"/>
      <c r="NLP113" s="1009"/>
      <c r="NLQ113" s="1009"/>
      <c r="NLR113" s="1009"/>
      <c r="NLS113" s="1009"/>
      <c r="NLT113" s="1009"/>
      <c r="NLU113" s="1009"/>
      <c r="NLV113" s="1009"/>
      <c r="NLW113" s="1009"/>
      <c r="NLX113" s="1009"/>
      <c r="NLY113" s="1009"/>
      <c r="NLZ113" s="1009"/>
      <c r="NMA113" s="1009"/>
      <c r="NMB113" s="1009"/>
      <c r="NMC113" s="1009"/>
      <c r="NMD113" s="1009"/>
      <c r="NME113" s="1009"/>
      <c r="NMF113" s="1009"/>
      <c r="NMG113" s="1009"/>
      <c r="NMH113" s="1009"/>
      <c r="NMI113" s="1009"/>
      <c r="NMJ113" s="1009"/>
      <c r="NMK113" s="1009"/>
      <c r="NML113" s="1009"/>
      <c r="NMM113" s="1009"/>
      <c r="NMN113" s="1009"/>
      <c r="NMO113" s="1009"/>
      <c r="NMP113" s="1009"/>
      <c r="NMQ113" s="1009"/>
      <c r="NMR113" s="1009"/>
      <c r="NMS113" s="1009"/>
      <c r="NMT113" s="1009"/>
      <c r="NMU113" s="1009"/>
      <c r="NMV113" s="1009"/>
      <c r="NMW113" s="1009"/>
      <c r="NMX113" s="1009"/>
      <c r="NMY113" s="1009"/>
      <c r="NMZ113" s="1009"/>
      <c r="NNA113" s="1009"/>
      <c r="NNB113" s="1009"/>
      <c r="NNC113" s="1009"/>
      <c r="NND113" s="1009"/>
      <c r="NNE113" s="1009"/>
      <c r="NNF113" s="1009"/>
      <c r="NNG113" s="1009"/>
      <c r="NNH113" s="1009"/>
      <c r="NNI113" s="1009"/>
      <c r="NNJ113" s="1009"/>
      <c r="NNK113" s="1009"/>
      <c r="NNL113" s="1009"/>
      <c r="NNM113" s="1009"/>
      <c r="NNN113" s="1009"/>
      <c r="NNO113" s="1009"/>
      <c r="NNP113" s="1009"/>
      <c r="NNQ113" s="1009"/>
      <c r="NNR113" s="1009"/>
      <c r="NNS113" s="1009"/>
      <c r="NNT113" s="1009"/>
      <c r="NNU113" s="1009"/>
      <c r="NNV113" s="1009"/>
      <c r="NNW113" s="1009"/>
      <c r="NNX113" s="1009"/>
      <c r="NNY113" s="1009"/>
      <c r="NNZ113" s="1009"/>
      <c r="NOA113" s="1009"/>
      <c r="NOB113" s="1009"/>
      <c r="NOC113" s="1009"/>
      <c r="NOD113" s="1009"/>
      <c r="NOE113" s="1009"/>
      <c r="NOF113" s="1009"/>
      <c r="NOG113" s="1009"/>
      <c r="NOH113" s="1009"/>
      <c r="NOI113" s="1009"/>
      <c r="NOJ113" s="1009"/>
      <c r="NOK113" s="1009"/>
      <c r="NOL113" s="1009"/>
      <c r="NOM113" s="1009"/>
      <c r="NON113" s="1009"/>
      <c r="NOO113" s="1009"/>
      <c r="NOP113" s="1009"/>
      <c r="NOQ113" s="1009"/>
      <c r="NOR113" s="1009"/>
      <c r="NOS113" s="1009"/>
      <c r="NOT113" s="1009"/>
      <c r="NOU113" s="1009"/>
      <c r="NOV113" s="1009"/>
      <c r="NOW113" s="1009"/>
      <c r="NOX113" s="1009"/>
      <c r="NOY113" s="1009"/>
      <c r="NOZ113" s="1009"/>
      <c r="NPA113" s="1009"/>
      <c r="NPB113" s="1009"/>
      <c r="NPC113" s="1009"/>
      <c r="NPD113" s="1009"/>
      <c r="NPE113" s="1009"/>
      <c r="NPF113" s="1009"/>
      <c r="NPG113" s="1009"/>
      <c r="NPH113" s="1009"/>
      <c r="NPI113" s="1009"/>
      <c r="NPJ113" s="1009"/>
      <c r="NPK113" s="1009"/>
      <c r="NPL113" s="1009"/>
      <c r="NPM113" s="1009"/>
      <c r="NPN113" s="1009"/>
      <c r="NPO113" s="1009"/>
      <c r="NPP113" s="1009"/>
      <c r="NPQ113" s="1009"/>
      <c r="NPR113" s="1009"/>
      <c r="NPS113" s="1009"/>
      <c r="NPT113" s="1009"/>
      <c r="NPU113" s="1009"/>
      <c r="NPV113" s="1009"/>
      <c r="NPW113" s="1009"/>
      <c r="NPX113" s="1009"/>
      <c r="NPY113" s="1009"/>
      <c r="NPZ113" s="1009"/>
      <c r="NQA113" s="1009"/>
      <c r="NQB113" s="1009"/>
      <c r="NQC113" s="1009"/>
      <c r="NQD113" s="1009"/>
      <c r="NQE113" s="1009"/>
      <c r="NQF113" s="1009"/>
      <c r="NQG113" s="1009"/>
      <c r="NQH113" s="1009"/>
      <c r="NQI113" s="1009"/>
      <c r="NQJ113" s="1009"/>
      <c r="NQK113" s="1009"/>
      <c r="NQL113" s="1009"/>
      <c r="NQM113" s="1009"/>
      <c r="NQN113" s="1009"/>
      <c r="NQO113" s="1009"/>
      <c r="NQP113" s="1009"/>
      <c r="NQQ113" s="1009"/>
      <c r="NQR113" s="1009"/>
      <c r="NQS113" s="1009"/>
      <c r="NQT113" s="1009"/>
      <c r="NQU113" s="1009"/>
      <c r="NQV113" s="1009"/>
      <c r="NQW113" s="1009"/>
      <c r="NQX113" s="1009"/>
      <c r="NQY113" s="1009"/>
      <c r="NQZ113" s="1009"/>
      <c r="NRA113" s="1009"/>
      <c r="NRB113" s="1009"/>
      <c r="NRC113" s="1009"/>
      <c r="NRD113" s="1009"/>
      <c r="NRE113" s="1009"/>
      <c r="NRF113" s="1009"/>
      <c r="NRG113" s="1009"/>
      <c r="NRH113" s="1009"/>
      <c r="NRI113" s="1009"/>
      <c r="NRJ113" s="1009"/>
      <c r="NRK113" s="1009"/>
      <c r="NRL113" s="1009"/>
      <c r="NRM113" s="1009"/>
      <c r="NRN113" s="1009"/>
      <c r="NRO113" s="1009"/>
      <c r="NRP113" s="1009"/>
      <c r="NRQ113" s="1009"/>
      <c r="NRR113" s="1009"/>
      <c r="NRS113" s="1009"/>
      <c r="NRT113" s="1009"/>
      <c r="NRU113" s="1009"/>
      <c r="NRV113" s="1009"/>
      <c r="NRW113" s="1009"/>
      <c r="NRX113" s="1009"/>
      <c r="NRY113" s="1009"/>
      <c r="NRZ113" s="1009"/>
      <c r="NSA113" s="1009"/>
      <c r="NSB113" s="1009"/>
      <c r="NSC113" s="1009"/>
      <c r="NSD113" s="1009"/>
      <c r="NSE113" s="1009"/>
      <c r="NSF113" s="1009"/>
      <c r="NSG113" s="1009"/>
      <c r="NSH113" s="1009"/>
      <c r="NSI113" s="1009"/>
      <c r="NSJ113" s="1009"/>
      <c r="NSK113" s="1009"/>
      <c r="NSL113" s="1009"/>
      <c r="NSM113" s="1009"/>
      <c r="NSN113" s="1009"/>
      <c r="NSO113" s="1009"/>
      <c r="NSP113" s="1009"/>
      <c r="NSQ113" s="1009"/>
      <c r="NSR113" s="1009"/>
      <c r="NSS113" s="1009"/>
      <c r="NST113" s="1009"/>
      <c r="NSU113" s="1009"/>
      <c r="NSV113" s="1009"/>
      <c r="NSW113" s="1009"/>
      <c r="NSX113" s="1009"/>
      <c r="NSY113" s="1009"/>
      <c r="NSZ113" s="1009"/>
      <c r="NTA113" s="1009"/>
      <c r="NTB113" s="1009"/>
      <c r="NTC113" s="1009"/>
      <c r="NTD113" s="1009"/>
      <c r="NTE113" s="1009"/>
      <c r="NTF113" s="1009"/>
      <c r="NTG113" s="1009"/>
      <c r="NTH113" s="1009"/>
      <c r="NTI113" s="1009"/>
      <c r="NTJ113" s="1009"/>
      <c r="NTK113" s="1009"/>
      <c r="NTL113" s="1009"/>
      <c r="NTM113" s="1009"/>
      <c r="NTN113" s="1009"/>
      <c r="NTO113" s="1009"/>
      <c r="NTP113" s="1009"/>
      <c r="NTQ113" s="1009"/>
      <c r="NTR113" s="1009"/>
      <c r="NTS113" s="1009"/>
      <c r="NTT113" s="1009"/>
      <c r="NTU113" s="1009"/>
      <c r="NTV113" s="1009"/>
      <c r="NTW113" s="1009"/>
      <c r="NTX113" s="1009"/>
      <c r="NTY113" s="1009"/>
      <c r="NTZ113" s="1009"/>
      <c r="NUA113" s="1009"/>
      <c r="NUB113" s="1009"/>
      <c r="NUC113" s="1009"/>
      <c r="NUD113" s="1009"/>
      <c r="NUE113" s="1009"/>
      <c r="NUF113" s="1009"/>
      <c r="NUG113" s="1009"/>
      <c r="NUH113" s="1009"/>
      <c r="NUI113" s="1009"/>
      <c r="NUJ113" s="1009"/>
      <c r="NUK113" s="1009"/>
      <c r="NUL113" s="1009"/>
      <c r="NUM113" s="1009"/>
      <c r="NUN113" s="1009"/>
      <c r="NUO113" s="1009"/>
      <c r="NUP113" s="1009"/>
      <c r="NUQ113" s="1009"/>
      <c r="NUR113" s="1009"/>
      <c r="NUS113" s="1009"/>
      <c r="NUT113" s="1009"/>
      <c r="NUU113" s="1009"/>
      <c r="NUV113" s="1009"/>
      <c r="NUW113" s="1009"/>
      <c r="NUX113" s="1009"/>
      <c r="NUY113" s="1009"/>
      <c r="NUZ113" s="1009"/>
      <c r="NVA113" s="1009"/>
      <c r="NVB113" s="1009"/>
      <c r="NVC113" s="1009"/>
      <c r="NVD113" s="1009"/>
      <c r="NVE113" s="1009"/>
      <c r="NVF113" s="1009"/>
      <c r="NVG113" s="1009"/>
      <c r="NVH113" s="1009"/>
      <c r="NVI113" s="1009"/>
      <c r="NVJ113" s="1009"/>
      <c r="NVK113" s="1009"/>
      <c r="NVL113" s="1009"/>
      <c r="NVM113" s="1009"/>
      <c r="NVN113" s="1009"/>
      <c r="NVO113" s="1009"/>
      <c r="NVP113" s="1009"/>
      <c r="NVQ113" s="1009"/>
      <c r="NVR113" s="1009"/>
      <c r="NVS113" s="1009"/>
      <c r="NVT113" s="1009"/>
      <c r="NVU113" s="1009"/>
      <c r="NVV113" s="1009"/>
      <c r="NVW113" s="1009"/>
      <c r="NVX113" s="1009"/>
      <c r="NVY113" s="1009"/>
      <c r="NVZ113" s="1009"/>
      <c r="NWA113" s="1009"/>
      <c r="NWB113" s="1009"/>
      <c r="NWC113" s="1009"/>
      <c r="NWD113" s="1009"/>
      <c r="NWE113" s="1009"/>
      <c r="NWF113" s="1009"/>
      <c r="NWG113" s="1009"/>
      <c r="NWH113" s="1009"/>
      <c r="NWI113" s="1009"/>
      <c r="NWJ113" s="1009"/>
      <c r="NWK113" s="1009"/>
      <c r="NWL113" s="1009"/>
      <c r="NWM113" s="1009"/>
      <c r="NWN113" s="1009"/>
      <c r="NWO113" s="1009"/>
      <c r="NWP113" s="1009"/>
      <c r="NWQ113" s="1009"/>
      <c r="NWR113" s="1009"/>
      <c r="NWS113" s="1009"/>
      <c r="NWT113" s="1009"/>
      <c r="NWU113" s="1009"/>
      <c r="NWV113" s="1009"/>
      <c r="NWW113" s="1009"/>
      <c r="NWX113" s="1009"/>
      <c r="NWY113" s="1009"/>
      <c r="NWZ113" s="1009"/>
      <c r="NXA113" s="1009"/>
      <c r="NXB113" s="1009"/>
      <c r="NXC113" s="1009"/>
      <c r="NXD113" s="1009"/>
      <c r="NXE113" s="1009"/>
      <c r="NXF113" s="1009"/>
      <c r="NXG113" s="1009"/>
      <c r="NXH113" s="1009"/>
      <c r="NXI113" s="1009"/>
      <c r="NXJ113" s="1009"/>
      <c r="NXK113" s="1009"/>
      <c r="NXL113" s="1009"/>
      <c r="NXM113" s="1009"/>
      <c r="NXN113" s="1009"/>
      <c r="NXO113" s="1009"/>
      <c r="NXP113" s="1009"/>
      <c r="NXQ113" s="1009"/>
      <c r="NXR113" s="1009"/>
      <c r="NXS113" s="1009"/>
      <c r="NXT113" s="1009"/>
      <c r="NXU113" s="1009"/>
      <c r="NXV113" s="1009"/>
      <c r="NXW113" s="1009"/>
      <c r="NXX113" s="1009"/>
      <c r="NXY113" s="1009"/>
      <c r="NXZ113" s="1009"/>
      <c r="NYA113" s="1009"/>
      <c r="NYB113" s="1009"/>
      <c r="NYC113" s="1009"/>
      <c r="NYD113" s="1009"/>
      <c r="NYE113" s="1009"/>
      <c r="NYF113" s="1009"/>
      <c r="NYG113" s="1009"/>
      <c r="NYH113" s="1009"/>
      <c r="NYI113" s="1009"/>
      <c r="NYJ113" s="1009"/>
      <c r="NYK113" s="1009"/>
      <c r="NYL113" s="1009"/>
      <c r="NYM113" s="1009"/>
      <c r="NYN113" s="1009"/>
      <c r="NYO113" s="1009"/>
      <c r="NYP113" s="1009"/>
      <c r="NYQ113" s="1009"/>
      <c r="NYR113" s="1009"/>
      <c r="NYS113" s="1009"/>
      <c r="NYT113" s="1009"/>
      <c r="NYU113" s="1009"/>
      <c r="NYV113" s="1009"/>
      <c r="NYW113" s="1009"/>
      <c r="NYX113" s="1009"/>
      <c r="NYY113" s="1009"/>
      <c r="NYZ113" s="1009"/>
      <c r="NZA113" s="1009"/>
      <c r="NZB113" s="1009"/>
      <c r="NZC113" s="1009"/>
      <c r="NZD113" s="1009"/>
      <c r="NZE113" s="1009"/>
      <c r="NZF113" s="1009"/>
      <c r="NZG113" s="1009"/>
      <c r="NZH113" s="1009"/>
      <c r="NZI113" s="1009"/>
      <c r="NZJ113" s="1009"/>
      <c r="NZK113" s="1009"/>
      <c r="NZL113" s="1009"/>
      <c r="NZM113" s="1009"/>
      <c r="NZN113" s="1009"/>
      <c r="NZO113" s="1009"/>
      <c r="NZP113" s="1009"/>
      <c r="NZQ113" s="1009"/>
      <c r="NZR113" s="1009"/>
      <c r="NZS113" s="1009"/>
      <c r="NZT113" s="1009"/>
      <c r="NZU113" s="1009"/>
      <c r="NZV113" s="1009"/>
      <c r="NZW113" s="1009"/>
      <c r="NZX113" s="1009"/>
      <c r="NZY113" s="1009"/>
      <c r="NZZ113" s="1009"/>
      <c r="OAA113" s="1009"/>
      <c r="OAB113" s="1009"/>
      <c r="OAC113" s="1009"/>
      <c r="OAD113" s="1009"/>
      <c r="OAE113" s="1009"/>
      <c r="OAF113" s="1009"/>
      <c r="OAG113" s="1009"/>
      <c r="OAH113" s="1009"/>
      <c r="OAI113" s="1009"/>
      <c r="OAJ113" s="1009"/>
      <c r="OAK113" s="1009"/>
      <c r="OAL113" s="1009"/>
      <c r="OAM113" s="1009"/>
      <c r="OAN113" s="1009"/>
      <c r="OAO113" s="1009"/>
      <c r="OAP113" s="1009"/>
      <c r="OAQ113" s="1009"/>
      <c r="OAR113" s="1009"/>
      <c r="OAS113" s="1009"/>
      <c r="OAT113" s="1009"/>
      <c r="OAU113" s="1009"/>
      <c r="OAV113" s="1009"/>
      <c r="OAW113" s="1009"/>
      <c r="OAX113" s="1009"/>
      <c r="OAY113" s="1009"/>
      <c r="OAZ113" s="1009"/>
      <c r="OBA113" s="1009"/>
      <c r="OBB113" s="1009"/>
      <c r="OBC113" s="1009"/>
      <c r="OBD113" s="1009"/>
      <c r="OBE113" s="1009"/>
      <c r="OBF113" s="1009"/>
      <c r="OBG113" s="1009"/>
      <c r="OBH113" s="1009"/>
      <c r="OBI113" s="1009"/>
      <c r="OBJ113" s="1009"/>
      <c r="OBK113" s="1009"/>
      <c r="OBL113" s="1009"/>
      <c r="OBM113" s="1009"/>
      <c r="OBN113" s="1009"/>
      <c r="OBO113" s="1009"/>
      <c r="OBP113" s="1009"/>
      <c r="OBQ113" s="1009"/>
      <c r="OBR113" s="1009"/>
      <c r="OBS113" s="1009"/>
      <c r="OBT113" s="1009"/>
      <c r="OBU113" s="1009"/>
      <c r="OBV113" s="1009"/>
      <c r="OBW113" s="1009"/>
      <c r="OBX113" s="1009"/>
      <c r="OBY113" s="1009"/>
      <c r="OBZ113" s="1009"/>
      <c r="OCA113" s="1009"/>
      <c r="OCB113" s="1009"/>
      <c r="OCC113" s="1009"/>
      <c r="OCD113" s="1009"/>
      <c r="OCE113" s="1009"/>
      <c r="OCF113" s="1009"/>
      <c r="OCG113" s="1009"/>
      <c r="OCH113" s="1009"/>
      <c r="OCI113" s="1009"/>
      <c r="OCJ113" s="1009"/>
      <c r="OCK113" s="1009"/>
      <c r="OCL113" s="1009"/>
      <c r="OCM113" s="1009"/>
      <c r="OCN113" s="1009"/>
      <c r="OCO113" s="1009"/>
      <c r="OCP113" s="1009"/>
      <c r="OCQ113" s="1009"/>
      <c r="OCR113" s="1009"/>
      <c r="OCS113" s="1009"/>
      <c r="OCT113" s="1009"/>
      <c r="OCU113" s="1009"/>
      <c r="OCV113" s="1009"/>
      <c r="OCW113" s="1009"/>
      <c r="OCX113" s="1009"/>
      <c r="OCY113" s="1009"/>
      <c r="OCZ113" s="1009"/>
      <c r="ODA113" s="1009"/>
      <c r="ODB113" s="1009"/>
      <c r="ODC113" s="1009"/>
      <c r="ODD113" s="1009"/>
      <c r="ODE113" s="1009"/>
      <c r="ODF113" s="1009"/>
      <c r="ODG113" s="1009"/>
      <c r="ODH113" s="1009"/>
      <c r="ODI113" s="1009"/>
      <c r="ODJ113" s="1009"/>
      <c r="ODK113" s="1009"/>
      <c r="ODL113" s="1009"/>
      <c r="ODM113" s="1009"/>
      <c r="ODN113" s="1009"/>
      <c r="ODO113" s="1009"/>
      <c r="ODP113" s="1009"/>
      <c r="ODQ113" s="1009"/>
      <c r="ODR113" s="1009"/>
      <c r="ODS113" s="1009"/>
      <c r="ODT113" s="1009"/>
      <c r="ODU113" s="1009"/>
      <c r="ODV113" s="1009"/>
      <c r="ODW113" s="1009"/>
      <c r="ODX113" s="1009"/>
      <c r="ODY113" s="1009"/>
      <c r="ODZ113" s="1009"/>
      <c r="OEA113" s="1009"/>
      <c r="OEB113" s="1009"/>
      <c r="OEC113" s="1009"/>
      <c r="OED113" s="1009"/>
      <c r="OEE113" s="1009"/>
      <c r="OEF113" s="1009"/>
      <c r="OEG113" s="1009"/>
      <c r="OEH113" s="1009"/>
      <c r="OEI113" s="1009"/>
      <c r="OEJ113" s="1009"/>
      <c r="OEK113" s="1009"/>
      <c r="OEL113" s="1009"/>
      <c r="OEM113" s="1009"/>
      <c r="OEN113" s="1009"/>
      <c r="OEO113" s="1009"/>
      <c r="OEP113" s="1009"/>
      <c r="OEQ113" s="1009"/>
      <c r="OER113" s="1009"/>
      <c r="OES113" s="1009"/>
      <c r="OET113" s="1009"/>
      <c r="OEU113" s="1009"/>
      <c r="OEV113" s="1009"/>
      <c r="OEW113" s="1009"/>
      <c r="OEX113" s="1009"/>
      <c r="OEY113" s="1009"/>
      <c r="OEZ113" s="1009"/>
      <c r="OFA113" s="1009"/>
      <c r="OFB113" s="1009"/>
      <c r="OFC113" s="1009"/>
      <c r="OFD113" s="1009"/>
      <c r="OFE113" s="1009"/>
      <c r="OFF113" s="1009"/>
      <c r="OFG113" s="1009"/>
      <c r="OFH113" s="1009"/>
      <c r="OFI113" s="1009"/>
      <c r="OFJ113" s="1009"/>
      <c r="OFK113" s="1009"/>
      <c r="OFL113" s="1009"/>
      <c r="OFM113" s="1009"/>
      <c r="OFN113" s="1009"/>
      <c r="OFO113" s="1009"/>
      <c r="OFP113" s="1009"/>
      <c r="OFQ113" s="1009"/>
      <c r="OFR113" s="1009"/>
      <c r="OFS113" s="1009"/>
      <c r="OFT113" s="1009"/>
      <c r="OFU113" s="1009"/>
      <c r="OFV113" s="1009"/>
      <c r="OFW113" s="1009"/>
      <c r="OFX113" s="1009"/>
      <c r="OFY113" s="1009"/>
      <c r="OFZ113" s="1009"/>
      <c r="OGA113" s="1009"/>
      <c r="OGB113" s="1009"/>
      <c r="OGC113" s="1009"/>
      <c r="OGD113" s="1009"/>
      <c r="OGE113" s="1009"/>
      <c r="OGF113" s="1009"/>
      <c r="OGG113" s="1009"/>
      <c r="OGH113" s="1009"/>
      <c r="OGI113" s="1009"/>
      <c r="OGJ113" s="1009"/>
      <c r="OGK113" s="1009"/>
      <c r="OGL113" s="1009"/>
      <c r="OGM113" s="1009"/>
      <c r="OGN113" s="1009"/>
      <c r="OGO113" s="1009"/>
      <c r="OGP113" s="1009"/>
      <c r="OGQ113" s="1009"/>
      <c r="OGR113" s="1009"/>
      <c r="OGS113" s="1009"/>
      <c r="OGT113" s="1009"/>
      <c r="OGU113" s="1009"/>
      <c r="OGV113" s="1009"/>
      <c r="OGW113" s="1009"/>
      <c r="OGX113" s="1009"/>
      <c r="OGY113" s="1009"/>
      <c r="OGZ113" s="1009"/>
      <c r="OHA113" s="1009"/>
      <c r="OHB113" s="1009"/>
      <c r="OHC113" s="1009"/>
      <c r="OHD113" s="1009"/>
      <c r="OHE113" s="1009"/>
      <c r="OHF113" s="1009"/>
      <c r="OHG113" s="1009"/>
      <c r="OHH113" s="1009"/>
      <c r="OHI113" s="1009"/>
      <c r="OHJ113" s="1009"/>
      <c r="OHK113" s="1009"/>
      <c r="OHL113" s="1009"/>
      <c r="OHM113" s="1009"/>
      <c r="OHN113" s="1009"/>
      <c r="OHO113" s="1009"/>
      <c r="OHP113" s="1009"/>
      <c r="OHQ113" s="1009"/>
      <c r="OHR113" s="1009"/>
      <c r="OHS113" s="1009"/>
      <c r="OHT113" s="1009"/>
      <c r="OHU113" s="1009"/>
      <c r="OHV113" s="1009"/>
      <c r="OHW113" s="1009"/>
      <c r="OHX113" s="1009"/>
      <c r="OHY113" s="1009"/>
      <c r="OHZ113" s="1009"/>
      <c r="OIA113" s="1009"/>
      <c r="OIB113" s="1009"/>
      <c r="OIC113" s="1009"/>
      <c r="OID113" s="1009"/>
      <c r="OIE113" s="1009"/>
      <c r="OIF113" s="1009"/>
      <c r="OIG113" s="1009"/>
      <c r="OIH113" s="1009"/>
      <c r="OII113" s="1009"/>
      <c r="OIJ113" s="1009"/>
      <c r="OIK113" s="1009"/>
      <c r="OIL113" s="1009"/>
      <c r="OIM113" s="1009"/>
      <c r="OIN113" s="1009"/>
      <c r="OIO113" s="1009"/>
      <c r="OIP113" s="1009"/>
      <c r="OIQ113" s="1009"/>
      <c r="OIR113" s="1009"/>
      <c r="OIS113" s="1009"/>
      <c r="OIT113" s="1009"/>
      <c r="OIU113" s="1009"/>
      <c r="OIV113" s="1009"/>
      <c r="OIW113" s="1009"/>
      <c r="OIX113" s="1009"/>
      <c r="OIY113" s="1009"/>
      <c r="OIZ113" s="1009"/>
      <c r="OJA113" s="1009"/>
      <c r="OJB113" s="1009"/>
      <c r="OJC113" s="1009"/>
      <c r="OJD113" s="1009"/>
      <c r="OJE113" s="1009"/>
      <c r="OJF113" s="1009"/>
      <c r="OJG113" s="1009"/>
      <c r="OJH113" s="1009"/>
      <c r="OJI113" s="1009"/>
      <c r="OJJ113" s="1009"/>
      <c r="OJK113" s="1009"/>
      <c r="OJL113" s="1009"/>
      <c r="OJM113" s="1009"/>
      <c r="OJN113" s="1009"/>
      <c r="OJO113" s="1009"/>
      <c r="OJP113" s="1009"/>
      <c r="OJQ113" s="1009"/>
      <c r="OJR113" s="1009"/>
      <c r="OJS113" s="1009"/>
      <c r="OJT113" s="1009"/>
      <c r="OJU113" s="1009"/>
      <c r="OJV113" s="1009"/>
      <c r="OJW113" s="1009"/>
      <c r="OJX113" s="1009"/>
      <c r="OJY113" s="1009"/>
      <c r="OJZ113" s="1009"/>
      <c r="OKA113" s="1009"/>
      <c r="OKB113" s="1009"/>
      <c r="OKC113" s="1009"/>
      <c r="OKD113" s="1009"/>
      <c r="OKE113" s="1009"/>
      <c r="OKF113" s="1009"/>
      <c r="OKG113" s="1009"/>
      <c r="OKH113" s="1009"/>
      <c r="OKI113" s="1009"/>
      <c r="OKJ113" s="1009"/>
      <c r="OKK113" s="1009"/>
      <c r="OKL113" s="1009"/>
      <c r="OKM113" s="1009"/>
      <c r="OKN113" s="1009"/>
      <c r="OKO113" s="1009"/>
      <c r="OKP113" s="1009"/>
      <c r="OKQ113" s="1009"/>
      <c r="OKR113" s="1009"/>
      <c r="OKS113" s="1009"/>
      <c r="OKT113" s="1009"/>
      <c r="OKU113" s="1009"/>
      <c r="OKV113" s="1009"/>
      <c r="OKW113" s="1009"/>
      <c r="OKX113" s="1009"/>
      <c r="OKY113" s="1009"/>
      <c r="OKZ113" s="1009"/>
      <c r="OLA113" s="1009"/>
      <c r="OLB113" s="1009"/>
      <c r="OLC113" s="1009"/>
      <c r="OLD113" s="1009"/>
      <c r="OLE113" s="1009"/>
      <c r="OLF113" s="1009"/>
      <c r="OLG113" s="1009"/>
      <c r="OLH113" s="1009"/>
      <c r="OLI113" s="1009"/>
      <c r="OLJ113" s="1009"/>
      <c r="OLK113" s="1009"/>
      <c r="OLL113" s="1009"/>
      <c r="OLM113" s="1009"/>
      <c r="OLN113" s="1009"/>
      <c r="OLO113" s="1009"/>
      <c r="OLP113" s="1009"/>
      <c r="OLQ113" s="1009"/>
      <c r="OLR113" s="1009"/>
      <c r="OLS113" s="1009"/>
      <c r="OLT113" s="1009"/>
      <c r="OLU113" s="1009"/>
      <c r="OLV113" s="1009"/>
      <c r="OLW113" s="1009"/>
      <c r="OLX113" s="1009"/>
      <c r="OLY113" s="1009"/>
      <c r="OLZ113" s="1009"/>
      <c r="OMA113" s="1009"/>
      <c r="OMB113" s="1009"/>
      <c r="OMC113" s="1009"/>
      <c r="OMD113" s="1009"/>
      <c r="OME113" s="1009"/>
      <c r="OMF113" s="1009"/>
      <c r="OMG113" s="1009"/>
      <c r="OMH113" s="1009"/>
      <c r="OMI113" s="1009"/>
      <c r="OMJ113" s="1009"/>
      <c r="OMK113" s="1009"/>
      <c r="OML113" s="1009"/>
      <c r="OMM113" s="1009"/>
      <c r="OMN113" s="1009"/>
      <c r="OMO113" s="1009"/>
      <c r="OMP113" s="1009"/>
      <c r="OMQ113" s="1009"/>
      <c r="OMR113" s="1009"/>
      <c r="OMS113" s="1009"/>
      <c r="OMT113" s="1009"/>
      <c r="OMU113" s="1009"/>
      <c r="OMV113" s="1009"/>
      <c r="OMW113" s="1009"/>
      <c r="OMX113" s="1009"/>
      <c r="OMY113" s="1009"/>
      <c r="OMZ113" s="1009"/>
      <c r="ONA113" s="1009"/>
      <c r="ONB113" s="1009"/>
      <c r="ONC113" s="1009"/>
      <c r="OND113" s="1009"/>
      <c r="ONE113" s="1009"/>
      <c r="ONF113" s="1009"/>
      <c r="ONG113" s="1009"/>
      <c r="ONH113" s="1009"/>
      <c r="ONI113" s="1009"/>
      <c r="ONJ113" s="1009"/>
      <c r="ONK113" s="1009"/>
      <c r="ONL113" s="1009"/>
      <c r="ONM113" s="1009"/>
      <c r="ONN113" s="1009"/>
      <c r="ONO113" s="1009"/>
      <c r="ONP113" s="1009"/>
      <c r="ONQ113" s="1009"/>
      <c r="ONR113" s="1009"/>
      <c r="ONS113" s="1009"/>
      <c r="ONT113" s="1009"/>
      <c r="ONU113" s="1009"/>
      <c r="ONV113" s="1009"/>
      <c r="ONW113" s="1009"/>
      <c r="ONX113" s="1009"/>
      <c r="ONY113" s="1009"/>
      <c r="ONZ113" s="1009"/>
      <c r="OOA113" s="1009"/>
      <c r="OOB113" s="1009"/>
      <c r="OOC113" s="1009"/>
      <c r="OOD113" s="1009"/>
      <c r="OOE113" s="1009"/>
      <c r="OOF113" s="1009"/>
      <c r="OOG113" s="1009"/>
      <c r="OOH113" s="1009"/>
      <c r="OOI113" s="1009"/>
      <c r="OOJ113" s="1009"/>
      <c r="OOK113" s="1009"/>
      <c r="OOL113" s="1009"/>
      <c r="OOM113" s="1009"/>
      <c r="OON113" s="1009"/>
      <c r="OOO113" s="1009"/>
      <c r="OOP113" s="1009"/>
      <c r="OOQ113" s="1009"/>
      <c r="OOR113" s="1009"/>
      <c r="OOS113" s="1009"/>
      <c r="OOT113" s="1009"/>
      <c r="OOU113" s="1009"/>
      <c r="OOV113" s="1009"/>
      <c r="OOW113" s="1009"/>
      <c r="OOX113" s="1009"/>
      <c r="OOY113" s="1009"/>
      <c r="OOZ113" s="1009"/>
      <c r="OPA113" s="1009"/>
      <c r="OPB113" s="1009"/>
      <c r="OPC113" s="1009"/>
      <c r="OPD113" s="1009"/>
      <c r="OPE113" s="1009"/>
      <c r="OPF113" s="1009"/>
      <c r="OPG113" s="1009"/>
      <c r="OPH113" s="1009"/>
      <c r="OPI113" s="1009"/>
      <c r="OPJ113" s="1009"/>
      <c r="OPK113" s="1009"/>
      <c r="OPL113" s="1009"/>
      <c r="OPM113" s="1009"/>
      <c r="OPN113" s="1009"/>
      <c r="OPO113" s="1009"/>
      <c r="OPP113" s="1009"/>
      <c r="OPQ113" s="1009"/>
      <c r="OPR113" s="1009"/>
      <c r="OPS113" s="1009"/>
      <c r="OPT113" s="1009"/>
      <c r="OPU113" s="1009"/>
      <c r="OPV113" s="1009"/>
      <c r="OPW113" s="1009"/>
      <c r="OPX113" s="1009"/>
      <c r="OPY113" s="1009"/>
      <c r="OPZ113" s="1009"/>
      <c r="OQA113" s="1009"/>
      <c r="OQB113" s="1009"/>
      <c r="OQC113" s="1009"/>
      <c r="OQD113" s="1009"/>
      <c r="OQE113" s="1009"/>
      <c r="OQF113" s="1009"/>
      <c r="OQG113" s="1009"/>
      <c r="OQH113" s="1009"/>
      <c r="OQI113" s="1009"/>
      <c r="OQJ113" s="1009"/>
      <c r="OQK113" s="1009"/>
      <c r="OQL113" s="1009"/>
      <c r="OQM113" s="1009"/>
      <c r="OQN113" s="1009"/>
      <c r="OQO113" s="1009"/>
      <c r="OQP113" s="1009"/>
      <c r="OQQ113" s="1009"/>
      <c r="OQR113" s="1009"/>
      <c r="OQS113" s="1009"/>
      <c r="OQT113" s="1009"/>
      <c r="OQU113" s="1009"/>
      <c r="OQV113" s="1009"/>
      <c r="OQW113" s="1009"/>
      <c r="OQX113" s="1009"/>
      <c r="OQY113" s="1009"/>
      <c r="OQZ113" s="1009"/>
      <c r="ORA113" s="1009"/>
      <c r="ORB113" s="1009"/>
      <c r="ORC113" s="1009"/>
      <c r="ORD113" s="1009"/>
      <c r="ORE113" s="1009"/>
      <c r="ORF113" s="1009"/>
      <c r="ORG113" s="1009"/>
      <c r="ORH113" s="1009"/>
      <c r="ORI113" s="1009"/>
      <c r="ORJ113" s="1009"/>
      <c r="ORK113" s="1009"/>
      <c r="ORL113" s="1009"/>
      <c r="ORM113" s="1009"/>
      <c r="ORN113" s="1009"/>
      <c r="ORO113" s="1009"/>
      <c r="ORP113" s="1009"/>
      <c r="ORQ113" s="1009"/>
      <c r="ORR113" s="1009"/>
      <c r="ORS113" s="1009"/>
      <c r="ORT113" s="1009"/>
      <c r="ORU113" s="1009"/>
      <c r="ORV113" s="1009"/>
      <c r="ORW113" s="1009"/>
      <c r="ORX113" s="1009"/>
      <c r="ORY113" s="1009"/>
      <c r="ORZ113" s="1009"/>
      <c r="OSA113" s="1009"/>
      <c r="OSB113" s="1009"/>
      <c r="OSC113" s="1009"/>
      <c r="OSD113" s="1009"/>
      <c r="OSE113" s="1009"/>
      <c r="OSF113" s="1009"/>
      <c r="OSG113" s="1009"/>
      <c r="OSH113" s="1009"/>
      <c r="OSI113" s="1009"/>
      <c r="OSJ113" s="1009"/>
      <c r="OSK113" s="1009"/>
      <c r="OSL113" s="1009"/>
      <c r="OSM113" s="1009"/>
      <c r="OSN113" s="1009"/>
      <c r="OSO113" s="1009"/>
      <c r="OSP113" s="1009"/>
      <c r="OSQ113" s="1009"/>
      <c r="OSR113" s="1009"/>
      <c r="OSS113" s="1009"/>
      <c r="OST113" s="1009"/>
      <c r="OSU113" s="1009"/>
      <c r="OSV113" s="1009"/>
      <c r="OSW113" s="1009"/>
      <c r="OSX113" s="1009"/>
      <c r="OSY113" s="1009"/>
      <c r="OSZ113" s="1009"/>
      <c r="OTA113" s="1009"/>
      <c r="OTB113" s="1009"/>
      <c r="OTC113" s="1009"/>
      <c r="OTD113" s="1009"/>
      <c r="OTE113" s="1009"/>
      <c r="OTF113" s="1009"/>
      <c r="OTG113" s="1009"/>
      <c r="OTH113" s="1009"/>
      <c r="OTI113" s="1009"/>
      <c r="OTJ113" s="1009"/>
      <c r="OTK113" s="1009"/>
      <c r="OTL113" s="1009"/>
      <c r="OTM113" s="1009"/>
      <c r="OTN113" s="1009"/>
      <c r="OTO113" s="1009"/>
      <c r="OTP113" s="1009"/>
      <c r="OTQ113" s="1009"/>
      <c r="OTR113" s="1009"/>
      <c r="OTS113" s="1009"/>
      <c r="OTT113" s="1009"/>
      <c r="OTU113" s="1009"/>
      <c r="OTV113" s="1009"/>
      <c r="OTW113" s="1009"/>
      <c r="OTX113" s="1009"/>
      <c r="OTY113" s="1009"/>
      <c r="OTZ113" s="1009"/>
      <c r="OUA113" s="1009"/>
      <c r="OUB113" s="1009"/>
      <c r="OUC113" s="1009"/>
      <c r="OUD113" s="1009"/>
      <c r="OUE113" s="1009"/>
      <c r="OUF113" s="1009"/>
      <c r="OUG113" s="1009"/>
      <c r="OUH113" s="1009"/>
      <c r="OUI113" s="1009"/>
      <c r="OUJ113" s="1009"/>
      <c r="OUK113" s="1009"/>
      <c r="OUL113" s="1009"/>
      <c r="OUM113" s="1009"/>
      <c r="OUN113" s="1009"/>
      <c r="OUO113" s="1009"/>
      <c r="OUP113" s="1009"/>
      <c r="OUQ113" s="1009"/>
      <c r="OUR113" s="1009"/>
      <c r="OUS113" s="1009"/>
      <c r="OUT113" s="1009"/>
      <c r="OUU113" s="1009"/>
      <c r="OUV113" s="1009"/>
      <c r="OUW113" s="1009"/>
      <c r="OUX113" s="1009"/>
      <c r="OUY113" s="1009"/>
      <c r="OUZ113" s="1009"/>
      <c r="OVA113" s="1009"/>
      <c r="OVB113" s="1009"/>
      <c r="OVC113" s="1009"/>
      <c r="OVD113" s="1009"/>
      <c r="OVE113" s="1009"/>
      <c r="OVF113" s="1009"/>
      <c r="OVG113" s="1009"/>
      <c r="OVH113" s="1009"/>
      <c r="OVI113" s="1009"/>
      <c r="OVJ113" s="1009"/>
      <c r="OVK113" s="1009"/>
      <c r="OVL113" s="1009"/>
      <c r="OVM113" s="1009"/>
      <c r="OVN113" s="1009"/>
      <c r="OVO113" s="1009"/>
      <c r="OVP113" s="1009"/>
      <c r="OVQ113" s="1009"/>
      <c r="OVR113" s="1009"/>
      <c r="OVS113" s="1009"/>
      <c r="OVT113" s="1009"/>
      <c r="OVU113" s="1009"/>
      <c r="OVV113" s="1009"/>
      <c r="OVW113" s="1009"/>
      <c r="OVX113" s="1009"/>
      <c r="OVY113" s="1009"/>
      <c r="OVZ113" s="1009"/>
      <c r="OWA113" s="1009"/>
      <c r="OWB113" s="1009"/>
      <c r="OWC113" s="1009"/>
      <c r="OWD113" s="1009"/>
      <c r="OWE113" s="1009"/>
      <c r="OWF113" s="1009"/>
      <c r="OWG113" s="1009"/>
      <c r="OWH113" s="1009"/>
      <c r="OWI113" s="1009"/>
      <c r="OWJ113" s="1009"/>
      <c r="OWK113" s="1009"/>
      <c r="OWL113" s="1009"/>
      <c r="OWM113" s="1009"/>
      <c r="OWN113" s="1009"/>
      <c r="OWO113" s="1009"/>
      <c r="OWP113" s="1009"/>
      <c r="OWQ113" s="1009"/>
      <c r="OWR113" s="1009"/>
      <c r="OWS113" s="1009"/>
      <c r="OWT113" s="1009"/>
      <c r="OWU113" s="1009"/>
      <c r="OWV113" s="1009"/>
      <c r="OWW113" s="1009"/>
      <c r="OWX113" s="1009"/>
      <c r="OWY113" s="1009"/>
      <c r="OWZ113" s="1009"/>
      <c r="OXA113" s="1009"/>
      <c r="OXB113" s="1009"/>
      <c r="OXC113" s="1009"/>
      <c r="OXD113" s="1009"/>
      <c r="OXE113" s="1009"/>
      <c r="OXF113" s="1009"/>
      <c r="OXG113" s="1009"/>
      <c r="OXH113" s="1009"/>
      <c r="OXI113" s="1009"/>
      <c r="OXJ113" s="1009"/>
      <c r="OXK113" s="1009"/>
      <c r="OXL113" s="1009"/>
      <c r="OXM113" s="1009"/>
      <c r="OXN113" s="1009"/>
      <c r="OXO113" s="1009"/>
      <c r="OXP113" s="1009"/>
      <c r="OXQ113" s="1009"/>
      <c r="OXR113" s="1009"/>
      <c r="OXS113" s="1009"/>
      <c r="OXT113" s="1009"/>
      <c r="OXU113" s="1009"/>
      <c r="OXV113" s="1009"/>
      <c r="OXW113" s="1009"/>
      <c r="OXX113" s="1009"/>
      <c r="OXY113" s="1009"/>
      <c r="OXZ113" s="1009"/>
      <c r="OYA113" s="1009"/>
      <c r="OYB113" s="1009"/>
      <c r="OYC113" s="1009"/>
      <c r="OYD113" s="1009"/>
      <c r="OYE113" s="1009"/>
      <c r="OYF113" s="1009"/>
      <c r="OYG113" s="1009"/>
      <c r="OYH113" s="1009"/>
      <c r="OYI113" s="1009"/>
      <c r="OYJ113" s="1009"/>
      <c r="OYK113" s="1009"/>
      <c r="OYL113" s="1009"/>
      <c r="OYM113" s="1009"/>
      <c r="OYN113" s="1009"/>
      <c r="OYO113" s="1009"/>
      <c r="OYP113" s="1009"/>
      <c r="OYQ113" s="1009"/>
      <c r="OYR113" s="1009"/>
      <c r="OYS113" s="1009"/>
      <c r="OYT113" s="1009"/>
      <c r="OYU113" s="1009"/>
      <c r="OYV113" s="1009"/>
      <c r="OYW113" s="1009"/>
      <c r="OYX113" s="1009"/>
      <c r="OYY113" s="1009"/>
      <c r="OYZ113" s="1009"/>
      <c r="OZA113" s="1009"/>
      <c r="OZB113" s="1009"/>
      <c r="OZC113" s="1009"/>
      <c r="OZD113" s="1009"/>
      <c r="OZE113" s="1009"/>
      <c r="OZF113" s="1009"/>
      <c r="OZG113" s="1009"/>
      <c r="OZH113" s="1009"/>
      <c r="OZI113" s="1009"/>
      <c r="OZJ113" s="1009"/>
      <c r="OZK113" s="1009"/>
      <c r="OZL113" s="1009"/>
      <c r="OZM113" s="1009"/>
      <c r="OZN113" s="1009"/>
      <c r="OZO113" s="1009"/>
      <c r="OZP113" s="1009"/>
      <c r="OZQ113" s="1009"/>
      <c r="OZR113" s="1009"/>
      <c r="OZS113" s="1009"/>
      <c r="OZT113" s="1009"/>
      <c r="OZU113" s="1009"/>
      <c r="OZV113" s="1009"/>
      <c r="OZW113" s="1009"/>
      <c r="OZX113" s="1009"/>
      <c r="OZY113" s="1009"/>
      <c r="OZZ113" s="1009"/>
      <c r="PAA113" s="1009"/>
      <c r="PAB113" s="1009"/>
      <c r="PAC113" s="1009"/>
      <c r="PAD113" s="1009"/>
      <c r="PAE113" s="1009"/>
      <c r="PAF113" s="1009"/>
      <c r="PAG113" s="1009"/>
      <c r="PAH113" s="1009"/>
      <c r="PAI113" s="1009"/>
      <c r="PAJ113" s="1009"/>
      <c r="PAK113" s="1009"/>
      <c r="PAL113" s="1009"/>
      <c r="PAM113" s="1009"/>
      <c r="PAN113" s="1009"/>
      <c r="PAO113" s="1009"/>
      <c r="PAP113" s="1009"/>
      <c r="PAQ113" s="1009"/>
      <c r="PAR113" s="1009"/>
      <c r="PAS113" s="1009"/>
      <c r="PAT113" s="1009"/>
      <c r="PAU113" s="1009"/>
      <c r="PAV113" s="1009"/>
      <c r="PAW113" s="1009"/>
      <c r="PAX113" s="1009"/>
      <c r="PAY113" s="1009"/>
      <c r="PAZ113" s="1009"/>
      <c r="PBA113" s="1009"/>
      <c r="PBB113" s="1009"/>
      <c r="PBC113" s="1009"/>
      <c r="PBD113" s="1009"/>
      <c r="PBE113" s="1009"/>
      <c r="PBF113" s="1009"/>
      <c r="PBG113" s="1009"/>
      <c r="PBH113" s="1009"/>
      <c r="PBI113" s="1009"/>
      <c r="PBJ113" s="1009"/>
      <c r="PBK113" s="1009"/>
      <c r="PBL113" s="1009"/>
      <c r="PBM113" s="1009"/>
      <c r="PBN113" s="1009"/>
      <c r="PBO113" s="1009"/>
      <c r="PBP113" s="1009"/>
      <c r="PBQ113" s="1009"/>
      <c r="PBR113" s="1009"/>
      <c r="PBS113" s="1009"/>
      <c r="PBT113" s="1009"/>
      <c r="PBU113" s="1009"/>
      <c r="PBV113" s="1009"/>
      <c r="PBW113" s="1009"/>
      <c r="PBX113" s="1009"/>
      <c r="PBY113" s="1009"/>
      <c r="PBZ113" s="1009"/>
      <c r="PCA113" s="1009"/>
      <c r="PCB113" s="1009"/>
      <c r="PCC113" s="1009"/>
      <c r="PCD113" s="1009"/>
      <c r="PCE113" s="1009"/>
      <c r="PCF113" s="1009"/>
      <c r="PCG113" s="1009"/>
      <c r="PCH113" s="1009"/>
      <c r="PCI113" s="1009"/>
      <c r="PCJ113" s="1009"/>
      <c r="PCK113" s="1009"/>
      <c r="PCL113" s="1009"/>
      <c r="PCM113" s="1009"/>
      <c r="PCN113" s="1009"/>
      <c r="PCO113" s="1009"/>
      <c r="PCP113" s="1009"/>
      <c r="PCQ113" s="1009"/>
      <c r="PCR113" s="1009"/>
      <c r="PCS113" s="1009"/>
      <c r="PCT113" s="1009"/>
      <c r="PCU113" s="1009"/>
      <c r="PCV113" s="1009"/>
      <c r="PCW113" s="1009"/>
      <c r="PCX113" s="1009"/>
      <c r="PCY113" s="1009"/>
      <c r="PCZ113" s="1009"/>
      <c r="PDA113" s="1009"/>
      <c r="PDB113" s="1009"/>
      <c r="PDC113" s="1009"/>
      <c r="PDD113" s="1009"/>
      <c r="PDE113" s="1009"/>
      <c r="PDF113" s="1009"/>
      <c r="PDG113" s="1009"/>
      <c r="PDH113" s="1009"/>
      <c r="PDI113" s="1009"/>
      <c r="PDJ113" s="1009"/>
      <c r="PDK113" s="1009"/>
      <c r="PDL113" s="1009"/>
      <c r="PDM113" s="1009"/>
      <c r="PDN113" s="1009"/>
      <c r="PDO113" s="1009"/>
      <c r="PDP113" s="1009"/>
      <c r="PDQ113" s="1009"/>
      <c r="PDR113" s="1009"/>
      <c r="PDS113" s="1009"/>
      <c r="PDT113" s="1009"/>
      <c r="PDU113" s="1009"/>
      <c r="PDV113" s="1009"/>
      <c r="PDW113" s="1009"/>
      <c r="PDX113" s="1009"/>
      <c r="PDY113" s="1009"/>
      <c r="PDZ113" s="1009"/>
      <c r="PEA113" s="1009"/>
      <c r="PEB113" s="1009"/>
      <c r="PEC113" s="1009"/>
      <c r="PED113" s="1009"/>
      <c r="PEE113" s="1009"/>
      <c r="PEF113" s="1009"/>
      <c r="PEG113" s="1009"/>
      <c r="PEH113" s="1009"/>
      <c r="PEI113" s="1009"/>
      <c r="PEJ113" s="1009"/>
      <c r="PEK113" s="1009"/>
      <c r="PEL113" s="1009"/>
      <c r="PEM113" s="1009"/>
      <c r="PEN113" s="1009"/>
      <c r="PEO113" s="1009"/>
      <c r="PEP113" s="1009"/>
      <c r="PEQ113" s="1009"/>
      <c r="PER113" s="1009"/>
      <c r="PES113" s="1009"/>
      <c r="PET113" s="1009"/>
      <c r="PEU113" s="1009"/>
      <c r="PEV113" s="1009"/>
      <c r="PEW113" s="1009"/>
      <c r="PEX113" s="1009"/>
      <c r="PEY113" s="1009"/>
      <c r="PEZ113" s="1009"/>
      <c r="PFA113" s="1009"/>
      <c r="PFB113" s="1009"/>
      <c r="PFC113" s="1009"/>
      <c r="PFD113" s="1009"/>
      <c r="PFE113" s="1009"/>
      <c r="PFF113" s="1009"/>
      <c r="PFG113" s="1009"/>
      <c r="PFH113" s="1009"/>
      <c r="PFI113" s="1009"/>
      <c r="PFJ113" s="1009"/>
      <c r="PFK113" s="1009"/>
      <c r="PFL113" s="1009"/>
      <c r="PFM113" s="1009"/>
      <c r="PFN113" s="1009"/>
      <c r="PFO113" s="1009"/>
      <c r="PFP113" s="1009"/>
      <c r="PFQ113" s="1009"/>
      <c r="PFR113" s="1009"/>
      <c r="PFS113" s="1009"/>
      <c r="PFT113" s="1009"/>
      <c r="PFU113" s="1009"/>
      <c r="PFV113" s="1009"/>
      <c r="PFW113" s="1009"/>
      <c r="PFX113" s="1009"/>
      <c r="PFY113" s="1009"/>
      <c r="PFZ113" s="1009"/>
      <c r="PGA113" s="1009"/>
      <c r="PGB113" s="1009"/>
      <c r="PGC113" s="1009"/>
      <c r="PGD113" s="1009"/>
      <c r="PGE113" s="1009"/>
      <c r="PGF113" s="1009"/>
      <c r="PGG113" s="1009"/>
      <c r="PGH113" s="1009"/>
      <c r="PGI113" s="1009"/>
      <c r="PGJ113" s="1009"/>
      <c r="PGK113" s="1009"/>
      <c r="PGL113" s="1009"/>
      <c r="PGM113" s="1009"/>
      <c r="PGN113" s="1009"/>
      <c r="PGO113" s="1009"/>
      <c r="PGP113" s="1009"/>
      <c r="PGQ113" s="1009"/>
      <c r="PGR113" s="1009"/>
      <c r="PGS113" s="1009"/>
      <c r="PGT113" s="1009"/>
      <c r="PGU113" s="1009"/>
      <c r="PGV113" s="1009"/>
      <c r="PGW113" s="1009"/>
      <c r="PGX113" s="1009"/>
      <c r="PGY113" s="1009"/>
      <c r="PGZ113" s="1009"/>
      <c r="PHA113" s="1009"/>
      <c r="PHB113" s="1009"/>
      <c r="PHC113" s="1009"/>
      <c r="PHD113" s="1009"/>
      <c r="PHE113" s="1009"/>
      <c r="PHF113" s="1009"/>
      <c r="PHG113" s="1009"/>
      <c r="PHH113" s="1009"/>
      <c r="PHI113" s="1009"/>
      <c r="PHJ113" s="1009"/>
      <c r="PHK113" s="1009"/>
      <c r="PHL113" s="1009"/>
      <c r="PHM113" s="1009"/>
      <c r="PHN113" s="1009"/>
      <c r="PHO113" s="1009"/>
      <c r="PHP113" s="1009"/>
      <c r="PHQ113" s="1009"/>
      <c r="PHR113" s="1009"/>
      <c r="PHS113" s="1009"/>
      <c r="PHT113" s="1009"/>
      <c r="PHU113" s="1009"/>
      <c r="PHV113" s="1009"/>
      <c r="PHW113" s="1009"/>
      <c r="PHX113" s="1009"/>
      <c r="PHY113" s="1009"/>
      <c r="PHZ113" s="1009"/>
      <c r="PIA113" s="1009"/>
      <c r="PIB113" s="1009"/>
      <c r="PIC113" s="1009"/>
      <c r="PID113" s="1009"/>
      <c r="PIE113" s="1009"/>
      <c r="PIF113" s="1009"/>
      <c r="PIG113" s="1009"/>
      <c r="PIH113" s="1009"/>
      <c r="PII113" s="1009"/>
      <c r="PIJ113" s="1009"/>
      <c r="PIK113" s="1009"/>
      <c r="PIL113" s="1009"/>
      <c r="PIM113" s="1009"/>
      <c r="PIN113" s="1009"/>
      <c r="PIO113" s="1009"/>
      <c r="PIP113" s="1009"/>
      <c r="PIQ113" s="1009"/>
      <c r="PIR113" s="1009"/>
      <c r="PIS113" s="1009"/>
      <c r="PIT113" s="1009"/>
      <c r="PIU113" s="1009"/>
      <c r="PIV113" s="1009"/>
      <c r="PIW113" s="1009"/>
      <c r="PIX113" s="1009"/>
      <c r="PIY113" s="1009"/>
      <c r="PIZ113" s="1009"/>
      <c r="PJA113" s="1009"/>
      <c r="PJB113" s="1009"/>
      <c r="PJC113" s="1009"/>
      <c r="PJD113" s="1009"/>
      <c r="PJE113" s="1009"/>
      <c r="PJF113" s="1009"/>
      <c r="PJG113" s="1009"/>
      <c r="PJH113" s="1009"/>
      <c r="PJI113" s="1009"/>
      <c r="PJJ113" s="1009"/>
      <c r="PJK113" s="1009"/>
      <c r="PJL113" s="1009"/>
      <c r="PJM113" s="1009"/>
      <c r="PJN113" s="1009"/>
      <c r="PJO113" s="1009"/>
      <c r="PJP113" s="1009"/>
      <c r="PJQ113" s="1009"/>
      <c r="PJR113" s="1009"/>
      <c r="PJS113" s="1009"/>
      <c r="PJT113" s="1009"/>
      <c r="PJU113" s="1009"/>
      <c r="PJV113" s="1009"/>
      <c r="PJW113" s="1009"/>
      <c r="PJX113" s="1009"/>
      <c r="PJY113" s="1009"/>
      <c r="PJZ113" s="1009"/>
      <c r="PKA113" s="1009"/>
      <c r="PKB113" s="1009"/>
      <c r="PKC113" s="1009"/>
      <c r="PKD113" s="1009"/>
      <c r="PKE113" s="1009"/>
      <c r="PKF113" s="1009"/>
      <c r="PKG113" s="1009"/>
      <c r="PKH113" s="1009"/>
      <c r="PKI113" s="1009"/>
      <c r="PKJ113" s="1009"/>
      <c r="PKK113" s="1009"/>
      <c r="PKL113" s="1009"/>
      <c r="PKM113" s="1009"/>
      <c r="PKN113" s="1009"/>
      <c r="PKO113" s="1009"/>
      <c r="PKP113" s="1009"/>
      <c r="PKQ113" s="1009"/>
      <c r="PKR113" s="1009"/>
      <c r="PKS113" s="1009"/>
      <c r="PKT113" s="1009"/>
      <c r="PKU113" s="1009"/>
      <c r="PKV113" s="1009"/>
      <c r="PKW113" s="1009"/>
      <c r="PKX113" s="1009"/>
      <c r="PKY113" s="1009"/>
      <c r="PKZ113" s="1009"/>
      <c r="PLA113" s="1009"/>
      <c r="PLB113" s="1009"/>
      <c r="PLC113" s="1009"/>
      <c r="PLD113" s="1009"/>
      <c r="PLE113" s="1009"/>
      <c r="PLF113" s="1009"/>
      <c r="PLG113" s="1009"/>
      <c r="PLH113" s="1009"/>
      <c r="PLI113" s="1009"/>
      <c r="PLJ113" s="1009"/>
      <c r="PLK113" s="1009"/>
      <c r="PLL113" s="1009"/>
      <c r="PLM113" s="1009"/>
      <c r="PLN113" s="1009"/>
      <c r="PLO113" s="1009"/>
      <c r="PLP113" s="1009"/>
      <c r="PLQ113" s="1009"/>
      <c r="PLR113" s="1009"/>
      <c r="PLS113" s="1009"/>
      <c r="PLT113" s="1009"/>
      <c r="PLU113" s="1009"/>
      <c r="PLV113" s="1009"/>
      <c r="PLW113" s="1009"/>
      <c r="PLX113" s="1009"/>
      <c r="PLY113" s="1009"/>
      <c r="PLZ113" s="1009"/>
      <c r="PMA113" s="1009"/>
      <c r="PMB113" s="1009"/>
      <c r="PMC113" s="1009"/>
      <c r="PMD113" s="1009"/>
      <c r="PME113" s="1009"/>
      <c r="PMF113" s="1009"/>
      <c r="PMG113" s="1009"/>
      <c r="PMH113" s="1009"/>
      <c r="PMI113" s="1009"/>
      <c r="PMJ113" s="1009"/>
      <c r="PMK113" s="1009"/>
      <c r="PML113" s="1009"/>
      <c r="PMM113" s="1009"/>
      <c r="PMN113" s="1009"/>
      <c r="PMO113" s="1009"/>
      <c r="PMP113" s="1009"/>
      <c r="PMQ113" s="1009"/>
      <c r="PMR113" s="1009"/>
      <c r="PMS113" s="1009"/>
      <c r="PMT113" s="1009"/>
      <c r="PMU113" s="1009"/>
      <c r="PMV113" s="1009"/>
      <c r="PMW113" s="1009"/>
      <c r="PMX113" s="1009"/>
      <c r="PMY113" s="1009"/>
      <c r="PMZ113" s="1009"/>
      <c r="PNA113" s="1009"/>
      <c r="PNB113" s="1009"/>
      <c r="PNC113" s="1009"/>
      <c r="PND113" s="1009"/>
      <c r="PNE113" s="1009"/>
      <c r="PNF113" s="1009"/>
      <c r="PNG113" s="1009"/>
      <c r="PNH113" s="1009"/>
      <c r="PNI113" s="1009"/>
      <c r="PNJ113" s="1009"/>
      <c r="PNK113" s="1009"/>
      <c r="PNL113" s="1009"/>
      <c r="PNM113" s="1009"/>
      <c r="PNN113" s="1009"/>
      <c r="PNO113" s="1009"/>
      <c r="PNP113" s="1009"/>
      <c r="PNQ113" s="1009"/>
      <c r="PNR113" s="1009"/>
      <c r="PNS113" s="1009"/>
      <c r="PNT113" s="1009"/>
      <c r="PNU113" s="1009"/>
      <c r="PNV113" s="1009"/>
      <c r="PNW113" s="1009"/>
      <c r="PNX113" s="1009"/>
      <c r="PNY113" s="1009"/>
      <c r="PNZ113" s="1009"/>
      <c r="POA113" s="1009"/>
      <c r="POB113" s="1009"/>
      <c r="POC113" s="1009"/>
      <c r="POD113" s="1009"/>
      <c r="POE113" s="1009"/>
      <c r="POF113" s="1009"/>
      <c r="POG113" s="1009"/>
      <c r="POH113" s="1009"/>
      <c r="POI113" s="1009"/>
      <c r="POJ113" s="1009"/>
      <c r="POK113" s="1009"/>
      <c r="POL113" s="1009"/>
      <c r="POM113" s="1009"/>
      <c r="PON113" s="1009"/>
      <c r="POO113" s="1009"/>
      <c r="POP113" s="1009"/>
      <c r="POQ113" s="1009"/>
      <c r="POR113" s="1009"/>
      <c r="POS113" s="1009"/>
      <c r="POT113" s="1009"/>
      <c r="POU113" s="1009"/>
      <c r="POV113" s="1009"/>
      <c r="POW113" s="1009"/>
      <c r="POX113" s="1009"/>
      <c r="POY113" s="1009"/>
      <c r="POZ113" s="1009"/>
      <c r="PPA113" s="1009"/>
      <c r="PPB113" s="1009"/>
      <c r="PPC113" s="1009"/>
      <c r="PPD113" s="1009"/>
      <c r="PPE113" s="1009"/>
      <c r="PPF113" s="1009"/>
      <c r="PPG113" s="1009"/>
      <c r="PPH113" s="1009"/>
      <c r="PPI113" s="1009"/>
      <c r="PPJ113" s="1009"/>
      <c r="PPK113" s="1009"/>
      <c r="PPL113" s="1009"/>
      <c r="PPM113" s="1009"/>
      <c r="PPN113" s="1009"/>
      <c r="PPO113" s="1009"/>
      <c r="PPP113" s="1009"/>
      <c r="PPQ113" s="1009"/>
      <c r="PPR113" s="1009"/>
      <c r="PPS113" s="1009"/>
      <c r="PPT113" s="1009"/>
      <c r="PPU113" s="1009"/>
      <c r="PPV113" s="1009"/>
      <c r="PPW113" s="1009"/>
      <c r="PPX113" s="1009"/>
      <c r="PPY113" s="1009"/>
      <c r="PPZ113" s="1009"/>
      <c r="PQA113" s="1009"/>
      <c r="PQB113" s="1009"/>
      <c r="PQC113" s="1009"/>
      <c r="PQD113" s="1009"/>
      <c r="PQE113" s="1009"/>
      <c r="PQF113" s="1009"/>
      <c r="PQG113" s="1009"/>
      <c r="PQH113" s="1009"/>
      <c r="PQI113" s="1009"/>
      <c r="PQJ113" s="1009"/>
      <c r="PQK113" s="1009"/>
      <c r="PQL113" s="1009"/>
      <c r="PQM113" s="1009"/>
      <c r="PQN113" s="1009"/>
      <c r="PQO113" s="1009"/>
      <c r="PQP113" s="1009"/>
      <c r="PQQ113" s="1009"/>
      <c r="PQR113" s="1009"/>
      <c r="PQS113" s="1009"/>
      <c r="PQT113" s="1009"/>
      <c r="PQU113" s="1009"/>
      <c r="PQV113" s="1009"/>
      <c r="PQW113" s="1009"/>
      <c r="PQX113" s="1009"/>
      <c r="PQY113" s="1009"/>
      <c r="PQZ113" s="1009"/>
      <c r="PRA113" s="1009"/>
      <c r="PRB113" s="1009"/>
      <c r="PRC113" s="1009"/>
      <c r="PRD113" s="1009"/>
      <c r="PRE113" s="1009"/>
      <c r="PRF113" s="1009"/>
      <c r="PRG113" s="1009"/>
      <c r="PRH113" s="1009"/>
      <c r="PRI113" s="1009"/>
      <c r="PRJ113" s="1009"/>
      <c r="PRK113" s="1009"/>
      <c r="PRL113" s="1009"/>
      <c r="PRM113" s="1009"/>
      <c r="PRN113" s="1009"/>
      <c r="PRO113" s="1009"/>
      <c r="PRP113" s="1009"/>
      <c r="PRQ113" s="1009"/>
      <c r="PRR113" s="1009"/>
      <c r="PRS113" s="1009"/>
      <c r="PRT113" s="1009"/>
      <c r="PRU113" s="1009"/>
      <c r="PRV113" s="1009"/>
      <c r="PRW113" s="1009"/>
      <c r="PRX113" s="1009"/>
      <c r="PRY113" s="1009"/>
      <c r="PRZ113" s="1009"/>
      <c r="PSA113" s="1009"/>
      <c r="PSB113" s="1009"/>
      <c r="PSC113" s="1009"/>
      <c r="PSD113" s="1009"/>
      <c r="PSE113" s="1009"/>
      <c r="PSF113" s="1009"/>
      <c r="PSG113" s="1009"/>
      <c r="PSH113" s="1009"/>
      <c r="PSI113" s="1009"/>
      <c r="PSJ113" s="1009"/>
      <c r="PSK113" s="1009"/>
      <c r="PSL113" s="1009"/>
      <c r="PSM113" s="1009"/>
      <c r="PSN113" s="1009"/>
      <c r="PSO113" s="1009"/>
      <c r="PSP113" s="1009"/>
      <c r="PSQ113" s="1009"/>
      <c r="PSR113" s="1009"/>
      <c r="PSS113" s="1009"/>
      <c r="PST113" s="1009"/>
      <c r="PSU113" s="1009"/>
      <c r="PSV113" s="1009"/>
      <c r="PSW113" s="1009"/>
      <c r="PSX113" s="1009"/>
      <c r="PSY113" s="1009"/>
      <c r="PSZ113" s="1009"/>
      <c r="PTA113" s="1009"/>
      <c r="PTB113" s="1009"/>
      <c r="PTC113" s="1009"/>
      <c r="PTD113" s="1009"/>
      <c r="PTE113" s="1009"/>
      <c r="PTF113" s="1009"/>
      <c r="PTG113" s="1009"/>
      <c r="PTH113" s="1009"/>
      <c r="PTI113" s="1009"/>
      <c r="PTJ113" s="1009"/>
      <c r="PTK113" s="1009"/>
      <c r="PTL113" s="1009"/>
      <c r="PTM113" s="1009"/>
      <c r="PTN113" s="1009"/>
      <c r="PTO113" s="1009"/>
      <c r="PTP113" s="1009"/>
      <c r="PTQ113" s="1009"/>
      <c r="PTR113" s="1009"/>
      <c r="PTS113" s="1009"/>
      <c r="PTT113" s="1009"/>
      <c r="PTU113" s="1009"/>
      <c r="PTV113" s="1009"/>
      <c r="PTW113" s="1009"/>
      <c r="PTX113" s="1009"/>
      <c r="PTY113" s="1009"/>
      <c r="PTZ113" s="1009"/>
      <c r="PUA113" s="1009"/>
      <c r="PUB113" s="1009"/>
      <c r="PUC113" s="1009"/>
      <c r="PUD113" s="1009"/>
      <c r="PUE113" s="1009"/>
      <c r="PUF113" s="1009"/>
      <c r="PUG113" s="1009"/>
      <c r="PUH113" s="1009"/>
      <c r="PUI113" s="1009"/>
      <c r="PUJ113" s="1009"/>
      <c r="PUK113" s="1009"/>
      <c r="PUL113" s="1009"/>
      <c r="PUM113" s="1009"/>
      <c r="PUN113" s="1009"/>
      <c r="PUO113" s="1009"/>
      <c r="PUP113" s="1009"/>
      <c r="PUQ113" s="1009"/>
      <c r="PUR113" s="1009"/>
      <c r="PUS113" s="1009"/>
      <c r="PUT113" s="1009"/>
      <c r="PUU113" s="1009"/>
      <c r="PUV113" s="1009"/>
      <c r="PUW113" s="1009"/>
      <c r="PUX113" s="1009"/>
      <c r="PUY113" s="1009"/>
      <c r="PUZ113" s="1009"/>
      <c r="PVA113" s="1009"/>
      <c r="PVB113" s="1009"/>
      <c r="PVC113" s="1009"/>
      <c r="PVD113" s="1009"/>
      <c r="PVE113" s="1009"/>
      <c r="PVF113" s="1009"/>
      <c r="PVG113" s="1009"/>
      <c r="PVH113" s="1009"/>
      <c r="PVI113" s="1009"/>
      <c r="PVJ113" s="1009"/>
      <c r="PVK113" s="1009"/>
      <c r="PVL113" s="1009"/>
      <c r="PVM113" s="1009"/>
      <c r="PVN113" s="1009"/>
      <c r="PVO113" s="1009"/>
      <c r="PVP113" s="1009"/>
      <c r="PVQ113" s="1009"/>
      <c r="PVR113" s="1009"/>
      <c r="PVS113" s="1009"/>
      <c r="PVT113" s="1009"/>
      <c r="PVU113" s="1009"/>
      <c r="PVV113" s="1009"/>
      <c r="PVW113" s="1009"/>
      <c r="PVX113" s="1009"/>
      <c r="PVY113" s="1009"/>
      <c r="PVZ113" s="1009"/>
      <c r="PWA113" s="1009"/>
      <c r="PWB113" s="1009"/>
      <c r="PWC113" s="1009"/>
      <c r="PWD113" s="1009"/>
      <c r="PWE113" s="1009"/>
      <c r="PWF113" s="1009"/>
      <c r="PWG113" s="1009"/>
      <c r="PWH113" s="1009"/>
      <c r="PWI113" s="1009"/>
      <c r="PWJ113" s="1009"/>
      <c r="PWK113" s="1009"/>
      <c r="PWL113" s="1009"/>
      <c r="PWM113" s="1009"/>
      <c r="PWN113" s="1009"/>
      <c r="PWO113" s="1009"/>
      <c r="PWP113" s="1009"/>
      <c r="PWQ113" s="1009"/>
      <c r="PWR113" s="1009"/>
      <c r="PWS113" s="1009"/>
      <c r="PWT113" s="1009"/>
      <c r="PWU113" s="1009"/>
      <c r="PWV113" s="1009"/>
      <c r="PWW113" s="1009"/>
      <c r="PWX113" s="1009"/>
      <c r="PWY113" s="1009"/>
      <c r="PWZ113" s="1009"/>
      <c r="PXA113" s="1009"/>
      <c r="PXB113" s="1009"/>
      <c r="PXC113" s="1009"/>
      <c r="PXD113" s="1009"/>
      <c r="PXE113" s="1009"/>
      <c r="PXF113" s="1009"/>
      <c r="PXG113" s="1009"/>
      <c r="PXH113" s="1009"/>
      <c r="PXI113" s="1009"/>
      <c r="PXJ113" s="1009"/>
      <c r="PXK113" s="1009"/>
      <c r="PXL113" s="1009"/>
      <c r="PXM113" s="1009"/>
      <c r="PXN113" s="1009"/>
      <c r="PXO113" s="1009"/>
      <c r="PXP113" s="1009"/>
      <c r="PXQ113" s="1009"/>
      <c r="PXR113" s="1009"/>
      <c r="PXS113" s="1009"/>
      <c r="PXT113" s="1009"/>
      <c r="PXU113" s="1009"/>
      <c r="PXV113" s="1009"/>
      <c r="PXW113" s="1009"/>
      <c r="PXX113" s="1009"/>
      <c r="PXY113" s="1009"/>
      <c r="PXZ113" s="1009"/>
      <c r="PYA113" s="1009"/>
      <c r="PYB113" s="1009"/>
      <c r="PYC113" s="1009"/>
      <c r="PYD113" s="1009"/>
      <c r="PYE113" s="1009"/>
      <c r="PYF113" s="1009"/>
      <c r="PYG113" s="1009"/>
      <c r="PYH113" s="1009"/>
      <c r="PYI113" s="1009"/>
      <c r="PYJ113" s="1009"/>
      <c r="PYK113" s="1009"/>
      <c r="PYL113" s="1009"/>
      <c r="PYM113" s="1009"/>
      <c r="PYN113" s="1009"/>
      <c r="PYO113" s="1009"/>
      <c r="PYP113" s="1009"/>
      <c r="PYQ113" s="1009"/>
      <c r="PYR113" s="1009"/>
      <c r="PYS113" s="1009"/>
      <c r="PYT113" s="1009"/>
      <c r="PYU113" s="1009"/>
      <c r="PYV113" s="1009"/>
      <c r="PYW113" s="1009"/>
      <c r="PYX113" s="1009"/>
      <c r="PYY113" s="1009"/>
      <c r="PYZ113" s="1009"/>
      <c r="PZA113" s="1009"/>
      <c r="PZB113" s="1009"/>
      <c r="PZC113" s="1009"/>
      <c r="PZD113" s="1009"/>
      <c r="PZE113" s="1009"/>
      <c r="PZF113" s="1009"/>
      <c r="PZG113" s="1009"/>
      <c r="PZH113" s="1009"/>
      <c r="PZI113" s="1009"/>
      <c r="PZJ113" s="1009"/>
      <c r="PZK113" s="1009"/>
      <c r="PZL113" s="1009"/>
      <c r="PZM113" s="1009"/>
      <c r="PZN113" s="1009"/>
      <c r="PZO113" s="1009"/>
      <c r="PZP113" s="1009"/>
      <c r="PZQ113" s="1009"/>
      <c r="PZR113" s="1009"/>
      <c r="PZS113" s="1009"/>
      <c r="PZT113" s="1009"/>
      <c r="PZU113" s="1009"/>
      <c r="PZV113" s="1009"/>
      <c r="PZW113" s="1009"/>
      <c r="PZX113" s="1009"/>
      <c r="PZY113" s="1009"/>
      <c r="PZZ113" s="1009"/>
      <c r="QAA113" s="1009"/>
      <c r="QAB113" s="1009"/>
      <c r="QAC113" s="1009"/>
      <c r="QAD113" s="1009"/>
      <c r="QAE113" s="1009"/>
      <c r="QAF113" s="1009"/>
      <c r="QAG113" s="1009"/>
      <c r="QAH113" s="1009"/>
      <c r="QAI113" s="1009"/>
      <c r="QAJ113" s="1009"/>
      <c r="QAK113" s="1009"/>
      <c r="QAL113" s="1009"/>
      <c r="QAM113" s="1009"/>
      <c r="QAN113" s="1009"/>
      <c r="QAO113" s="1009"/>
      <c r="QAP113" s="1009"/>
      <c r="QAQ113" s="1009"/>
      <c r="QAR113" s="1009"/>
      <c r="QAS113" s="1009"/>
      <c r="QAT113" s="1009"/>
      <c r="QAU113" s="1009"/>
      <c r="QAV113" s="1009"/>
      <c r="QAW113" s="1009"/>
      <c r="QAX113" s="1009"/>
      <c r="QAY113" s="1009"/>
      <c r="QAZ113" s="1009"/>
      <c r="QBA113" s="1009"/>
      <c r="QBB113" s="1009"/>
      <c r="QBC113" s="1009"/>
      <c r="QBD113" s="1009"/>
      <c r="QBE113" s="1009"/>
      <c r="QBF113" s="1009"/>
      <c r="QBG113" s="1009"/>
      <c r="QBH113" s="1009"/>
      <c r="QBI113" s="1009"/>
      <c r="QBJ113" s="1009"/>
      <c r="QBK113" s="1009"/>
      <c r="QBL113" s="1009"/>
      <c r="QBM113" s="1009"/>
      <c r="QBN113" s="1009"/>
      <c r="QBO113" s="1009"/>
      <c r="QBP113" s="1009"/>
      <c r="QBQ113" s="1009"/>
      <c r="QBR113" s="1009"/>
      <c r="QBS113" s="1009"/>
      <c r="QBT113" s="1009"/>
      <c r="QBU113" s="1009"/>
      <c r="QBV113" s="1009"/>
      <c r="QBW113" s="1009"/>
      <c r="QBX113" s="1009"/>
      <c r="QBY113" s="1009"/>
      <c r="QBZ113" s="1009"/>
      <c r="QCA113" s="1009"/>
      <c r="QCB113" s="1009"/>
      <c r="QCC113" s="1009"/>
      <c r="QCD113" s="1009"/>
      <c r="QCE113" s="1009"/>
      <c r="QCF113" s="1009"/>
      <c r="QCG113" s="1009"/>
      <c r="QCH113" s="1009"/>
      <c r="QCI113" s="1009"/>
      <c r="QCJ113" s="1009"/>
      <c r="QCK113" s="1009"/>
      <c r="QCL113" s="1009"/>
      <c r="QCM113" s="1009"/>
      <c r="QCN113" s="1009"/>
      <c r="QCO113" s="1009"/>
      <c r="QCP113" s="1009"/>
      <c r="QCQ113" s="1009"/>
      <c r="QCR113" s="1009"/>
      <c r="QCS113" s="1009"/>
      <c r="QCT113" s="1009"/>
      <c r="QCU113" s="1009"/>
      <c r="QCV113" s="1009"/>
      <c r="QCW113" s="1009"/>
      <c r="QCX113" s="1009"/>
      <c r="QCY113" s="1009"/>
      <c r="QCZ113" s="1009"/>
      <c r="QDA113" s="1009"/>
      <c r="QDB113" s="1009"/>
      <c r="QDC113" s="1009"/>
      <c r="QDD113" s="1009"/>
      <c r="QDE113" s="1009"/>
      <c r="QDF113" s="1009"/>
      <c r="QDG113" s="1009"/>
      <c r="QDH113" s="1009"/>
      <c r="QDI113" s="1009"/>
      <c r="QDJ113" s="1009"/>
      <c r="QDK113" s="1009"/>
      <c r="QDL113" s="1009"/>
      <c r="QDM113" s="1009"/>
      <c r="QDN113" s="1009"/>
      <c r="QDO113" s="1009"/>
      <c r="QDP113" s="1009"/>
      <c r="QDQ113" s="1009"/>
      <c r="QDR113" s="1009"/>
      <c r="QDS113" s="1009"/>
      <c r="QDT113" s="1009"/>
      <c r="QDU113" s="1009"/>
      <c r="QDV113" s="1009"/>
      <c r="QDW113" s="1009"/>
      <c r="QDX113" s="1009"/>
      <c r="QDY113" s="1009"/>
      <c r="QDZ113" s="1009"/>
      <c r="QEA113" s="1009"/>
      <c r="QEB113" s="1009"/>
      <c r="QEC113" s="1009"/>
      <c r="QED113" s="1009"/>
      <c r="QEE113" s="1009"/>
      <c r="QEF113" s="1009"/>
      <c r="QEG113" s="1009"/>
      <c r="QEH113" s="1009"/>
      <c r="QEI113" s="1009"/>
      <c r="QEJ113" s="1009"/>
      <c r="QEK113" s="1009"/>
      <c r="QEL113" s="1009"/>
      <c r="QEM113" s="1009"/>
      <c r="QEN113" s="1009"/>
      <c r="QEO113" s="1009"/>
      <c r="QEP113" s="1009"/>
      <c r="QEQ113" s="1009"/>
      <c r="QER113" s="1009"/>
      <c r="QES113" s="1009"/>
      <c r="QET113" s="1009"/>
      <c r="QEU113" s="1009"/>
      <c r="QEV113" s="1009"/>
      <c r="QEW113" s="1009"/>
      <c r="QEX113" s="1009"/>
      <c r="QEY113" s="1009"/>
      <c r="QEZ113" s="1009"/>
      <c r="QFA113" s="1009"/>
      <c r="QFB113" s="1009"/>
      <c r="QFC113" s="1009"/>
      <c r="QFD113" s="1009"/>
      <c r="QFE113" s="1009"/>
      <c r="QFF113" s="1009"/>
      <c r="QFG113" s="1009"/>
      <c r="QFH113" s="1009"/>
      <c r="QFI113" s="1009"/>
      <c r="QFJ113" s="1009"/>
      <c r="QFK113" s="1009"/>
      <c r="QFL113" s="1009"/>
      <c r="QFM113" s="1009"/>
      <c r="QFN113" s="1009"/>
      <c r="QFO113" s="1009"/>
      <c r="QFP113" s="1009"/>
      <c r="QFQ113" s="1009"/>
      <c r="QFR113" s="1009"/>
      <c r="QFS113" s="1009"/>
      <c r="QFT113" s="1009"/>
      <c r="QFU113" s="1009"/>
      <c r="QFV113" s="1009"/>
      <c r="QFW113" s="1009"/>
      <c r="QFX113" s="1009"/>
      <c r="QFY113" s="1009"/>
      <c r="QFZ113" s="1009"/>
      <c r="QGA113" s="1009"/>
      <c r="QGB113" s="1009"/>
      <c r="QGC113" s="1009"/>
      <c r="QGD113" s="1009"/>
      <c r="QGE113" s="1009"/>
      <c r="QGF113" s="1009"/>
      <c r="QGG113" s="1009"/>
      <c r="QGH113" s="1009"/>
      <c r="QGI113" s="1009"/>
      <c r="QGJ113" s="1009"/>
      <c r="QGK113" s="1009"/>
      <c r="QGL113" s="1009"/>
      <c r="QGM113" s="1009"/>
      <c r="QGN113" s="1009"/>
      <c r="QGO113" s="1009"/>
      <c r="QGP113" s="1009"/>
      <c r="QGQ113" s="1009"/>
      <c r="QGR113" s="1009"/>
      <c r="QGS113" s="1009"/>
      <c r="QGT113" s="1009"/>
      <c r="QGU113" s="1009"/>
      <c r="QGV113" s="1009"/>
      <c r="QGW113" s="1009"/>
      <c r="QGX113" s="1009"/>
      <c r="QGY113" s="1009"/>
      <c r="QGZ113" s="1009"/>
      <c r="QHA113" s="1009"/>
      <c r="QHB113" s="1009"/>
      <c r="QHC113" s="1009"/>
      <c r="QHD113" s="1009"/>
      <c r="QHE113" s="1009"/>
      <c r="QHF113" s="1009"/>
      <c r="QHG113" s="1009"/>
      <c r="QHH113" s="1009"/>
      <c r="QHI113" s="1009"/>
      <c r="QHJ113" s="1009"/>
      <c r="QHK113" s="1009"/>
      <c r="QHL113" s="1009"/>
      <c r="QHM113" s="1009"/>
      <c r="QHN113" s="1009"/>
      <c r="QHO113" s="1009"/>
      <c r="QHP113" s="1009"/>
      <c r="QHQ113" s="1009"/>
      <c r="QHR113" s="1009"/>
      <c r="QHS113" s="1009"/>
      <c r="QHT113" s="1009"/>
      <c r="QHU113" s="1009"/>
      <c r="QHV113" s="1009"/>
      <c r="QHW113" s="1009"/>
      <c r="QHX113" s="1009"/>
      <c r="QHY113" s="1009"/>
      <c r="QHZ113" s="1009"/>
      <c r="QIA113" s="1009"/>
      <c r="QIB113" s="1009"/>
      <c r="QIC113" s="1009"/>
      <c r="QID113" s="1009"/>
      <c r="QIE113" s="1009"/>
      <c r="QIF113" s="1009"/>
      <c r="QIG113" s="1009"/>
      <c r="QIH113" s="1009"/>
      <c r="QII113" s="1009"/>
      <c r="QIJ113" s="1009"/>
      <c r="QIK113" s="1009"/>
      <c r="QIL113" s="1009"/>
      <c r="QIM113" s="1009"/>
      <c r="QIN113" s="1009"/>
      <c r="QIO113" s="1009"/>
      <c r="QIP113" s="1009"/>
      <c r="QIQ113" s="1009"/>
      <c r="QIR113" s="1009"/>
      <c r="QIS113" s="1009"/>
      <c r="QIT113" s="1009"/>
      <c r="QIU113" s="1009"/>
      <c r="QIV113" s="1009"/>
      <c r="QIW113" s="1009"/>
      <c r="QIX113" s="1009"/>
      <c r="QIY113" s="1009"/>
      <c r="QIZ113" s="1009"/>
      <c r="QJA113" s="1009"/>
      <c r="QJB113" s="1009"/>
      <c r="QJC113" s="1009"/>
      <c r="QJD113" s="1009"/>
      <c r="QJE113" s="1009"/>
      <c r="QJF113" s="1009"/>
      <c r="QJG113" s="1009"/>
      <c r="QJH113" s="1009"/>
      <c r="QJI113" s="1009"/>
      <c r="QJJ113" s="1009"/>
      <c r="QJK113" s="1009"/>
      <c r="QJL113" s="1009"/>
      <c r="QJM113" s="1009"/>
      <c r="QJN113" s="1009"/>
      <c r="QJO113" s="1009"/>
      <c r="QJP113" s="1009"/>
      <c r="QJQ113" s="1009"/>
      <c r="QJR113" s="1009"/>
      <c r="QJS113" s="1009"/>
      <c r="QJT113" s="1009"/>
      <c r="QJU113" s="1009"/>
      <c r="QJV113" s="1009"/>
      <c r="QJW113" s="1009"/>
      <c r="QJX113" s="1009"/>
      <c r="QJY113" s="1009"/>
      <c r="QJZ113" s="1009"/>
      <c r="QKA113" s="1009"/>
      <c r="QKB113" s="1009"/>
      <c r="QKC113" s="1009"/>
      <c r="QKD113" s="1009"/>
      <c r="QKE113" s="1009"/>
      <c r="QKF113" s="1009"/>
      <c r="QKG113" s="1009"/>
      <c r="QKH113" s="1009"/>
      <c r="QKI113" s="1009"/>
      <c r="QKJ113" s="1009"/>
      <c r="QKK113" s="1009"/>
      <c r="QKL113" s="1009"/>
      <c r="QKM113" s="1009"/>
      <c r="QKN113" s="1009"/>
      <c r="QKO113" s="1009"/>
      <c r="QKP113" s="1009"/>
      <c r="QKQ113" s="1009"/>
      <c r="QKR113" s="1009"/>
      <c r="QKS113" s="1009"/>
      <c r="QKT113" s="1009"/>
      <c r="QKU113" s="1009"/>
      <c r="QKV113" s="1009"/>
      <c r="QKW113" s="1009"/>
      <c r="QKX113" s="1009"/>
      <c r="QKY113" s="1009"/>
      <c r="QKZ113" s="1009"/>
      <c r="QLA113" s="1009"/>
      <c r="QLB113" s="1009"/>
      <c r="QLC113" s="1009"/>
      <c r="QLD113" s="1009"/>
      <c r="QLE113" s="1009"/>
      <c r="QLF113" s="1009"/>
      <c r="QLG113" s="1009"/>
      <c r="QLH113" s="1009"/>
      <c r="QLI113" s="1009"/>
      <c r="QLJ113" s="1009"/>
      <c r="QLK113" s="1009"/>
      <c r="QLL113" s="1009"/>
      <c r="QLM113" s="1009"/>
      <c r="QLN113" s="1009"/>
      <c r="QLO113" s="1009"/>
      <c r="QLP113" s="1009"/>
      <c r="QLQ113" s="1009"/>
      <c r="QLR113" s="1009"/>
      <c r="QLS113" s="1009"/>
      <c r="QLT113" s="1009"/>
      <c r="QLU113" s="1009"/>
      <c r="QLV113" s="1009"/>
      <c r="QLW113" s="1009"/>
      <c r="QLX113" s="1009"/>
      <c r="QLY113" s="1009"/>
      <c r="QLZ113" s="1009"/>
      <c r="QMA113" s="1009"/>
      <c r="QMB113" s="1009"/>
      <c r="QMC113" s="1009"/>
      <c r="QMD113" s="1009"/>
      <c r="QME113" s="1009"/>
      <c r="QMF113" s="1009"/>
      <c r="QMG113" s="1009"/>
      <c r="QMH113" s="1009"/>
      <c r="QMI113" s="1009"/>
      <c r="QMJ113" s="1009"/>
      <c r="QMK113" s="1009"/>
      <c r="QML113" s="1009"/>
      <c r="QMM113" s="1009"/>
      <c r="QMN113" s="1009"/>
      <c r="QMO113" s="1009"/>
      <c r="QMP113" s="1009"/>
      <c r="QMQ113" s="1009"/>
      <c r="QMR113" s="1009"/>
      <c r="QMS113" s="1009"/>
      <c r="QMT113" s="1009"/>
      <c r="QMU113" s="1009"/>
      <c r="QMV113" s="1009"/>
      <c r="QMW113" s="1009"/>
      <c r="QMX113" s="1009"/>
      <c r="QMY113" s="1009"/>
      <c r="QMZ113" s="1009"/>
      <c r="QNA113" s="1009"/>
      <c r="QNB113" s="1009"/>
      <c r="QNC113" s="1009"/>
      <c r="QND113" s="1009"/>
      <c r="QNE113" s="1009"/>
      <c r="QNF113" s="1009"/>
      <c r="QNG113" s="1009"/>
      <c r="QNH113" s="1009"/>
      <c r="QNI113" s="1009"/>
      <c r="QNJ113" s="1009"/>
      <c r="QNK113" s="1009"/>
      <c r="QNL113" s="1009"/>
      <c r="QNM113" s="1009"/>
      <c r="QNN113" s="1009"/>
      <c r="QNO113" s="1009"/>
      <c r="QNP113" s="1009"/>
      <c r="QNQ113" s="1009"/>
      <c r="QNR113" s="1009"/>
      <c r="QNS113" s="1009"/>
      <c r="QNT113" s="1009"/>
      <c r="QNU113" s="1009"/>
      <c r="QNV113" s="1009"/>
      <c r="QNW113" s="1009"/>
      <c r="QNX113" s="1009"/>
      <c r="QNY113" s="1009"/>
      <c r="QNZ113" s="1009"/>
      <c r="QOA113" s="1009"/>
      <c r="QOB113" s="1009"/>
      <c r="QOC113" s="1009"/>
      <c r="QOD113" s="1009"/>
      <c r="QOE113" s="1009"/>
      <c r="QOF113" s="1009"/>
      <c r="QOG113" s="1009"/>
      <c r="QOH113" s="1009"/>
      <c r="QOI113" s="1009"/>
      <c r="QOJ113" s="1009"/>
      <c r="QOK113" s="1009"/>
      <c r="QOL113" s="1009"/>
      <c r="QOM113" s="1009"/>
      <c r="QON113" s="1009"/>
      <c r="QOO113" s="1009"/>
      <c r="QOP113" s="1009"/>
      <c r="QOQ113" s="1009"/>
      <c r="QOR113" s="1009"/>
      <c r="QOS113" s="1009"/>
      <c r="QOT113" s="1009"/>
      <c r="QOU113" s="1009"/>
      <c r="QOV113" s="1009"/>
      <c r="QOW113" s="1009"/>
      <c r="QOX113" s="1009"/>
      <c r="QOY113" s="1009"/>
      <c r="QOZ113" s="1009"/>
      <c r="QPA113" s="1009"/>
      <c r="QPB113" s="1009"/>
      <c r="QPC113" s="1009"/>
      <c r="QPD113" s="1009"/>
      <c r="QPE113" s="1009"/>
      <c r="QPF113" s="1009"/>
      <c r="QPG113" s="1009"/>
      <c r="QPH113" s="1009"/>
      <c r="QPI113" s="1009"/>
      <c r="QPJ113" s="1009"/>
      <c r="QPK113" s="1009"/>
      <c r="QPL113" s="1009"/>
      <c r="QPM113" s="1009"/>
      <c r="QPN113" s="1009"/>
      <c r="QPO113" s="1009"/>
      <c r="QPP113" s="1009"/>
      <c r="QPQ113" s="1009"/>
      <c r="QPR113" s="1009"/>
      <c r="QPS113" s="1009"/>
      <c r="QPT113" s="1009"/>
      <c r="QPU113" s="1009"/>
      <c r="QPV113" s="1009"/>
      <c r="QPW113" s="1009"/>
      <c r="QPX113" s="1009"/>
      <c r="QPY113" s="1009"/>
      <c r="QPZ113" s="1009"/>
      <c r="QQA113" s="1009"/>
      <c r="QQB113" s="1009"/>
      <c r="QQC113" s="1009"/>
      <c r="QQD113" s="1009"/>
      <c r="QQE113" s="1009"/>
      <c r="QQF113" s="1009"/>
      <c r="QQG113" s="1009"/>
      <c r="QQH113" s="1009"/>
      <c r="QQI113" s="1009"/>
      <c r="QQJ113" s="1009"/>
      <c r="QQK113" s="1009"/>
      <c r="QQL113" s="1009"/>
      <c r="QQM113" s="1009"/>
      <c r="QQN113" s="1009"/>
      <c r="QQO113" s="1009"/>
      <c r="QQP113" s="1009"/>
      <c r="QQQ113" s="1009"/>
      <c r="QQR113" s="1009"/>
      <c r="QQS113" s="1009"/>
      <c r="QQT113" s="1009"/>
      <c r="QQU113" s="1009"/>
      <c r="QQV113" s="1009"/>
      <c r="QQW113" s="1009"/>
      <c r="QQX113" s="1009"/>
      <c r="QQY113" s="1009"/>
      <c r="QQZ113" s="1009"/>
      <c r="QRA113" s="1009"/>
      <c r="QRB113" s="1009"/>
      <c r="QRC113" s="1009"/>
      <c r="QRD113" s="1009"/>
      <c r="QRE113" s="1009"/>
      <c r="QRF113" s="1009"/>
      <c r="QRG113" s="1009"/>
      <c r="QRH113" s="1009"/>
      <c r="QRI113" s="1009"/>
      <c r="QRJ113" s="1009"/>
      <c r="QRK113" s="1009"/>
      <c r="QRL113" s="1009"/>
      <c r="QRM113" s="1009"/>
      <c r="QRN113" s="1009"/>
      <c r="QRO113" s="1009"/>
      <c r="QRP113" s="1009"/>
      <c r="QRQ113" s="1009"/>
      <c r="QRR113" s="1009"/>
      <c r="QRS113" s="1009"/>
      <c r="QRT113" s="1009"/>
      <c r="QRU113" s="1009"/>
      <c r="QRV113" s="1009"/>
      <c r="QRW113" s="1009"/>
      <c r="QRX113" s="1009"/>
      <c r="QRY113" s="1009"/>
      <c r="QRZ113" s="1009"/>
      <c r="QSA113" s="1009"/>
      <c r="QSB113" s="1009"/>
      <c r="QSC113" s="1009"/>
      <c r="QSD113" s="1009"/>
      <c r="QSE113" s="1009"/>
      <c r="QSF113" s="1009"/>
      <c r="QSG113" s="1009"/>
      <c r="QSH113" s="1009"/>
      <c r="QSI113" s="1009"/>
      <c r="QSJ113" s="1009"/>
      <c r="QSK113" s="1009"/>
      <c r="QSL113" s="1009"/>
      <c r="QSM113" s="1009"/>
      <c r="QSN113" s="1009"/>
      <c r="QSO113" s="1009"/>
      <c r="QSP113" s="1009"/>
      <c r="QSQ113" s="1009"/>
      <c r="QSR113" s="1009"/>
      <c r="QSS113" s="1009"/>
      <c r="QST113" s="1009"/>
      <c r="QSU113" s="1009"/>
      <c r="QSV113" s="1009"/>
      <c r="QSW113" s="1009"/>
      <c r="QSX113" s="1009"/>
      <c r="QSY113" s="1009"/>
      <c r="QSZ113" s="1009"/>
      <c r="QTA113" s="1009"/>
      <c r="QTB113" s="1009"/>
      <c r="QTC113" s="1009"/>
      <c r="QTD113" s="1009"/>
      <c r="QTE113" s="1009"/>
      <c r="QTF113" s="1009"/>
      <c r="QTG113" s="1009"/>
      <c r="QTH113" s="1009"/>
      <c r="QTI113" s="1009"/>
      <c r="QTJ113" s="1009"/>
      <c r="QTK113" s="1009"/>
      <c r="QTL113" s="1009"/>
      <c r="QTM113" s="1009"/>
      <c r="QTN113" s="1009"/>
      <c r="QTO113" s="1009"/>
      <c r="QTP113" s="1009"/>
      <c r="QTQ113" s="1009"/>
      <c r="QTR113" s="1009"/>
      <c r="QTS113" s="1009"/>
      <c r="QTT113" s="1009"/>
      <c r="QTU113" s="1009"/>
      <c r="QTV113" s="1009"/>
      <c r="QTW113" s="1009"/>
      <c r="QTX113" s="1009"/>
      <c r="QTY113" s="1009"/>
      <c r="QTZ113" s="1009"/>
      <c r="QUA113" s="1009"/>
      <c r="QUB113" s="1009"/>
      <c r="QUC113" s="1009"/>
      <c r="QUD113" s="1009"/>
      <c r="QUE113" s="1009"/>
      <c r="QUF113" s="1009"/>
      <c r="QUG113" s="1009"/>
      <c r="QUH113" s="1009"/>
      <c r="QUI113" s="1009"/>
      <c r="QUJ113" s="1009"/>
      <c r="QUK113" s="1009"/>
      <c r="QUL113" s="1009"/>
      <c r="QUM113" s="1009"/>
      <c r="QUN113" s="1009"/>
      <c r="QUO113" s="1009"/>
      <c r="QUP113" s="1009"/>
      <c r="QUQ113" s="1009"/>
      <c r="QUR113" s="1009"/>
      <c r="QUS113" s="1009"/>
      <c r="QUT113" s="1009"/>
      <c r="QUU113" s="1009"/>
      <c r="QUV113" s="1009"/>
      <c r="QUW113" s="1009"/>
      <c r="QUX113" s="1009"/>
      <c r="QUY113" s="1009"/>
      <c r="QUZ113" s="1009"/>
      <c r="QVA113" s="1009"/>
      <c r="QVB113" s="1009"/>
      <c r="QVC113" s="1009"/>
      <c r="QVD113" s="1009"/>
      <c r="QVE113" s="1009"/>
      <c r="QVF113" s="1009"/>
      <c r="QVG113" s="1009"/>
      <c r="QVH113" s="1009"/>
      <c r="QVI113" s="1009"/>
      <c r="QVJ113" s="1009"/>
      <c r="QVK113" s="1009"/>
      <c r="QVL113" s="1009"/>
      <c r="QVM113" s="1009"/>
      <c r="QVN113" s="1009"/>
      <c r="QVO113" s="1009"/>
      <c r="QVP113" s="1009"/>
      <c r="QVQ113" s="1009"/>
      <c r="QVR113" s="1009"/>
      <c r="QVS113" s="1009"/>
      <c r="QVT113" s="1009"/>
      <c r="QVU113" s="1009"/>
      <c r="QVV113" s="1009"/>
      <c r="QVW113" s="1009"/>
      <c r="QVX113" s="1009"/>
      <c r="QVY113" s="1009"/>
      <c r="QVZ113" s="1009"/>
      <c r="QWA113" s="1009"/>
      <c r="QWB113" s="1009"/>
      <c r="QWC113" s="1009"/>
      <c r="QWD113" s="1009"/>
      <c r="QWE113" s="1009"/>
      <c r="QWF113" s="1009"/>
      <c r="QWG113" s="1009"/>
      <c r="QWH113" s="1009"/>
      <c r="QWI113" s="1009"/>
      <c r="QWJ113" s="1009"/>
      <c r="QWK113" s="1009"/>
      <c r="QWL113" s="1009"/>
      <c r="QWM113" s="1009"/>
      <c r="QWN113" s="1009"/>
      <c r="QWO113" s="1009"/>
      <c r="QWP113" s="1009"/>
      <c r="QWQ113" s="1009"/>
      <c r="QWR113" s="1009"/>
      <c r="QWS113" s="1009"/>
      <c r="QWT113" s="1009"/>
      <c r="QWU113" s="1009"/>
      <c r="QWV113" s="1009"/>
      <c r="QWW113" s="1009"/>
      <c r="QWX113" s="1009"/>
      <c r="QWY113" s="1009"/>
      <c r="QWZ113" s="1009"/>
      <c r="QXA113" s="1009"/>
      <c r="QXB113" s="1009"/>
      <c r="QXC113" s="1009"/>
      <c r="QXD113" s="1009"/>
      <c r="QXE113" s="1009"/>
      <c r="QXF113" s="1009"/>
      <c r="QXG113" s="1009"/>
      <c r="QXH113" s="1009"/>
      <c r="QXI113" s="1009"/>
      <c r="QXJ113" s="1009"/>
      <c r="QXK113" s="1009"/>
      <c r="QXL113" s="1009"/>
      <c r="QXM113" s="1009"/>
      <c r="QXN113" s="1009"/>
      <c r="QXO113" s="1009"/>
      <c r="QXP113" s="1009"/>
      <c r="QXQ113" s="1009"/>
      <c r="QXR113" s="1009"/>
      <c r="QXS113" s="1009"/>
      <c r="QXT113" s="1009"/>
      <c r="QXU113" s="1009"/>
      <c r="QXV113" s="1009"/>
      <c r="QXW113" s="1009"/>
      <c r="QXX113" s="1009"/>
      <c r="QXY113" s="1009"/>
      <c r="QXZ113" s="1009"/>
      <c r="QYA113" s="1009"/>
      <c r="QYB113" s="1009"/>
      <c r="QYC113" s="1009"/>
      <c r="QYD113" s="1009"/>
      <c r="QYE113" s="1009"/>
      <c r="QYF113" s="1009"/>
      <c r="QYG113" s="1009"/>
      <c r="QYH113" s="1009"/>
      <c r="QYI113" s="1009"/>
      <c r="QYJ113" s="1009"/>
      <c r="QYK113" s="1009"/>
      <c r="QYL113" s="1009"/>
      <c r="QYM113" s="1009"/>
      <c r="QYN113" s="1009"/>
      <c r="QYO113" s="1009"/>
      <c r="QYP113" s="1009"/>
      <c r="QYQ113" s="1009"/>
      <c r="QYR113" s="1009"/>
      <c r="QYS113" s="1009"/>
      <c r="QYT113" s="1009"/>
      <c r="QYU113" s="1009"/>
      <c r="QYV113" s="1009"/>
      <c r="QYW113" s="1009"/>
      <c r="QYX113" s="1009"/>
      <c r="QYY113" s="1009"/>
      <c r="QYZ113" s="1009"/>
      <c r="QZA113" s="1009"/>
      <c r="QZB113" s="1009"/>
      <c r="QZC113" s="1009"/>
      <c r="QZD113" s="1009"/>
      <c r="QZE113" s="1009"/>
      <c r="QZF113" s="1009"/>
      <c r="QZG113" s="1009"/>
      <c r="QZH113" s="1009"/>
      <c r="QZI113" s="1009"/>
      <c r="QZJ113" s="1009"/>
      <c r="QZK113" s="1009"/>
      <c r="QZL113" s="1009"/>
      <c r="QZM113" s="1009"/>
      <c r="QZN113" s="1009"/>
      <c r="QZO113" s="1009"/>
      <c r="QZP113" s="1009"/>
      <c r="QZQ113" s="1009"/>
      <c r="QZR113" s="1009"/>
      <c r="QZS113" s="1009"/>
      <c r="QZT113" s="1009"/>
      <c r="QZU113" s="1009"/>
      <c r="QZV113" s="1009"/>
      <c r="QZW113" s="1009"/>
      <c r="QZX113" s="1009"/>
      <c r="QZY113" s="1009"/>
      <c r="QZZ113" s="1009"/>
      <c r="RAA113" s="1009"/>
      <c r="RAB113" s="1009"/>
      <c r="RAC113" s="1009"/>
      <c r="RAD113" s="1009"/>
      <c r="RAE113" s="1009"/>
      <c r="RAF113" s="1009"/>
      <c r="RAG113" s="1009"/>
      <c r="RAH113" s="1009"/>
      <c r="RAI113" s="1009"/>
      <c r="RAJ113" s="1009"/>
      <c r="RAK113" s="1009"/>
      <c r="RAL113" s="1009"/>
      <c r="RAM113" s="1009"/>
      <c r="RAN113" s="1009"/>
      <c r="RAO113" s="1009"/>
      <c r="RAP113" s="1009"/>
      <c r="RAQ113" s="1009"/>
      <c r="RAR113" s="1009"/>
      <c r="RAS113" s="1009"/>
      <c r="RAT113" s="1009"/>
      <c r="RAU113" s="1009"/>
      <c r="RAV113" s="1009"/>
      <c r="RAW113" s="1009"/>
      <c r="RAX113" s="1009"/>
      <c r="RAY113" s="1009"/>
      <c r="RAZ113" s="1009"/>
      <c r="RBA113" s="1009"/>
      <c r="RBB113" s="1009"/>
      <c r="RBC113" s="1009"/>
      <c r="RBD113" s="1009"/>
      <c r="RBE113" s="1009"/>
      <c r="RBF113" s="1009"/>
      <c r="RBG113" s="1009"/>
      <c r="RBH113" s="1009"/>
      <c r="RBI113" s="1009"/>
      <c r="RBJ113" s="1009"/>
      <c r="RBK113" s="1009"/>
      <c r="RBL113" s="1009"/>
      <c r="RBM113" s="1009"/>
      <c r="RBN113" s="1009"/>
      <c r="RBO113" s="1009"/>
      <c r="RBP113" s="1009"/>
      <c r="RBQ113" s="1009"/>
      <c r="RBR113" s="1009"/>
      <c r="RBS113" s="1009"/>
      <c r="RBT113" s="1009"/>
      <c r="RBU113" s="1009"/>
      <c r="RBV113" s="1009"/>
      <c r="RBW113" s="1009"/>
      <c r="RBX113" s="1009"/>
      <c r="RBY113" s="1009"/>
      <c r="RBZ113" s="1009"/>
      <c r="RCA113" s="1009"/>
      <c r="RCB113" s="1009"/>
      <c r="RCC113" s="1009"/>
      <c r="RCD113" s="1009"/>
      <c r="RCE113" s="1009"/>
      <c r="RCF113" s="1009"/>
      <c r="RCG113" s="1009"/>
      <c r="RCH113" s="1009"/>
      <c r="RCI113" s="1009"/>
      <c r="RCJ113" s="1009"/>
      <c r="RCK113" s="1009"/>
      <c r="RCL113" s="1009"/>
      <c r="RCM113" s="1009"/>
      <c r="RCN113" s="1009"/>
      <c r="RCO113" s="1009"/>
      <c r="RCP113" s="1009"/>
      <c r="RCQ113" s="1009"/>
      <c r="RCR113" s="1009"/>
      <c r="RCS113" s="1009"/>
      <c r="RCT113" s="1009"/>
      <c r="RCU113" s="1009"/>
      <c r="RCV113" s="1009"/>
      <c r="RCW113" s="1009"/>
      <c r="RCX113" s="1009"/>
      <c r="RCY113" s="1009"/>
      <c r="RCZ113" s="1009"/>
      <c r="RDA113" s="1009"/>
      <c r="RDB113" s="1009"/>
      <c r="RDC113" s="1009"/>
      <c r="RDD113" s="1009"/>
      <c r="RDE113" s="1009"/>
      <c r="RDF113" s="1009"/>
      <c r="RDG113" s="1009"/>
      <c r="RDH113" s="1009"/>
      <c r="RDI113" s="1009"/>
      <c r="RDJ113" s="1009"/>
      <c r="RDK113" s="1009"/>
      <c r="RDL113" s="1009"/>
      <c r="RDM113" s="1009"/>
      <c r="RDN113" s="1009"/>
      <c r="RDO113" s="1009"/>
      <c r="RDP113" s="1009"/>
      <c r="RDQ113" s="1009"/>
      <c r="RDR113" s="1009"/>
      <c r="RDS113" s="1009"/>
      <c r="RDT113" s="1009"/>
      <c r="RDU113" s="1009"/>
      <c r="RDV113" s="1009"/>
      <c r="RDW113" s="1009"/>
      <c r="RDX113" s="1009"/>
      <c r="RDY113" s="1009"/>
      <c r="RDZ113" s="1009"/>
      <c r="REA113" s="1009"/>
      <c r="REB113" s="1009"/>
      <c r="REC113" s="1009"/>
      <c r="RED113" s="1009"/>
      <c r="REE113" s="1009"/>
      <c r="REF113" s="1009"/>
      <c r="REG113" s="1009"/>
      <c r="REH113" s="1009"/>
      <c r="REI113" s="1009"/>
      <c r="REJ113" s="1009"/>
      <c r="REK113" s="1009"/>
      <c r="REL113" s="1009"/>
      <c r="REM113" s="1009"/>
      <c r="REN113" s="1009"/>
      <c r="REO113" s="1009"/>
      <c r="REP113" s="1009"/>
      <c r="REQ113" s="1009"/>
      <c r="RER113" s="1009"/>
      <c r="RES113" s="1009"/>
      <c r="RET113" s="1009"/>
      <c r="REU113" s="1009"/>
      <c r="REV113" s="1009"/>
      <c r="REW113" s="1009"/>
      <c r="REX113" s="1009"/>
      <c r="REY113" s="1009"/>
      <c r="REZ113" s="1009"/>
      <c r="RFA113" s="1009"/>
      <c r="RFB113" s="1009"/>
      <c r="RFC113" s="1009"/>
      <c r="RFD113" s="1009"/>
      <c r="RFE113" s="1009"/>
      <c r="RFF113" s="1009"/>
      <c r="RFG113" s="1009"/>
      <c r="RFH113" s="1009"/>
      <c r="RFI113" s="1009"/>
      <c r="RFJ113" s="1009"/>
      <c r="RFK113" s="1009"/>
      <c r="RFL113" s="1009"/>
      <c r="RFM113" s="1009"/>
      <c r="RFN113" s="1009"/>
      <c r="RFO113" s="1009"/>
      <c r="RFP113" s="1009"/>
      <c r="RFQ113" s="1009"/>
      <c r="RFR113" s="1009"/>
      <c r="RFS113" s="1009"/>
      <c r="RFT113" s="1009"/>
      <c r="RFU113" s="1009"/>
      <c r="RFV113" s="1009"/>
      <c r="RFW113" s="1009"/>
      <c r="RFX113" s="1009"/>
      <c r="RFY113" s="1009"/>
      <c r="RFZ113" s="1009"/>
      <c r="RGA113" s="1009"/>
      <c r="RGB113" s="1009"/>
      <c r="RGC113" s="1009"/>
      <c r="RGD113" s="1009"/>
      <c r="RGE113" s="1009"/>
      <c r="RGF113" s="1009"/>
      <c r="RGG113" s="1009"/>
      <c r="RGH113" s="1009"/>
      <c r="RGI113" s="1009"/>
      <c r="RGJ113" s="1009"/>
      <c r="RGK113" s="1009"/>
      <c r="RGL113" s="1009"/>
      <c r="RGM113" s="1009"/>
      <c r="RGN113" s="1009"/>
      <c r="RGO113" s="1009"/>
      <c r="RGP113" s="1009"/>
      <c r="RGQ113" s="1009"/>
      <c r="RGR113" s="1009"/>
      <c r="RGS113" s="1009"/>
      <c r="RGT113" s="1009"/>
      <c r="RGU113" s="1009"/>
      <c r="RGV113" s="1009"/>
      <c r="RGW113" s="1009"/>
      <c r="RGX113" s="1009"/>
      <c r="RGY113" s="1009"/>
      <c r="RGZ113" s="1009"/>
      <c r="RHA113" s="1009"/>
      <c r="RHB113" s="1009"/>
      <c r="RHC113" s="1009"/>
      <c r="RHD113" s="1009"/>
      <c r="RHE113" s="1009"/>
      <c r="RHF113" s="1009"/>
      <c r="RHG113" s="1009"/>
      <c r="RHH113" s="1009"/>
      <c r="RHI113" s="1009"/>
      <c r="RHJ113" s="1009"/>
      <c r="RHK113" s="1009"/>
      <c r="RHL113" s="1009"/>
      <c r="RHM113" s="1009"/>
      <c r="RHN113" s="1009"/>
      <c r="RHO113" s="1009"/>
      <c r="RHP113" s="1009"/>
      <c r="RHQ113" s="1009"/>
      <c r="RHR113" s="1009"/>
      <c r="RHS113" s="1009"/>
      <c r="RHT113" s="1009"/>
      <c r="RHU113" s="1009"/>
      <c r="RHV113" s="1009"/>
      <c r="RHW113" s="1009"/>
      <c r="RHX113" s="1009"/>
      <c r="RHY113" s="1009"/>
      <c r="RHZ113" s="1009"/>
      <c r="RIA113" s="1009"/>
      <c r="RIB113" s="1009"/>
      <c r="RIC113" s="1009"/>
      <c r="RID113" s="1009"/>
      <c r="RIE113" s="1009"/>
      <c r="RIF113" s="1009"/>
      <c r="RIG113" s="1009"/>
      <c r="RIH113" s="1009"/>
      <c r="RII113" s="1009"/>
      <c r="RIJ113" s="1009"/>
      <c r="RIK113" s="1009"/>
      <c r="RIL113" s="1009"/>
      <c r="RIM113" s="1009"/>
      <c r="RIN113" s="1009"/>
      <c r="RIO113" s="1009"/>
      <c r="RIP113" s="1009"/>
      <c r="RIQ113" s="1009"/>
      <c r="RIR113" s="1009"/>
      <c r="RIS113" s="1009"/>
      <c r="RIT113" s="1009"/>
      <c r="RIU113" s="1009"/>
      <c r="RIV113" s="1009"/>
      <c r="RIW113" s="1009"/>
      <c r="RIX113" s="1009"/>
      <c r="RIY113" s="1009"/>
      <c r="RIZ113" s="1009"/>
      <c r="RJA113" s="1009"/>
      <c r="RJB113" s="1009"/>
      <c r="RJC113" s="1009"/>
      <c r="RJD113" s="1009"/>
      <c r="RJE113" s="1009"/>
      <c r="RJF113" s="1009"/>
      <c r="RJG113" s="1009"/>
      <c r="RJH113" s="1009"/>
      <c r="RJI113" s="1009"/>
      <c r="RJJ113" s="1009"/>
      <c r="RJK113" s="1009"/>
      <c r="RJL113" s="1009"/>
      <c r="RJM113" s="1009"/>
      <c r="RJN113" s="1009"/>
      <c r="RJO113" s="1009"/>
      <c r="RJP113" s="1009"/>
      <c r="RJQ113" s="1009"/>
      <c r="RJR113" s="1009"/>
      <c r="RJS113" s="1009"/>
      <c r="RJT113" s="1009"/>
      <c r="RJU113" s="1009"/>
      <c r="RJV113" s="1009"/>
      <c r="RJW113" s="1009"/>
      <c r="RJX113" s="1009"/>
      <c r="RJY113" s="1009"/>
      <c r="RJZ113" s="1009"/>
      <c r="RKA113" s="1009"/>
      <c r="RKB113" s="1009"/>
      <c r="RKC113" s="1009"/>
      <c r="RKD113" s="1009"/>
      <c r="RKE113" s="1009"/>
      <c r="RKF113" s="1009"/>
      <c r="RKG113" s="1009"/>
      <c r="RKH113" s="1009"/>
      <c r="RKI113" s="1009"/>
      <c r="RKJ113" s="1009"/>
      <c r="RKK113" s="1009"/>
      <c r="RKL113" s="1009"/>
      <c r="RKM113" s="1009"/>
      <c r="RKN113" s="1009"/>
      <c r="RKO113" s="1009"/>
      <c r="RKP113" s="1009"/>
      <c r="RKQ113" s="1009"/>
      <c r="RKR113" s="1009"/>
      <c r="RKS113" s="1009"/>
      <c r="RKT113" s="1009"/>
      <c r="RKU113" s="1009"/>
      <c r="RKV113" s="1009"/>
      <c r="RKW113" s="1009"/>
      <c r="RKX113" s="1009"/>
      <c r="RKY113" s="1009"/>
      <c r="RKZ113" s="1009"/>
      <c r="RLA113" s="1009"/>
      <c r="RLB113" s="1009"/>
      <c r="RLC113" s="1009"/>
      <c r="RLD113" s="1009"/>
      <c r="RLE113" s="1009"/>
      <c r="RLF113" s="1009"/>
      <c r="RLG113" s="1009"/>
      <c r="RLH113" s="1009"/>
      <c r="RLI113" s="1009"/>
      <c r="RLJ113" s="1009"/>
      <c r="RLK113" s="1009"/>
      <c r="RLL113" s="1009"/>
      <c r="RLM113" s="1009"/>
      <c r="RLN113" s="1009"/>
      <c r="RLO113" s="1009"/>
      <c r="RLP113" s="1009"/>
      <c r="RLQ113" s="1009"/>
      <c r="RLR113" s="1009"/>
      <c r="RLS113" s="1009"/>
      <c r="RLT113" s="1009"/>
      <c r="RLU113" s="1009"/>
      <c r="RLV113" s="1009"/>
      <c r="RLW113" s="1009"/>
      <c r="RLX113" s="1009"/>
      <c r="RLY113" s="1009"/>
      <c r="RLZ113" s="1009"/>
      <c r="RMA113" s="1009"/>
      <c r="RMB113" s="1009"/>
      <c r="RMC113" s="1009"/>
      <c r="RMD113" s="1009"/>
      <c r="RME113" s="1009"/>
      <c r="RMF113" s="1009"/>
      <c r="RMG113" s="1009"/>
      <c r="RMH113" s="1009"/>
      <c r="RMI113" s="1009"/>
      <c r="RMJ113" s="1009"/>
      <c r="RMK113" s="1009"/>
      <c r="RML113" s="1009"/>
      <c r="RMM113" s="1009"/>
      <c r="RMN113" s="1009"/>
      <c r="RMO113" s="1009"/>
      <c r="RMP113" s="1009"/>
      <c r="RMQ113" s="1009"/>
      <c r="RMR113" s="1009"/>
      <c r="RMS113" s="1009"/>
      <c r="RMT113" s="1009"/>
      <c r="RMU113" s="1009"/>
      <c r="RMV113" s="1009"/>
      <c r="RMW113" s="1009"/>
      <c r="RMX113" s="1009"/>
      <c r="RMY113" s="1009"/>
      <c r="RMZ113" s="1009"/>
      <c r="RNA113" s="1009"/>
      <c r="RNB113" s="1009"/>
      <c r="RNC113" s="1009"/>
      <c r="RND113" s="1009"/>
      <c r="RNE113" s="1009"/>
      <c r="RNF113" s="1009"/>
      <c r="RNG113" s="1009"/>
      <c r="RNH113" s="1009"/>
      <c r="RNI113" s="1009"/>
      <c r="RNJ113" s="1009"/>
      <c r="RNK113" s="1009"/>
      <c r="RNL113" s="1009"/>
      <c r="RNM113" s="1009"/>
      <c r="RNN113" s="1009"/>
      <c r="RNO113" s="1009"/>
      <c r="RNP113" s="1009"/>
      <c r="RNQ113" s="1009"/>
      <c r="RNR113" s="1009"/>
      <c r="RNS113" s="1009"/>
      <c r="RNT113" s="1009"/>
      <c r="RNU113" s="1009"/>
      <c r="RNV113" s="1009"/>
      <c r="RNW113" s="1009"/>
      <c r="RNX113" s="1009"/>
      <c r="RNY113" s="1009"/>
      <c r="RNZ113" s="1009"/>
      <c r="ROA113" s="1009"/>
      <c r="ROB113" s="1009"/>
      <c r="ROC113" s="1009"/>
      <c r="ROD113" s="1009"/>
      <c r="ROE113" s="1009"/>
      <c r="ROF113" s="1009"/>
      <c r="ROG113" s="1009"/>
      <c r="ROH113" s="1009"/>
      <c r="ROI113" s="1009"/>
      <c r="ROJ113" s="1009"/>
      <c r="ROK113" s="1009"/>
      <c r="ROL113" s="1009"/>
      <c r="ROM113" s="1009"/>
      <c r="RON113" s="1009"/>
      <c r="ROO113" s="1009"/>
      <c r="ROP113" s="1009"/>
      <c r="ROQ113" s="1009"/>
      <c r="ROR113" s="1009"/>
      <c r="ROS113" s="1009"/>
      <c r="ROT113" s="1009"/>
      <c r="ROU113" s="1009"/>
      <c r="ROV113" s="1009"/>
      <c r="ROW113" s="1009"/>
      <c r="ROX113" s="1009"/>
      <c r="ROY113" s="1009"/>
      <c r="ROZ113" s="1009"/>
      <c r="RPA113" s="1009"/>
      <c r="RPB113" s="1009"/>
      <c r="RPC113" s="1009"/>
      <c r="RPD113" s="1009"/>
      <c r="RPE113" s="1009"/>
      <c r="RPF113" s="1009"/>
      <c r="RPG113" s="1009"/>
      <c r="RPH113" s="1009"/>
      <c r="RPI113" s="1009"/>
      <c r="RPJ113" s="1009"/>
      <c r="RPK113" s="1009"/>
      <c r="RPL113" s="1009"/>
      <c r="RPM113" s="1009"/>
      <c r="RPN113" s="1009"/>
      <c r="RPO113" s="1009"/>
      <c r="RPP113" s="1009"/>
      <c r="RPQ113" s="1009"/>
      <c r="RPR113" s="1009"/>
      <c r="RPS113" s="1009"/>
      <c r="RPT113" s="1009"/>
      <c r="RPU113" s="1009"/>
      <c r="RPV113" s="1009"/>
      <c r="RPW113" s="1009"/>
      <c r="RPX113" s="1009"/>
      <c r="RPY113" s="1009"/>
      <c r="RPZ113" s="1009"/>
      <c r="RQA113" s="1009"/>
      <c r="RQB113" s="1009"/>
      <c r="RQC113" s="1009"/>
      <c r="RQD113" s="1009"/>
      <c r="RQE113" s="1009"/>
      <c r="RQF113" s="1009"/>
      <c r="RQG113" s="1009"/>
      <c r="RQH113" s="1009"/>
      <c r="RQI113" s="1009"/>
      <c r="RQJ113" s="1009"/>
      <c r="RQK113" s="1009"/>
      <c r="RQL113" s="1009"/>
      <c r="RQM113" s="1009"/>
      <c r="RQN113" s="1009"/>
      <c r="RQO113" s="1009"/>
      <c r="RQP113" s="1009"/>
      <c r="RQQ113" s="1009"/>
      <c r="RQR113" s="1009"/>
      <c r="RQS113" s="1009"/>
      <c r="RQT113" s="1009"/>
      <c r="RQU113" s="1009"/>
      <c r="RQV113" s="1009"/>
      <c r="RQW113" s="1009"/>
      <c r="RQX113" s="1009"/>
      <c r="RQY113" s="1009"/>
      <c r="RQZ113" s="1009"/>
      <c r="RRA113" s="1009"/>
      <c r="RRB113" s="1009"/>
      <c r="RRC113" s="1009"/>
      <c r="RRD113" s="1009"/>
      <c r="RRE113" s="1009"/>
      <c r="RRF113" s="1009"/>
      <c r="RRG113" s="1009"/>
      <c r="RRH113" s="1009"/>
      <c r="RRI113" s="1009"/>
      <c r="RRJ113" s="1009"/>
      <c r="RRK113" s="1009"/>
      <c r="RRL113" s="1009"/>
      <c r="RRM113" s="1009"/>
      <c r="RRN113" s="1009"/>
      <c r="RRO113" s="1009"/>
      <c r="RRP113" s="1009"/>
      <c r="RRQ113" s="1009"/>
      <c r="RRR113" s="1009"/>
      <c r="RRS113" s="1009"/>
      <c r="RRT113" s="1009"/>
      <c r="RRU113" s="1009"/>
      <c r="RRV113" s="1009"/>
      <c r="RRW113" s="1009"/>
      <c r="RRX113" s="1009"/>
      <c r="RRY113" s="1009"/>
      <c r="RRZ113" s="1009"/>
      <c r="RSA113" s="1009"/>
      <c r="RSB113" s="1009"/>
      <c r="RSC113" s="1009"/>
      <c r="RSD113" s="1009"/>
      <c r="RSE113" s="1009"/>
      <c r="RSF113" s="1009"/>
      <c r="RSG113" s="1009"/>
      <c r="RSH113" s="1009"/>
      <c r="RSI113" s="1009"/>
      <c r="RSJ113" s="1009"/>
      <c r="RSK113" s="1009"/>
      <c r="RSL113" s="1009"/>
      <c r="RSM113" s="1009"/>
      <c r="RSN113" s="1009"/>
      <c r="RSO113" s="1009"/>
      <c r="RSP113" s="1009"/>
      <c r="RSQ113" s="1009"/>
      <c r="RSR113" s="1009"/>
      <c r="RSS113" s="1009"/>
      <c r="RST113" s="1009"/>
      <c r="RSU113" s="1009"/>
      <c r="RSV113" s="1009"/>
      <c r="RSW113" s="1009"/>
      <c r="RSX113" s="1009"/>
      <c r="RSY113" s="1009"/>
      <c r="RSZ113" s="1009"/>
      <c r="RTA113" s="1009"/>
      <c r="RTB113" s="1009"/>
      <c r="RTC113" s="1009"/>
      <c r="RTD113" s="1009"/>
      <c r="RTE113" s="1009"/>
      <c r="RTF113" s="1009"/>
      <c r="RTG113" s="1009"/>
      <c r="RTH113" s="1009"/>
      <c r="RTI113" s="1009"/>
      <c r="RTJ113" s="1009"/>
      <c r="RTK113" s="1009"/>
      <c r="RTL113" s="1009"/>
      <c r="RTM113" s="1009"/>
      <c r="RTN113" s="1009"/>
      <c r="RTO113" s="1009"/>
      <c r="RTP113" s="1009"/>
      <c r="RTQ113" s="1009"/>
      <c r="RTR113" s="1009"/>
      <c r="RTS113" s="1009"/>
      <c r="RTT113" s="1009"/>
      <c r="RTU113" s="1009"/>
      <c r="RTV113" s="1009"/>
      <c r="RTW113" s="1009"/>
      <c r="RTX113" s="1009"/>
      <c r="RTY113" s="1009"/>
      <c r="RTZ113" s="1009"/>
      <c r="RUA113" s="1009"/>
      <c r="RUB113" s="1009"/>
      <c r="RUC113" s="1009"/>
      <c r="RUD113" s="1009"/>
      <c r="RUE113" s="1009"/>
      <c r="RUF113" s="1009"/>
      <c r="RUG113" s="1009"/>
      <c r="RUH113" s="1009"/>
      <c r="RUI113" s="1009"/>
      <c r="RUJ113" s="1009"/>
      <c r="RUK113" s="1009"/>
      <c r="RUL113" s="1009"/>
      <c r="RUM113" s="1009"/>
      <c r="RUN113" s="1009"/>
      <c r="RUO113" s="1009"/>
      <c r="RUP113" s="1009"/>
      <c r="RUQ113" s="1009"/>
      <c r="RUR113" s="1009"/>
      <c r="RUS113" s="1009"/>
      <c r="RUT113" s="1009"/>
      <c r="RUU113" s="1009"/>
      <c r="RUV113" s="1009"/>
      <c r="RUW113" s="1009"/>
      <c r="RUX113" s="1009"/>
      <c r="RUY113" s="1009"/>
      <c r="RUZ113" s="1009"/>
      <c r="RVA113" s="1009"/>
      <c r="RVB113" s="1009"/>
      <c r="RVC113" s="1009"/>
      <c r="RVD113" s="1009"/>
      <c r="RVE113" s="1009"/>
      <c r="RVF113" s="1009"/>
      <c r="RVG113" s="1009"/>
      <c r="RVH113" s="1009"/>
      <c r="RVI113" s="1009"/>
      <c r="RVJ113" s="1009"/>
      <c r="RVK113" s="1009"/>
      <c r="RVL113" s="1009"/>
      <c r="RVM113" s="1009"/>
      <c r="RVN113" s="1009"/>
      <c r="RVO113" s="1009"/>
      <c r="RVP113" s="1009"/>
      <c r="RVQ113" s="1009"/>
      <c r="RVR113" s="1009"/>
      <c r="RVS113" s="1009"/>
      <c r="RVT113" s="1009"/>
      <c r="RVU113" s="1009"/>
      <c r="RVV113" s="1009"/>
      <c r="RVW113" s="1009"/>
      <c r="RVX113" s="1009"/>
      <c r="RVY113" s="1009"/>
      <c r="RVZ113" s="1009"/>
      <c r="RWA113" s="1009"/>
      <c r="RWB113" s="1009"/>
      <c r="RWC113" s="1009"/>
      <c r="RWD113" s="1009"/>
      <c r="RWE113" s="1009"/>
      <c r="RWF113" s="1009"/>
      <c r="RWG113" s="1009"/>
      <c r="RWH113" s="1009"/>
      <c r="RWI113" s="1009"/>
      <c r="RWJ113" s="1009"/>
      <c r="RWK113" s="1009"/>
      <c r="RWL113" s="1009"/>
      <c r="RWM113" s="1009"/>
      <c r="RWN113" s="1009"/>
      <c r="RWO113" s="1009"/>
      <c r="RWP113" s="1009"/>
      <c r="RWQ113" s="1009"/>
      <c r="RWR113" s="1009"/>
      <c r="RWS113" s="1009"/>
      <c r="RWT113" s="1009"/>
      <c r="RWU113" s="1009"/>
      <c r="RWV113" s="1009"/>
      <c r="RWW113" s="1009"/>
      <c r="RWX113" s="1009"/>
      <c r="RWY113" s="1009"/>
      <c r="RWZ113" s="1009"/>
      <c r="RXA113" s="1009"/>
      <c r="RXB113" s="1009"/>
      <c r="RXC113" s="1009"/>
      <c r="RXD113" s="1009"/>
      <c r="RXE113" s="1009"/>
      <c r="RXF113" s="1009"/>
      <c r="RXG113" s="1009"/>
      <c r="RXH113" s="1009"/>
      <c r="RXI113" s="1009"/>
      <c r="RXJ113" s="1009"/>
      <c r="RXK113" s="1009"/>
      <c r="RXL113" s="1009"/>
      <c r="RXM113" s="1009"/>
      <c r="RXN113" s="1009"/>
      <c r="RXO113" s="1009"/>
      <c r="RXP113" s="1009"/>
      <c r="RXQ113" s="1009"/>
      <c r="RXR113" s="1009"/>
      <c r="RXS113" s="1009"/>
      <c r="RXT113" s="1009"/>
      <c r="RXU113" s="1009"/>
      <c r="RXV113" s="1009"/>
      <c r="RXW113" s="1009"/>
      <c r="RXX113" s="1009"/>
      <c r="RXY113" s="1009"/>
      <c r="RXZ113" s="1009"/>
      <c r="RYA113" s="1009"/>
      <c r="RYB113" s="1009"/>
      <c r="RYC113" s="1009"/>
      <c r="RYD113" s="1009"/>
      <c r="RYE113" s="1009"/>
      <c r="RYF113" s="1009"/>
      <c r="RYG113" s="1009"/>
      <c r="RYH113" s="1009"/>
      <c r="RYI113" s="1009"/>
      <c r="RYJ113" s="1009"/>
      <c r="RYK113" s="1009"/>
      <c r="RYL113" s="1009"/>
      <c r="RYM113" s="1009"/>
      <c r="RYN113" s="1009"/>
      <c r="RYO113" s="1009"/>
      <c r="RYP113" s="1009"/>
      <c r="RYQ113" s="1009"/>
      <c r="RYR113" s="1009"/>
      <c r="RYS113" s="1009"/>
      <c r="RYT113" s="1009"/>
      <c r="RYU113" s="1009"/>
      <c r="RYV113" s="1009"/>
      <c r="RYW113" s="1009"/>
      <c r="RYX113" s="1009"/>
      <c r="RYY113" s="1009"/>
      <c r="RYZ113" s="1009"/>
      <c r="RZA113" s="1009"/>
      <c r="RZB113" s="1009"/>
      <c r="RZC113" s="1009"/>
      <c r="RZD113" s="1009"/>
      <c r="RZE113" s="1009"/>
      <c r="RZF113" s="1009"/>
      <c r="RZG113" s="1009"/>
      <c r="RZH113" s="1009"/>
      <c r="RZI113" s="1009"/>
      <c r="RZJ113" s="1009"/>
      <c r="RZK113" s="1009"/>
      <c r="RZL113" s="1009"/>
      <c r="RZM113" s="1009"/>
      <c r="RZN113" s="1009"/>
      <c r="RZO113" s="1009"/>
      <c r="RZP113" s="1009"/>
      <c r="RZQ113" s="1009"/>
      <c r="RZR113" s="1009"/>
      <c r="RZS113" s="1009"/>
      <c r="RZT113" s="1009"/>
      <c r="RZU113" s="1009"/>
      <c r="RZV113" s="1009"/>
      <c r="RZW113" s="1009"/>
      <c r="RZX113" s="1009"/>
      <c r="RZY113" s="1009"/>
      <c r="RZZ113" s="1009"/>
      <c r="SAA113" s="1009"/>
      <c r="SAB113" s="1009"/>
      <c r="SAC113" s="1009"/>
      <c r="SAD113" s="1009"/>
      <c r="SAE113" s="1009"/>
      <c r="SAF113" s="1009"/>
      <c r="SAG113" s="1009"/>
      <c r="SAH113" s="1009"/>
      <c r="SAI113" s="1009"/>
      <c r="SAJ113" s="1009"/>
      <c r="SAK113" s="1009"/>
      <c r="SAL113" s="1009"/>
      <c r="SAM113" s="1009"/>
      <c r="SAN113" s="1009"/>
      <c r="SAO113" s="1009"/>
      <c r="SAP113" s="1009"/>
      <c r="SAQ113" s="1009"/>
      <c r="SAR113" s="1009"/>
      <c r="SAS113" s="1009"/>
      <c r="SAT113" s="1009"/>
      <c r="SAU113" s="1009"/>
      <c r="SAV113" s="1009"/>
      <c r="SAW113" s="1009"/>
      <c r="SAX113" s="1009"/>
      <c r="SAY113" s="1009"/>
      <c r="SAZ113" s="1009"/>
      <c r="SBA113" s="1009"/>
      <c r="SBB113" s="1009"/>
      <c r="SBC113" s="1009"/>
      <c r="SBD113" s="1009"/>
      <c r="SBE113" s="1009"/>
      <c r="SBF113" s="1009"/>
      <c r="SBG113" s="1009"/>
      <c r="SBH113" s="1009"/>
      <c r="SBI113" s="1009"/>
      <c r="SBJ113" s="1009"/>
      <c r="SBK113" s="1009"/>
      <c r="SBL113" s="1009"/>
      <c r="SBM113" s="1009"/>
      <c r="SBN113" s="1009"/>
      <c r="SBO113" s="1009"/>
      <c r="SBP113" s="1009"/>
      <c r="SBQ113" s="1009"/>
      <c r="SBR113" s="1009"/>
      <c r="SBS113" s="1009"/>
      <c r="SBT113" s="1009"/>
      <c r="SBU113" s="1009"/>
      <c r="SBV113" s="1009"/>
      <c r="SBW113" s="1009"/>
      <c r="SBX113" s="1009"/>
      <c r="SBY113" s="1009"/>
      <c r="SBZ113" s="1009"/>
      <c r="SCA113" s="1009"/>
      <c r="SCB113" s="1009"/>
      <c r="SCC113" s="1009"/>
      <c r="SCD113" s="1009"/>
      <c r="SCE113" s="1009"/>
      <c r="SCF113" s="1009"/>
      <c r="SCG113" s="1009"/>
      <c r="SCH113" s="1009"/>
      <c r="SCI113" s="1009"/>
      <c r="SCJ113" s="1009"/>
      <c r="SCK113" s="1009"/>
      <c r="SCL113" s="1009"/>
      <c r="SCM113" s="1009"/>
      <c r="SCN113" s="1009"/>
      <c r="SCO113" s="1009"/>
      <c r="SCP113" s="1009"/>
      <c r="SCQ113" s="1009"/>
      <c r="SCR113" s="1009"/>
      <c r="SCS113" s="1009"/>
      <c r="SCT113" s="1009"/>
      <c r="SCU113" s="1009"/>
      <c r="SCV113" s="1009"/>
      <c r="SCW113" s="1009"/>
      <c r="SCX113" s="1009"/>
      <c r="SCY113" s="1009"/>
      <c r="SCZ113" s="1009"/>
      <c r="SDA113" s="1009"/>
      <c r="SDB113" s="1009"/>
      <c r="SDC113" s="1009"/>
      <c r="SDD113" s="1009"/>
      <c r="SDE113" s="1009"/>
      <c r="SDF113" s="1009"/>
      <c r="SDG113" s="1009"/>
      <c r="SDH113" s="1009"/>
      <c r="SDI113" s="1009"/>
      <c r="SDJ113" s="1009"/>
      <c r="SDK113" s="1009"/>
      <c r="SDL113" s="1009"/>
      <c r="SDM113" s="1009"/>
      <c r="SDN113" s="1009"/>
      <c r="SDO113" s="1009"/>
      <c r="SDP113" s="1009"/>
      <c r="SDQ113" s="1009"/>
      <c r="SDR113" s="1009"/>
      <c r="SDS113" s="1009"/>
      <c r="SDT113" s="1009"/>
      <c r="SDU113" s="1009"/>
      <c r="SDV113" s="1009"/>
      <c r="SDW113" s="1009"/>
      <c r="SDX113" s="1009"/>
      <c r="SDY113" s="1009"/>
      <c r="SDZ113" s="1009"/>
      <c r="SEA113" s="1009"/>
      <c r="SEB113" s="1009"/>
      <c r="SEC113" s="1009"/>
      <c r="SED113" s="1009"/>
      <c r="SEE113" s="1009"/>
      <c r="SEF113" s="1009"/>
      <c r="SEG113" s="1009"/>
      <c r="SEH113" s="1009"/>
      <c r="SEI113" s="1009"/>
      <c r="SEJ113" s="1009"/>
      <c r="SEK113" s="1009"/>
      <c r="SEL113" s="1009"/>
      <c r="SEM113" s="1009"/>
      <c r="SEN113" s="1009"/>
      <c r="SEO113" s="1009"/>
      <c r="SEP113" s="1009"/>
      <c r="SEQ113" s="1009"/>
      <c r="SER113" s="1009"/>
      <c r="SES113" s="1009"/>
      <c r="SET113" s="1009"/>
      <c r="SEU113" s="1009"/>
      <c r="SEV113" s="1009"/>
      <c r="SEW113" s="1009"/>
      <c r="SEX113" s="1009"/>
      <c r="SEY113" s="1009"/>
      <c r="SEZ113" s="1009"/>
      <c r="SFA113" s="1009"/>
      <c r="SFB113" s="1009"/>
      <c r="SFC113" s="1009"/>
      <c r="SFD113" s="1009"/>
      <c r="SFE113" s="1009"/>
      <c r="SFF113" s="1009"/>
      <c r="SFG113" s="1009"/>
      <c r="SFH113" s="1009"/>
      <c r="SFI113" s="1009"/>
      <c r="SFJ113" s="1009"/>
      <c r="SFK113" s="1009"/>
      <c r="SFL113" s="1009"/>
      <c r="SFM113" s="1009"/>
      <c r="SFN113" s="1009"/>
      <c r="SFO113" s="1009"/>
      <c r="SFP113" s="1009"/>
      <c r="SFQ113" s="1009"/>
      <c r="SFR113" s="1009"/>
      <c r="SFS113" s="1009"/>
      <c r="SFT113" s="1009"/>
      <c r="SFU113" s="1009"/>
      <c r="SFV113" s="1009"/>
      <c r="SFW113" s="1009"/>
      <c r="SFX113" s="1009"/>
      <c r="SFY113" s="1009"/>
      <c r="SFZ113" s="1009"/>
      <c r="SGA113" s="1009"/>
      <c r="SGB113" s="1009"/>
      <c r="SGC113" s="1009"/>
      <c r="SGD113" s="1009"/>
      <c r="SGE113" s="1009"/>
      <c r="SGF113" s="1009"/>
      <c r="SGG113" s="1009"/>
      <c r="SGH113" s="1009"/>
      <c r="SGI113" s="1009"/>
      <c r="SGJ113" s="1009"/>
      <c r="SGK113" s="1009"/>
      <c r="SGL113" s="1009"/>
      <c r="SGM113" s="1009"/>
      <c r="SGN113" s="1009"/>
      <c r="SGO113" s="1009"/>
      <c r="SGP113" s="1009"/>
      <c r="SGQ113" s="1009"/>
      <c r="SGR113" s="1009"/>
      <c r="SGS113" s="1009"/>
      <c r="SGT113" s="1009"/>
      <c r="SGU113" s="1009"/>
      <c r="SGV113" s="1009"/>
      <c r="SGW113" s="1009"/>
      <c r="SGX113" s="1009"/>
      <c r="SGY113" s="1009"/>
      <c r="SGZ113" s="1009"/>
      <c r="SHA113" s="1009"/>
      <c r="SHB113" s="1009"/>
      <c r="SHC113" s="1009"/>
      <c r="SHD113" s="1009"/>
      <c r="SHE113" s="1009"/>
      <c r="SHF113" s="1009"/>
      <c r="SHG113" s="1009"/>
      <c r="SHH113" s="1009"/>
      <c r="SHI113" s="1009"/>
      <c r="SHJ113" s="1009"/>
      <c r="SHK113" s="1009"/>
      <c r="SHL113" s="1009"/>
      <c r="SHM113" s="1009"/>
      <c r="SHN113" s="1009"/>
      <c r="SHO113" s="1009"/>
      <c r="SHP113" s="1009"/>
      <c r="SHQ113" s="1009"/>
      <c r="SHR113" s="1009"/>
      <c r="SHS113" s="1009"/>
      <c r="SHT113" s="1009"/>
      <c r="SHU113" s="1009"/>
      <c r="SHV113" s="1009"/>
      <c r="SHW113" s="1009"/>
      <c r="SHX113" s="1009"/>
      <c r="SHY113" s="1009"/>
      <c r="SHZ113" s="1009"/>
      <c r="SIA113" s="1009"/>
      <c r="SIB113" s="1009"/>
      <c r="SIC113" s="1009"/>
      <c r="SID113" s="1009"/>
      <c r="SIE113" s="1009"/>
      <c r="SIF113" s="1009"/>
      <c r="SIG113" s="1009"/>
      <c r="SIH113" s="1009"/>
      <c r="SII113" s="1009"/>
      <c r="SIJ113" s="1009"/>
      <c r="SIK113" s="1009"/>
      <c r="SIL113" s="1009"/>
      <c r="SIM113" s="1009"/>
      <c r="SIN113" s="1009"/>
      <c r="SIO113" s="1009"/>
      <c r="SIP113" s="1009"/>
      <c r="SIQ113" s="1009"/>
      <c r="SIR113" s="1009"/>
      <c r="SIS113" s="1009"/>
      <c r="SIT113" s="1009"/>
      <c r="SIU113" s="1009"/>
      <c r="SIV113" s="1009"/>
      <c r="SIW113" s="1009"/>
      <c r="SIX113" s="1009"/>
      <c r="SIY113" s="1009"/>
      <c r="SIZ113" s="1009"/>
      <c r="SJA113" s="1009"/>
      <c r="SJB113" s="1009"/>
      <c r="SJC113" s="1009"/>
      <c r="SJD113" s="1009"/>
      <c r="SJE113" s="1009"/>
      <c r="SJF113" s="1009"/>
      <c r="SJG113" s="1009"/>
      <c r="SJH113" s="1009"/>
      <c r="SJI113" s="1009"/>
      <c r="SJJ113" s="1009"/>
      <c r="SJK113" s="1009"/>
      <c r="SJL113" s="1009"/>
      <c r="SJM113" s="1009"/>
      <c r="SJN113" s="1009"/>
      <c r="SJO113" s="1009"/>
      <c r="SJP113" s="1009"/>
      <c r="SJQ113" s="1009"/>
      <c r="SJR113" s="1009"/>
      <c r="SJS113" s="1009"/>
      <c r="SJT113" s="1009"/>
      <c r="SJU113" s="1009"/>
      <c r="SJV113" s="1009"/>
      <c r="SJW113" s="1009"/>
      <c r="SJX113" s="1009"/>
      <c r="SJY113" s="1009"/>
      <c r="SJZ113" s="1009"/>
      <c r="SKA113" s="1009"/>
      <c r="SKB113" s="1009"/>
      <c r="SKC113" s="1009"/>
      <c r="SKD113" s="1009"/>
      <c r="SKE113" s="1009"/>
      <c r="SKF113" s="1009"/>
      <c r="SKG113" s="1009"/>
      <c r="SKH113" s="1009"/>
      <c r="SKI113" s="1009"/>
      <c r="SKJ113" s="1009"/>
      <c r="SKK113" s="1009"/>
      <c r="SKL113" s="1009"/>
      <c r="SKM113" s="1009"/>
      <c r="SKN113" s="1009"/>
      <c r="SKO113" s="1009"/>
      <c r="SKP113" s="1009"/>
      <c r="SKQ113" s="1009"/>
      <c r="SKR113" s="1009"/>
      <c r="SKS113" s="1009"/>
      <c r="SKT113" s="1009"/>
      <c r="SKU113" s="1009"/>
      <c r="SKV113" s="1009"/>
      <c r="SKW113" s="1009"/>
      <c r="SKX113" s="1009"/>
      <c r="SKY113" s="1009"/>
      <c r="SKZ113" s="1009"/>
      <c r="SLA113" s="1009"/>
      <c r="SLB113" s="1009"/>
      <c r="SLC113" s="1009"/>
      <c r="SLD113" s="1009"/>
      <c r="SLE113" s="1009"/>
      <c r="SLF113" s="1009"/>
      <c r="SLG113" s="1009"/>
      <c r="SLH113" s="1009"/>
      <c r="SLI113" s="1009"/>
      <c r="SLJ113" s="1009"/>
      <c r="SLK113" s="1009"/>
      <c r="SLL113" s="1009"/>
      <c r="SLM113" s="1009"/>
      <c r="SLN113" s="1009"/>
      <c r="SLO113" s="1009"/>
      <c r="SLP113" s="1009"/>
      <c r="SLQ113" s="1009"/>
      <c r="SLR113" s="1009"/>
      <c r="SLS113" s="1009"/>
      <c r="SLT113" s="1009"/>
      <c r="SLU113" s="1009"/>
      <c r="SLV113" s="1009"/>
      <c r="SLW113" s="1009"/>
      <c r="SLX113" s="1009"/>
      <c r="SLY113" s="1009"/>
      <c r="SLZ113" s="1009"/>
      <c r="SMA113" s="1009"/>
      <c r="SMB113" s="1009"/>
      <c r="SMC113" s="1009"/>
      <c r="SMD113" s="1009"/>
      <c r="SME113" s="1009"/>
      <c r="SMF113" s="1009"/>
      <c r="SMG113" s="1009"/>
      <c r="SMH113" s="1009"/>
      <c r="SMI113" s="1009"/>
      <c r="SMJ113" s="1009"/>
      <c r="SMK113" s="1009"/>
      <c r="SML113" s="1009"/>
      <c r="SMM113" s="1009"/>
      <c r="SMN113" s="1009"/>
      <c r="SMO113" s="1009"/>
      <c r="SMP113" s="1009"/>
      <c r="SMQ113" s="1009"/>
      <c r="SMR113" s="1009"/>
      <c r="SMS113" s="1009"/>
      <c r="SMT113" s="1009"/>
      <c r="SMU113" s="1009"/>
      <c r="SMV113" s="1009"/>
      <c r="SMW113" s="1009"/>
      <c r="SMX113" s="1009"/>
      <c r="SMY113" s="1009"/>
      <c r="SMZ113" s="1009"/>
      <c r="SNA113" s="1009"/>
      <c r="SNB113" s="1009"/>
      <c r="SNC113" s="1009"/>
      <c r="SND113" s="1009"/>
      <c r="SNE113" s="1009"/>
      <c r="SNF113" s="1009"/>
      <c r="SNG113" s="1009"/>
      <c r="SNH113" s="1009"/>
      <c r="SNI113" s="1009"/>
      <c r="SNJ113" s="1009"/>
      <c r="SNK113" s="1009"/>
      <c r="SNL113" s="1009"/>
      <c r="SNM113" s="1009"/>
      <c r="SNN113" s="1009"/>
      <c r="SNO113" s="1009"/>
      <c r="SNP113" s="1009"/>
      <c r="SNQ113" s="1009"/>
      <c r="SNR113" s="1009"/>
      <c r="SNS113" s="1009"/>
      <c r="SNT113" s="1009"/>
      <c r="SNU113" s="1009"/>
      <c r="SNV113" s="1009"/>
      <c r="SNW113" s="1009"/>
      <c r="SNX113" s="1009"/>
      <c r="SNY113" s="1009"/>
      <c r="SNZ113" s="1009"/>
      <c r="SOA113" s="1009"/>
      <c r="SOB113" s="1009"/>
      <c r="SOC113" s="1009"/>
      <c r="SOD113" s="1009"/>
      <c r="SOE113" s="1009"/>
      <c r="SOF113" s="1009"/>
      <c r="SOG113" s="1009"/>
      <c r="SOH113" s="1009"/>
      <c r="SOI113" s="1009"/>
      <c r="SOJ113" s="1009"/>
      <c r="SOK113" s="1009"/>
      <c r="SOL113" s="1009"/>
      <c r="SOM113" s="1009"/>
      <c r="SON113" s="1009"/>
      <c r="SOO113" s="1009"/>
      <c r="SOP113" s="1009"/>
      <c r="SOQ113" s="1009"/>
      <c r="SOR113" s="1009"/>
      <c r="SOS113" s="1009"/>
      <c r="SOT113" s="1009"/>
      <c r="SOU113" s="1009"/>
      <c r="SOV113" s="1009"/>
      <c r="SOW113" s="1009"/>
      <c r="SOX113" s="1009"/>
      <c r="SOY113" s="1009"/>
      <c r="SOZ113" s="1009"/>
      <c r="SPA113" s="1009"/>
      <c r="SPB113" s="1009"/>
      <c r="SPC113" s="1009"/>
      <c r="SPD113" s="1009"/>
      <c r="SPE113" s="1009"/>
      <c r="SPF113" s="1009"/>
      <c r="SPG113" s="1009"/>
      <c r="SPH113" s="1009"/>
      <c r="SPI113" s="1009"/>
      <c r="SPJ113" s="1009"/>
      <c r="SPK113" s="1009"/>
      <c r="SPL113" s="1009"/>
      <c r="SPM113" s="1009"/>
      <c r="SPN113" s="1009"/>
      <c r="SPO113" s="1009"/>
      <c r="SPP113" s="1009"/>
      <c r="SPQ113" s="1009"/>
      <c r="SPR113" s="1009"/>
      <c r="SPS113" s="1009"/>
      <c r="SPT113" s="1009"/>
      <c r="SPU113" s="1009"/>
      <c r="SPV113" s="1009"/>
      <c r="SPW113" s="1009"/>
      <c r="SPX113" s="1009"/>
      <c r="SPY113" s="1009"/>
      <c r="SPZ113" s="1009"/>
      <c r="SQA113" s="1009"/>
      <c r="SQB113" s="1009"/>
      <c r="SQC113" s="1009"/>
      <c r="SQD113" s="1009"/>
      <c r="SQE113" s="1009"/>
      <c r="SQF113" s="1009"/>
      <c r="SQG113" s="1009"/>
      <c r="SQH113" s="1009"/>
      <c r="SQI113" s="1009"/>
      <c r="SQJ113" s="1009"/>
      <c r="SQK113" s="1009"/>
      <c r="SQL113" s="1009"/>
      <c r="SQM113" s="1009"/>
      <c r="SQN113" s="1009"/>
      <c r="SQO113" s="1009"/>
      <c r="SQP113" s="1009"/>
      <c r="SQQ113" s="1009"/>
      <c r="SQR113" s="1009"/>
      <c r="SQS113" s="1009"/>
      <c r="SQT113" s="1009"/>
      <c r="SQU113" s="1009"/>
      <c r="SQV113" s="1009"/>
      <c r="SQW113" s="1009"/>
      <c r="SQX113" s="1009"/>
      <c r="SQY113" s="1009"/>
      <c r="SQZ113" s="1009"/>
      <c r="SRA113" s="1009"/>
      <c r="SRB113" s="1009"/>
      <c r="SRC113" s="1009"/>
      <c r="SRD113" s="1009"/>
      <c r="SRE113" s="1009"/>
      <c r="SRF113" s="1009"/>
      <c r="SRG113" s="1009"/>
      <c r="SRH113" s="1009"/>
      <c r="SRI113" s="1009"/>
      <c r="SRJ113" s="1009"/>
      <c r="SRK113" s="1009"/>
      <c r="SRL113" s="1009"/>
      <c r="SRM113" s="1009"/>
      <c r="SRN113" s="1009"/>
      <c r="SRO113" s="1009"/>
      <c r="SRP113" s="1009"/>
      <c r="SRQ113" s="1009"/>
      <c r="SRR113" s="1009"/>
      <c r="SRS113" s="1009"/>
      <c r="SRT113" s="1009"/>
      <c r="SRU113" s="1009"/>
      <c r="SRV113" s="1009"/>
      <c r="SRW113" s="1009"/>
      <c r="SRX113" s="1009"/>
      <c r="SRY113" s="1009"/>
      <c r="SRZ113" s="1009"/>
      <c r="SSA113" s="1009"/>
      <c r="SSB113" s="1009"/>
      <c r="SSC113" s="1009"/>
      <c r="SSD113" s="1009"/>
      <c r="SSE113" s="1009"/>
      <c r="SSF113" s="1009"/>
      <c r="SSG113" s="1009"/>
      <c r="SSH113" s="1009"/>
      <c r="SSI113" s="1009"/>
      <c r="SSJ113" s="1009"/>
      <c r="SSK113" s="1009"/>
      <c r="SSL113" s="1009"/>
      <c r="SSM113" s="1009"/>
      <c r="SSN113" s="1009"/>
      <c r="SSO113" s="1009"/>
      <c r="SSP113" s="1009"/>
      <c r="SSQ113" s="1009"/>
      <c r="SSR113" s="1009"/>
      <c r="SSS113" s="1009"/>
      <c r="SST113" s="1009"/>
      <c r="SSU113" s="1009"/>
      <c r="SSV113" s="1009"/>
      <c r="SSW113" s="1009"/>
      <c r="SSX113" s="1009"/>
      <c r="SSY113" s="1009"/>
      <c r="SSZ113" s="1009"/>
      <c r="STA113" s="1009"/>
      <c r="STB113" s="1009"/>
      <c r="STC113" s="1009"/>
      <c r="STD113" s="1009"/>
      <c r="STE113" s="1009"/>
      <c r="STF113" s="1009"/>
      <c r="STG113" s="1009"/>
      <c r="STH113" s="1009"/>
      <c r="STI113" s="1009"/>
      <c r="STJ113" s="1009"/>
      <c r="STK113" s="1009"/>
      <c r="STL113" s="1009"/>
      <c r="STM113" s="1009"/>
      <c r="STN113" s="1009"/>
      <c r="STO113" s="1009"/>
      <c r="STP113" s="1009"/>
      <c r="STQ113" s="1009"/>
      <c r="STR113" s="1009"/>
      <c r="STS113" s="1009"/>
      <c r="STT113" s="1009"/>
      <c r="STU113" s="1009"/>
      <c r="STV113" s="1009"/>
      <c r="STW113" s="1009"/>
      <c r="STX113" s="1009"/>
      <c r="STY113" s="1009"/>
      <c r="STZ113" s="1009"/>
      <c r="SUA113" s="1009"/>
      <c r="SUB113" s="1009"/>
      <c r="SUC113" s="1009"/>
      <c r="SUD113" s="1009"/>
      <c r="SUE113" s="1009"/>
      <c r="SUF113" s="1009"/>
      <c r="SUG113" s="1009"/>
      <c r="SUH113" s="1009"/>
      <c r="SUI113" s="1009"/>
      <c r="SUJ113" s="1009"/>
      <c r="SUK113" s="1009"/>
      <c r="SUL113" s="1009"/>
      <c r="SUM113" s="1009"/>
      <c r="SUN113" s="1009"/>
      <c r="SUO113" s="1009"/>
      <c r="SUP113" s="1009"/>
      <c r="SUQ113" s="1009"/>
      <c r="SUR113" s="1009"/>
      <c r="SUS113" s="1009"/>
      <c r="SUT113" s="1009"/>
      <c r="SUU113" s="1009"/>
      <c r="SUV113" s="1009"/>
      <c r="SUW113" s="1009"/>
      <c r="SUX113" s="1009"/>
      <c r="SUY113" s="1009"/>
      <c r="SUZ113" s="1009"/>
      <c r="SVA113" s="1009"/>
      <c r="SVB113" s="1009"/>
      <c r="SVC113" s="1009"/>
      <c r="SVD113" s="1009"/>
      <c r="SVE113" s="1009"/>
      <c r="SVF113" s="1009"/>
      <c r="SVG113" s="1009"/>
      <c r="SVH113" s="1009"/>
      <c r="SVI113" s="1009"/>
      <c r="SVJ113" s="1009"/>
      <c r="SVK113" s="1009"/>
      <c r="SVL113" s="1009"/>
      <c r="SVM113" s="1009"/>
      <c r="SVN113" s="1009"/>
      <c r="SVO113" s="1009"/>
      <c r="SVP113" s="1009"/>
      <c r="SVQ113" s="1009"/>
      <c r="SVR113" s="1009"/>
      <c r="SVS113" s="1009"/>
      <c r="SVT113" s="1009"/>
      <c r="SVU113" s="1009"/>
      <c r="SVV113" s="1009"/>
      <c r="SVW113" s="1009"/>
      <c r="SVX113" s="1009"/>
      <c r="SVY113" s="1009"/>
      <c r="SVZ113" s="1009"/>
      <c r="SWA113" s="1009"/>
      <c r="SWB113" s="1009"/>
      <c r="SWC113" s="1009"/>
      <c r="SWD113" s="1009"/>
      <c r="SWE113" s="1009"/>
      <c r="SWF113" s="1009"/>
      <c r="SWG113" s="1009"/>
      <c r="SWH113" s="1009"/>
      <c r="SWI113" s="1009"/>
      <c r="SWJ113" s="1009"/>
      <c r="SWK113" s="1009"/>
      <c r="SWL113" s="1009"/>
      <c r="SWM113" s="1009"/>
      <c r="SWN113" s="1009"/>
      <c r="SWO113" s="1009"/>
      <c r="SWP113" s="1009"/>
      <c r="SWQ113" s="1009"/>
      <c r="SWR113" s="1009"/>
      <c r="SWS113" s="1009"/>
      <c r="SWT113" s="1009"/>
      <c r="SWU113" s="1009"/>
      <c r="SWV113" s="1009"/>
      <c r="SWW113" s="1009"/>
      <c r="SWX113" s="1009"/>
      <c r="SWY113" s="1009"/>
      <c r="SWZ113" s="1009"/>
      <c r="SXA113" s="1009"/>
      <c r="SXB113" s="1009"/>
      <c r="SXC113" s="1009"/>
      <c r="SXD113" s="1009"/>
      <c r="SXE113" s="1009"/>
      <c r="SXF113" s="1009"/>
      <c r="SXG113" s="1009"/>
      <c r="SXH113" s="1009"/>
      <c r="SXI113" s="1009"/>
      <c r="SXJ113" s="1009"/>
      <c r="SXK113" s="1009"/>
      <c r="SXL113" s="1009"/>
      <c r="SXM113" s="1009"/>
      <c r="SXN113" s="1009"/>
      <c r="SXO113" s="1009"/>
      <c r="SXP113" s="1009"/>
      <c r="SXQ113" s="1009"/>
      <c r="SXR113" s="1009"/>
      <c r="SXS113" s="1009"/>
      <c r="SXT113" s="1009"/>
      <c r="SXU113" s="1009"/>
      <c r="SXV113" s="1009"/>
      <c r="SXW113" s="1009"/>
      <c r="SXX113" s="1009"/>
      <c r="SXY113" s="1009"/>
      <c r="SXZ113" s="1009"/>
      <c r="SYA113" s="1009"/>
      <c r="SYB113" s="1009"/>
      <c r="SYC113" s="1009"/>
      <c r="SYD113" s="1009"/>
      <c r="SYE113" s="1009"/>
      <c r="SYF113" s="1009"/>
      <c r="SYG113" s="1009"/>
      <c r="SYH113" s="1009"/>
      <c r="SYI113" s="1009"/>
      <c r="SYJ113" s="1009"/>
      <c r="SYK113" s="1009"/>
      <c r="SYL113" s="1009"/>
      <c r="SYM113" s="1009"/>
      <c r="SYN113" s="1009"/>
      <c r="SYO113" s="1009"/>
      <c r="SYP113" s="1009"/>
      <c r="SYQ113" s="1009"/>
      <c r="SYR113" s="1009"/>
      <c r="SYS113" s="1009"/>
      <c r="SYT113" s="1009"/>
      <c r="SYU113" s="1009"/>
      <c r="SYV113" s="1009"/>
      <c r="SYW113" s="1009"/>
      <c r="SYX113" s="1009"/>
      <c r="SYY113" s="1009"/>
      <c r="SYZ113" s="1009"/>
      <c r="SZA113" s="1009"/>
      <c r="SZB113" s="1009"/>
      <c r="SZC113" s="1009"/>
      <c r="SZD113" s="1009"/>
      <c r="SZE113" s="1009"/>
      <c r="SZF113" s="1009"/>
      <c r="SZG113" s="1009"/>
      <c r="SZH113" s="1009"/>
      <c r="SZI113" s="1009"/>
      <c r="SZJ113" s="1009"/>
      <c r="SZK113" s="1009"/>
      <c r="SZL113" s="1009"/>
      <c r="SZM113" s="1009"/>
      <c r="SZN113" s="1009"/>
      <c r="SZO113" s="1009"/>
      <c r="SZP113" s="1009"/>
      <c r="SZQ113" s="1009"/>
      <c r="SZR113" s="1009"/>
      <c r="SZS113" s="1009"/>
      <c r="SZT113" s="1009"/>
      <c r="SZU113" s="1009"/>
      <c r="SZV113" s="1009"/>
      <c r="SZW113" s="1009"/>
      <c r="SZX113" s="1009"/>
      <c r="SZY113" s="1009"/>
      <c r="SZZ113" s="1009"/>
      <c r="TAA113" s="1009"/>
      <c r="TAB113" s="1009"/>
      <c r="TAC113" s="1009"/>
      <c r="TAD113" s="1009"/>
      <c r="TAE113" s="1009"/>
      <c r="TAF113" s="1009"/>
      <c r="TAG113" s="1009"/>
      <c r="TAH113" s="1009"/>
      <c r="TAI113" s="1009"/>
      <c r="TAJ113" s="1009"/>
      <c r="TAK113" s="1009"/>
      <c r="TAL113" s="1009"/>
      <c r="TAM113" s="1009"/>
      <c r="TAN113" s="1009"/>
      <c r="TAO113" s="1009"/>
      <c r="TAP113" s="1009"/>
      <c r="TAQ113" s="1009"/>
      <c r="TAR113" s="1009"/>
      <c r="TAS113" s="1009"/>
      <c r="TAT113" s="1009"/>
      <c r="TAU113" s="1009"/>
      <c r="TAV113" s="1009"/>
      <c r="TAW113" s="1009"/>
      <c r="TAX113" s="1009"/>
      <c r="TAY113" s="1009"/>
      <c r="TAZ113" s="1009"/>
      <c r="TBA113" s="1009"/>
      <c r="TBB113" s="1009"/>
      <c r="TBC113" s="1009"/>
      <c r="TBD113" s="1009"/>
      <c r="TBE113" s="1009"/>
      <c r="TBF113" s="1009"/>
      <c r="TBG113" s="1009"/>
      <c r="TBH113" s="1009"/>
      <c r="TBI113" s="1009"/>
      <c r="TBJ113" s="1009"/>
      <c r="TBK113" s="1009"/>
      <c r="TBL113" s="1009"/>
      <c r="TBM113" s="1009"/>
      <c r="TBN113" s="1009"/>
      <c r="TBO113" s="1009"/>
      <c r="TBP113" s="1009"/>
      <c r="TBQ113" s="1009"/>
      <c r="TBR113" s="1009"/>
      <c r="TBS113" s="1009"/>
      <c r="TBT113" s="1009"/>
      <c r="TBU113" s="1009"/>
      <c r="TBV113" s="1009"/>
      <c r="TBW113" s="1009"/>
      <c r="TBX113" s="1009"/>
      <c r="TBY113" s="1009"/>
      <c r="TBZ113" s="1009"/>
      <c r="TCA113" s="1009"/>
      <c r="TCB113" s="1009"/>
      <c r="TCC113" s="1009"/>
      <c r="TCD113" s="1009"/>
      <c r="TCE113" s="1009"/>
      <c r="TCF113" s="1009"/>
      <c r="TCG113" s="1009"/>
      <c r="TCH113" s="1009"/>
      <c r="TCI113" s="1009"/>
      <c r="TCJ113" s="1009"/>
      <c r="TCK113" s="1009"/>
      <c r="TCL113" s="1009"/>
      <c r="TCM113" s="1009"/>
      <c r="TCN113" s="1009"/>
      <c r="TCO113" s="1009"/>
      <c r="TCP113" s="1009"/>
      <c r="TCQ113" s="1009"/>
      <c r="TCR113" s="1009"/>
      <c r="TCS113" s="1009"/>
      <c r="TCT113" s="1009"/>
      <c r="TCU113" s="1009"/>
      <c r="TCV113" s="1009"/>
      <c r="TCW113" s="1009"/>
      <c r="TCX113" s="1009"/>
      <c r="TCY113" s="1009"/>
      <c r="TCZ113" s="1009"/>
      <c r="TDA113" s="1009"/>
      <c r="TDB113" s="1009"/>
      <c r="TDC113" s="1009"/>
      <c r="TDD113" s="1009"/>
      <c r="TDE113" s="1009"/>
      <c r="TDF113" s="1009"/>
      <c r="TDG113" s="1009"/>
      <c r="TDH113" s="1009"/>
      <c r="TDI113" s="1009"/>
      <c r="TDJ113" s="1009"/>
      <c r="TDK113" s="1009"/>
      <c r="TDL113" s="1009"/>
      <c r="TDM113" s="1009"/>
      <c r="TDN113" s="1009"/>
      <c r="TDO113" s="1009"/>
      <c r="TDP113" s="1009"/>
      <c r="TDQ113" s="1009"/>
      <c r="TDR113" s="1009"/>
      <c r="TDS113" s="1009"/>
      <c r="TDT113" s="1009"/>
      <c r="TDU113" s="1009"/>
      <c r="TDV113" s="1009"/>
      <c r="TDW113" s="1009"/>
      <c r="TDX113" s="1009"/>
      <c r="TDY113" s="1009"/>
      <c r="TDZ113" s="1009"/>
      <c r="TEA113" s="1009"/>
      <c r="TEB113" s="1009"/>
      <c r="TEC113" s="1009"/>
      <c r="TED113" s="1009"/>
      <c r="TEE113" s="1009"/>
      <c r="TEF113" s="1009"/>
      <c r="TEG113" s="1009"/>
      <c r="TEH113" s="1009"/>
      <c r="TEI113" s="1009"/>
      <c r="TEJ113" s="1009"/>
      <c r="TEK113" s="1009"/>
      <c r="TEL113" s="1009"/>
      <c r="TEM113" s="1009"/>
      <c r="TEN113" s="1009"/>
      <c r="TEO113" s="1009"/>
      <c r="TEP113" s="1009"/>
      <c r="TEQ113" s="1009"/>
      <c r="TER113" s="1009"/>
      <c r="TES113" s="1009"/>
      <c r="TET113" s="1009"/>
      <c r="TEU113" s="1009"/>
      <c r="TEV113" s="1009"/>
      <c r="TEW113" s="1009"/>
      <c r="TEX113" s="1009"/>
      <c r="TEY113" s="1009"/>
      <c r="TEZ113" s="1009"/>
      <c r="TFA113" s="1009"/>
      <c r="TFB113" s="1009"/>
      <c r="TFC113" s="1009"/>
      <c r="TFD113" s="1009"/>
      <c r="TFE113" s="1009"/>
      <c r="TFF113" s="1009"/>
      <c r="TFG113" s="1009"/>
      <c r="TFH113" s="1009"/>
      <c r="TFI113" s="1009"/>
      <c r="TFJ113" s="1009"/>
      <c r="TFK113" s="1009"/>
      <c r="TFL113" s="1009"/>
      <c r="TFM113" s="1009"/>
      <c r="TFN113" s="1009"/>
      <c r="TFO113" s="1009"/>
      <c r="TFP113" s="1009"/>
      <c r="TFQ113" s="1009"/>
      <c r="TFR113" s="1009"/>
      <c r="TFS113" s="1009"/>
      <c r="TFT113" s="1009"/>
      <c r="TFU113" s="1009"/>
      <c r="TFV113" s="1009"/>
      <c r="TFW113" s="1009"/>
      <c r="TFX113" s="1009"/>
      <c r="TFY113" s="1009"/>
      <c r="TFZ113" s="1009"/>
      <c r="TGA113" s="1009"/>
      <c r="TGB113" s="1009"/>
      <c r="TGC113" s="1009"/>
      <c r="TGD113" s="1009"/>
      <c r="TGE113" s="1009"/>
      <c r="TGF113" s="1009"/>
      <c r="TGG113" s="1009"/>
      <c r="TGH113" s="1009"/>
      <c r="TGI113" s="1009"/>
      <c r="TGJ113" s="1009"/>
      <c r="TGK113" s="1009"/>
      <c r="TGL113" s="1009"/>
      <c r="TGM113" s="1009"/>
      <c r="TGN113" s="1009"/>
      <c r="TGO113" s="1009"/>
      <c r="TGP113" s="1009"/>
      <c r="TGQ113" s="1009"/>
      <c r="TGR113" s="1009"/>
      <c r="TGS113" s="1009"/>
      <c r="TGT113" s="1009"/>
      <c r="TGU113" s="1009"/>
      <c r="TGV113" s="1009"/>
      <c r="TGW113" s="1009"/>
      <c r="TGX113" s="1009"/>
      <c r="TGY113" s="1009"/>
      <c r="TGZ113" s="1009"/>
      <c r="THA113" s="1009"/>
      <c r="THB113" s="1009"/>
      <c r="THC113" s="1009"/>
      <c r="THD113" s="1009"/>
      <c r="THE113" s="1009"/>
      <c r="THF113" s="1009"/>
      <c r="THG113" s="1009"/>
      <c r="THH113" s="1009"/>
      <c r="THI113" s="1009"/>
      <c r="THJ113" s="1009"/>
      <c r="THK113" s="1009"/>
      <c r="THL113" s="1009"/>
      <c r="THM113" s="1009"/>
      <c r="THN113" s="1009"/>
      <c r="THO113" s="1009"/>
      <c r="THP113" s="1009"/>
      <c r="THQ113" s="1009"/>
      <c r="THR113" s="1009"/>
      <c r="THS113" s="1009"/>
      <c r="THT113" s="1009"/>
      <c r="THU113" s="1009"/>
      <c r="THV113" s="1009"/>
      <c r="THW113" s="1009"/>
      <c r="THX113" s="1009"/>
      <c r="THY113" s="1009"/>
      <c r="THZ113" s="1009"/>
      <c r="TIA113" s="1009"/>
      <c r="TIB113" s="1009"/>
      <c r="TIC113" s="1009"/>
      <c r="TID113" s="1009"/>
      <c r="TIE113" s="1009"/>
      <c r="TIF113" s="1009"/>
      <c r="TIG113" s="1009"/>
      <c r="TIH113" s="1009"/>
      <c r="TII113" s="1009"/>
      <c r="TIJ113" s="1009"/>
      <c r="TIK113" s="1009"/>
      <c r="TIL113" s="1009"/>
      <c r="TIM113" s="1009"/>
      <c r="TIN113" s="1009"/>
      <c r="TIO113" s="1009"/>
      <c r="TIP113" s="1009"/>
      <c r="TIQ113" s="1009"/>
      <c r="TIR113" s="1009"/>
      <c r="TIS113" s="1009"/>
      <c r="TIT113" s="1009"/>
      <c r="TIU113" s="1009"/>
      <c r="TIV113" s="1009"/>
      <c r="TIW113" s="1009"/>
      <c r="TIX113" s="1009"/>
      <c r="TIY113" s="1009"/>
      <c r="TIZ113" s="1009"/>
      <c r="TJA113" s="1009"/>
      <c r="TJB113" s="1009"/>
      <c r="TJC113" s="1009"/>
      <c r="TJD113" s="1009"/>
      <c r="TJE113" s="1009"/>
      <c r="TJF113" s="1009"/>
      <c r="TJG113" s="1009"/>
      <c r="TJH113" s="1009"/>
      <c r="TJI113" s="1009"/>
      <c r="TJJ113" s="1009"/>
      <c r="TJK113" s="1009"/>
      <c r="TJL113" s="1009"/>
      <c r="TJM113" s="1009"/>
      <c r="TJN113" s="1009"/>
      <c r="TJO113" s="1009"/>
      <c r="TJP113" s="1009"/>
      <c r="TJQ113" s="1009"/>
      <c r="TJR113" s="1009"/>
      <c r="TJS113" s="1009"/>
      <c r="TJT113" s="1009"/>
      <c r="TJU113" s="1009"/>
      <c r="TJV113" s="1009"/>
      <c r="TJW113" s="1009"/>
      <c r="TJX113" s="1009"/>
      <c r="TJY113" s="1009"/>
      <c r="TJZ113" s="1009"/>
      <c r="TKA113" s="1009"/>
      <c r="TKB113" s="1009"/>
      <c r="TKC113" s="1009"/>
      <c r="TKD113" s="1009"/>
      <c r="TKE113" s="1009"/>
      <c r="TKF113" s="1009"/>
      <c r="TKG113" s="1009"/>
      <c r="TKH113" s="1009"/>
      <c r="TKI113" s="1009"/>
      <c r="TKJ113" s="1009"/>
      <c r="TKK113" s="1009"/>
      <c r="TKL113" s="1009"/>
      <c r="TKM113" s="1009"/>
      <c r="TKN113" s="1009"/>
      <c r="TKO113" s="1009"/>
      <c r="TKP113" s="1009"/>
      <c r="TKQ113" s="1009"/>
      <c r="TKR113" s="1009"/>
      <c r="TKS113" s="1009"/>
      <c r="TKT113" s="1009"/>
      <c r="TKU113" s="1009"/>
      <c r="TKV113" s="1009"/>
      <c r="TKW113" s="1009"/>
      <c r="TKX113" s="1009"/>
      <c r="TKY113" s="1009"/>
      <c r="TKZ113" s="1009"/>
      <c r="TLA113" s="1009"/>
      <c r="TLB113" s="1009"/>
      <c r="TLC113" s="1009"/>
      <c r="TLD113" s="1009"/>
      <c r="TLE113" s="1009"/>
      <c r="TLF113" s="1009"/>
      <c r="TLG113" s="1009"/>
      <c r="TLH113" s="1009"/>
      <c r="TLI113" s="1009"/>
      <c r="TLJ113" s="1009"/>
      <c r="TLK113" s="1009"/>
      <c r="TLL113" s="1009"/>
      <c r="TLM113" s="1009"/>
      <c r="TLN113" s="1009"/>
      <c r="TLO113" s="1009"/>
      <c r="TLP113" s="1009"/>
      <c r="TLQ113" s="1009"/>
      <c r="TLR113" s="1009"/>
      <c r="TLS113" s="1009"/>
      <c r="TLT113" s="1009"/>
      <c r="TLU113" s="1009"/>
      <c r="TLV113" s="1009"/>
      <c r="TLW113" s="1009"/>
      <c r="TLX113" s="1009"/>
      <c r="TLY113" s="1009"/>
      <c r="TLZ113" s="1009"/>
      <c r="TMA113" s="1009"/>
      <c r="TMB113" s="1009"/>
      <c r="TMC113" s="1009"/>
      <c r="TMD113" s="1009"/>
      <c r="TME113" s="1009"/>
      <c r="TMF113" s="1009"/>
      <c r="TMG113" s="1009"/>
      <c r="TMH113" s="1009"/>
      <c r="TMI113" s="1009"/>
      <c r="TMJ113" s="1009"/>
      <c r="TMK113" s="1009"/>
      <c r="TML113" s="1009"/>
      <c r="TMM113" s="1009"/>
      <c r="TMN113" s="1009"/>
      <c r="TMO113" s="1009"/>
      <c r="TMP113" s="1009"/>
      <c r="TMQ113" s="1009"/>
      <c r="TMR113" s="1009"/>
      <c r="TMS113" s="1009"/>
      <c r="TMT113" s="1009"/>
      <c r="TMU113" s="1009"/>
      <c r="TMV113" s="1009"/>
      <c r="TMW113" s="1009"/>
      <c r="TMX113" s="1009"/>
      <c r="TMY113" s="1009"/>
      <c r="TMZ113" s="1009"/>
      <c r="TNA113" s="1009"/>
      <c r="TNB113" s="1009"/>
      <c r="TNC113" s="1009"/>
      <c r="TND113" s="1009"/>
      <c r="TNE113" s="1009"/>
      <c r="TNF113" s="1009"/>
      <c r="TNG113" s="1009"/>
      <c r="TNH113" s="1009"/>
      <c r="TNI113" s="1009"/>
      <c r="TNJ113" s="1009"/>
      <c r="TNK113" s="1009"/>
      <c r="TNL113" s="1009"/>
      <c r="TNM113" s="1009"/>
      <c r="TNN113" s="1009"/>
      <c r="TNO113" s="1009"/>
      <c r="TNP113" s="1009"/>
      <c r="TNQ113" s="1009"/>
      <c r="TNR113" s="1009"/>
      <c r="TNS113" s="1009"/>
      <c r="TNT113" s="1009"/>
      <c r="TNU113" s="1009"/>
      <c r="TNV113" s="1009"/>
      <c r="TNW113" s="1009"/>
      <c r="TNX113" s="1009"/>
      <c r="TNY113" s="1009"/>
      <c r="TNZ113" s="1009"/>
      <c r="TOA113" s="1009"/>
      <c r="TOB113" s="1009"/>
      <c r="TOC113" s="1009"/>
      <c r="TOD113" s="1009"/>
      <c r="TOE113" s="1009"/>
      <c r="TOF113" s="1009"/>
      <c r="TOG113" s="1009"/>
      <c r="TOH113" s="1009"/>
      <c r="TOI113" s="1009"/>
      <c r="TOJ113" s="1009"/>
      <c r="TOK113" s="1009"/>
      <c r="TOL113" s="1009"/>
      <c r="TOM113" s="1009"/>
      <c r="TON113" s="1009"/>
      <c r="TOO113" s="1009"/>
      <c r="TOP113" s="1009"/>
      <c r="TOQ113" s="1009"/>
      <c r="TOR113" s="1009"/>
      <c r="TOS113" s="1009"/>
      <c r="TOT113" s="1009"/>
      <c r="TOU113" s="1009"/>
      <c r="TOV113" s="1009"/>
      <c r="TOW113" s="1009"/>
      <c r="TOX113" s="1009"/>
      <c r="TOY113" s="1009"/>
      <c r="TOZ113" s="1009"/>
      <c r="TPA113" s="1009"/>
      <c r="TPB113" s="1009"/>
      <c r="TPC113" s="1009"/>
      <c r="TPD113" s="1009"/>
      <c r="TPE113" s="1009"/>
      <c r="TPF113" s="1009"/>
      <c r="TPG113" s="1009"/>
      <c r="TPH113" s="1009"/>
      <c r="TPI113" s="1009"/>
      <c r="TPJ113" s="1009"/>
      <c r="TPK113" s="1009"/>
      <c r="TPL113" s="1009"/>
      <c r="TPM113" s="1009"/>
      <c r="TPN113" s="1009"/>
      <c r="TPO113" s="1009"/>
      <c r="TPP113" s="1009"/>
      <c r="TPQ113" s="1009"/>
      <c r="TPR113" s="1009"/>
      <c r="TPS113" s="1009"/>
      <c r="TPT113" s="1009"/>
      <c r="TPU113" s="1009"/>
      <c r="TPV113" s="1009"/>
      <c r="TPW113" s="1009"/>
      <c r="TPX113" s="1009"/>
      <c r="TPY113" s="1009"/>
      <c r="TPZ113" s="1009"/>
      <c r="TQA113" s="1009"/>
      <c r="TQB113" s="1009"/>
      <c r="TQC113" s="1009"/>
      <c r="TQD113" s="1009"/>
      <c r="TQE113" s="1009"/>
      <c r="TQF113" s="1009"/>
      <c r="TQG113" s="1009"/>
      <c r="TQH113" s="1009"/>
      <c r="TQI113" s="1009"/>
      <c r="TQJ113" s="1009"/>
      <c r="TQK113" s="1009"/>
      <c r="TQL113" s="1009"/>
      <c r="TQM113" s="1009"/>
      <c r="TQN113" s="1009"/>
      <c r="TQO113" s="1009"/>
      <c r="TQP113" s="1009"/>
      <c r="TQQ113" s="1009"/>
      <c r="TQR113" s="1009"/>
      <c r="TQS113" s="1009"/>
      <c r="TQT113" s="1009"/>
      <c r="TQU113" s="1009"/>
      <c r="TQV113" s="1009"/>
      <c r="TQW113" s="1009"/>
      <c r="TQX113" s="1009"/>
      <c r="TQY113" s="1009"/>
      <c r="TQZ113" s="1009"/>
      <c r="TRA113" s="1009"/>
      <c r="TRB113" s="1009"/>
      <c r="TRC113" s="1009"/>
      <c r="TRD113" s="1009"/>
      <c r="TRE113" s="1009"/>
      <c r="TRF113" s="1009"/>
      <c r="TRG113" s="1009"/>
      <c r="TRH113" s="1009"/>
      <c r="TRI113" s="1009"/>
      <c r="TRJ113" s="1009"/>
      <c r="TRK113" s="1009"/>
      <c r="TRL113" s="1009"/>
      <c r="TRM113" s="1009"/>
      <c r="TRN113" s="1009"/>
      <c r="TRO113" s="1009"/>
      <c r="TRP113" s="1009"/>
      <c r="TRQ113" s="1009"/>
      <c r="TRR113" s="1009"/>
      <c r="TRS113" s="1009"/>
      <c r="TRT113" s="1009"/>
      <c r="TRU113" s="1009"/>
      <c r="TRV113" s="1009"/>
      <c r="TRW113" s="1009"/>
      <c r="TRX113" s="1009"/>
      <c r="TRY113" s="1009"/>
      <c r="TRZ113" s="1009"/>
      <c r="TSA113" s="1009"/>
      <c r="TSB113" s="1009"/>
      <c r="TSC113" s="1009"/>
      <c r="TSD113" s="1009"/>
      <c r="TSE113" s="1009"/>
      <c r="TSF113" s="1009"/>
      <c r="TSG113" s="1009"/>
      <c r="TSH113" s="1009"/>
      <c r="TSI113" s="1009"/>
      <c r="TSJ113" s="1009"/>
      <c r="TSK113" s="1009"/>
      <c r="TSL113" s="1009"/>
      <c r="TSM113" s="1009"/>
      <c r="TSN113" s="1009"/>
      <c r="TSO113" s="1009"/>
      <c r="TSP113" s="1009"/>
      <c r="TSQ113" s="1009"/>
      <c r="TSR113" s="1009"/>
      <c r="TSS113" s="1009"/>
      <c r="TST113" s="1009"/>
      <c r="TSU113" s="1009"/>
      <c r="TSV113" s="1009"/>
      <c r="TSW113" s="1009"/>
      <c r="TSX113" s="1009"/>
      <c r="TSY113" s="1009"/>
      <c r="TSZ113" s="1009"/>
      <c r="TTA113" s="1009"/>
      <c r="TTB113" s="1009"/>
      <c r="TTC113" s="1009"/>
      <c r="TTD113" s="1009"/>
      <c r="TTE113" s="1009"/>
      <c r="TTF113" s="1009"/>
      <c r="TTG113" s="1009"/>
      <c r="TTH113" s="1009"/>
      <c r="TTI113" s="1009"/>
      <c r="TTJ113" s="1009"/>
      <c r="TTK113" s="1009"/>
      <c r="TTL113" s="1009"/>
      <c r="TTM113" s="1009"/>
      <c r="TTN113" s="1009"/>
      <c r="TTO113" s="1009"/>
      <c r="TTP113" s="1009"/>
      <c r="TTQ113" s="1009"/>
      <c r="TTR113" s="1009"/>
      <c r="TTS113" s="1009"/>
      <c r="TTT113" s="1009"/>
      <c r="TTU113" s="1009"/>
      <c r="TTV113" s="1009"/>
      <c r="TTW113" s="1009"/>
      <c r="TTX113" s="1009"/>
      <c r="TTY113" s="1009"/>
      <c r="TTZ113" s="1009"/>
      <c r="TUA113" s="1009"/>
      <c r="TUB113" s="1009"/>
      <c r="TUC113" s="1009"/>
      <c r="TUD113" s="1009"/>
      <c r="TUE113" s="1009"/>
      <c r="TUF113" s="1009"/>
      <c r="TUG113" s="1009"/>
      <c r="TUH113" s="1009"/>
      <c r="TUI113" s="1009"/>
      <c r="TUJ113" s="1009"/>
      <c r="TUK113" s="1009"/>
      <c r="TUL113" s="1009"/>
      <c r="TUM113" s="1009"/>
      <c r="TUN113" s="1009"/>
      <c r="TUO113" s="1009"/>
      <c r="TUP113" s="1009"/>
      <c r="TUQ113" s="1009"/>
      <c r="TUR113" s="1009"/>
      <c r="TUS113" s="1009"/>
      <c r="TUT113" s="1009"/>
      <c r="TUU113" s="1009"/>
      <c r="TUV113" s="1009"/>
      <c r="TUW113" s="1009"/>
      <c r="TUX113" s="1009"/>
      <c r="TUY113" s="1009"/>
      <c r="TUZ113" s="1009"/>
      <c r="TVA113" s="1009"/>
      <c r="TVB113" s="1009"/>
      <c r="TVC113" s="1009"/>
      <c r="TVD113" s="1009"/>
      <c r="TVE113" s="1009"/>
      <c r="TVF113" s="1009"/>
      <c r="TVG113" s="1009"/>
      <c r="TVH113" s="1009"/>
      <c r="TVI113" s="1009"/>
      <c r="TVJ113" s="1009"/>
      <c r="TVK113" s="1009"/>
      <c r="TVL113" s="1009"/>
      <c r="TVM113" s="1009"/>
      <c r="TVN113" s="1009"/>
      <c r="TVO113" s="1009"/>
      <c r="TVP113" s="1009"/>
      <c r="TVQ113" s="1009"/>
      <c r="TVR113" s="1009"/>
      <c r="TVS113" s="1009"/>
      <c r="TVT113" s="1009"/>
      <c r="TVU113" s="1009"/>
      <c r="TVV113" s="1009"/>
      <c r="TVW113" s="1009"/>
      <c r="TVX113" s="1009"/>
      <c r="TVY113" s="1009"/>
      <c r="TVZ113" s="1009"/>
      <c r="TWA113" s="1009"/>
      <c r="TWB113" s="1009"/>
      <c r="TWC113" s="1009"/>
      <c r="TWD113" s="1009"/>
      <c r="TWE113" s="1009"/>
      <c r="TWF113" s="1009"/>
      <c r="TWG113" s="1009"/>
      <c r="TWH113" s="1009"/>
      <c r="TWI113" s="1009"/>
      <c r="TWJ113" s="1009"/>
      <c r="TWK113" s="1009"/>
      <c r="TWL113" s="1009"/>
      <c r="TWM113" s="1009"/>
      <c r="TWN113" s="1009"/>
      <c r="TWO113" s="1009"/>
      <c r="TWP113" s="1009"/>
      <c r="TWQ113" s="1009"/>
      <c r="TWR113" s="1009"/>
      <c r="TWS113" s="1009"/>
      <c r="TWT113" s="1009"/>
      <c r="TWU113" s="1009"/>
      <c r="TWV113" s="1009"/>
      <c r="TWW113" s="1009"/>
      <c r="TWX113" s="1009"/>
      <c r="TWY113" s="1009"/>
      <c r="TWZ113" s="1009"/>
      <c r="TXA113" s="1009"/>
      <c r="TXB113" s="1009"/>
      <c r="TXC113" s="1009"/>
      <c r="TXD113" s="1009"/>
      <c r="TXE113" s="1009"/>
      <c r="TXF113" s="1009"/>
      <c r="TXG113" s="1009"/>
      <c r="TXH113" s="1009"/>
      <c r="TXI113" s="1009"/>
      <c r="TXJ113" s="1009"/>
      <c r="TXK113" s="1009"/>
      <c r="TXL113" s="1009"/>
      <c r="TXM113" s="1009"/>
      <c r="TXN113" s="1009"/>
      <c r="TXO113" s="1009"/>
      <c r="TXP113" s="1009"/>
      <c r="TXQ113" s="1009"/>
      <c r="TXR113" s="1009"/>
      <c r="TXS113" s="1009"/>
      <c r="TXT113" s="1009"/>
      <c r="TXU113" s="1009"/>
      <c r="TXV113" s="1009"/>
      <c r="TXW113" s="1009"/>
      <c r="TXX113" s="1009"/>
      <c r="TXY113" s="1009"/>
      <c r="TXZ113" s="1009"/>
      <c r="TYA113" s="1009"/>
      <c r="TYB113" s="1009"/>
      <c r="TYC113" s="1009"/>
      <c r="TYD113" s="1009"/>
      <c r="TYE113" s="1009"/>
      <c r="TYF113" s="1009"/>
      <c r="TYG113" s="1009"/>
      <c r="TYH113" s="1009"/>
      <c r="TYI113" s="1009"/>
      <c r="TYJ113" s="1009"/>
      <c r="TYK113" s="1009"/>
      <c r="TYL113" s="1009"/>
      <c r="TYM113" s="1009"/>
      <c r="TYN113" s="1009"/>
      <c r="TYO113" s="1009"/>
      <c r="TYP113" s="1009"/>
      <c r="TYQ113" s="1009"/>
      <c r="TYR113" s="1009"/>
      <c r="TYS113" s="1009"/>
      <c r="TYT113" s="1009"/>
      <c r="TYU113" s="1009"/>
      <c r="TYV113" s="1009"/>
      <c r="TYW113" s="1009"/>
      <c r="TYX113" s="1009"/>
      <c r="TYY113" s="1009"/>
      <c r="TYZ113" s="1009"/>
      <c r="TZA113" s="1009"/>
      <c r="TZB113" s="1009"/>
      <c r="TZC113" s="1009"/>
      <c r="TZD113" s="1009"/>
      <c r="TZE113" s="1009"/>
      <c r="TZF113" s="1009"/>
      <c r="TZG113" s="1009"/>
      <c r="TZH113" s="1009"/>
      <c r="TZI113" s="1009"/>
      <c r="TZJ113" s="1009"/>
      <c r="TZK113" s="1009"/>
      <c r="TZL113" s="1009"/>
      <c r="TZM113" s="1009"/>
      <c r="TZN113" s="1009"/>
      <c r="TZO113" s="1009"/>
      <c r="TZP113" s="1009"/>
      <c r="TZQ113" s="1009"/>
      <c r="TZR113" s="1009"/>
      <c r="TZS113" s="1009"/>
      <c r="TZT113" s="1009"/>
      <c r="TZU113" s="1009"/>
      <c r="TZV113" s="1009"/>
      <c r="TZW113" s="1009"/>
      <c r="TZX113" s="1009"/>
      <c r="TZY113" s="1009"/>
      <c r="TZZ113" s="1009"/>
      <c r="UAA113" s="1009"/>
      <c r="UAB113" s="1009"/>
      <c r="UAC113" s="1009"/>
      <c r="UAD113" s="1009"/>
      <c r="UAE113" s="1009"/>
      <c r="UAF113" s="1009"/>
      <c r="UAG113" s="1009"/>
      <c r="UAH113" s="1009"/>
      <c r="UAI113" s="1009"/>
      <c r="UAJ113" s="1009"/>
      <c r="UAK113" s="1009"/>
      <c r="UAL113" s="1009"/>
      <c r="UAM113" s="1009"/>
      <c r="UAN113" s="1009"/>
      <c r="UAO113" s="1009"/>
      <c r="UAP113" s="1009"/>
      <c r="UAQ113" s="1009"/>
      <c r="UAR113" s="1009"/>
      <c r="UAS113" s="1009"/>
      <c r="UAT113" s="1009"/>
      <c r="UAU113" s="1009"/>
      <c r="UAV113" s="1009"/>
      <c r="UAW113" s="1009"/>
      <c r="UAX113" s="1009"/>
      <c r="UAY113" s="1009"/>
      <c r="UAZ113" s="1009"/>
      <c r="UBA113" s="1009"/>
      <c r="UBB113" s="1009"/>
      <c r="UBC113" s="1009"/>
      <c r="UBD113" s="1009"/>
      <c r="UBE113" s="1009"/>
      <c r="UBF113" s="1009"/>
      <c r="UBG113" s="1009"/>
      <c r="UBH113" s="1009"/>
      <c r="UBI113" s="1009"/>
      <c r="UBJ113" s="1009"/>
      <c r="UBK113" s="1009"/>
      <c r="UBL113" s="1009"/>
      <c r="UBM113" s="1009"/>
      <c r="UBN113" s="1009"/>
      <c r="UBO113" s="1009"/>
      <c r="UBP113" s="1009"/>
      <c r="UBQ113" s="1009"/>
      <c r="UBR113" s="1009"/>
      <c r="UBS113" s="1009"/>
      <c r="UBT113" s="1009"/>
      <c r="UBU113" s="1009"/>
      <c r="UBV113" s="1009"/>
      <c r="UBW113" s="1009"/>
      <c r="UBX113" s="1009"/>
      <c r="UBY113" s="1009"/>
      <c r="UBZ113" s="1009"/>
      <c r="UCA113" s="1009"/>
      <c r="UCB113" s="1009"/>
      <c r="UCC113" s="1009"/>
      <c r="UCD113" s="1009"/>
      <c r="UCE113" s="1009"/>
      <c r="UCF113" s="1009"/>
      <c r="UCG113" s="1009"/>
      <c r="UCH113" s="1009"/>
      <c r="UCI113" s="1009"/>
      <c r="UCJ113" s="1009"/>
      <c r="UCK113" s="1009"/>
      <c r="UCL113" s="1009"/>
      <c r="UCM113" s="1009"/>
      <c r="UCN113" s="1009"/>
      <c r="UCO113" s="1009"/>
      <c r="UCP113" s="1009"/>
      <c r="UCQ113" s="1009"/>
      <c r="UCR113" s="1009"/>
      <c r="UCS113" s="1009"/>
      <c r="UCT113" s="1009"/>
      <c r="UCU113" s="1009"/>
      <c r="UCV113" s="1009"/>
      <c r="UCW113" s="1009"/>
      <c r="UCX113" s="1009"/>
      <c r="UCY113" s="1009"/>
      <c r="UCZ113" s="1009"/>
      <c r="UDA113" s="1009"/>
      <c r="UDB113" s="1009"/>
      <c r="UDC113" s="1009"/>
      <c r="UDD113" s="1009"/>
      <c r="UDE113" s="1009"/>
      <c r="UDF113" s="1009"/>
      <c r="UDG113" s="1009"/>
      <c r="UDH113" s="1009"/>
      <c r="UDI113" s="1009"/>
      <c r="UDJ113" s="1009"/>
      <c r="UDK113" s="1009"/>
      <c r="UDL113" s="1009"/>
      <c r="UDM113" s="1009"/>
      <c r="UDN113" s="1009"/>
      <c r="UDO113" s="1009"/>
      <c r="UDP113" s="1009"/>
      <c r="UDQ113" s="1009"/>
      <c r="UDR113" s="1009"/>
      <c r="UDS113" s="1009"/>
      <c r="UDT113" s="1009"/>
      <c r="UDU113" s="1009"/>
      <c r="UDV113" s="1009"/>
      <c r="UDW113" s="1009"/>
      <c r="UDX113" s="1009"/>
      <c r="UDY113" s="1009"/>
      <c r="UDZ113" s="1009"/>
      <c r="UEA113" s="1009"/>
      <c r="UEB113" s="1009"/>
      <c r="UEC113" s="1009"/>
      <c r="UED113" s="1009"/>
      <c r="UEE113" s="1009"/>
      <c r="UEF113" s="1009"/>
      <c r="UEG113" s="1009"/>
      <c r="UEH113" s="1009"/>
      <c r="UEI113" s="1009"/>
      <c r="UEJ113" s="1009"/>
      <c r="UEK113" s="1009"/>
      <c r="UEL113" s="1009"/>
      <c r="UEM113" s="1009"/>
      <c r="UEN113" s="1009"/>
      <c r="UEO113" s="1009"/>
      <c r="UEP113" s="1009"/>
      <c r="UEQ113" s="1009"/>
      <c r="UER113" s="1009"/>
      <c r="UES113" s="1009"/>
      <c r="UET113" s="1009"/>
      <c r="UEU113" s="1009"/>
      <c r="UEV113" s="1009"/>
      <c r="UEW113" s="1009"/>
      <c r="UEX113" s="1009"/>
      <c r="UEY113" s="1009"/>
      <c r="UEZ113" s="1009"/>
      <c r="UFA113" s="1009"/>
      <c r="UFB113" s="1009"/>
      <c r="UFC113" s="1009"/>
      <c r="UFD113" s="1009"/>
      <c r="UFE113" s="1009"/>
      <c r="UFF113" s="1009"/>
      <c r="UFG113" s="1009"/>
      <c r="UFH113" s="1009"/>
      <c r="UFI113" s="1009"/>
      <c r="UFJ113" s="1009"/>
      <c r="UFK113" s="1009"/>
      <c r="UFL113" s="1009"/>
      <c r="UFM113" s="1009"/>
      <c r="UFN113" s="1009"/>
      <c r="UFO113" s="1009"/>
      <c r="UFP113" s="1009"/>
      <c r="UFQ113" s="1009"/>
      <c r="UFR113" s="1009"/>
      <c r="UFS113" s="1009"/>
      <c r="UFT113" s="1009"/>
      <c r="UFU113" s="1009"/>
      <c r="UFV113" s="1009"/>
      <c r="UFW113" s="1009"/>
      <c r="UFX113" s="1009"/>
      <c r="UFY113" s="1009"/>
      <c r="UFZ113" s="1009"/>
      <c r="UGA113" s="1009"/>
      <c r="UGB113" s="1009"/>
      <c r="UGC113" s="1009"/>
      <c r="UGD113" s="1009"/>
      <c r="UGE113" s="1009"/>
      <c r="UGF113" s="1009"/>
      <c r="UGG113" s="1009"/>
      <c r="UGH113" s="1009"/>
      <c r="UGI113" s="1009"/>
      <c r="UGJ113" s="1009"/>
      <c r="UGK113" s="1009"/>
      <c r="UGL113" s="1009"/>
      <c r="UGM113" s="1009"/>
      <c r="UGN113" s="1009"/>
      <c r="UGO113" s="1009"/>
      <c r="UGP113" s="1009"/>
      <c r="UGQ113" s="1009"/>
      <c r="UGR113" s="1009"/>
      <c r="UGS113" s="1009"/>
      <c r="UGT113" s="1009"/>
      <c r="UGU113" s="1009"/>
      <c r="UGV113" s="1009"/>
      <c r="UGW113" s="1009"/>
      <c r="UGX113" s="1009"/>
      <c r="UGY113" s="1009"/>
      <c r="UGZ113" s="1009"/>
      <c r="UHA113" s="1009"/>
      <c r="UHB113" s="1009"/>
      <c r="UHC113" s="1009"/>
      <c r="UHD113" s="1009"/>
      <c r="UHE113" s="1009"/>
      <c r="UHF113" s="1009"/>
      <c r="UHG113" s="1009"/>
      <c r="UHH113" s="1009"/>
      <c r="UHI113" s="1009"/>
      <c r="UHJ113" s="1009"/>
      <c r="UHK113" s="1009"/>
      <c r="UHL113" s="1009"/>
      <c r="UHM113" s="1009"/>
      <c r="UHN113" s="1009"/>
      <c r="UHO113" s="1009"/>
      <c r="UHP113" s="1009"/>
      <c r="UHQ113" s="1009"/>
      <c r="UHR113" s="1009"/>
      <c r="UHS113" s="1009"/>
      <c r="UHT113" s="1009"/>
      <c r="UHU113" s="1009"/>
      <c r="UHV113" s="1009"/>
      <c r="UHW113" s="1009"/>
      <c r="UHX113" s="1009"/>
      <c r="UHY113" s="1009"/>
      <c r="UHZ113" s="1009"/>
      <c r="UIA113" s="1009"/>
      <c r="UIB113" s="1009"/>
      <c r="UIC113" s="1009"/>
      <c r="UID113" s="1009"/>
      <c r="UIE113" s="1009"/>
      <c r="UIF113" s="1009"/>
      <c r="UIG113" s="1009"/>
      <c r="UIH113" s="1009"/>
      <c r="UII113" s="1009"/>
      <c r="UIJ113" s="1009"/>
      <c r="UIK113" s="1009"/>
      <c r="UIL113" s="1009"/>
      <c r="UIM113" s="1009"/>
      <c r="UIN113" s="1009"/>
      <c r="UIO113" s="1009"/>
      <c r="UIP113" s="1009"/>
      <c r="UIQ113" s="1009"/>
      <c r="UIR113" s="1009"/>
      <c r="UIS113" s="1009"/>
      <c r="UIT113" s="1009"/>
      <c r="UIU113" s="1009"/>
      <c r="UIV113" s="1009"/>
      <c r="UIW113" s="1009"/>
      <c r="UIX113" s="1009"/>
      <c r="UIY113" s="1009"/>
      <c r="UIZ113" s="1009"/>
      <c r="UJA113" s="1009"/>
      <c r="UJB113" s="1009"/>
      <c r="UJC113" s="1009"/>
      <c r="UJD113" s="1009"/>
      <c r="UJE113" s="1009"/>
      <c r="UJF113" s="1009"/>
      <c r="UJG113" s="1009"/>
      <c r="UJH113" s="1009"/>
      <c r="UJI113" s="1009"/>
      <c r="UJJ113" s="1009"/>
      <c r="UJK113" s="1009"/>
      <c r="UJL113" s="1009"/>
      <c r="UJM113" s="1009"/>
      <c r="UJN113" s="1009"/>
      <c r="UJO113" s="1009"/>
      <c r="UJP113" s="1009"/>
      <c r="UJQ113" s="1009"/>
      <c r="UJR113" s="1009"/>
      <c r="UJS113" s="1009"/>
      <c r="UJT113" s="1009"/>
      <c r="UJU113" s="1009"/>
      <c r="UJV113" s="1009"/>
      <c r="UJW113" s="1009"/>
      <c r="UJX113" s="1009"/>
      <c r="UJY113" s="1009"/>
      <c r="UJZ113" s="1009"/>
      <c r="UKA113" s="1009"/>
      <c r="UKB113" s="1009"/>
      <c r="UKC113" s="1009"/>
      <c r="UKD113" s="1009"/>
      <c r="UKE113" s="1009"/>
      <c r="UKF113" s="1009"/>
      <c r="UKG113" s="1009"/>
      <c r="UKH113" s="1009"/>
      <c r="UKI113" s="1009"/>
      <c r="UKJ113" s="1009"/>
      <c r="UKK113" s="1009"/>
      <c r="UKL113" s="1009"/>
      <c r="UKM113" s="1009"/>
      <c r="UKN113" s="1009"/>
      <c r="UKO113" s="1009"/>
      <c r="UKP113" s="1009"/>
      <c r="UKQ113" s="1009"/>
      <c r="UKR113" s="1009"/>
      <c r="UKS113" s="1009"/>
      <c r="UKT113" s="1009"/>
      <c r="UKU113" s="1009"/>
      <c r="UKV113" s="1009"/>
      <c r="UKW113" s="1009"/>
      <c r="UKX113" s="1009"/>
      <c r="UKY113" s="1009"/>
      <c r="UKZ113" s="1009"/>
      <c r="ULA113" s="1009"/>
      <c r="ULB113" s="1009"/>
      <c r="ULC113" s="1009"/>
      <c r="ULD113" s="1009"/>
      <c r="ULE113" s="1009"/>
      <c r="ULF113" s="1009"/>
      <c r="ULG113" s="1009"/>
      <c r="ULH113" s="1009"/>
      <c r="ULI113" s="1009"/>
      <c r="ULJ113" s="1009"/>
      <c r="ULK113" s="1009"/>
      <c r="ULL113" s="1009"/>
      <c r="ULM113" s="1009"/>
      <c r="ULN113" s="1009"/>
      <c r="ULO113" s="1009"/>
      <c r="ULP113" s="1009"/>
      <c r="ULQ113" s="1009"/>
      <c r="ULR113" s="1009"/>
      <c r="ULS113" s="1009"/>
      <c r="ULT113" s="1009"/>
      <c r="ULU113" s="1009"/>
      <c r="ULV113" s="1009"/>
      <c r="ULW113" s="1009"/>
      <c r="ULX113" s="1009"/>
      <c r="ULY113" s="1009"/>
      <c r="ULZ113" s="1009"/>
      <c r="UMA113" s="1009"/>
      <c r="UMB113" s="1009"/>
      <c r="UMC113" s="1009"/>
      <c r="UMD113" s="1009"/>
      <c r="UME113" s="1009"/>
      <c r="UMF113" s="1009"/>
      <c r="UMG113" s="1009"/>
      <c r="UMH113" s="1009"/>
      <c r="UMI113" s="1009"/>
      <c r="UMJ113" s="1009"/>
      <c r="UMK113" s="1009"/>
      <c r="UML113" s="1009"/>
      <c r="UMM113" s="1009"/>
      <c r="UMN113" s="1009"/>
      <c r="UMO113" s="1009"/>
      <c r="UMP113" s="1009"/>
      <c r="UMQ113" s="1009"/>
      <c r="UMR113" s="1009"/>
      <c r="UMS113" s="1009"/>
      <c r="UMT113" s="1009"/>
      <c r="UMU113" s="1009"/>
      <c r="UMV113" s="1009"/>
      <c r="UMW113" s="1009"/>
      <c r="UMX113" s="1009"/>
      <c r="UMY113" s="1009"/>
      <c r="UMZ113" s="1009"/>
      <c r="UNA113" s="1009"/>
      <c r="UNB113" s="1009"/>
      <c r="UNC113" s="1009"/>
      <c r="UND113" s="1009"/>
      <c r="UNE113" s="1009"/>
      <c r="UNF113" s="1009"/>
      <c r="UNG113" s="1009"/>
      <c r="UNH113" s="1009"/>
      <c r="UNI113" s="1009"/>
      <c r="UNJ113" s="1009"/>
      <c r="UNK113" s="1009"/>
      <c r="UNL113" s="1009"/>
      <c r="UNM113" s="1009"/>
      <c r="UNN113" s="1009"/>
      <c r="UNO113" s="1009"/>
      <c r="UNP113" s="1009"/>
      <c r="UNQ113" s="1009"/>
      <c r="UNR113" s="1009"/>
      <c r="UNS113" s="1009"/>
      <c r="UNT113" s="1009"/>
      <c r="UNU113" s="1009"/>
      <c r="UNV113" s="1009"/>
      <c r="UNW113" s="1009"/>
      <c r="UNX113" s="1009"/>
      <c r="UNY113" s="1009"/>
      <c r="UNZ113" s="1009"/>
      <c r="UOA113" s="1009"/>
      <c r="UOB113" s="1009"/>
      <c r="UOC113" s="1009"/>
      <c r="UOD113" s="1009"/>
      <c r="UOE113" s="1009"/>
      <c r="UOF113" s="1009"/>
      <c r="UOG113" s="1009"/>
      <c r="UOH113" s="1009"/>
      <c r="UOI113" s="1009"/>
      <c r="UOJ113" s="1009"/>
      <c r="UOK113" s="1009"/>
      <c r="UOL113" s="1009"/>
      <c r="UOM113" s="1009"/>
      <c r="UON113" s="1009"/>
      <c r="UOO113" s="1009"/>
      <c r="UOP113" s="1009"/>
      <c r="UOQ113" s="1009"/>
      <c r="UOR113" s="1009"/>
      <c r="UOS113" s="1009"/>
      <c r="UOT113" s="1009"/>
      <c r="UOU113" s="1009"/>
      <c r="UOV113" s="1009"/>
      <c r="UOW113" s="1009"/>
      <c r="UOX113" s="1009"/>
      <c r="UOY113" s="1009"/>
      <c r="UOZ113" s="1009"/>
      <c r="UPA113" s="1009"/>
      <c r="UPB113" s="1009"/>
      <c r="UPC113" s="1009"/>
      <c r="UPD113" s="1009"/>
      <c r="UPE113" s="1009"/>
      <c r="UPF113" s="1009"/>
      <c r="UPG113" s="1009"/>
      <c r="UPH113" s="1009"/>
      <c r="UPI113" s="1009"/>
      <c r="UPJ113" s="1009"/>
      <c r="UPK113" s="1009"/>
      <c r="UPL113" s="1009"/>
      <c r="UPM113" s="1009"/>
      <c r="UPN113" s="1009"/>
      <c r="UPO113" s="1009"/>
      <c r="UPP113" s="1009"/>
      <c r="UPQ113" s="1009"/>
      <c r="UPR113" s="1009"/>
      <c r="UPS113" s="1009"/>
      <c r="UPT113" s="1009"/>
      <c r="UPU113" s="1009"/>
      <c r="UPV113" s="1009"/>
      <c r="UPW113" s="1009"/>
      <c r="UPX113" s="1009"/>
      <c r="UPY113" s="1009"/>
      <c r="UPZ113" s="1009"/>
      <c r="UQA113" s="1009"/>
      <c r="UQB113" s="1009"/>
      <c r="UQC113" s="1009"/>
      <c r="UQD113" s="1009"/>
      <c r="UQE113" s="1009"/>
      <c r="UQF113" s="1009"/>
      <c r="UQG113" s="1009"/>
      <c r="UQH113" s="1009"/>
      <c r="UQI113" s="1009"/>
      <c r="UQJ113" s="1009"/>
      <c r="UQK113" s="1009"/>
      <c r="UQL113" s="1009"/>
      <c r="UQM113" s="1009"/>
      <c r="UQN113" s="1009"/>
      <c r="UQO113" s="1009"/>
      <c r="UQP113" s="1009"/>
      <c r="UQQ113" s="1009"/>
      <c r="UQR113" s="1009"/>
      <c r="UQS113" s="1009"/>
      <c r="UQT113" s="1009"/>
      <c r="UQU113" s="1009"/>
      <c r="UQV113" s="1009"/>
      <c r="UQW113" s="1009"/>
      <c r="UQX113" s="1009"/>
      <c r="UQY113" s="1009"/>
      <c r="UQZ113" s="1009"/>
      <c r="URA113" s="1009"/>
      <c r="URB113" s="1009"/>
      <c r="URC113" s="1009"/>
      <c r="URD113" s="1009"/>
      <c r="URE113" s="1009"/>
      <c r="URF113" s="1009"/>
      <c r="URG113" s="1009"/>
      <c r="URH113" s="1009"/>
      <c r="URI113" s="1009"/>
      <c r="URJ113" s="1009"/>
      <c r="URK113" s="1009"/>
      <c r="URL113" s="1009"/>
      <c r="URM113" s="1009"/>
      <c r="URN113" s="1009"/>
      <c r="URO113" s="1009"/>
      <c r="URP113" s="1009"/>
      <c r="URQ113" s="1009"/>
      <c r="URR113" s="1009"/>
      <c r="URS113" s="1009"/>
      <c r="URT113" s="1009"/>
      <c r="URU113" s="1009"/>
      <c r="URV113" s="1009"/>
      <c r="URW113" s="1009"/>
      <c r="URX113" s="1009"/>
      <c r="URY113" s="1009"/>
      <c r="URZ113" s="1009"/>
      <c r="USA113" s="1009"/>
      <c r="USB113" s="1009"/>
      <c r="USC113" s="1009"/>
      <c r="USD113" s="1009"/>
      <c r="USE113" s="1009"/>
      <c r="USF113" s="1009"/>
      <c r="USG113" s="1009"/>
      <c r="USH113" s="1009"/>
      <c r="USI113" s="1009"/>
      <c r="USJ113" s="1009"/>
      <c r="USK113" s="1009"/>
      <c r="USL113" s="1009"/>
      <c r="USM113" s="1009"/>
      <c r="USN113" s="1009"/>
      <c r="USO113" s="1009"/>
      <c r="USP113" s="1009"/>
      <c r="USQ113" s="1009"/>
      <c r="USR113" s="1009"/>
      <c r="USS113" s="1009"/>
      <c r="UST113" s="1009"/>
      <c r="USU113" s="1009"/>
      <c r="USV113" s="1009"/>
      <c r="USW113" s="1009"/>
      <c r="USX113" s="1009"/>
      <c r="USY113" s="1009"/>
      <c r="USZ113" s="1009"/>
      <c r="UTA113" s="1009"/>
      <c r="UTB113" s="1009"/>
      <c r="UTC113" s="1009"/>
      <c r="UTD113" s="1009"/>
      <c r="UTE113" s="1009"/>
      <c r="UTF113" s="1009"/>
      <c r="UTG113" s="1009"/>
      <c r="UTH113" s="1009"/>
      <c r="UTI113" s="1009"/>
      <c r="UTJ113" s="1009"/>
      <c r="UTK113" s="1009"/>
      <c r="UTL113" s="1009"/>
      <c r="UTM113" s="1009"/>
      <c r="UTN113" s="1009"/>
      <c r="UTO113" s="1009"/>
      <c r="UTP113" s="1009"/>
      <c r="UTQ113" s="1009"/>
      <c r="UTR113" s="1009"/>
      <c r="UTS113" s="1009"/>
      <c r="UTT113" s="1009"/>
      <c r="UTU113" s="1009"/>
      <c r="UTV113" s="1009"/>
      <c r="UTW113" s="1009"/>
      <c r="UTX113" s="1009"/>
      <c r="UTY113" s="1009"/>
      <c r="UTZ113" s="1009"/>
      <c r="UUA113" s="1009"/>
      <c r="UUB113" s="1009"/>
      <c r="UUC113" s="1009"/>
      <c r="UUD113" s="1009"/>
      <c r="UUE113" s="1009"/>
      <c r="UUF113" s="1009"/>
      <c r="UUG113" s="1009"/>
      <c r="UUH113" s="1009"/>
      <c r="UUI113" s="1009"/>
      <c r="UUJ113" s="1009"/>
      <c r="UUK113" s="1009"/>
      <c r="UUL113" s="1009"/>
      <c r="UUM113" s="1009"/>
      <c r="UUN113" s="1009"/>
      <c r="UUO113" s="1009"/>
      <c r="UUP113" s="1009"/>
      <c r="UUQ113" s="1009"/>
      <c r="UUR113" s="1009"/>
      <c r="UUS113" s="1009"/>
      <c r="UUT113" s="1009"/>
      <c r="UUU113" s="1009"/>
      <c r="UUV113" s="1009"/>
      <c r="UUW113" s="1009"/>
      <c r="UUX113" s="1009"/>
      <c r="UUY113" s="1009"/>
      <c r="UUZ113" s="1009"/>
      <c r="UVA113" s="1009"/>
      <c r="UVB113" s="1009"/>
      <c r="UVC113" s="1009"/>
      <c r="UVD113" s="1009"/>
      <c r="UVE113" s="1009"/>
      <c r="UVF113" s="1009"/>
      <c r="UVG113" s="1009"/>
      <c r="UVH113" s="1009"/>
      <c r="UVI113" s="1009"/>
      <c r="UVJ113" s="1009"/>
      <c r="UVK113" s="1009"/>
      <c r="UVL113" s="1009"/>
      <c r="UVM113" s="1009"/>
      <c r="UVN113" s="1009"/>
      <c r="UVO113" s="1009"/>
      <c r="UVP113" s="1009"/>
      <c r="UVQ113" s="1009"/>
      <c r="UVR113" s="1009"/>
      <c r="UVS113" s="1009"/>
      <c r="UVT113" s="1009"/>
      <c r="UVU113" s="1009"/>
      <c r="UVV113" s="1009"/>
      <c r="UVW113" s="1009"/>
      <c r="UVX113" s="1009"/>
      <c r="UVY113" s="1009"/>
      <c r="UVZ113" s="1009"/>
      <c r="UWA113" s="1009"/>
      <c r="UWB113" s="1009"/>
      <c r="UWC113" s="1009"/>
      <c r="UWD113" s="1009"/>
      <c r="UWE113" s="1009"/>
      <c r="UWF113" s="1009"/>
      <c r="UWG113" s="1009"/>
      <c r="UWH113" s="1009"/>
      <c r="UWI113" s="1009"/>
      <c r="UWJ113" s="1009"/>
      <c r="UWK113" s="1009"/>
      <c r="UWL113" s="1009"/>
      <c r="UWM113" s="1009"/>
      <c r="UWN113" s="1009"/>
      <c r="UWO113" s="1009"/>
      <c r="UWP113" s="1009"/>
      <c r="UWQ113" s="1009"/>
      <c r="UWR113" s="1009"/>
      <c r="UWS113" s="1009"/>
      <c r="UWT113" s="1009"/>
      <c r="UWU113" s="1009"/>
      <c r="UWV113" s="1009"/>
      <c r="UWW113" s="1009"/>
      <c r="UWX113" s="1009"/>
      <c r="UWY113" s="1009"/>
      <c r="UWZ113" s="1009"/>
      <c r="UXA113" s="1009"/>
      <c r="UXB113" s="1009"/>
      <c r="UXC113" s="1009"/>
      <c r="UXD113" s="1009"/>
      <c r="UXE113" s="1009"/>
      <c r="UXF113" s="1009"/>
      <c r="UXG113" s="1009"/>
      <c r="UXH113" s="1009"/>
      <c r="UXI113" s="1009"/>
      <c r="UXJ113" s="1009"/>
      <c r="UXK113" s="1009"/>
      <c r="UXL113" s="1009"/>
      <c r="UXM113" s="1009"/>
      <c r="UXN113" s="1009"/>
      <c r="UXO113" s="1009"/>
      <c r="UXP113" s="1009"/>
      <c r="UXQ113" s="1009"/>
      <c r="UXR113" s="1009"/>
      <c r="UXS113" s="1009"/>
      <c r="UXT113" s="1009"/>
      <c r="UXU113" s="1009"/>
      <c r="UXV113" s="1009"/>
      <c r="UXW113" s="1009"/>
      <c r="UXX113" s="1009"/>
      <c r="UXY113" s="1009"/>
      <c r="UXZ113" s="1009"/>
      <c r="UYA113" s="1009"/>
      <c r="UYB113" s="1009"/>
      <c r="UYC113" s="1009"/>
      <c r="UYD113" s="1009"/>
      <c r="UYE113" s="1009"/>
      <c r="UYF113" s="1009"/>
      <c r="UYG113" s="1009"/>
      <c r="UYH113" s="1009"/>
      <c r="UYI113" s="1009"/>
      <c r="UYJ113" s="1009"/>
      <c r="UYK113" s="1009"/>
      <c r="UYL113" s="1009"/>
      <c r="UYM113" s="1009"/>
      <c r="UYN113" s="1009"/>
      <c r="UYO113" s="1009"/>
      <c r="UYP113" s="1009"/>
      <c r="UYQ113" s="1009"/>
      <c r="UYR113" s="1009"/>
      <c r="UYS113" s="1009"/>
      <c r="UYT113" s="1009"/>
      <c r="UYU113" s="1009"/>
      <c r="UYV113" s="1009"/>
      <c r="UYW113" s="1009"/>
      <c r="UYX113" s="1009"/>
      <c r="UYY113" s="1009"/>
      <c r="UYZ113" s="1009"/>
      <c r="UZA113" s="1009"/>
      <c r="UZB113" s="1009"/>
      <c r="UZC113" s="1009"/>
      <c r="UZD113" s="1009"/>
      <c r="UZE113" s="1009"/>
      <c r="UZF113" s="1009"/>
      <c r="UZG113" s="1009"/>
      <c r="UZH113" s="1009"/>
      <c r="UZI113" s="1009"/>
      <c r="UZJ113" s="1009"/>
      <c r="UZK113" s="1009"/>
      <c r="UZL113" s="1009"/>
      <c r="UZM113" s="1009"/>
      <c r="UZN113" s="1009"/>
      <c r="UZO113" s="1009"/>
      <c r="UZP113" s="1009"/>
      <c r="UZQ113" s="1009"/>
      <c r="UZR113" s="1009"/>
      <c r="UZS113" s="1009"/>
      <c r="UZT113" s="1009"/>
      <c r="UZU113" s="1009"/>
      <c r="UZV113" s="1009"/>
      <c r="UZW113" s="1009"/>
      <c r="UZX113" s="1009"/>
      <c r="UZY113" s="1009"/>
      <c r="UZZ113" s="1009"/>
      <c r="VAA113" s="1009"/>
      <c r="VAB113" s="1009"/>
      <c r="VAC113" s="1009"/>
      <c r="VAD113" s="1009"/>
      <c r="VAE113" s="1009"/>
      <c r="VAF113" s="1009"/>
      <c r="VAG113" s="1009"/>
      <c r="VAH113" s="1009"/>
      <c r="VAI113" s="1009"/>
      <c r="VAJ113" s="1009"/>
      <c r="VAK113" s="1009"/>
      <c r="VAL113" s="1009"/>
      <c r="VAM113" s="1009"/>
      <c r="VAN113" s="1009"/>
      <c r="VAO113" s="1009"/>
      <c r="VAP113" s="1009"/>
      <c r="VAQ113" s="1009"/>
      <c r="VAR113" s="1009"/>
      <c r="VAS113" s="1009"/>
      <c r="VAT113" s="1009"/>
      <c r="VAU113" s="1009"/>
      <c r="VAV113" s="1009"/>
      <c r="VAW113" s="1009"/>
      <c r="VAX113" s="1009"/>
      <c r="VAY113" s="1009"/>
      <c r="VAZ113" s="1009"/>
      <c r="VBA113" s="1009"/>
      <c r="VBB113" s="1009"/>
      <c r="VBC113" s="1009"/>
      <c r="VBD113" s="1009"/>
      <c r="VBE113" s="1009"/>
      <c r="VBF113" s="1009"/>
      <c r="VBG113" s="1009"/>
      <c r="VBH113" s="1009"/>
      <c r="VBI113" s="1009"/>
      <c r="VBJ113" s="1009"/>
      <c r="VBK113" s="1009"/>
      <c r="VBL113" s="1009"/>
      <c r="VBM113" s="1009"/>
      <c r="VBN113" s="1009"/>
      <c r="VBO113" s="1009"/>
      <c r="VBP113" s="1009"/>
      <c r="VBQ113" s="1009"/>
      <c r="VBR113" s="1009"/>
      <c r="VBS113" s="1009"/>
      <c r="VBT113" s="1009"/>
      <c r="VBU113" s="1009"/>
      <c r="VBV113" s="1009"/>
      <c r="VBW113" s="1009"/>
      <c r="VBX113" s="1009"/>
      <c r="VBY113" s="1009"/>
      <c r="VBZ113" s="1009"/>
      <c r="VCA113" s="1009"/>
      <c r="VCB113" s="1009"/>
      <c r="VCC113" s="1009"/>
      <c r="VCD113" s="1009"/>
      <c r="VCE113" s="1009"/>
      <c r="VCF113" s="1009"/>
      <c r="VCG113" s="1009"/>
      <c r="VCH113" s="1009"/>
      <c r="VCI113" s="1009"/>
      <c r="VCJ113" s="1009"/>
      <c r="VCK113" s="1009"/>
      <c r="VCL113" s="1009"/>
      <c r="VCM113" s="1009"/>
      <c r="VCN113" s="1009"/>
      <c r="VCO113" s="1009"/>
      <c r="VCP113" s="1009"/>
      <c r="VCQ113" s="1009"/>
      <c r="VCR113" s="1009"/>
      <c r="VCS113" s="1009"/>
      <c r="VCT113" s="1009"/>
      <c r="VCU113" s="1009"/>
      <c r="VCV113" s="1009"/>
      <c r="VCW113" s="1009"/>
      <c r="VCX113" s="1009"/>
      <c r="VCY113" s="1009"/>
      <c r="VCZ113" s="1009"/>
      <c r="VDA113" s="1009"/>
      <c r="VDB113" s="1009"/>
      <c r="VDC113" s="1009"/>
      <c r="VDD113" s="1009"/>
      <c r="VDE113" s="1009"/>
      <c r="VDF113" s="1009"/>
      <c r="VDG113" s="1009"/>
      <c r="VDH113" s="1009"/>
      <c r="VDI113" s="1009"/>
      <c r="VDJ113" s="1009"/>
      <c r="VDK113" s="1009"/>
      <c r="VDL113" s="1009"/>
      <c r="VDM113" s="1009"/>
      <c r="VDN113" s="1009"/>
      <c r="VDO113" s="1009"/>
      <c r="VDP113" s="1009"/>
      <c r="VDQ113" s="1009"/>
      <c r="VDR113" s="1009"/>
      <c r="VDS113" s="1009"/>
      <c r="VDT113" s="1009"/>
      <c r="VDU113" s="1009"/>
      <c r="VDV113" s="1009"/>
      <c r="VDW113" s="1009"/>
      <c r="VDX113" s="1009"/>
      <c r="VDY113" s="1009"/>
      <c r="VDZ113" s="1009"/>
      <c r="VEA113" s="1009"/>
      <c r="VEB113" s="1009"/>
      <c r="VEC113" s="1009"/>
      <c r="VED113" s="1009"/>
      <c r="VEE113" s="1009"/>
      <c r="VEF113" s="1009"/>
      <c r="VEG113" s="1009"/>
      <c r="VEH113" s="1009"/>
      <c r="VEI113" s="1009"/>
      <c r="VEJ113" s="1009"/>
      <c r="VEK113" s="1009"/>
      <c r="VEL113" s="1009"/>
      <c r="VEM113" s="1009"/>
      <c r="VEN113" s="1009"/>
      <c r="VEO113" s="1009"/>
      <c r="VEP113" s="1009"/>
      <c r="VEQ113" s="1009"/>
      <c r="VER113" s="1009"/>
      <c r="VES113" s="1009"/>
      <c r="VET113" s="1009"/>
      <c r="VEU113" s="1009"/>
      <c r="VEV113" s="1009"/>
      <c r="VEW113" s="1009"/>
      <c r="VEX113" s="1009"/>
      <c r="VEY113" s="1009"/>
      <c r="VEZ113" s="1009"/>
      <c r="VFA113" s="1009"/>
      <c r="VFB113" s="1009"/>
      <c r="VFC113" s="1009"/>
      <c r="VFD113" s="1009"/>
      <c r="VFE113" s="1009"/>
      <c r="VFF113" s="1009"/>
      <c r="VFG113" s="1009"/>
      <c r="VFH113" s="1009"/>
      <c r="VFI113" s="1009"/>
      <c r="VFJ113" s="1009"/>
      <c r="VFK113" s="1009"/>
      <c r="VFL113" s="1009"/>
      <c r="VFM113" s="1009"/>
      <c r="VFN113" s="1009"/>
      <c r="VFO113" s="1009"/>
      <c r="VFP113" s="1009"/>
      <c r="VFQ113" s="1009"/>
      <c r="VFR113" s="1009"/>
      <c r="VFS113" s="1009"/>
      <c r="VFT113" s="1009"/>
      <c r="VFU113" s="1009"/>
      <c r="VFV113" s="1009"/>
      <c r="VFW113" s="1009"/>
      <c r="VFX113" s="1009"/>
      <c r="VFY113" s="1009"/>
      <c r="VFZ113" s="1009"/>
      <c r="VGA113" s="1009"/>
      <c r="VGB113" s="1009"/>
      <c r="VGC113" s="1009"/>
      <c r="VGD113" s="1009"/>
      <c r="VGE113" s="1009"/>
      <c r="VGF113" s="1009"/>
      <c r="VGG113" s="1009"/>
      <c r="VGH113" s="1009"/>
      <c r="VGI113" s="1009"/>
      <c r="VGJ113" s="1009"/>
      <c r="VGK113" s="1009"/>
      <c r="VGL113" s="1009"/>
      <c r="VGM113" s="1009"/>
      <c r="VGN113" s="1009"/>
      <c r="VGO113" s="1009"/>
      <c r="VGP113" s="1009"/>
      <c r="VGQ113" s="1009"/>
      <c r="VGR113" s="1009"/>
      <c r="VGS113" s="1009"/>
      <c r="VGT113" s="1009"/>
      <c r="VGU113" s="1009"/>
      <c r="VGV113" s="1009"/>
      <c r="VGW113" s="1009"/>
      <c r="VGX113" s="1009"/>
      <c r="VGY113" s="1009"/>
      <c r="VGZ113" s="1009"/>
      <c r="VHA113" s="1009"/>
      <c r="VHB113" s="1009"/>
      <c r="VHC113" s="1009"/>
      <c r="VHD113" s="1009"/>
      <c r="VHE113" s="1009"/>
      <c r="VHF113" s="1009"/>
      <c r="VHG113" s="1009"/>
      <c r="VHH113" s="1009"/>
      <c r="VHI113" s="1009"/>
      <c r="VHJ113" s="1009"/>
      <c r="VHK113" s="1009"/>
      <c r="VHL113" s="1009"/>
      <c r="VHM113" s="1009"/>
      <c r="VHN113" s="1009"/>
      <c r="VHO113" s="1009"/>
      <c r="VHP113" s="1009"/>
      <c r="VHQ113" s="1009"/>
      <c r="VHR113" s="1009"/>
      <c r="VHS113" s="1009"/>
      <c r="VHT113" s="1009"/>
      <c r="VHU113" s="1009"/>
      <c r="VHV113" s="1009"/>
      <c r="VHW113" s="1009"/>
      <c r="VHX113" s="1009"/>
      <c r="VHY113" s="1009"/>
      <c r="VHZ113" s="1009"/>
      <c r="VIA113" s="1009"/>
      <c r="VIB113" s="1009"/>
      <c r="VIC113" s="1009"/>
      <c r="VID113" s="1009"/>
      <c r="VIE113" s="1009"/>
      <c r="VIF113" s="1009"/>
      <c r="VIG113" s="1009"/>
      <c r="VIH113" s="1009"/>
      <c r="VII113" s="1009"/>
      <c r="VIJ113" s="1009"/>
      <c r="VIK113" s="1009"/>
      <c r="VIL113" s="1009"/>
      <c r="VIM113" s="1009"/>
      <c r="VIN113" s="1009"/>
      <c r="VIO113" s="1009"/>
      <c r="VIP113" s="1009"/>
      <c r="VIQ113" s="1009"/>
      <c r="VIR113" s="1009"/>
      <c r="VIS113" s="1009"/>
      <c r="VIT113" s="1009"/>
      <c r="VIU113" s="1009"/>
      <c r="VIV113" s="1009"/>
      <c r="VIW113" s="1009"/>
      <c r="VIX113" s="1009"/>
      <c r="VIY113" s="1009"/>
      <c r="VIZ113" s="1009"/>
      <c r="VJA113" s="1009"/>
      <c r="VJB113" s="1009"/>
      <c r="VJC113" s="1009"/>
      <c r="VJD113" s="1009"/>
      <c r="VJE113" s="1009"/>
      <c r="VJF113" s="1009"/>
      <c r="VJG113" s="1009"/>
      <c r="VJH113" s="1009"/>
      <c r="VJI113" s="1009"/>
      <c r="VJJ113" s="1009"/>
      <c r="VJK113" s="1009"/>
      <c r="VJL113" s="1009"/>
      <c r="VJM113" s="1009"/>
      <c r="VJN113" s="1009"/>
      <c r="VJO113" s="1009"/>
      <c r="VJP113" s="1009"/>
      <c r="VJQ113" s="1009"/>
      <c r="VJR113" s="1009"/>
      <c r="VJS113" s="1009"/>
      <c r="VJT113" s="1009"/>
      <c r="VJU113" s="1009"/>
      <c r="VJV113" s="1009"/>
      <c r="VJW113" s="1009"/>
      <c r="VJX113" s="1009"/>
      <c r="VJY113" s="1009"/>
      <c r="VJZ113" s="1009"/>
      <c r="VKA113" s="1009"/>
      <c r="VKB113" s="1009"/>
      <c r="VKC113" s="1009"/>
      <c r="VKD113" s="1009"/>
      <c r="VKE113" s="1009"/>
      <c r="VKF113" s="1009"/>
      <c r="VKG113" s="1009"/>
      <c r="VKH113" s="1009"/>
      <c r="VKI113" s="1009"/>
      <c r="VKJ113" s="1009"/>
      <c r="VKK113" s="1009"/>
      <c r="VKL113" s="1009"/>
      <c r="VKM113" s="1009"/>
      <c r="VKN113" s="1009"/>
      <c r="VKO113" s="1009"/>
      <c r="VKP113" s="1009"/>
      <c r="VKQ113" s="1009"/>
      <c r="VKR113" s="1009"/>
      <c r="VKS113" s="1009"/>
      <c r="VKT113" s="1009"/>
      <c r="VKU113" s="1009"/>
      <c r="VKV113" s="1009"/>
      <c r="VKW113" s="1009"/>
      <c r="VKX113" s="1009"/>
      <c r="VKY113" s="1009"/>
      <c r="VKZ113" s="1009"/>
      <c r="VLA113" s="1009"/>
      <c r="VLB113" s="1009"/>
      <c r="VLC113" s="1009"/>
      <c r="VLD113" s="1009"/>
      <c r="VLE113" s="1009"/>
      <c r="VLF113" s="1009"/>
      <c r="VLG113" s="1009"/>
      <c r="VLH113" s="1009"/>
      <c r="VLI113" s="1009"/>
      <c r="VLJ113" s="1009"/>
      <c r="VLK113" s="1009"/>
      <c r="VLL113" s="1009"/>
      <c r="VLM113" s="1009"/>
      <c r="VLN113" s="1009"/>
      <c r="VLO113" s="1009"/>
      <c r="VLP113" s="1009"/>
      <c r="VLQ113" s="1009"/>
      <c r="VLR113" s="1009"/>
      <c r="VLS113" s="1009"/>
      <c r="VLT113" s="1009"/>
      <c r="VLU113" s="1009"/>
      <c r="VLV113" s="1009"/>
      <c r="VLW113" s="1009"/>
      <c r="VLX113" s="1009"/>
      <c r="VLY113" s="1009"/>
      <c r="VLZ113" s="1009"/>
      <c r="VMA113" s="1009"/>
      <c r="VMB113" s="1009"/>
      <c r="VMC113" s="1009"/>
      <c r="VMD113" s="1009"/>
      <c r="VME113" s="1009"/>
      <c r="VMF113" s="1009"/>
      <c r="VMG113" s="1009"/>
      <c r="VMH113" s="1009"/>
      <c r="VMI113" s="1009"/>
      <c r="VMJ113" s="1009"/>
      <c r="VMK113" s="1009"/>
      <c r="VML113" s="1009"/>
      <c r="VMM113" s="1009"/>
      <c r="VMN113" s="1009"/>
      <c r="VMO113" s="1009"/>
      <c r="VMP113" s="1009"/>
      <c r="VMQ113" s="1009"/>
      <c r="VMR113" s="1009"/>
      <c r="VMS113" s="1009"/>
      <c r="VMT113" s="1009"/>
      <c r="VMU113" s="1009"/>
      <c r="VMV113" s="1009"/>
      <c r="VMW113" s="1009"/>
      <c r="VMX113" s="1009"/>
      <c r="VMY113" s="1009"/>
      <c r="VMZ113" s="1009"/>
      <c r="VNA113" s="1009"/>
      <c r="VNB113" s="1009"/>
      <c r="VNC113" s="1009"/>
      <c r="VND113" s="1009"/>
      <c r="VNE113" s="1009"/>
      <c r="VNF113" s="1009"/>
      <c r="VNG113" s="1009"/>
      <c r="VNH113" s="1009"/>
      <c r="VNI113" s="1009"/>
      <c r="VNJ113" s="1009"/>
      <c r="VNK113" s="1009"/>
      <c r="VNL113" s="1009"/>
      <c r="VNM113" s="1009"/>
      <c r="VNN113" s="1009"/>
      <c r="VNO113" s="1009"/>
      <c r="VNP113" s="1009"/>
      <c r="VNQ113" s="1009"/>
      <c r="VNR113" s="1009"/>
      <c r="VNS113" s="1009"/>
      <c r="VNT113" s="1009"/>
      <c r="VNU113" s="1009"/>
      <c r="VNV113" s="1009"/>
      <c r="VNW113" s="1009"/>
      <c r="VNX113" s="1009"/>
      <c r="VNY113" s="1009"/>
      <c r="VNZ113" s="1009"/>
      <c r="VOA113" s="1009"/>
      <c r="VOB113" s="1009"/>
      <c r="VOC113" s="1009"/>
      <c r="VOD113" s="1009"/>
      <c r="VOE113" s="1009"/>
      <c r="VOF113" s="1009"/>
      <c r="VOG113" s="1009"/>
      <c r="VOH113" s="1009"/>
      <c r="VOI113" s="1009"/>
      <c r="VOJ113" s="1009"/>
      <c r="VOK113" s="1009"/>
      <c r="VOL113" s="1009"/>
      <c r="VOM113" s="1009"/>
      <c r="VON113" s="1009"/>
      <c r="VOO113" s="1009"/>
      <c r="VOP113" s="1009"/>
      <c r="VOQ113" s="1009"/>
      <c r="VOR113" s="1009"/>
      <c r="VOS113" s="1009"/>
      <c r="VOT113" s="1009"/>
      <c r="VOU113" s="1009"/>
      <c r="VOV113" s="1009"/>
      <c r="VOW113" s="1009"/>
      <c r="VOX113" s="1009"/>
      <c r="VOY113" s="1009"/>
      <c r="VOZ113" s="1009"/>
      <c r="VPA113" s="1009"/>
      <c r="VPB113" s="1009"/>
      <c r="VPC113" s="1009"/>
      <c r="VPD113" s="1009"/>
      <c r="VPE113" s="1009"/>
      <c r="VPF113" s="1009"/>
      <c r="VPG113" s="1009"/>
      <c r="VPH113" s="1009"/>
      <c r="VPI113" s="1009"/>
      <c r="VPJ113" s="1009"/>
      <c r="VPK113" s="1009"/>
      <c r="VPL113" s="1009"/>
      <c r="VPM113" s="1009"/>
      <c r="VPN113" s="1009"/>
      <c r="VPO113" s="1009"/>
      <c r="VPP113" s="1009"/>
      <c r="VPQ113" s="1009"/>
      <c r="VPR113" s="1009"/>
      <c r="VPS113" s="1009"/>
      <c r="VPT113" s="1009"/>
      <c r="VPU113" s="1009"/>
      <c r="VPV113" s="1009"/>
      <c r="VPW113" s="1009"/>
      <c r="VPX113" s="1009"/>
      <c r="VPY113" s="1009"/>
      <c r="VPZ113" s="1009"/>
      <c r="VQA113" s="1009"/>
      <c r="VQB113" s="1009"/>
      <c r="VQC113" s="1009"/>
      <c r="VQD113" s="1009"/>
      <c r="VQE113" s="1009"/>
      <c r="VQF113" s="1009"/>
      <c r="VQG113" s="1009"/>
      <c r="VQH113" s="1009"/>
      <c r="VQI113" s="1009"/>
      <c r="VQJ113" s="1009"/>
      <c r="VQK113" s="1009"/>
      <c r="VQL113" s="1009"/>
      <c r="VQM113" s="1009"/>
      <c r="VQN113" s="1009"/>
      <c r="VQO113" s="1009"/>
      <c r="VQP113" s="1009"/>
      <c r="VQQ113" s="1009"/>
      <c r="VQR113" s="1009"/>
      <c r="VQS113" s="1009"/>
      <c r="VQT113" s="1009"/>
      <c r="VQU113" s="1009"/>
      <c r="VQV113" s="1009"/>
      <c r="VQW113" s="1009"/>
      <c r="VQX113" s="1009"/>
      <c r="VQY113" s="1009"/>
      <c r="VQZ113" s="1009"/>
      <c r="VRA113" s="1009"/>
      <c r="VRB113" s="1009"/>
      <c r="VRC113" s="1009"/>
      <c r="VRD113" s="1009"/>
      <c r="VRE113" s="1009"/>
      <c r="VRF113" s="1009"/>
      <c r="VRG113" s="1009"/>
      <c r="VRH113" s="1009"/>
      <c r="VRI113" s="1009"/>
      <c r="VRJ113" s="1009"/>
      <c r="VRK113" s="1009"/>
      <c r="VRL113" s="1009"/>
      <c r="VRM113" s="1009"/>
      <c r="VRN113" s="1009"/>
      <c r="VRO113" s="1009"/>
      <c r="VRP113" s="1009"/>
      <c r="VRQ113" s="1009"/>
      <c r="VRR113" s="1009"/>
      <c r="VRS113" s="1009"/>
      <c r="VRT113" s="1009"/>
      <c r="VRU113" s="1009"/>
      <c r="VRV113" s="1009"/>
      <c r="VRW113" s="1009"/>
      <c r="VRX113" s="1009"/>
      <c r="VRY113" s="1009"/>
      <c r="VRZ113" s="1009"/>
      <c r="VSA113" s="1009"/>
      <c r="VSB113" s="1009"/>
      <c r="VSC113" s="1009"/>
      <c r="VSD113" s="1009"/>
      <c r="VSE113" s="1009"/>
      <c r="VSF113" s="1009"/>
      <c r="VSG113" s="1009"/>
      <c r="VSH113" s="1009"/>
      <c r="VSI113" s="1009"/>
      <c r="VSJ113" s="1009"/>
      <c r="VSK113" s="1009"/>
      <c r="VSL113" s="1009"/>
      <c r="VSM113" s="1009"/>
      <c r="VSN113" s="1009"/>
      <c r="VSO113" s="1009"/>
      <c r="VSP113" s="1009"/>
      <c r="VSQ113" s="1009"/>
      <c r="VSR113" s="1009"/>
      <c r="VSS113" s="1009"/>
      <c r="VST113" s="1009"/>
      <c r="VSU113" s="1009"/>
      <c r="VSV113" s="1009"/>
      <c r="VSW113" s="1009"/>
      <c r="VSX113" s="1009"/>
      <c r="VSY113" s="1009"/>
      <c r="VSZ113" s="1009"/>
      <c r="VTA113" s="1009"/>
      <c r="VTB113" s="1009"/>
      <c r="VTC113" s="1009"/>
      <c r="VTD113" s="1009"/>
      <c r="VTE113" s="1009"/>
      <c r="VTF113" s="1009"/>
      <c r="VTG113" s="1009"/>
      <c r="VTH113" s="1009"/>
      <c r="VTI113" s="1009"/>
      <c r="VTJ113" s="1009"/>
      <c r="VTK113" s="1009"/>
      <c r="VTL113" s="1009"/>
      <c r="VTM113" s="1009"/>
      <c r="VTN113" s="1009"/>
      <c r="VTO113" s="1009"/>
      <c r="VTP113" s="1009"/>
      <c r="VTQ113" s="1009"/>
      <c r="VTR113" s="1009"/>
      <c r="VTS113" s="1009"/>
      <c r="VTT113" s="1009"/>
      <c r="VTU113" s="1009"/>
      <c r="VTV113" s="1009"/>
      <c r="VTW113" s="1009"/>
      <c r="VTX113" s="1009"/>
      <c r="VTY113" s="1009"/>
      <c r="VTZ113" s="1009"/>
      <c r="VUA113" s="1009"/>
      <c r="VUB113" s="1009"/>
      <c r="VUC113" s="1009"/>
      <c r="VUD113" s="1009"/>
      <c r="VUE113" s="1009"/>
      <c r="VUF113" s="1009"/>
      <c r="VUG113" s="1009"/>
      <c r="VUH113" s="1009"/>
      <c r="VUI113" s="1009"/>
      <c r="VUJ113" s="1009"/>
      <c r="VUK113" s="1009"/>
      <c r="VUL113" s="1009"/>
      <c r="VUM113" s="1009"/>
      <c r="VUN113" s="1009"/>
      <c r="VUO113" s="1009"/>
      <c r="VUP113" s="1009"/>
      <c r="VUQ113" s="1009"/>
      <c r="VUR113" s="1009"/>
      <c r="VUS113" s="1009"/>
      <c r="VUT113" s="1009"/>
      <c r="VUU113" s="1009"/>
      <c r="VUV113" s="1009"/>
      <c r="VUW113" s="1009"/>
      <c r="VUX113" s="1009"/>
      <c r="VUY113" s="1009"/>
      <c r="VUZ113" s="1009"/>
      <c r="VVA113" s="1009"/>
      <c r="VVB113" s="1009"/>
      <c r="VVC113" s="1009"/>
      <c r="VVD113" s="1009"/>
      <c r="VVE113" s="1009"/>
      <c r="VVF113" s="1009"/>
      <c r="VVG113" s="1009"/>
      <c r="VVH113" s="1009"/>
      <c r="VVI113" s="1009"/>
      <c r="VVJ113" s="1009"/>
      <c r="VVK113" s="1009"/>
      <c r="VVL113" s="1009"/>
      <c r="VVM113" s="1009"/>
      <c r="VVN113" s="1009"/>
      <c r="VVO113" s="1009"/>
      <c r="VVP113" s="1009"/>
      <c r="VVQ113" s="1009"/>
      <c r="VVR113" s="1009"/>
      <c r="VVS113" s="1009"/>
      <c r="VVT113" s="1009"/>
      <c r="VVU113" s="1009"/>
      <c r="VVV113" s="1009"/>
      <c r="VVW113" s="1009"/>
      <c r="VVX113" s="1009"/>
      <c r="VVY113" s="1009"/>
      <c r="VVZ113" s="1009"/>
      <c r="VWA113" s="1009"/>
      <c r="VWB113" s="1009"/>
      <c r="VWC113" s="1009"/>
      <c r="VWD113" s="1009"/>
      <c r="VWE113" s="1009"/>
      <c r="VWF113" s="1009"/>
      <c r="VWG113" s="1009"/>
      <c r="VWH113" s="1009"/>
      <c r="VWI113" s="1009"/>
      <c r="VWJ113" s="1009"/>
      <c r="VWK113" s="1009"/>
      <c r="VWL113" s="1009"/>
      <c r="VWM113" s="1009"/>
      <c r="VWN113" s="1009"/>
      <c r="VWO113" s="1009"/>
      <c r="VWP113" s="1009"/>
      <c r="VWQ113" s="1009"/>
      <c r="VWR113" s="1009"/>
      <c r="VWS113" s="1009"/>
      <c r="VWT113" s="1009"/>
      <c r="VWU113" s="1009"/>
      <c r="VWV113" s="1009"/>
      <c r="VWW113" s="1009"/>
      <c r="VWX113" s="1009"/>
      <c r="VWY113" s="1009"/>
      <c r="VWZ113" s="1009"/>
      <c r="VXA113" s="1009"/>
      <c r="VXB113" s="1009"/>
      <c r="VXC113" s="1009"/>
      <c r="VXD113" s="1009"/>
      <c r="VXE113" s="1009"/>
      <c r="VXF113" s="1009"/>
      <c r="VXG113" s="1009"/>
      <c r="VXH113" s="1009"/>
      <c r="VXI113" s="1009"/>
      <c r="VXJ113" s="1009"/>
      <c r="VXK113" s="1009"/>
      <c r="VXL113" s="1009"/>
      <c r="VXM113" s="1009"/>
      <c r="VXN113" s="1009"/>
      <c r="VXO113" s="1009"/>
      <c r="VXP113" s="1009"/>
      <c r="VXQ113" s="1009"/>
      <c r="VXR113" s="1009"/>
      <c r="VXS113" s="1009"/>
      <c r="VXT113" s="1009"/>
      <c r="VXU113" s="1009"/>
      <c r="VXV113" s="1009"/>
      <c r="VXW113" s="1009"/>
      <c r="VXX113" s="1009"/>
      <c r="VXY113" s="1009"/>
      <c r="VXZ113" s="1009"/>
      <c r="VYA113" s="1009"/>
      <c r="VYB113" s="1009"/>
      <c r="VYC113" s="1009"/>
      <c r="VYD113" s="1009"/>
      <c r="VYE113" s="1009"/>
      <c r="VYF113" s="1009"/>
      <c r="VYG113" s="1009"/>
      <c r="VYH113" s="1009"/>
      <c r="VYI113" s="1009"/>
      <c r="VYJ113" s="1009"/>
      <c r="VYK113" s="1009"/>
      <c r="VYL113" s="1009"/>
      <c r="VYM113" s="1009"/>
      <c r="VYN113" s="1009"/>
      <c r="VYO113" s="1009"/>
      <c r="VYP113" s="1009"/>
      <c r="VYQ113" s="1009"/>
      <c r="VYR113" s="1009"/>
      <c r="VYS113" s="1009"/>
      <c r="VYT113" s="1009"/>
      <c r="VYU113" s="1009"/>
      <c r="VYV113" s="1009"/>
      <c r="VYW113" s="1009"/>
      <c r="VYX113" s="1009"/>
      <c r="VYY113" s="1009"/>
      <c r="VYZ113" s="1009"/>
      <c r="VZA113" s="1009"/>
      <c r="VZB113" s="1009"/>
      <c r="VZC113" s="1009"/>
      <c r="VZD113" s="1009"/>
      <c r="VZE113" s="1009"/>
      <c r="VZF113" s="1009"/>
      <c r="VZG113" s="1009"/>
      <c r="VZH113" s="1009"/>
      <c r="VZI113" s="1009"/>
      <c r="VZJ113" s="1009"/>
      <c r="VZK113" s="1009"/>
      <c r="VZL113" s="1009"/>
      <c r="VZM113" s="1009"/>
      <c r="VZN113" s="1009"/>
      <c r="VZO113" s="1009"/>
      <c r="VZP113" s="1009"/>
      <c r="VZQ113" s="1009"/>
      <c r="VZR113" s="1009"/>
      <c r="VZS113" s="1009"/>
      <c r="VZT113" s="1009"/>
      <c r="VZU113" s="1009"/>
      <c r="VZV113" s="1009"/>
      <c r="VZW113" s="1009"/>
      <c r="VZX113" s="1009"/>
      <c r="VZY113" s="1009"/>
      <c r="VZZ113" s="1009"/>
      <c r="WAA113" s="1009"/>
      <c r="WAB113" s="1009"/>
      <c r="WAC113" s="1009"/>
      <c r="WAD113" s="1009"/>
      <c r="WAE113" s="1009"/>
      <c r="WAF113" s="1009"/>
      <c r="WAG113" s="1009"/>
      <c r="WAH113" s="1009"/>
      <c r="WAI113" s="1009"/>
      <c r="WAJ113" s="1009"/>
      <c r="WAK113" s="1009"/>
      <c r="WAL113" s="1009"/>
      <c r="WAM113" s="1009"/>
      <c r="WAN113" s="1009"/>
      <c r="WAO113" s="1009"/>
      <c r="WAP113" s="1009"/>
      <c r="WAQ113" s="1009"/>
      <c r="WAR113" s="1009"/>
      <c r="WAS113" s="1009"/>
      <c r="WAT113" s="1009"/>
      <c r="WAU113" s="1009"/>
      <c r="WAV113" s="1009"/>
      <c r="WAW113" s="1009"/>
      <c r="WAX113" s="1009"/>
      <c r="WAY113" s="1009"/>
      <c r="WAZ113" s="1009"/>
      <c r="WBA113" s="1009"/>
      <c r="WBB113" s="1009"/>
      <c r="WBC113" s="1009"/>
      <c r="WBD113" s="1009"/>
      <c r="WBE113" s="1009"/>
      <c r="WBF113" s="1009"/>
      <c r="WBG113" s="1009"/>
      <c r="WBH113" s="1009"/>
      <c r="WBI113" s="1009"/>
      <c r="WBJ113" s="1009"/>
      <c r="WBK113" s="1009"/>
      <c r="WBL113" s="1009"/>
      <c r="WBM113" s="1009"/>
      <c r="WBN113" s="1009"/>
      <c r="WBO113" s="1009"/>
      <c r="WBP113" s="1009"/>
      <c r="WBQ113" s="1009"/>
      <c r="WBR113" s="1009"/>
      <c r="WBS113" s="1009"/>
      <c r="WBT113" s="1009"/>
      <c r="WBU113" s="1009"/>
      <c r="WBV113" s="1009"/>
      <c r="WBW113" s="1009"/>
      <c r="WBX113" s="1009"/>
      <c r="WBY113" s="1009"/>
      <c r="WBZ113" s="1009"/>
      <c r="WCA113" s="1009"/>
      <c r="WCB113" s="1009"/>
      <c r="WCC113" s="1009"/>
      <c r="WCD113" s="1009"/>
      <c r="WCE113" s="1009"/>
      <c r="WCF113" s="1009"/>
      <c r="WCG113" s="1009"/>
      <c r="WCH113" s="1009"/>
      <c r="WCI113" s="1009"/>
      <c r="WCJ113" s="1009"/>
      <c r="WCK113" s="1009"/>
      <c r="WCL113" s="1009"/>
      <c r="WCM113" s="1009"/>
      <c r="WCN113" s="1009"/>
      <c r="WCO113" s="1009"/>
      <c r="WCP113" s="1009"/>
      <c r="WCQ113" s="1009"/>
      <c r="WCR113" s="1009"/>
      <c r="WCS113" s="1009"/>
      <c r="WCT113" s="1009"/>
      <c r="WCU113" s="1009"/>
      <c r="WCV113" s="1009"/>
      <c r="WCW113" s="1009"/>
      <c r="WCX113" s="1009"/>
      <c r="WCY113" s="1009"/>
      <c r="WCZ113" s="1009"/>
      <c r="WDA113" s="1009"/>
      <c r="WDB113" s="1009"/>
      <c r="WDC113" s="1009"/>
      <c r="WDD113" s="1009"/>
      <c r="WDE113" s="1009"/>
      <c r="WDF113" s="1009"/>
      <c r="WDG113" s="1009"/>
      <c r="WDH113" s="1009"/>
      <c r="WDI113" s="1009"/>
      <c r="WDJ113" s="1009"/>
      <c r="WDK113" s="1009"/>
      <c r="WDL113" s="1009"/>
      <c r="WDM113" s="1009"/>
      <c r="WDN113" s="1009"/>
      <c r="WDO113" s="1009"/>
      <c r="WDP113" s="1009"/>
      <c r="WDQ113" s="1009"/>
      <c r="WDR113" s="1009"/>
      <c r="WDS113" s="1009"/>
      <c r="WDT113" s="1009"/>
      <c r="WDU113" s="1009"/>
      <c r="WDV113" s="1009"/>
      <c r="WDW113" s="1009"/>
      <c r="WDX113" s="1009"/>
      <c r="WDY113" s="1009"/>
      <c r="WDZ113" s="1009"/>
      <c r="WEA113" s="1009"/>
      <c r="WEB113" s="1009"/>
      <c r="WEC113" s="1009"/>
      <c r="WED113" s="1009"/>
      <c r="WEE113" s="1009"/>
      <c r="WEF113" s="1009"/>
      <c r="WEG113" s="1009"/>
      <c r="WEH113" s="1009"/>
      <c r="WEI113" s="1009"/>
      <c r="WEJ113" s="1009"/>
      <c r="WEK113" s="1009"/>
      <c r="WEL113" s="1009"/>
      <c r="WEM113" s="1009"/>
      <c r="WEN113" s="1009"/>
      <c r="WEO113" s="1009"/>
      <c r="WEP113" s="1009"/>
      <c r="WEQ113" s="1009"/>
      <c r="WER113" s="1009"/>
      <c r="WES113" s="1009"/>
      <c r="WET113" s="1009"/>
      <c r="WEU113" s="1009"/>
      <c r="WEV113" s="1009"/>
      <c r="WEW113" s="1009"/>
      <c r="WEX113" s="1009"/>
      <c r="WEY113" s="1009"/>
      <c r="WEZ113" s="1009"/>
      <c r="WFA113" s="1009"/>
      <c r="WFB113" s="1009"/>
      <c r="WFC113" s="1009"/>
      <c r="WFD113" s="1009"/>
      <c r="WFE113" s="1009"/>
      <c r="WFF113" s="1009"/>
      <c r="WFG113" s="1009"/>
      <c r="WFH113" s="1009"/>
      <c r="WFI113" s="1009"/>
      <c r="WFJ113" s="1009"/>
      <c r="WFK113" s="1009"/>
      <c r="WFL113" s="1009"/>
      <c r="WFM113" s="1009"/>
      <c r="WFN113" s="1009"/>
      <c r="WFO113" s="1009"/>
      <c r="WFP113" s="1009"/>
      <c r="WFQ113" s="1009"/>
      <c r="WFR113" s="1009"/>
      <c r="WFS113" s="1009"/>
      <c r="WFT113" s="1009"/>
      <c r="WFU113" s="1009"/>
      <c r="WFV113" s="1009"/>
      <c r="WFW113" s="1009"/>
      <c r="WFX113" s="1009"/>
      <c r="WFY113" s="1009"/>
      <c r="WFZ113" s="1009"/>
      <c r="WGA113" s="1009"/>
      <c r="WGB113" s="1009"/>
      <c r="WGC113" s="1009"/>
      <c r="WGD113" s="1009"/>
      <c r="WGE113" s="1009"/>
      <c r="WGF113" s="1009"/>
      <c r="WGG113" s="1009"/>
      <c r="WGH113" s="1009"/>
      <c r="WGI113" s="1009"/>
      <c r="WGJ113" s="1009"/>
      <c r="WGK113" s="1009"/>
      <c r="WGL113" s="1009"/>
      <c r="WGM113" s="1009"/>
      <c r="WGN113" s="1009"/>
      <c r="WGO113" s="1009"/>
      <c r="WGP113" s="1009"/>
      <c r="WGQ113" s="1009"/>
      <c r="WGR113" s="1009"/>
      <c r="WGS113" s="1009"/>
      <c r="WGT113" s="1009"/>
      <c r="WGU113" s="1009"/>
      <c r="WGV113" s="1009"/>
      <c r="WGW113" s="1009"/>
      <c r="WGX113" s="1009"/>
      <c r="WGY113" s="1009"/>
      <c r="WGZ113" s="1009"/>
      <c r="WHA113" s="1009"/>
      <c r="WHB113" s="1009"/>
      <c r="WHC113" s="1009"/>
      <c r="WHD113" s="1009"/>
      <c r="WHE113" s="1009"/>
      <c r="WHF113" s="1009"/>
      <c r="WHG113" s="1009"/>
      <c r="WHH113" s="1009"/>
      <c r="WHI113" s="1009"/>
      <c r="WHJ113" s="1009"/>
      <c r="WHK113" s="1009"/>
      <c r="WHL113" s="1009"/>
      <c r="WHM113" s="1009"/>
      <c r="WHN113" s="1009"/>
      <c r="WHO113" s="1009"/>
      <c r="WHP113" s="1009"/>
      <c r="WHQ113" s="1009"/>
      <c r="WHR113" s="1009"/>
      <c r="WHS113" s="1009"/>
      <c r="WHT113" s="1009"/>
      <c r="WHU113" s="1009"/>
      <c r="WHV113" s="1009"/>
      <c r="WHW113" s="1009"/>
      <c r="WHX113" s="1009"/>
      <c r="WHY113" s="1009"/>
      <c r="WHZ113" s="1009"/>
      <c r="WIA113" s="1009"/>
      <c r="WIB113" s="1009"/>
      <c r="WIC113" s="1009"/>
      <c r="WID113" s="1009"/>
      <c r="WIE113" s="1009"/>
      <c r="WIF113" s="1009"/>
      <c r="WIG113" s="1009"/>
      <c r="WIH113" s="1009"/>
      <c r="WII113" s="1009"/>
      <c r="WIJ113" s="1009"/>
      <c r="WIK113" s="1009"/>
      <c r="WIL113" s="1009"/>
      <c r="WIM113" s="1009"/>
      <c r="WIN113" s="1009"/>
      <c r="WIO113" s="1009"/>
      <c r="WIP113" s="1009"/>
      <c r="WIQ113" s="1009"/>
      <c r="WIR113" s="1009"/>
      <c r="WIS113" s="1009"/>
      <c r="WIT113" s="1009"/>
      <c r="WIU113" s="1009"/>
      <c r="WIV113" s="1009"/>
      <c r="WIW113" s="1009"/>
      <c r="WIX113" s="1009"/>
      <c r="WIY113" s="1009"/>
      <c r="WIZ113" s="1009"/>
      <c r="WJA113" s="1009"/>
      <c r="WJB113" s="1009"/>
      <c r="WJC113" s="1009"/>
      <c r="WJD113" s="1009"/>
      <c r="WJE113" s="1009"/>
      <c r="WJF113" s="1009"/>
      <c r="WJG113" s="1009"/>
      <c r="WJH113" s="1009"/>
      <c r="WJI113" s="1009"/>
      <c r="WJJ113" s="1009"/>
      <c r="WJK113" s="1009"/>
      <c r="WJL113" s="1009"/>
      <c r="WJM113" s="1009"/>
      <c r="WJN113" s="1009"/>
      <c r="WJO113" s="1009"/>
      <c r="WJP113" s="1009"/>
      <c r="WJQ113" s="1009"/>
      <c r="WJR113" s="1009"/>
      <c r="WJS113" s="1009"/>
      <c r="WJT113" s="1009"/>
      <c r="WJU113" s="1009"/>
      <c r="WJV113" s="1009"/>
      <c r="WJW113" s="1009"/>
      <c r="WJX113" s="1009"/>
      <c r="WJY113" s="1009"/>
      <c r="WJZ113" s="1009"/>
      <c r="WKA113" s="1009"/>
      <c r="WKB113" s="1009"/>
      <c r="WKC113" s="1009"/>
      <c r="WKD113" s="1009"/>
      <c r="WKE113" s="1009"/>
      <c r="WKF113" s="1009"/>
      <c r="WKG113" s="1009"/>
      <c r="WKH113" s="1009"/>
      <c r="WKI113" s="1009"/>
      <c r="WKJ113" s="1009"/>
      <c r="WKK113" s="1009"/>
      <c r="WKL113" s="1009"/>
      <c r="WKM113" s="1009"/>
      <c r="WKN113" s="1009"/>
      <c r="WKO113" s="1009"/>
      <c r="WKP113" s="1009"/>
      <c r="WKQ113" s="1009"/>
      <c r="WKR113" s="1009"/>
      <c r="WKS113" s="1009"/>
      <c r="WKT113" s="1009"/>
      <c r="WKU113" s="1009"/>
      <c r="WKV113" s="1009"/>
      <c r="WKW113" s="1009"/>
      <c r="WKX113" s="1009"/>
      <c r="WKY113" s="1009"/>
      <c r="WKZ113" s="1009"/>
      <c r="WLA113" s="1009"/>
      <c r="WLB113" s="1009"/>
      <c r="WLC113" s="1009"/>
      <c r="WLD113" s="1009"/>
      <c r="WLE113" s="1009"/>
      <c r="WLF113" s="1009"/>
      <c r="WLG113" s="1009"/>
      <c r="WLH113" s="1009"/>
      <c r="WLI113" s="1009"/>
      <c r="WLJ113" s="1009"/>
      <c r="WLK113" s="1009"/>
      <c r="WLL113" s="1009"/>
      <c r="WLM113" s="1009"/>
      <c r="WLN113" s="1009"/>
      <c r="WLO113" s="1009"/>
      <c r="WLP113" s="1009"/>
      <c r="WLQ113" s="1009"/>
      <c r="WLR113" s="1009"/>
      <c r="WLS113" s="1009"/>
      <c r="WLT113" s="1009"/>
      <c r="WLU113" s="1009"/>
      <c r="WLV113" s="1009"/>
      <c r="WLW113" s="1009"/>
      <c r="WLX113" s="1009"/>
      <c r="WLY113" s="1009"/>
      <c r="WLZ113" s="1009"/>
      <c r="WMA113" s="1009"/>
      <c r="WMB113" s="1009"/>
      <c r="WMC113" s="1009"/>
      <c r="WMD113" s="1009"/>
      <c r="WME113" s="1009"/>
      <c r="WMF113" s="1009"/>
      <c r="WMG113" s="1009"/>
      <c r="WMH113" s="1009"/>
      <c r="WMI113" s="1009"/>
      <c r="WMJ113" s="1009"/>
      <c r="WMK113" s="1009"/>
      <c r="WML113" s="1009"/>
      <c r="WMM113" s="1009"/>
      <c r="WMN113" s="1009"/>
      <c r="WMO113" s="1009"/>
      <c r="WMP113" s="1009"/>
      <c r="WMQ113" s="1009"/>
      <c r="WMR113" s="1009"/>
      <c r="WMS113" s="1009"/>
      <c r="WMT113" s="1009"/>
      <c r="WMU113" s="1009"/>
      <c r="WMV113" s="1009"/>
      <c r="WMW113" s="1009"/>
      <c r="WMX113" s="1009"/>
      <c r="WMY113" s="1009"/>
      <c r="WMZ113" s="1009"/>
      <c r="WNA113" s="1009"/>
      <c r="WNB113" s="1009"/>
      <c r="WNC113" s="1009"/>
      <c r="WND113" s="1009"/>
      <c r="WNE113" s="1009"/>
      <c r="WNF113" s="1009"/>
      <c r="WNG113" s="1009"/>
      <c r="WNH113" s="1009"/>
      <c r="WNI113" s="1009"/>
      <c r="WNJ113" s="1009"/>
      <c r="WNK113" s="1009"/>
      <c r="WNL113" s="1009"/>
      <c r="WNM113" s="1009"/>
      <c r="WNN113" s="1009"/>
      <c r="WNO113" s="1009"/>
      <c r="WNP113" s="1009"/>
      <c r="WNQ113" s="1009"/>
      <c r="WNR113" s="1009"/>
      <c r="WNS113" s="1009"/>
      <c r="WNT113" s="1009"/>
      <c r="WNU113" s="1009"/>
      <c r="WNV113" s="1009"/>
      <c r="WNW113" s="1009"/>
      <c r="WNX113" s="1009"/>
      <c r="WNY113" s="1009"/>
      <c r="WNZ113" s="1009"/>
      <c r="WOA113" s="1009"/>
      <c r="WOB113" s="1009"/>
      <c r="WOC113" s="1009"/>
      <c r="WOD113" s="1009"/>
      <c r="WOE113" s="1009"/>
      <c r="WOF113" s="1009"/>
      <c r="WOG113" s="1009"/>
      <c r="WOH113" s="1009"/>
      <c r="WOI113" s="1009"/>
      <c r="WOJ113" s="1009"/>
      <c r="WOK113" s="1009"/>
      <c r="WOL113" s="1009"/>
      <c r="WOM113" s="1009"/>
      <c r="WON113" s="1009"/>
      <c r="WOO113" s="1009"/>
      <c r="WOP113" s="1009"/>
      <c r="WOQ113" s="1009"/>
      <c r="WOR113" s="1009"/>
      <c r="WOS113" s="1009"/>
      <c r="WOT113" s="1009"/>
      <c r="WOU113" s="1009"/>
      <c r="WOV113" s="1009"/>
      <c r="WOW113" s="1009"/>
      <c r="WOX113" s="1009"/>
      <c r="WOY113" s="1009"/>
      <c r="WOZ113" s="1009"/>
      <c r="WPA113" s="1009"/>
      <c r="WPB113" s="1009"/>
      <c r="WPC113" s="1009"/>
      <c r="WPD113" s="1009"/>
      <c r="WPE113" s="1009"/>
      <c r="WPF113" s="1009"/>
      <c r="WPG113" s="1009"/>
      <c r="WPH113" s="1009"/>
      <c r="WPI113" s="1009"/>
      <c r="WPJ113" s="1009"/>
      <c r="WPK113" s="1009"/>
      <c r="WPL113" s="1009"/>
      <c r="WPM113" s="1009"/>
      <c r="WPN113" s="1009"/>
      <c r="WPO113" s="1009"/>
      <c r="WPP113" s="1009"/>
      <c r="WPQ113" s="1009"/>
      <c r="WPR113" s="1009"/>
      <c r="WPS113" s="1009"/>
      <c r="WPT113" s="1009"/>
      <c r="WPU113" s="1009"/>
      <c r="WPV113" s="1009"/>
      <c r="WPW113" s="1009"/>
      <c r="WPX113" s="1009"/>
      <c r="WPY113" s="1009"/>
      <c r="WPZ113" s="1009"/>
      <c r="WQA113" s="1009"/>
      <c r="WQB113" s="1009"/>
      <c r="WQC113" s="1009"/>
      <c r="WQD113" s="1009"/>
      <c r="WQE113" s="1009"/>
      <c r="WQF113" s="1009"/>
      <c r="WQG113" s="1009"/>
      <c r="WQH113" s="1009"/>
      <c r="WQI113" s="1009"/>
      <c r="WQJ113" s="1009"/>
      <c r="WQK113" s="1009"/>
      <c r="WQL113" s="1009"/>
      <c r="WQM113" s="1009"/>
      <c r="WQN113" s="1009"/>
      <c r="WQO113" s="1009"/>
      <c r="WQP113" s="1009"/>
      <c r="WQQ113" s="1009"/>
      <c r="WQR113" s="1009"/>
      <c r="WQS113" s="1009"/>
      <c r="WQT113" s="1009"/>
      <c r="WQU113" s="1009"/>
      <c r="WQV113" s="1009"/>
      <c r="WQW113" s="1009"/>
      <c r="WQX113" s="1009"/>
      <c r="WQY113" s="1009"/>
      <c r="WQZ113" s="1009"/>
      <c r="WRA113" s="1009"/>
      <c r="WRB113" s="1009"/>
      <c r="WRC113" s="1009"/>
      <c r="WRD113" s="1009"/>
      <c r="WRE113" s="1009"/>
      <c r="WRF113" s="1009"/>
      <c r="WRG113" s="1009"/>
      <c r="WRH113" s="1009"/>
      <c r="WRI113" s="1009"/>
      <c r="WRJ113" s="1009"/>
      <c r="WRK113" s="1009"/>
      <c r="WRL113" s="1009"/>
      <c r="WRM113" s="1009"/>
      <c r="WRN113" s="1009"/>
      <c r="WRO113" s="1009"/>
      <c r="WRP113" s="1009"/>
      <c r="WRQ113" s="1009"/>
      <c r="WRR113" s="1009"/>
      <c r="WRS113" s="1009"/>
      <c r="WRT113" s="1009"/>
      <c r="WRU113" s="1009"/>
      <c r="WRV113" s="1009"/>
      <c r="WRW113" s="1009"/>
      <c r="WRX113" s="1009"/>
      <c r="WRY113" s="1009"/>
      <c r="WRZ113" s="1009"/>
      <c r="WSA113" s="1009"/>
      <c r="WSB113" s="1009"/>
      <c r="WSC113" s="1009"/>
      <c r="WSD113" s="1009"/>
      <c r="WSE113" s="1009"/>
      <c r="WSF113" s="1009"/>
      <c r="WSG113" s="1009"/>
      <c r="WSH113" s="1009"/>
      <c r="WSI113" s="1009"/>
      <c r="WSJ113" s="1009"/>
      <c r="WSK113" s="1009"/>
      <c r="WSL113" s="1009"/>
      <c r="WSM113" s="1009"/>
      <c r="WSN113" s="1009"/>
      <c r="WSO113" s="1009"/>
      <c r="WSP113" s="1009"/>
      <c r="WSQ113" s="1009"/>
      <c r="WSR113" s="1009"/>
      <c r="WSS113" s="1009"/>
      <c r="WST113" s="1009"/>
      <c r="WSU113" s="1009"/>
      <c r="WSV113" s="1009"/>
      <c r="WSW113" s="1009"/>
      <c r="WSX113" s="1009"/>
      <c r="WSY113" s="1009"/>
      <c r="WSZ113" s="1009"/>
      <c r="WTA113" s="1009"/>
      <c r="WTB113" s="1009"/>
      <c r="WTC113" s="1009"/>
      <c r="WTD113" s="1009"/>
      <c r="WTE113" s="1009"/>
      <c r="WTF113" s="1009"/>
      <c r="WTG113" s="1009"/>
      <c r="WTH113" s="1009"/>
      <c r="WTI113" s="1009"/>
      <c r="WTJ113" s="1009"/>
      <c r="WTK113" s="1009"/>
      <c r="WTL113" s="1009"/>
      <c r="WTM113" s="1009"/>
      <c r="WTN113" s="1009"/>
      <c r="WTO113" s="1009"/>
      <c r="WTP113" s="1009"/>
      <c r="WTQ113" s="1009"/>
      <c r="WTR113" s="1009"/>
      <c r="WTS113" s="1009"/>
      <c r="WTT113" s="1009"/>
      <c r="WTU113" s="1009"/>
      <c r="WTV113" s="1009"/>
      <c r="WTW113" s="1009"/>
      <c r="WTX113" s="1009"/>
      <c r="WTY113" s="1009"/>
      <c r="WTZ113" s="1009"/>
      <c r="WUA113" s="1009"/>
      <c r="WUB113" s="1009"/>
      <c r="WUC113" s="1009"/>
      <c r="WUD113" s="1009"/>
      <c r="WUE113" s="1009"/>
      <c r="WUF113" s="1009"/>
      <c r="WUG113" s="1009"/>
      <c r="WUH113" s="1009"/>
      <c r="WUI113" s="1009"/>
      <c r="WUJ113" s="1009"/>
      <c r="WUK113" s="1009"/>
      <c r="WUL113" s="1009"/>
      <c r="WUM113" s="1009"/>
      <c r="WUN113" s="1009"/>
      <c r="WUO113" s="1009"/>
      <c r="WUP113" s="1009"/>
      <c r="WUQ113" s="1009"/>
      <c r="WUR113" s="1009"/>
      <c r="WUS113" s="1009"/>
      <c r="WUT113" s="1009"/>
      <c r="WUU113" s="1009"/>
      <c r="WUV113" s="1009"/>
      <c r="WUW113" s="1009"/>
      <c r="WUX113" s="1009"/>
      <c r="WUY113" s="1009"/>
      <c r="WUZ113" s="1009"/>
      <c r="WVA113" s="1009"/>
      <c r="WVB113" s="1009"/>
      <c r="WVC113" s="1009"/>
      <c r="WVD113" s="1009"/>
      <c r="WVE113" s="1009"/>
      <c r="WVF113" s="1009"/>
      <c r="WVG113" s="1009"/>
      <c r="WVH113" s="1009"/>
      <c r="WVI113" s="1009"/>
      <c r="WVJ113" s="1009"/>
      <c r="WVK113" s="1009"/>
      <c r="WVL113" s="1009"/>
      <c r="WVM113" s="1009"/>
      <c r="WVN113" s="1009"/>
      <c r="WVO113" s="1009"/>
      <c r="WVP113" s="1009"/>
      <c r="WVQ113" s="1009"/>
      <c r="WVR113" s="1009"/>
      <c r="WVS113" s="1009"/>
      <c r="WVT113" s="1009"/>
      <c r="WVU113" s="1009"/>
      <c r="WVV113" s="1009"/>
      <c r="WVW113" s="1009"/>
      <c r="WVX113" s="1009"/>
      <c r="WVY113" s="1009"/>
      <c r="WVZ113" s="1009"/>
      <c r="WWA113" s="1009"/>
      <c r="WWB113" s="1009"/>
      <c r="WWC113" s="1009"/>
      <c r="WWD113" s="1009"/>
      <c r="WWE113" s="1009"/>
      <c r="WWF113" s="1009"/>
      <c r="WWG113" s="1009"/>
      <c r="WWH113" s="1009"/>
      <c r="WWI113" s="1009"/>
      <c r="WWJ113" s="1009"/>
      <c r="WWK113" s="1009"/>
      <c r="WWL113" s="1009"/>
      <c r="WWM113" s="1009"/>
      <c r="WWN113" s="1009"/>
      <c r="WWO113" s="1009"/>
      <c r="WWP113" s="1009"/>
      <c r="WWQ113" s="1009"/>
      <c r="WWR113" s="1009"/>
      <c r="WWS113" s="1009"/>
      <c r="WWT113" s="1009"/>
      <c r="WWU113" s="1009"/>
      <c r="WWV113" s="1009"/>
      <c r="WWW113" s="1009"/>
      <c r="WWX113" s="1009"/>
      <c r="WWY113" s="1009"/>
      <c r="WWZ113" s="1009"/>
      <c r="WXA113" s="1009"/>
      <c r="WXB113" s="1009"/>
      <c r="WXC113" s="1009"/>
      <c r="WXD113" s="1009"/>
      <c r="WXE113" s="1009"/>
      <c r="WXF113" s="1009"/>
      <c r="WXG113" s="1009"/>
      <c r="WXH113" s="1009"/>
      <c r="WXI113" s="1009"/>
      <c r="WXJ113" s="1009"/>
      <c r="WXK113" s="1009"/>
      <c r="WXL113" s="1009"/>
      <c r="WXM113" s="1009"/>
      <c r="WXN113" s="1009"/>
      <c r="WXO113" s="1009"/>
      <c r="WXP113" s="1009"/>
      <c r="WXQ113" s="1009"/>
      <c r="WXR113" s="1009"/>
      <c r="WXS113" s="1009"/>
      <c r="WXT113" s="1009"/>
      <c r="WXU113" s="1009"/>
      <c r="WXV113" s="1009"/>
      <c r="WXW113" s="1009"/>
      <c r="WXX113" s="1009"/>
      <c r="WXY113" s="1009"/>
      <c r="WXZ113" s="1009"/>
      <c r="WYA113" s="1009"/>
      <c r="WYB113" s="1009"/>
      <c r="WYC113" s="1009"/>
      <c r="WYD113" s="1009"/>
      <c r="WYE113" s="1009"/>
      <c r="WYF113" s="1009"/>
      <c r="WYG113" s="1009"/>
      <c r="WYH113" s="1009"/>
      <c r="WYI113" s="1009"/>
      <c r="WYJ113" s="1009"/>
      <c r="WYK113" s="1009"/>
      <c r="WYL113" s="1009"/>
      <c r="WYM113" s="1009"/>
      <c r="WYN113" s="1009"/>
      <c r="WYO113" s="1009"/>
      <c r="WYP113" s="1009"/>
      <c r="WYQ113" s="1009"/>
      <c r="WYR113" s="1009"/>
      <c r="WYS113" s="1009"/>
      <c r="WYT113" s="1009"/>
      <c r="WYU113" s="1009"/>
      <c r="WYV113" s="1009"/>
      <c r="WYW113" s="1009"/>
      <c r="WYX113" s="1009"/>
      <c r="WYY113" s="1009"/>
      <c r="WYZ113" s="1009"/>
      <c r="WZA113" s="1009"/>
      <c r="WZB113" s="1009"/>
      <c r="WZC113" s="1009"/>
      <c r="WZD113" s="1009"/>
      <c r="WZE113" s="1009"/>
      <c r="WZF113" s="1009"/>
      <c r="WZG113" s="1009"/>
      <c r="WZH113" s="1009"/>
      <c r="WZI113" s="1009"/>
      <c r="WZJ113" s="1009"/>
      <c r="WZK113" s="1009"/>
      <c r="WZL113" s="1009"/>
      <c r="WZM113" s="1009"/>
      <c r="WZN113" s="1009"/>
      <c r="WZO113" s="1009"/>
      <c r="WZP113" s="1009"/>
      <c r="WZQ113" s="1009"/>
      <c r="WZR113" s="1009"/>
      <c r="WZS113" s="1009"/>
      <c r="WZT113" s="1009"/>
      <c r="WZU113" s="1009"/>
      <c r="WZV113" s="1009"/>
      <c r="WZW113" s="1009"/>
      <c r="WZX113" s="1009"/>
      <c r="WZY113" s="1009"/>
      <c r="WZZ113" s="1009"/>
      <c r="XAA113" s="1009"/>
      <c r="XAB113" s="1009"/>
      <c r="XAC113" s="1009"/>
      <c r="XAD113" s="1009"/>
      <c r="XAE113" s="1009"/>
      <c r="XAF113" s="1009"/>
      <c r="XAG113" s="1009"/>
      <c r="XAH113" s="1009"/>
      <c r="XAI113" s="1009"/>
      <c r="XAJ113" s="1009"/>
      <c r="XAK113" s="1009"/>
      <c r="XAL113" s="1009"/>
      <c r="XAM113" s="1009"/>
      <c r="XAN113" s="1009"/>
      <c r="XAO113" s="1009"/>
      <c r="XAP113" s="1009"/>
      <c r="XAQ113" s="1009"/>
      <c r="XAR113" s="1009"/>
      <c r="XAS113" s="1009"/>
      <c r="XAT113" s="1009"/>
      <c r="XAU113" s="1009"/>
      <c r="XAV113" s="1009"/>
      <c r="XAW113" s="1009"/>
      <c r="XAX113" s="1009"/>
      <c r="XAY113" s="1009"/>
      <c r="XAZ113" s="1009"/>
      <c r="XBA113" s="1009"/>
      <c r="XBB113" s="1009"/>
      <c r="XBC113" s="1009"/>
      <c r="XBD113" s="1009"/>
      <c r="XBE113" s="1009"/>
      <c r="XBF113" s="1009"/>
      <c r="XBG113" s="1009"/>
      <c r="XBH113" s="1009"/>
      <c r="XBI113" s="1009"/>
      <c r="XBJ113" s="1009"/>
      <c r="XBK113" s="1009"/>
      <c r="XBL113" s="1009"/>
      <c r="XBM113" s="1009"/>
      <c r="XBN113" s="1009"/>
      <c r="XBO113" s="1009"/>
      <c r="XBP113" s="1009"/>
      <c r="XBQ113" s="1009"/>
      <c r="XBR113" s="1009"/>
      <c r="XBS113" s="1009"/>
      <c r="XBT113" s="1009"/>
      <c r="XBU113" s="1009"/>
      <c r="XBV113" s="1009"/>
      <c r="XBW113" s="1009"/>
      <c r="XBX113" s="1009"/>
      <c r="XBY113" s="1009"/>
      <c r="XBZ113" s="1009"/>
      <c r="XCA113" s="1009"/>
      <c r="XCB113" s="1009"/>
      <c r="XCC113" s="1009"/>
      <c r="XCD113" s="1009"/>
      <c r="XCE113" s="1009"/>
      <c r="XCF113" s="1009"/>
      <c r="XCG113" s="1009"/>
      <c r="XCH113" s="1009"/>
      <c r="XCI113" s="1009"/>
      <c r="XCJ113" s="1009"/>
      <c r="XCK113" s="1009"/>
      <c r="XCL113" s="1009"/>
      <c r="XCM113" s="1009"/>
      <c r="XCN113" s="1009"/>
      <c r="XCO113" s="1009"/>
      <c r="XCP113" s="1009"/>
      <c r="XCQ113" s="1009"/>
      <c r="XCR113" s="1009"/>
      <c r="XCS113" s="1009"/>
      <c r="XCT113" s="1009"/>
      <c r="XCU113" s="1009"/>
      <c r="XCV113" s="1009"/>
      <c r="XCW113" s="1009"/>
      <c r="XCX113" s="1009"/>
      <c r="XCY113" s="1009"/>
      <c r="XCZ113" s="1009"/>
      <c r="XDA113" s="1009"/>
      <c r="XDB113" s="1009"/>
      <c r="XDC113" s="1009"/>
      <c r="XDD113" s="1009"/>
      <c r="XDE113" s="1009"/>
      <c r="XDF113" s="1009"/>
      <c r="XDG113" s="1009"/>
      <c r="XDH113" s="1009"/>
      <c r="XDI113" s="1009"/>
      <c r="XDJ113" s="1009"/>
      <c r="XDK113" s="1009"/>
      <c r="XDL113" s="1009"/>
      <c r="XDM113" s="1009"/>
      <c r="XDN113" s="1009"/>
      <c r="XDO113" s="1009"/>
      <c r="XDP113" s="1009"/>
      <c r="XDQ113" s="1009"/>
      <c r="XDR113" s="1009"/>
      <c r="XDS113" s="1009"/>
      <c r="XDT113" s="1009"/>
      <c r="XDU113" s="1009"/>
      <c r="XDV113" s="1009"/>
      <c r="XDW113" s="1009"/>
      <c r="XDX113" s="1009"/>
      <c r="XDY113" s="1009"/>
      <c r="XDZ113" s="1009"/>
      <c r="XEA113" s="1009"/>
      <c r="XEB113" s="1009"/>
      <c r="XEC113" s="1009"/>
      <c r="XED113" s="1009"/>
      <c r="XEE113" s="1009"/>
      <c r="XEF113" s="1009"/>
      <c r="XEG113" s="1009"/>
      <c r="XEH113" s="1009"/>
      <c r="XEI113" s="1009"/>
      <c r="XEJ113" s="1009"/>
      <c r="XEK113" s="1009"/>
      <c r="XEL113" s="1009"/>
      <c r="XEM113" s="1009"/>
      <c r="XEN113" s="1009"/>
      <c r="XEO113" s="1009"/>
      <c r="XEP113" s="1009"/>
      <c r="XEQ113" s="1009"/>
      <c r="XER113" s="1009"/>
      <c r="XES113" s="1009"/>
      <c r="XET113" s="1009"/>
      <c r="XEU113" s="1009"/>
      <c r="XEV113" s="1009"/>
      <c r="XEW113" s="1009"/>
      <c r="XEX113" s="1009"/>
      <c r="XEY113" s="1009"/>
      <c r="XEZ113" s="1009"/>
      <c r="XFA113" s="1009"/>
      <c r="XFB113" s="1009"/>
      <c r="XFC113" s="1009"/>
    </row>
    <row r="114" spans="1:16383" ht="23.25" customHeight="1" x14ac:dyDescent="0.2">
      <c r="A114" s="1040" t="str">
        <f t="shared" si="21"/>
        <v>e/ Includes mainstem Columbia R. fisheries in Zone 6 (BON-MCN), McNary to Hwy I-395, Ringold sport (2001-2011), plus the Washington lower Snake River sport fishery.</v>
      </c>
      <c r="B114" s="1040"/>
      <c r="C114" s="1040"/>
      <c r="D114" s="1040"/>
      <c r="E114" s="1040"/>
      <c r="F114" s="1040"/>
      <c r="G114" s="1040"/>
      <c r="H114" s="1040"/>
      <c r="I114" s="1040"/>
      <c r="J114" s="1040"/>
      <c r="K114" s="1040"/>
      <c r="L114" s="1040"/>
      <c r="M114" s="1009"/>
      <c r="N114" s="1009"/>
      <c r="O114" s="1009"/>
      <c r="P114" s="1009"/>
      <c r="Q114" s="1009"/>
      <c r="R114" s="1009"/>
      <c r="S114" s="1009"/>
      <c r="T114" s="1009"/>
      <c r="U114" s="1009"/>
      <c r="V114" s="1009"/>
      <c r="W114" s="1009"/>
      <c r="X114" s="1009"/>
      <c r="Y114" s="1009"/>
      <c r="Z114" s="1009"/>
      <c r="AA114" s="1009"/>
      <c r="AB114" s="1009"/>
      <c r="AC114" s="1009"/>
      <c r="AD114" s="1009"/>
      <c r="AE114" s="1009"/>
      <c r="AF114" s="1009"/>
      <c r="AG114" s="1009"/>
      <c r="AH114" s="1009"/>
      <c r="AI114" s="1009"/>
      <c r="AJ114" s="1009"/>
      <c r="AK114" s="1009"/>
      <c r="AL114" s="1009"/>
      <c r="AM114" s="1009"/>
      <c r="AN114" s="1009"/>
      <c r="AO114" s="1009"/>
      <c r="AP114" s="1009"/>
      <c r="AQ114" s="1009"/>
      <c r="AR114" s="1009"/>
      <c r="AS114" s="1009"/>
      <c r="AT114" s="1009"/>
      <c r="AU114" s="1009"/>
      <c r="AV114" s="1009"/>
      <c r="AW114" s="1009"/>
      <c r="AX114" s="1009"/>
      <c r="AY114" s="1009"/>
      <c r="AZ114" s="1009"/>
      <c r="BA114" s="1009"/>
      <c r="BB114" s="1009"/>
      <c r="BC114" s="1009"/>
      <c r="BD114" s="1009"/>
      <c r="BE114" s="1009"/>
      <c r="BF114" s="1009"/>
      <c r="BG114" s="1009"/>
      <c r="BH114" s="1009"/>
      <c r="BI114" s="1009"/>
      <c r="BJ114" s="1009"/>
      <c r="BK114" s="1009"/>
      <c r="BL114" s="1009"/>
      <c r="BM114" s="1009"/>
      <c r="BN114" s="1009"/>
      <c r="BO114" s="1009"/>
      <c r="BP114" s="1009"/>
      <c r="BQ114" s="1009"/>
      <c r="BR114" s="1009"/>
      <c r="BS114" s="1009"/>
      <c r="BT114" s="1009"/>
      <c r="BU114" s="1009"/>
      <c r="BV114" s="1009"/>
      <c r="BW114" s="1009"/>
      <c r="BX114" s="1009"/>
      <c r="BY114" s="1009"/>
      <c r="BZ114" s="1009"/>
      <c r="CA114" s="1009"/>
      <c r="CB114" s="1009"/>
      <c r="CC114" s="1009"/>
      <c r="CD114" s="1009"/>
      <c r="CE114" s="1009"/>
      <c r="CF114" s="1009"/>
      <c r="CG114" s="1009"/>
      <c r="CH114" s="1009"/>
      <c r="CI114" s="1009"/>
      <c r="CJ114" s="1009"/>
      <c r="CK114" s="1009"/>
      <c r="CL114" s="1009"/>
      <c r="CM114" s="1009"/>
      <c r="CN114" s="1009"/>
      <c r="CO114" s="1009"/>
      <c r="CP114" s="1009"/>
      <c r="CQ114" s="1009"/>
      <c r="CR114" s="1009"/>
      <c r="CS114" s="1009"/>
      <c r="CT114" s="1009"/>
      <c r="CU114" s="1009"/>
      <c r="CV114" s="1009"/>
      <c r="CW114" s="1009"/>
      <c r="CX114" s="1009"/>
      <c r="CY114" s="1009"/>
      <c r="CZ114" s="1009"/>
      <c r="DA114" s="1009"/>
      <c r="DB114" s="1009"/>
      <c r="DC114" s="1009"/>
      <c r="DD114" s="1009"/>
      <c r="DE114" s="1009"/>
      <c r="DF114" s="1009"/>
      <c r="DG114" s="1009"/>
      <c r="DH114" s="1009"/>
      <c r="DI114" s="1009"/>
      <c r="DJ114" s="1009"/>
      <c r="DK114" s="1009"/>
      <c r="DL114" s="1009"/>
      <c r="DM114" s="1009"/>
      <c r="DN114" s="1009"/>
      <c r="DO114" s="1009"/>
      <c r="DP114" s="1009"/>
      <c r="DQ114" s="1009"/>
      <c r="DR114" s="1009"/>
      <c r="DS114" s="1009"/>
      <c r="DT114" s="1009"/>
      <c r="DU114" s="1009"/>
      <c r="DV114" s="1009"/>
      <c r="DW114" s="1009"/>
      <c r="DX114" s="1009"/>
      <c r="DY114" s="1009"/>
      <c r="DZ114" s="1009"/>
      <c r="EA114" s="1009"/>
      <c r="EB114" s="1009"/>
      <c r="EC114" s="1009"/>
      <c r="ED114" s="1009"/>
      <c r="EE114" s="1009"/>
      <c r="EF114" s="1009"/>
      <c r="EG114" s="1009"/>
      <c r="EH114" s="1009"/>
      <c r="EI114" s="1009"/>
      <c r="EJ114" s="1009"/>
      <c r="EK114" s="1009"/>
      <c r="EL114" s="1009"/>
      <c r="EM114" s="1009"/>
      <c r="EN114" s="1009"/>
      <c r="EO114" s="1009"/>
      <c r="EP114" s="1009"/>
      <c r="EQ114" s="1009"/>
      <c r="ER114" s="1009"/>
      <c r="ES114" s="1009"/>
      <c r="ET114" s="1009"/>
      <c r="EU114" s="1009"/>
      <c r="EV114" s="1009"/>
      <c r="EW114" s="1009"/>
      <c r="EX114" s="1009"/>
      <c r="EY114" s="1009"/>
      <c r="EZ114" s="1009"/>
      <c r="FA114" s="1009"/>
      <c r="FB114" s="1009"/>
      <c r="FC114" s="1009"/>
      <c r="FD114" s="1009"/>
      <c r="FE114" s="1009"/>
      <c r="FF114" s="1009"/>
      <c r="FG114" s="1009"/>
      <c r="FH114" s="1009"/>
      <c r="FI114" s="1009"/>
      <c r="FJ114" s="1009"/>
      <c r="FK114" s="1009"/>
      <c r="FL114" s="1009"/>
      <c r="FM114" s="1009"/>
      <c r="FN114" s="1009"/>
      <c r="FO114" s="1009"/>
      <c r="FP114" s="1009"/>
      <c r="FQ114" s="1009"/>
      <c r="FR114" s="1009"/>
      <c r="FS114" s="1009"/>
      <c r="FT114" s="1009"/>
      <c r="FU114" s="1009"/>
      <c r="FV114" s="1009"/>
      <c r="FW114" s="1009"/>
      <c r="FX114" s="1009"/>
      <c r="FY114" s="1009"/>
      <c r="FZ114" s="1009"/>
      <c r="GA114" s="1009"/>
      <c r="GB114" s="1009"/>
      <c r="GC114" s="1009"/>
      <c r="GD114" s="1009"/>
      <c r="GE114" s="1009"/>
      <c r="GF114" s="1009"/>
      <c r="GG114" s="1009"/>
      <c r="GH114" s="1009"/>
      <c r="GI114" s="1009"/>
      <c r="GJ114" s="1009"/>
      <c r="GK114" s="1009"/>
      <c r="GL114" s="1009"/>
      <c r="GM114" s="1009"/>
      <c r="GN114" s="1009"/>
      <c r="GO114" s="1009"/>
      <c r="GP114" s="1009"/>
      <c r="GQ114" s="1009"/>
      <c r="GR114" s="1009"/>
      <c r="GS114" s="1009"/>
      <c r="GT114" s="1009"/>
      <c r="GU114" s="1009"/>
      <c r="GV114" s="1009"/>
      <c r="GW114" s="1009"/>
      <c r="GX114" s="1009"/>
      <c r="GY114" s="1009"/>
      <c r="GZ114" s="1009"/>
      <c r="HA114" s="1009"/>
      <c r="HB114" s="1009"/>
      <c r="HC114" s="1009"/>
      <c r="HD114" s="1009"/>
      <c r="HE114" s="1009"/>
      <c r="HF114" s="1009"/>
      <c r="HG114" s="1009"/>
      <c r="HH114" s="1009"/>
      <c r="HI114" s="1009"/>
      <c r="HJ114" s="1009"/>
      <c r="HK114" s="1009"/>
      <c r="HL114" s="1009"/>
      <c r="HM114" s="1009"/>
      <c r="HN114" s="1009"/>
      <c r="HO114" s="1009"/>
      <c r="HP114" s="1009"/>
      <c r="HQ114" s="1009"/>
      <c r="HR114" s="1009"/>
      <c r="HS114" s="1009"/>
      <c r="HT114" s="1009"/>
      <c r="HU114" s="1009"/>
      <c r="HV114" s="1009"/>
      <c r="HW114" s="1009"/>
      <c r="HX114" s="1009"/>
      <c r="HY114" s="1009"/>
      <c r="HZ114" s="1009"/>
      <c r="IA114" s="1009"/>
      <c r="IB114" s="1009"/>
      <c r="IC114" s="1009"/>
      <c r="ID114" s="1009"/>
      <c r="IE114" s="1009"/>
      <c r="IF114" s="1009"/>
      <c r="IG114" s="1009"/>
      <c r="IH114" s="1009"/>
      <c r="II114" s="1009"/>
      <c r="IJ114" s="1009"/>
      <c r="IK114" s="1009"/>
      <c r="IL114" s="1009"/>
      <c r="IM114" s="1009"/>
      <c r="IN114" s="1009"/>
      <c r="IO114" s="1009"/>
      <c r="IP114" s="1009"/>
      <c r="IQ114" s="1009"/>
      <c r="IR114" s="1009"/>
      <c r="IS114" s="1009"/>
      <c r="IT114" s="1009"/>
      <c r="IU114" s="1009"/>
      <c r="IV114" s="1009"/>
      <c r="IW114" s="1009"/>
      <c r="IX114" s="1009"/>
      <c r="IY114" s="1009"/>
      <c r="IZ114" s="1009"/>
      <c r="JA114" s="1009"/>
      <c r="JB114" s="1009"/>
      <c r="JC114" s="1009"/>
      <c r="JD114" s="1009"/>
      <c r="JE114" s="1009"/>
      <c r="JF114" s="1009"/>
      <c r="JG114" s="1009"/>
      <c r="JH114" s="1009"/>
      <c r="JI114" s="1009"/>
      <c r="JJ114" s="1009"/>
      <c r="JK114" s="1009"/>
      <c r="JL114" s="1009"/>
      <c r="JM114" s="1009"/>
      <c r="JN114" s="1009"/>
      <c r="JO114" s="1009"/>
      <c r="JP114" s="1009"/>
      <c r="JQ114" s="1009"/>
      <c r="JR114" s="1009"/>
      <c r="JS114" s="1009"/>
      <c r="JT114" s="1009"/>
      <c r="JU114" s="1009"/>
      <c r="JV114" s="1009"/>
      <c r="JW114" s="1009"/>
      <c r="JX114" s="1009"/>
      <c r="JY114" s="1009"/>
      <c r="JZ114" s="1009"/>
      <c r="KA114" s="1009"/>
      <c r="KB114" s="1009"/>
      <c r="KC114" s="1009"/>
      <c r="KD114" s="1009"/>
      <c r="KE114" s="1009"/>
      <c r="KF114" s="1009"/>
      <c r="KG114" s="1009"/>
      <c r="KH114" s="1009"/>
      <c r="KI114" s="1009"/>
      <c r="KJ114" s="1009"/>
      <c r="KK114" s="1009"/>
      <c r="KL114" s="1009"/>
      <c r="KM114" s="1009"/>
      <c r="KN114" s="1009"/>
      <c r="KO114" s="1009"/>
      <c r="KP114" s="1009"/>
      <c r="KQ114" s="1009"/>
      <c r="KR114" s="1009"/>
      <c r="KS114" s="1009"/>
      <c r="KT114" s="1009"/>
      <c r="KU114" s="1009"/>
      <c r="KV114" s="1009"/>
      <c r="KW114" s="1009"/>
      <c r="KX114" s="1009"/>
      <c r="KY114" s="1009"/>
      <c r="KZ114" s="1009"/>
      <c r="LA114" s="1009"/>
      <c r="LB114" s="1009"/>
      <c r="LC114" s="1009"/>
      <c r="LD114" s="1009"/>
      <c r="LE114" s="1009"/>
      <c r="LF114" s="1009"/>
      <c r="LG114" s="1009"/>
      <c r="LH114" s="1009"/>
      <c r="LI114" s="1009"/>
      <c r="LJ114" s="1009"/>
      <c r="LK114" s="1009"/>
      <c r="LL114" s="1009"/>
      <c r="LM114" s="1009"/>
      <c r="LN114" s="1009"/>
      <c r="LO114" s="1009"/>
      <c r="LP114" s="1009"/>
      <c r="LQ114" s="1009"/>
      <c r="LR114" s="1009"/>
      <c r="LS114" s="1009"/>
      <c r="LT114" s="1009"/>
      <c r="LU114" s="1009"/>
      <c r="LV114" s="1009"/>
      <c r="LW114" s="1009"/>
      <c r="LX114" s="1009"/>
      <c r="LY114" s="1009"/>
      <c r="LZ114" s="1009"/>
      <c r="MA114" s="1009"/>
      <c r="MB114" s="1009"/>
      <c r="MC114" s="1009"/>
      <c r="MD114" s="1009"/>
      <c r="ME114" s="1009"/>
      <c r="MF114" s="1009"/>
      <c r="MG114" s="1009"/>
      <c r="MH114" s="1009"/>
      <c r="MI114" s="1009"/>
      <c r="MJ114" s="1009"/>
      <c r="MK114" s="1009"/>
      <c r="ML114" s="1009"/>
      <c r="MM114" s="1009"/>
      <c r="MN114" s="1009"/>
      <c r="MO114" s="1009"/>
      <c r="MP114" s="1009"/>
      <c r="MQ114" s="1009"/>
      <c r="MR114" s="1009"/>
      <c r="MS114" s="1009"/>
      <c r="MT114" s="1009"/>
      <c r="MU114" s="1009"/>
      <c r="MV114" s="1009"/>
      <c r="MW114" s="1009"/>
      <c r="MX114" s="1009"/>
      <c r="MY114" s="1009"/>
      <c r="MZ114" s="1009"/>
      <c r="NA114" s="1009"/>
      <c r="NB114" s="1009"/>
      <c r="NC114" s="1009"/>
      <c r="ND114" s="1009"/>
      <c r="NE114" s="1009"/>
      <c r="NF114" s="1009"/>
      <c r="NG114" s="1009"/>
      <c r="NH114" s="1009"/>
      <c r="NI114" s="1009"/>
      <c r="NJ114" s="1009"/>
      <c r="NK114" s="1009"/>
      <c r="NL114" s="1009"/>
      <c r="NM114" s="1009"/>
      <c r="NN114" s="1009"/>
      <c r="NO114" s="1009"/>
      <c r="NP114" s="1009"/>
      <c r="NQ114" s="1009"/>
      <c r="NR114" s="1009"/>
      <c r="NS114" s="1009"/>
      <c r="NT114" s="1009"/>
      <c r="NU114" s="1009"/>
      <c r="NV114" s="1009"/>
      <c r="NW114" s="1009"/>
      <c r="NX114" s="1009"/>
      <c r="NY114" s="1009"/>
      <c r="NZ114" s="1009"/>
      <c r="OA114" s="1009"/>
      <c r="OB114" s="1009"/>
      <c r="OC114" s="1009"/>
      <c r="OD114" s="1009"/>
      <c r="OE114" s="1009"/>
      <c r="OF114" s="1009"/>
      <c r="OG114" s="1009"/>
      <c r="OH114" s="1009"/>
      <c r="OI114" s="1009"/>
      <c r="OJ114" s="1009"/>
      <c r="OK114" s="1009"/>
      <c r="OL114" s="1009"/>
      <c r="OM114" s="1009"/>
      <c r="ON114" s="1009"/>
      <c r="OO114" s="1009"/>
      <c r="OP114" s="1009"/>
      <c r="OQ114" s="1009"/>
      <c r="OR114" s="1009"/>
      <c r="OS114" s="1009"/>
      <c r="OT114" s="1009"/>
      <c r="OU114" s="1009"/>
      <c r="OV114" s="1009"/>
      <c r="OW114" s="1009"/>
      <c r="OX114" s="1009"/>
      <c r="OY114" s="1009"/>
      <c r="OZ114" s="1009"/>
      <c r="PA114" s="1009"/>
      <c r="PB114" s="1009"/>
      <c r="PC114" s="1009"/>
      <c r="PD114" s="1009"/>
      <c r="PE114" s="1009"/>
      <c r="PF114" s="1009"/>
      <c r="PG114" s="1009"/>
      <c r="PH114" s="1009"/>
      <c r="PI114" s="1009"/>
      <c r="PJ114" s="1009"/>
      <c r="PK114" s="1009"/>
      <c r="PL114" s="1009"/>
      <c r="PM114" s="1009"/>
      <c r="PN114" s="1009"/>
      <c r="PO114" s="1009"/>
      <c r="PP114" s="1009"/>
      <c r="PQ114" s="1009"/>
      <c r="PR114" s="1009"/>
      <c r="PS114" s="1009"/>
      <c r="PT114" s="1009"/>
      <c r="PU114" s="1009"/>
      <c r="PV114" s="1009"/>
      <c r="PW114" s="1009"/>
      <c r="PX114" s="1009"/>
      <c r="PY114" s="1009"/>
      <c r="PZ114" s="1009"/>
      <c r="QA114" s="1009"/>
      <c r="QB114" s="1009"/>
      <c r="QC114" s="1009"/>
      <c r="QD114" s="1009"/>
      <c r="QE114" s="1009"/>
      <c r="QF114" s="1009"/>
      <c r="QG114" s="1009"/>
      <c r="QH114" s="1009"/>
      <c r="QI114" s="1009"/>
      <c r="QJ114" s="1009"/>
      <c r="QK114" s="1009"/>
      <c r="QL114" s="1009"/>
      <c r="QM114" s="1009"/>
      <c r="QN114" s="1009"/>
      <c r="QO114" s="1009"/>
      <c r="QP114" s="1009"/>
      <c r="QQ114" s="1009"/>
      <c r="QR114" s="1009"/>
      <c r="QS114" s="1009"/>
      <c r="QT114" s="1009"/>
      <c r="QU114" s="1009"/>
      <c r="QV114" s="1009"/>
      <c r="QW114" s="1009"/>
      <c r="QX114" s="1009"/>
      <c r="QY114" s="1009"/>
      <c r="QZ114" s="1009"/>
      <c r="RA114" s="1009"/>
      <c r="RB114" s="1009"/>
      <c r="RC114" s="1009"/>
      <c r="RD114" s="1009"/>
      <c r="RE114" s="1009"/>
      <c r="RF114" s="1009"/>
      <c r="RG114" s="1009"/>
      <c r="RH114" s="1009"/>
      <c r="RI114" s="1009"/>
      <c r="RJ114" s="1009"/>
      <c r="RK114" s="1009"/>
      <c r="RL114" s="1009"/>
      <c r="RM114" s="1009"/>
      <c r="RN114" s="1009"/>
      <c r="RO114" s="1009"/>
      <c r="RP114" s="1009"/>
      <c r="RQ114" s="1009"/>
      <c r="RR114" s="1009"/>
      <c r="RS114" s="1009"/>
      <c r="RT114" s="1009"/>
      <c r="RU114" s="1009"/>
      <c r="RV114" s="1009"/>
      <c r="RW114" s="1009"/>
      <c r="RX114" s="1009"/>
      <c r="RY114" s="1009"/>
      <c r="RZ114" s="1009"/>
      <c r="SA114" s="1009"/>
      <c r="SB114" s="1009"/>
      <c r="SC114" s="1009"/>
      <c r="SD114" s="1009"/>
      <c r="SE114" s="1009"/>
      <c r="SF114" s="1009"/>
      <c r="SG114" s="1009"/>
      <c r="SH114" s="1009"/>
      <c r="SI114" s="1009"/>
      <c r="SJ114" s="1009"/>
      <c r="SK114" s="1009"/>
      <c r="SL114" s="1009"/>
      <c r="SM114" s="1009"/>
      <c r="SN114" s="1009"/>
      <c r="SO114" s="1009"/>
      <c r="SP114" s="1009"/>
      <c r="SQ114" s="1009"/>
      <c r="SR114" s="1009"/>
      <c r="SS114" s="1009"/>
      <c r="ST114" s="1009"/>
      <c r="SU114" s="1009"/>
      <c r="SV114" s="1009"/>
      <c r="SW114" s="1009"/>
      <c r="SX114" s="1009"/>
      <c r="SY114" s="1009"/>
      <c r="SZ114" s="1009"/>
      <c r="TA114" s="1009"/>
      <c r="TB114" s="1009"/>
      <c r="TC114" s="1009"/>
      <c r="TD114" s="1009"/>
      <c r="TE114" s="1009"/>
      <c r="TF114" s="1009"/>
      <c r="TG114" s="1009"/>
      <c r="TH114" s="1009"/>
      <c r="TI114" s="1009"/>
      <c r="TJ114" s="1009"/>
      <c r="TK114" s="1009"/>
      <c r="TL114" s="1009"/>
      <c r="TM114" s="1009"/>
      <c r="TN114" s="1009"/>
      <c r="TO114" s="1009"/>
      <c r="TP114" s="1009"/>
      <c r="TQ114" s="1009"/>
      <c r="TR114" s="1009"/>
      <c r="TS114" s="1009"/>
      <c r="TT114" s="1009"/>
      <c r="TU114" s="1009"/>
      <c r="TV114" s="1009"/>
      <c r="TW114" s="1009"/>
      <c r="TX114" s="1009"/>
      <c r="TY114" s="1009"/>
      <c r="TZ114" s="1009"/>
      <c r="UA114" s="1009"/>
      <c r="UB114" s="1009"/>
      <c r="UC114" s="1009"/>
      <c r="UD114" s="1009"/>
      <c r="UE114" s="1009"/>
      <c r="UF114" s="1009"/>
      <c r="UG114" s="1009"/>
      <c r="UH114" s="1009"/>
      <c r="UI114" s="1009"/>
      <c r="UJ114" s="1009"/>
      <c r="UK114" s="1009"/>
      <c r="UL114" s="1009"/>
      <c r="UM114" s="1009"/>
      <c r="UN114" s="1009"/>
      <c r="UO114" s="1009"/>
      <c r="UP114" s="1009"/>
      <c r="UQ114" s="1009"/>
      <c r="UR114" s="1009"/>
      <c r="US114" s="1009"/>
      <c r="UT114" s="1009"/>
      <c r="UU114" s="1009"/>
      <c r="UV114" s="1009"/>
      <c r="UW114" s="1009"/>
      <c r="UX114" s="1009"/>
      <c r="UY114" s="1009"/>
      <c r="UZ114" s="1009"/>
      <c r="VA114" s="1009"/>
      <c r="VB114" s="1009"/>
      <c r="VC114" s="1009"/>
      <c r="VD114" s="1009"/>
      <c r="VE114" s="1009"/>
      <c r="VF114" s="1009"/>
      <c r="VG114" s="1009"/>
      <c r="VH114" s="1009"/>
      <c r="VI114" s="1009"/>
      <c r="VJ114" s="1009"/>
      <c r="VK114" s="1009"/>
      <c r="VL114" s="1009"/>
      <c r="VM114" s="1009"/>
      <c r="VN114" s="1009"/>
      <c r="VO114" s="1009"/>
      <c r="VP114" s="1009"/>
      <c r="VQ114" s="1009"/>
      <c r="VR114" s="1009"/>
      <c r="VS114" s="1009"/>
      <c r="VT114" s="1009"/>
      <c r="VU114" s="1009"/>
      <c r="VV114" s="1009"/>
      <c r="VW114" s="1009"/>
      <c r="VX114" s="1009"/>
      <c r="VY114" s="1009"/>
      <c r="VZ114" s="1009"/>
      <c r="WA114" s="1009"/>
      <c r="WB114" s="1009"/>
      <c r="WC114" s="1009"/>
      <c r="WD114" s="1009"/>
      <c r="WE114" s="1009"/>
      <c r="WF114" s="1009"/>
      <c r="WG114" s="1009"/>
      <c r="WH114" s="1009"/>
      <c r="WI114" s="1009"/>
      <c r="WJ114" s="1009"/>
      <c r="WK114" s="1009"/>
      <c r="WL114" s="1009"/>
      <c r="WM114" s="1009"/>
      <c r="WN114" s="1009"/>
      <c r="WO114" s="1009"/>
      <c r="WP114" s="1009"/>
      <c r="WQ114" s="1009"/>
      <c r="WR114" s="1009"/>
      <c r="WS114" s="1009"/>
      <c r="WT114" s="1009"/>
      <c r="WU114" s="1009"/>
      <c r="WV114" s="1009"/>
      <c r="WW114" s="1009"/>
      <c r="WX114" s="1009"/>
      <c r="WY114" s="1009"/>
      <c r="WZ114" s="1009"/>
      <c r="XA114" s="1009"/>
      <c r="XB114" s="1009"/>
      <c r="XC114" s="1009"/>
      <c r="XD114" s="1009"/>
      <c r="XE114" s="1009"/>
      <c r="XF114" s="1009"/>
      <c r="XG114" s="1009"/>
      <c r="XH114" s="1009"/>
      <c r="XI114" s="1009"/>
      <c r="XJ114" s="1009"/>
      <c r="XK114" s="1009"/>
      <c r="XL114" s="1009"/>
      <c r="XM114" s="1009"/>
      <c r="XN114" s="1009"/>
      <c r="XO114" s="1009"/>
      <c r="XP114" s="1009"/>
      <c r="XQ114" s="1009"/>
      <c r="XR114" s="1009"/>
      <c r="XS114" s="1009"/>
      <c r="XT114" s="1009"/>
      <c r="XU114" s="1009"/>
      <c r="XV114" s="1009"/>
      <c r="XW114" s="1009"/>
      <c r="XX114" s="1009"/>
      <c r="XY114" s="1009"/>
      <c r="XZ114" s="1009"/>
      <c r="YA114" s="1009"/>
      <c r="YB114" s="1009"/>
      <c r="YC114" s="1009"/>
      <c r="YD114" s="1009"/>
      <c r="YE114" s="1009"/>
      <c r="YF114" s="1009"/>
      <c r="YG114" s="1009"/>
      <c r="YH114" s="1009"/>
      <c r="YI114" s="1009"/>
      <c r="YJ114" s="1009"/>
      <c r="YK114" s="1009"/>
      <c r="YL114" s="1009"/>
      <c r="YM114" s="1009"/>
      <c r="YN114" s="1009"/>
      <c r="YO114" s="1009"/>
      <c r="YP114" s="1009"/>
      <c r="YQ114" s="1009"/>
      <c r="YR114" s="1009"/>
      <c r="YS114" s="1009"/>
      <c r="YT114" s="1009"/>
      <c r="YU114" s="1009"/>
      <c r="YV114" s="1009"/>
      <c r="YW114" s="1009"/>
      <c r="YX114" s="1009"/>
      <c r="YY114" s="1009"/>
      <c r="YZ114" s="1009"/>
      <c r="ZA114" s="1009"/>
      <c r="ZB114" s="1009"/>
      <c r="ZC114" s="1009"/>
      <c r="ZD114" s="1009"/>
      <c r="ZE114" s="1009"/>
      <c r="ZF114" s="1009"/>
      <c r="ZG114" s="1009"/>
      <c r="ZH114" s="1009"/>
      <c r="ZI114" s="1009"/>
      <c r="ZJ114" s="1009"/>
      <c r="ZK114" s="1009"/>
      <c r="ZL114" s="1009"/>
      <c r="ZM114" s="1009"/>
      <c r="ZN114" s="1009"/>
      <c r="ZO114" s="1009"/>
      <c r="ZP114" s="1009"/>
      <c r="ZQ114" s="1009"/>
      <c r="ZR114" s="1009"/>
      <c r="ZS114" s="1009"/>
      <c r="ZT114" s="1009"/>
      <c r="ZU114" s="1009"/>
      <c r="ZV114" s="1009"/>
      <c r="ZW114" s="1009"/>
      <c r="ZX114" s="1009"/>
      <c r="ZY114" s="1009"/>
      <c r="ZZ114" s="1009"/>
      <c r="AAA114" s="1009"/>
      <c r="AAB114" s="1009"/>
      <c r="AAC114" s="1009"/>
      <c r="AAD114" s="1009"/>
      <c r="AAE114" s="1009"/>
      <c r="AAF114" s="1009"/>
      <c r="AAG114" s="1009"/>
      <c r="AAH114" s="1009"/>
      <c r="AAI114" s="1009"/>
      <c r="AAJ114" s="1009"/>
      <c r="AAK114" s="1009"/>
      <c r="AAL114" s="1009"/>
      <c r="AAM114" s="1009"/>
      <c r="AAN114" s="1009"/>
      <c r="AAO114" s="1009"/>
      <c r="AAP114" s="1009"/>
      <c r="AAQ114" s="1009"/>
      <c r="AAR114" s="1009"/>
      <c r="AAS114" s="1009"/>
      <c r="AAT114" s="1009"/>
      <c r="AAU114" s="1009"/>
      <c r="AAV114" s="1009"/>
      <c r="AAW114" s="1009"/>
      <c r="AAX114" s="1009"/>
      <c r="AAY114" s="1009"/>
      <c r="AAZ114" s="1009"/>
      <c r="ABA114" s="1009"/>
      <c r="ABB114" s="1009"/>
      <c r="ABC114" s="1009"/>
      <c r="ABD114" s="1009"/>
      <c r="ABE114" s="1009"/>
      <c r="ABF114" s="1009"/>
      <c r="ABG114" s="1009"/>
      <c r="ABH114" s="1009"/>
      <c r="ABI114" s="1009"/>
      <c r="ABJ114" s="1009"/>
      <c r="ABK114" s="1009"/>
      <c r="ABL114" s="1009"/>
      <c r="ABM114" s="1009"/>
      <c r="ABN114" s="1009"/>
      <c r="ABO114" s="1009"/>
      <c r="ABP114" s="1009"/>
      <c r="ABQ114" s="1009"/>
      <c r="ABR114" s="1009"/>
      <c r="ABS114" s="1009"/>
      <c r="ABT114" s="1009"/>
      <c r="ABU114" s="1009"/>
      <c r="ABV114" s="1009"/>
      <c r="ABW114" s="1009"/>
      <c r="ABX114" s="1009"/>
      <c r="ABY114" s="1009"/>
      <c r="ABZ114" s="1009"/>
      <c r="ACA114" s="1009"/>
      <c r="ACB114" s="1009"/>
      <c r="ACC114" s="1009"/>
      <c r="ACD114" s="1009"/>
      <c r="ACE114" s="1009"/>
      <c r="ACF114" s="1009"/>
      <c r="ACG114" s="1009"/>
      <c r="ACH114" s="1009"/>
      <c r="ACI114" s="1009"/>
      <c r="ACJ114" s="1009"/>
      <c r="ACK114" s="1009"/>
      <c r="ACL114" s="1009"/>
      <c r="ACM114" s="1009"/>
      <c r="ACN114" s="1009"/>
      <c r="ACO114" s="1009"/>
      <c r="ACP114" s="1009"/>
      <c r="ACQ114" s="1009"/>
      <c r="ACR114" s="1009"/>
      <c r="ACS114" s="1009"/>
      <c r="ACT114" s="1009"/>
      <c r="ACU114" s="1009"/>
      <c r="ACV114" s="1009"/>
      <c r="ACW114" s="1009"/>
      <c r="ACX114" s="1009"/>
      <c r="ACY114" s="1009"/>
      <c r="ACZ114" s="1009"/>
      <c r="ADA114" s="1009"/>
      <c r="ADB114" s="1009"/>
      <c r="ADC114" s="1009"/>
      <c r="ADD114" s="1009"/>
      <c r="ADE114" s="1009"/>
      <c r="ADF114" s="1009"/>
      <c r="ADG114" s="1009"/>
      <c r="ADH114" s="1009"/>
      <c r="ADI114" s="1009"/>
      <c r="ADJ114" s="1009"/>
      <c r="ADK114" s="1009"/>
      <c r="ADL114" s="1009"/>
      <c r="ADM114" s="1009"/>
      <c r="ADN114" s="1009"/>
      <c r="ADO114" s="1009"/>
      <c r="ADP114" s="1009"/>
      <c r="ADQ114" s="1009"/>
      <c r="ADR114" s="1009"/>
      <c r="ADS114" s="1009"/>
      <c r="ADT114" s="1009"/>
      <c r="ADU114" s="1009"/>
      <c r="ADV114" s="1009"/>
      <c r="ADW114" s="1009"/>
      <c r="ADX114" s="1009"/>
      <c r="ADY114" s="1009"/>
      <c r="ADZ114" s="1009"/>
      <c r="AEA114" s="1009"/>
      <c r="AEB114" s="1009"/>
      <c r="AEC114" s="1009"/>
      <c r="AED114" s="1009"/>
      <c r="AEE114" s="1009"/>
      <c r="AEF114" s="1009"/>
      <c r="AEG114" s="1009"/>
      <c r="AEH114" s="1009"/>
      <c r="AEI114" s="1009"/>
      <c r="AEJ114" s="1009"/>
      <c r="AEK114" s="1009"/>
      <c r="AEL114" s="1009"/>
      <c r="AEM114" s="1009"/>
      <c r="AEN114" s="1009"/>
      <c r="AEO114" s="1009"/>
      <c r="AEP114" s="1009"/>
      <c r="AEQ114" s="1009"/>
      <c r="AER114" s="1009"/>
      <c r="AES114" s="1009"/>
      <c r="AET114" s="1009"/>
      <c r="AEU114" s="1009"/>
      <c r="AEV114" s="1009"/>
      <c r="AEW114" s="1009"/>
      <c r="AEX114" s="1009"/>
      <c r="AEY114" s="1009"/>
      <c r="AEZ114" s="1009"/>
      <c r="AFA114" s="1009"/>
      <c r="AFB114" s="1009"/>
      <c r="AFC114" s="1009"/>
      <c r="AFD114" s="1009"/>
      <c r="AFE114" s="1009"/>
      <c r="AFF114" s="1009"/>
      <c r="AFG114" s="1009"/>
      <c r="AFH114" s="1009"/>
      <c r="AFI114" s="1009"/>
      <c r="AFJ114" s="1009"/>
      <c r="AFK114" s="1009"/>
      <c r="AFL114" s="1009"/>
      <c r="AFM114" s="1009"/>
      <c r="AFN114" s="1009"/>
      <c r="AFO114" s="1009"/>
      <c r="AFP114" s="1009"/>
      <c r="AFQ114" s="1009"/>
      <c r="AFR114" s="1009"/>
      <c r="AFS114" s="1009"/>
      <c r="AFT114" s="1009"/>
      <c r="AFU114" s="1009"/>
      <c r="AFV114" s="1009"/>
      <c r="AFW114" s="1009"/>
      <c r="AFX114" s="1009"/>
      <c r="AFY114" s="1009"/>
      <c r="AFZ114" s="1009"/>
      <c r="AGA114" s="1009"/>
      <c r="AGB114" s="1009"/>
      <c r="AGC114" s="1009"/>
      <c r="AGD114" s="1009"/>
      <c r="AGE114" s="1009"/>
      <c r="AGF114" s="1009"/>
      <c r="AGG114" s="1009"/>
      <c r="AGH114" s="1009"/>
      <c r="AGI114" s="1009"/>
      <c r="AGJ114" s="1009"/>
      <c r="AGK114" s="1009"/>
      <c r="AGL114" s="1009"/>
      <c r="AGM114" s="1009"/>
      <c r="AGN114" s="1009"/>
      <c r="AGO114" s="1009"/>
      <c r="AGP114" s="1009"/>
      <c r="AGQ114" s="1009"/>
      <c r="AGR114" s="1009"/>
      <c r="AGS114" s="1009"/>
      <c r="AGT114" s="1009"/>
      <c r="AGU114" s="1009"/>
      <c r="AGV114" s="1009"/>
      <c r="AGW114" s="1009"/>
      <c r="AGX114" s="1009"/>
      <c r="AGY114" s="1009"/>
      <c r="AGZ114" s="1009"/>
      <c r="AHA114" s="1009"/>
      <c r="AHB114" s="1009"/>
      <c r="AHC114" s="1009"/>
      <c r="AHD114" s="1009"/>
      <c r="AHE114" s="1009"/>
      <c r="AHF114" s="1009"/>
      <c r="AHG114" s="1009"/>
      <c r="AHH114" s="1009"/>
      <c r="AHI114" s="1009"/>
      <c r="AHJ114" s="1009"/>
      <c r="AHK114" s="1009"/>
      <c r="AHL114" s="1009"/>
      <c r="AHM114" s="1009"/>
      <c r="AHN114" s="1009"/>
      <c r="AHO114" s="1009"/>
      <c r="AHP114" s="1009"/>
      <c r="AHQ114" s="1009"/>
      <c r="AHR114" s="1009"/>
      <c r="AHS114" s="1009"/>
      <c r="AHT114" s="1009"/>
      <c r="AHU114" s="1009"/>
      <c r="AHV114" s="1009"/>
      <c r="AHW114" s="1009"/>
      <c r="AHX114" s="1009"/>
      <c r="AHY114" s="1009"/>
      <c r="AHZ114" s="1009"/>
      <c r="AIA114" s="1009"/>
      <c r="AIB114" s="1009"/>
      <c r="AIC114" s="1009"/>
      <c r="AID114" s="1009"/>
      <c r="AIE114" s="1009"/>
      <c r="AIF114" s="1009"/>
      <c r="AIG114" s="1009"/>
      <c r="AIH114" s="1009"/>
      <c r="AII114" s="1009"/>
      <c r="AIJ114" s="1009"/>
      <c r="AIK114" s="1009"/>
      <c r="AIL114" s="1009"/>
      <c r="AIM114" s="1009"/>
      <c r="AIN114" s="1009"/>
      <c r="AIO114" s="1009"/>
      <c r="AIP114" s="1009"/>
      <c r="AIQ114" s="1009"/>
      <c r="AIR114" s="1009"/>
      <c r="AIS114" s="1009"/>
      <c r="AIT114" s="1009"/>
      <c r="AIU114" s="1009"/>
      <c r="AIV114" s="1009"/>
      <c r="AIW114" s="1009"/>
      <c r="AIX114" s="1009"/>
      <c r="AIY114" s="1009"/>
      <c r="AIZ114" s="1009"/>
      <c r="AJA114" s="1009"/>
      <c r="AJB114" s="1009"/>
      <c r="AJC114" s="1009"/>
      <c r="AJD114" s="1009"/>
      <c r="AJE114" s="1009"/>
      <c r="AJF114" s="1009"/>
      <c r="AJG114" s="1009"/>
      <c r="AJH114" s="1009"/>
      <c r="AJI114" s="1009"/>
      <c r="AJJ114" s="1009"/>
      <c r="AJK114" s="1009"/>
      <c r="AJL114" s="1009"/>
      <c r="AJM114" s="1009"/>
      <c r="AJN114" s="1009"/>
      <c r="AJO114" s="1009"/>
      <c r="AJP114" s="1009"/>
      <c r="AJQ114" s="1009"/>
      <c r="AJR114" s="1009"/>
      <c r="AJS114" s="1009"/>
      <c r="AJT114" s="1009"/>
      <c r="AJU114" s="1009"/>
      <c r="AJV114" s="1009"/>
      <c r="AJW114" s="1009"/>
      <c r="AJX114" s="1009"/>
      <c r="AJY114" s="1009"/>
      <c r="AJZ114" s="1009"/>
      <c r="AKA114" s="1009"/>
      <c r="AKB114" s="1009"/>
      <c r="AKC114" s="1009"/>
      <c r="AKD114" s="1009"/>
      <c r="AKE114" s="1009"/>
      <c r="AKF114" s="1009"/>
      <c r="AKG114" s="1009"/>
      <c r="AKH114" s="1009"/>
      <c r="AKI114" s="1009"/>
      <c r="AKJ114" s="1009"/>
      <c r="AKK114" s="1009"/>
      <c r="AKL114" s="1009"/>
      <c r="AKM114" s="1009"/>
      <c r="AKN114" s="1009"/>
      <c r="AKO114" s="1009"/>
      <c r="AKP114" s="1009"/>
      <c r="AKQ114" s="1009"/>
      <c r="AKR114" s="1009"/>
      <c r="AKS114" s="1009"/>
      <c r="AKT114" s="1009"/>
      <c r="AKU114" s="1009"/>
      <c r="AKV114" s="1009"/>
      <c r="AKW114" s="1009"/>
      <c r="AKX114" s="1009"/>
      <c r="AKY114" s="1009"/>
      <c r="AKZ114" s="1009"/>
      <c r="ALA114" s="1009"/>
      <c r="ALB114" s="1009"/>
      <c r="ALC114" s="1009"/>
      <c r="ALD114" s="1009"/>
      <c r="ALE114" s="1009"/>
      <c r="ALF114" s="1009"/>
      <c r="ALG114" s="1009"/>
      <c r="ALH114" s="1009"/>
      <c r="ALI114" s="1009"/>
      <c r="ALJ114" s="1009"/>
      <c r="ALK114" s="1009"/>
      <c r="ALL114" s="1009"/>
      <c r="ALM114" s="1009"/>
      <c r="ALN114" s="1009"/>
      <c r="ALO114" s="1009"/>
      <c r="ALP114" s="1009"/>
      <c r="ALQ114" s="1009"/>
      <c r="ALR114" s="1009"/>
      <c r="ALS114" s="1009"/>
      <c r="ALT114" s="1009"/>
      <c r="ALU114" s="1009"/>
      <c r="ALV114" s="1009"/>
      <c r="ALW114" s="1009"/>
      <c r="ALX114" s="1009"/>
      <c r="ALY114" s="1009"/>
      <c r="ALZ114" s="1009"/>
      <c r="AMA114" s="1009"/>
      <c r="AMB114" s="1009"/>
      <c r="AMC114" s="1009"/>
      <c r="AMD114" s="1009"/>
      <c r="AME114" s="1009"/>
      <c r="AMF114" s="1009"/>
      <c r="AMG114" s="1009"/>
      <c r="AMH114" s="1009"/>
      <c r="AMI114" s="1009"/>
      <c r="AMJ114" s="1009"/>
      <c r="AMK114" s="1009"/>
      <c r="AML114" s="1009"/>
      <c r="AMM114" s="1009"/>
      <c r="AMN114" s="1009"/>
      <c r="AMO114" s="1009"/>
      <c r="AMP114" s="1009"/>
      <c r="AMQ114" s="1009"/>
      <c r="AMR114" s="1009"/>
      <c r="AMS114" s="1009"/>
      <c r="AMT114" s="1009"/>
      <c r="AMU114" s="1009"/>
      <c r="AMV114" s="1009"/>
      <c r="AMW114" s="1009"/>
      <c r="AMX114" s="1009"/>
      <c r="AMY114" s="1009"/>
      <c r="AMZ114" s="1009"/>
      <c r="ANA114" s="1009"/>
      <c r="ANB114" s="1009"/>
      <c r="ANC114" s="1009"/>
      <c r="AND114" s="1009"/>
      <c r="ANE114" s="1009"/>
      <c r="ANF114" s="1009"/>
      <c r="ANG114" s="1009"/>
      <c r="ANH114" s="1009"/>
      <c r="ANI114" s="1009"/>
      <c r="ANJ114" s="1009"/>
      <c r="ANK114" s="1009"/>
      <c r="ANL114" s="1009"/>
      <c r="ANM114" s="1009"/>
      <c r="ANN114" s="1009"/>
      <c r="ANO114" s="1009"/>
      <c r="ANP114" s="1009"/>
      <c r="ANQ114" s="1009"/>
      <c r="ANR114" s="1009"/>
      <c r="ANS114" s="1009"/>
      <c r="ANT114" s="1009"/>
      <c r="ANU114" s="1009"/>
      <c r="ANV114" s="1009"/>
      <c r="ANW114" s="1009"/>
      <c r="ANX114" s="1009"/>
      <c r="ANY114" s="1009"/>
      <c r="ANZ114" s="1009"/>
      <c r="AOA114" s="1009"/>
      <c r="AOB114" s="1009"/>
      <c r="AOC114" s="1009"/>
      <c r="AOD114" s="1009"/>
      <c r="AOE114" s="1009"/>
      <c r="AOF114" s="1009"/>
      <c r="AOG114" s="1009"/>
      <c r="AOH114" s="1009"/>
      <c r="AOI114" s="1009"/>
      <c r="AOJ114" s="1009"/>
      <c r="AOK114" s="1009"/>
      <c r="AOL114" s="1009"/>
      <c r="AOM114" s="1009"/>
      <c r="AON114" s="1009"/>
      <c r="AOO114" s="1009"/>
      <c r="AOP114" s="1009"/>
      <c r="AOQ114" s="1009"/>
      <c r="AOR114" s="1009"/>
      <c r="AOS114" s="1009"/>
      <c r="AOT114" s="1009"/>
      <c r="AOU114" s="1009"/>
      <c r="AOV114" s="1009"/>
      <c r="AOW114" s="1009"/>
      <c r="AOX114" s="1009"/>
      <c r="AOY114" s="1009"/>
      <c r="AOZ114" s="1009"/>
      <c r="APA114" s="1009"/>
      <c r="APB114" s="1009"/>
      <c r="APC114" s="1009"/>
      <c r="APD114" s="1009"/>
      <c r="APE114" s="1009"/>
      <c r="APF114" s="1009"/>
      <c r="APG114" s="1009"/>
      <c r="APH114" s="1009"/>
      <c r="API114" s="1009"/>
      <c r="APJ114" s="1009"/>
      <c r="APK114" s="1009"/>
      <c r="APL114" s="1009"/>
      <c r="APM114" s="1009"/>
      <c r="APN114" s="1009"/>
      <c r="APO114" s="1009"/>
      <c r="APP114" s="1009"/>
      <c r="APQ114" s="1009"/>
      <c r="APR114" s="1009"/>
      <c r="APS114" s="1009"/>
      <c r="APT114" s="1009"/>
      <c r="APU114" s="1009"/>
      <c r="APV114" s="1009"/>
      <c r="APW114" s="1009"/>
      <c r="APX114" s="1009"/>
      <c r="APY114" s="1009"/>
      <c r="APZ114" s="1009"/>
      <c r="AQA114" s="1009"/>
      <c r="AQB114" s="1009"/>
      <c r="AQC114" s="1009"/>
      <c r="AQD114" s="1009"/>
      <c r="AQE114" s="1009"/>
      <c r="AQF114" s="1009"/>
      <c r="AQG114" s="1009"/>
      <c r="AQH114" s="1009"/>
      <c r="AQI114" s="1009"/>
      <c r="AQJ114" s="1009"/>
      <c r="AQK114" s="1009"/>
      <c r="AQL114" s="1009"/>
      <c r="AQM114" s="1009"/>
      <c r="AQN114" s="1009"/>
      <c r="AQO114" s="1009"/>
      <c r="AQP114" s="1009"/>
      <c r="AQQ114" s="1009"/>
      <c r="AQR114" s="1009"/>
      <c r="AQS114" s="1009"/>
      <c r="AQT114" s="1009"/>
      <c r="AQU114" s="1009"/>
      <c r="AQV114" s="1009"/>
      <c r="AQW114" s="1009"/>
      <c r="AQX114" s="1009"/>
      <c r="AQY114" s="1009"/>
      <c r="AQZ114" s="1009"/>
      <c r="ARA114" s="1009"/>
      <c r="ARB114" s="1009"/>
      <c r="ARC114" s="1009"/>
      <c r="ARD114" s="1009"/>
      <c r="ARE114" s="1009"/>
      <c r="ARF114" s="1009"/>
      <c r="ARG114" s="1009"/>
      <c r="ARH114" s="1009"/>
      <c r="ARI114" s="1009"/>
      <c r="ARJ114" s="1009"/>
      <c r="ARK114" s="1009"/>
      <c r="ARL114" s="1009"/>
      <c r="ARM114" s="1009"/>
      <c r="ARN114" s="1009"/>
      <c r="ARO114" s="1009"/>
      <c r="ARP114" s="1009"/>
      <c r="ARQ114" s="1009"/>
      <c r="ARR114" s="1009"/>
      <c r="ARS114" s="1009"/>
      <c r="ART114" s="1009"/>
      <c r="ARU114" s="1009"/>
      <c r="ARV114" s="1009"/>
      <c r="ARW114" s="1009"/>
      <c r="ARX114" s="1009"/>
      <c r="ARY114" s="1009"/>
      <c r="ARZ114" s="1009"/>
      <c r="ASA114" s="1009"/>
      <c r="ASB114" s="1009"/>
      <c r="ASC114" s="1009"/>
      <c r="ASD114" s="1009"/>
      <c r="ASE114" s="1009"/>
      <c r="ASF114" s="1009"/>
      <c r="ASG114" s="1009"/>
      <c r="ASH114" s="1009"/>
      <c r="ASI114" s="1009"/>
      <c r="ASJ114" s="1009"/>
      <c r="ASK114" s="1009"/>
      <c r="ASL114" s="1009"/>
      <c r="ASM114" s="1009"/>
      <c r="ASN114" s="1009"/>
      <c r="ASO114" s="1009"/>
      <c r="ASP114" s="1009"/>
      <c r="ASQ114" s="1009"/>
      <c r="ASR114" s="1009"/>
      <c r="ASS114" s="1009"/>
      <c r="AST114" s="1009"/>
      <c r="ASU114" s="1009"/>
      <c r="ASV114" s="1009"/>
      <c r="ASW114" s="1009"/>
      <c r="ASX114" s="1009"/>
      <c r="ASY114" s="1009"/>
      <c r="ASZ114" s="1009"/>
      <c r="ATA114" s="1009"/>
      <c r="ATB114" s="1009"/>
      <c r="ATC114" s="1009"/>
      <c r="ATD114" s="1009"/>
      <c r="ATE114" s="1009"/>
      <c r="ATF114" s="1009"/>
      <c r="ATG114" s="1009"/>
      <c r="ATH114" s="1009"/>
      <c r="ATI114" s="1009"/>
      <c r="ATJ114" s="1009"/>
      <c r="ATK114" s="1009"/>
      <c r="ATL114" s="1009"/>
      <c r="ATM114" s="1009"/>
      <c r="ATN114" s="1009"/>
      <c r="ATO114" s="1009"/>
      <c r="ATP114" s="1009"/>
      <c r="ATQ114" s="1009"/>
      <c r="ATR114" s="1009"/>
      <c r="ATS114" s="1009"/>
      <c r="ATT114" s="1009"/>
      <c r="ATU114" s="1009"/>
      <c r="ATV114" s="1009"/>
      <c r="ATW114" s="1009"/>
      <c r="ATX114" s="1009"/>
      <c r="ATY114" s="1009"/>
      <c r="ATZ114" s="1009"/>
      <c r="AUA114" s="1009"/>
      <c r="AUB114" s="1009"/>
      <c r="AUC114" s="1009"/>
      <c r="AUD114" s="1009"/>
      <c r="AUE114" s="1009"/>
      <c r="AUF114" s="1009"/>
      <c r="AUG114" s="1009"/>
      <c r="AUH114" s="1009"/>
      <c r="AUI114" s="1009"/>
      <c r="AUJ114" s="1009"/>
      <c r="AUK114" s="1009"/>
      <c r="AUL114" s="1009"/>
      <c r="AUM114" s="1009"/>
      <c r="AUN114" s="1009"/>
      <c r="AUO114" s="1009"/>
      <c r="AUP114" s="1009"/>
      <c r="AUQ114" s="1009"/>
      <c r="AUR114" s="1009"/>
      <c r="AUS114" s="1009"/>
      <c r="AUT114" s="1009"/>
      <c r="AUU114" s="1009"/>
      <c r="AUV114" s="1009"/>
      <c r="AUW114" s="1009"/>
      <c r="AUX114" s="1009"/>
      <c r="AUY114" s="1009"/>
      <c r="AUZ114" s="1009"/>
      <c r="AVA114" s="1009"/>
      <c r="AVB114" s="1009"/>
      <c r="AVC114" s="1009"/>
      <c r="AVD114" s="1009"/>
      <c r="AVE114" s="1009"/>
      <c r="AVF114" s="1009"/>
      <c r="AVG114" s="1009"/>
      <c r="AVH114" s="1009"/>
      <c r="AVI114" s="1009"/>
      <c r="AVJ114" s="1009"/>
      <c r="AVK114" s="1009"/>
      <c r="AVL114" s="1009"/>
      <c r="AVM114" s="1009"/>
      <c r="AVN114" s="1009"/>
      <c r="AVO114" s="1009"/>
      <c r="AVP114" s="1009"/>
      <c r="AVQ114" s="1009"/>
      <c r="AVR114" s="1009"/>
      <c r="AVS114" s="1009"/>
      <c r="AVT114" s="1009"/>
      <c r="AVU114" s="1009"/>
      <c r="AVV114" s="1009"/>
      <c r="AVW114" s="1009"/>
      <c r="AVX114" s="1009"/>
      <c r="AVY114" s="1009"/>
      <c r="AVZ114" s="1009"/>
      <c r="AWA114" s="1009"/>
      <c r="AWB114" s="1009"/>
      <c r="AWC114" s="1009"/>
      <c r="AWD114" s="1009"/>
      <c r="AWE114" s="1009"/>
      <c r="AWF114" s="1009"/>
      <c r="AWG114" s="1009"/>
      <c r="AWH114" s="1009"/>
      <c r="AWI114" s="1009"/>
      <c r="AWJ114" s="1009"/>
      <c r="AWK114" s="1009"/>
      <c r="AWL114" s="1009"/>
      <c r="AWM114" s="1009"/>
      <c r="AWN114" s="1009"/>
      <c r="AWO114" s="1009"/>
      <c r="AWP114" s="1009"/>
      <c r="AWQ114" s="1009"/>
      <c r="AWR114" s="1009"/>
      <c r="AWS114" s="1009"/>
      <c r="AWT114" s="1009"/>
      <c r="AWU114" s="1009"/>
      <c r="AWV114" s="1009"/>
      <c r="AWW114" s="1009"/>
      <c r="AWX114" s="1009"/>
      <c r="AWY114" s="1009"/>
      <c r="AWZ114" s="1009"/>
      <c r="AXA114" s="1009"/>
      <c r="AXB114" s="1009"/>
      <c r="AXC114" s="1009"/>
      <c r="AXD114" s="1009"/>
      <c r="AXE114" s="1009"/>
      <c r="AXF114" s="1009"/>
      <c r="AXG114" s="1009"/>
      <c r="AXH114" s="1009"/>
      <c r="AXI114" s="1009"/>
      <c r="AXJ114" s="1009"/>
      <c r="AXK114" s="1009"/>
      <c r="AXL114" s="1009"/>
      <c r="AXM114" s="1009"/>
      <c r="AXN114" s="1009"/>
      <c r="AXO114" s="1009"/>
      <c r="AXP114" s="1009"/>
      <c r="AXQ114" s="1009"/>
      <c r="AXR114" s="1009"/>
      <c r="AXS114" s="1009"/>
      <c r="AXT114" s="1009"/>
      <c r="AXU114" s="1009"/>
      <c r="AXV114" s="1009"/>
      <c r="AXW114" s="1009"/>
      <c r="AXX114" s="1009"/>
      <c r="AXY114" s="1009"/>
      <c r="AXZ114" s="1009"/>
      <c r="AYA114" s="1009"/>
      <c r="AYB114" s="1009"/>
      <c r="AYC114" s="1009"/>
      <c r="AYD114" s="1009"/>
      <c r="AYE114" s="1009"/>
      <c r="AYF114" s="1009"/>
      <c r="AYG114" s="1009"/>
      <c r="AYH114" s="1009"/>
      <c r="AYI114" s="1009"/>
      <c r="AYJ114" s="1009"/>
      <c r="AYK114" s="1009"/>
      <c r="AYL114" s="1009"/>
      <c r="AYM114" s="1009"/>
      <c r="AYN114" s="1009"/>
      <c r="AYO114" s="1009"/>
      <c r="AYP114" s="1009"/>
      <c r="AYQ114" s="1009"/>
      <c r="AYR114" s="1009"/>
      <c r="AYS114" s="1009"/>
      <c r="AYT114" s="1009"/>
      <c r="AYU114" s="1009"/>
      <c r="AYV114" s="1009"/>
      <c r="AYW114" s="1009"/>
      <c r="AYX114" s="1009"/>
      <c r="AYY114" s="1009"/>
      <c r="AYZ114" s="1009"/>
      <c r="AZA114" s="1009"/>
      <c r="AZB114" s="1009"/>
      <c r="AZC114" s="1009"/>
      <c r="AZD114" s="1009"/>
      <c r="AZE114" s="1009"/>
      <c r="AZF114" s="1009"/>
      <c r="AZG114" s="1009"/>
      <c r="AZH114" s="1009"/>
      <c r="AZI114" s="1009"/>
      <c r="AZJ114" s="1009"/>
      <c r="AZK114" s="1009"/>
      <c r="AZL114" s="1009"/>
      <c r="AZM114" s="1009"/>
      <c r="AZN114" s="1009"/>
      <c r="AZO114" s="1009"/>
      <c r="AZP114" s="1009"/>
      <c r="AZQ114" s="1009"/>
      <c r="AZR114" s="1009"/>
      <c r="AZS114" s="1009"/>
      <c r="AZT114" s="1009"/>
      <c r="AZU114" s="1009"/>
      <c r="AZV114" s="1009"/>
      <c r="AZW114" s="1009"/>
      <c r="AZX114" s="1009"/>
      <c r="AZY114" s="1009"/>
      <c r="AZZ114" s="1009"/>
      <c r="BAA114" s="1009"/>
      <c r="BAB114" s="1009"/>
      <c r="BAC114" s="1009"/>
      <c r="BAD114" s="1009"/>
      <c r="BAE114" s="1009"/>
      <c r="BAF114" s="1009"/>
      <c r="BAG114" s="1009"/>
      <c r="BAH114" s="1009"/>
      <c r="BAI114" s="1009"/>
      <c r="BAJ114" s="1009"/>
      <c r="BAK114" s="1009"/>
      <c r="BAL114" s="1009"/>
      <c r="BAM114" s="1009"/>
      <c r="BAN114" s="1009"/>
      <c r="BAO114" s="1009"/>
      <c r="BAP114" s="1009"/>
      <c r="BAQ114" s="1009"/>
      <c r="BAR114" s="1009"/>
      <c r="BAS114" s="1009"/>
      <c r="BAT114" s="1009"/>
      <c r="BAU114" s="1009"/>
      <c r="BAV114" s="1009"/>
      <c r="BAW114" s="1009"/>
      <c r="BAX114" s="1009"/>
      <c r="BAY114" s="1009"/>
      <c r="BAZ114" s="1009"/>
      <c r="BBA114" s="1009"/>
      <c r="BBB114" s="1009"/>
      <c r="BBC114" s="1009"/>
      <c r="BBD114" s="1009"/>
      <c r="BBE114" s="1009"/>
      <c r="BBF114" s="1009"/>
      <c r="BBG114" s="1009"/>
      <c r="BBH114" s="1009"/>
      <c r="BBI114" s="1009"/>
      <c r="BBJ114" s="1009"/>
      <c r="BBK114" s="1009"/>
      <c r="BBL114" s="1009"/>
      <c r="BBM114" s="1009"/>
      <c r="BBN114" s="1009"/>
      <c r="BBO114" s="1009"/>
      <c r="BBP114" s="1009"/>
      <c r="BBQ114" s="1009"/>
      <c r="BBR114" s="1009"/>
      <c r="BBS114" s="1009"/>
      <c r="BBT114" s="1009"/>
      <c r="BBU114" s="1009"/>
      <c r="BBV114" s="1009"/>
      <c r="BBW114" s="1009"/>
      <c r="BBX114" s="1009"/>
      <c r="BBY114" s="1009"/>
      <c r="BBZ114" s="1009"/>
      <c r="BCA114" s="1009"/>
      <c r="BCB114" s="1009"/>
      <c r="BCC114" s="1009"/>
      <c r="BCD114" s="1009"/>
      <c r="BCE114" s="1009"/>
      <c r="BCF114" s="1009"/>
      <c r="BCG114" s="1009"/>
      <c r="BCH114" s="1009"/>
      <c r="BCI114" s="1009"/>
      <c r="BCJ114" s="1009"/>
      <c r="BCK114" s="1009"/>
      <c r="BCL114" s="1009"/>
      <c r="BCM114" s="1009"/>
      <c r="BCN114" s="1009"/>
      <c r="BCO114" s="1009"/>
      <c r="BCP114" s="1009"/>
      <c r="BCQ114" s="1009"/>
      <c r="BCR114" s="1009"/>
      <c r="BCS114" s="1009"/>
      <c r="BCT114" s="1009"/>
      <c r="BCU114" s="1009"/>
      <c r="BCV114" s="1009"/>
      <c r="BCW114" s="1009"/>
      <c r="BCX114" s="1009"/>
      <c r="BCY114" s="1009"/>
      <c r="BCZ114" s="1009"/>
      <c r="BDA114" s="1009"/>
      <c r="BDB114" s="1009"/>
      <c r="BDC114" s="1009"/>
      <c r="BDD114" s="1009"/>
      <c r="BDE114" s="1009"/>
      <c r="BDF114" s="1009"/>
      <c r="BDG114" s="1009"/>
      <c r="BDH114" s="1009"/>
      <c r="BDI114" s="1009"/>
      <c r="BDJ114" s="1009"/>
      <c r="BDK114" s="1009"/>
      <c r="BDL114" s="1009"/>
      <c r="BDM114" s="1009"/>
      <c r="BDN114" s="1009"/>
      <c r="BDO114" s="1009"/>
      <c r="BDP114" s="1009"/>
      <c r="BDQ114" s="1009"/>
      <c r="BDR114" s="1009"/>
      <c r="BDS114" s="1009"/>
      <c r="BDT114" s="1009"/>
      <c r="BDU114" s="1009"/>
      <c r="BDV114" s="1009"/>
      <c r="BDW114" s="1009"/>
      <c r="BDX114" s="1009"/>
      <c r="BDY114" s="1009"/>
      <c r="BDZ114" s="1009"/>
      <c r="BEA114" s="1009"/>
      <c r="BEB114" s="1009"/>
      <c r="BEC114" s="1009"/>
      <c r="BED114" s="1009"/>
      <c r="BEE114" s="1009"/>
      <c r="BEF114" s="1009"/>
      <c r="BEG114" s="1009"/>
      <c r="BEH114" s="1009"/>
      <c r="BEI114" s="1009"/>
      <c r="BEJ114" s="1009"/>
      <c r="BEK114" s="1009"/>
      <c r="BEL114" s="1009"/>
      <c r="BEM114" s="1009"/>
      <c r="BEN114" s="1009"/>
      <c r="BEO114" s="1009"/>
      <c r="BEP114" s="1009"/>
      <c r="BEQ114" s="1009"/>
      <c r="BER114" s="1009"/>
      <c r="BES114" s="1009"/>
      <c r="BET114" s="1009"/>
      <c r="BEU114" s="1009"/>
      <c r="BEV114" s="1009"/>
      <c r="BEW114" s="1009"/>
      <c r="BEX114" s="1009"/>
      <c r="BEY114" s="1009"/>
      <c r="BEZ114" s="1009"/>
      <c r="BFA114" s="1009"/>
      <c r="BFB114" s="1009"/>
      <c r="BFC114" s="1009"/>
      <c r="BFD114" s="1009"/>
      <c r="BFE114" s="1009"/>
      <c r="BFF114" s="1009"/>
      <c r="BFG114" s="1009"/>
      <c r="BFH114" s="1009"/>
      <c r="BFI114" s="1009"/>
      <c r="BFJ114" s="1009"/>
      <c r="BFK114" s="1009"/>
      <c r="BFL114" s="1009"/>
      <c r="BFM114" s="1009"/>
      <c r="BFN114" s="1009"/>
      <c r="BFO114" s="1009"/>
      <c r="BFP114" s="1009"/>
      <c r="BFQ114" s="1009"/>
      <c r="BFR114" s="1009"/>
      <c r="BFS114" s="1009"/>
      <c r="BFT114" s="1009"/>
      <c r="BFU114" s="1009"/>
      <c r="BFV114" s="1009"/>
      <c r="BFW114" s="1009"/>
      <c r="BFX114" s="1009"/>
      <c r="BFY114" s="1009"/>
      <c r="BFZ114" s="1009"/>
      <c r="BGA114" s="1009"/>
      <c r="BGB114" s="1009"/>
      <c r="BGC114" s="1009"/>
      <c r="BGD114" s="1009"/>
      <c r="BGE114" s="1009"/>
      <c r="BGF114" s="1009"/>
      <c r="BGG114" s="1009"/>
      <c r="BGH114" s="1009"/>
      <c r="BGI114" s="1009"/>
      <c r="BGJ114" s="1009"/>
      <c r="BGK114" s="1009"/>
      <c r="BGL114" s="1009"/>
      <c r="BGM114" s="1009"/>
      <c r="BGN114" s="1009"/>
      <c r="BGO114" s="1009"/>
      <c r="BGP114" s="1009"/>
      <c r="BGQ114" s="1009"/>
      <c r="BGR114" s="1009"/>
      <c r="BGS114" s="1009"/>
      <c r="BGT114" s="1009"/>
      <c r="BGU114" s="1009"/>
      <c r="BGV114" s="1009"/>
      <c r="BGW114" s="1009"/>
      <c r="BGX114" s="1009"/>
      <c r="BGY114" s="1009"/>
      <c r="BGZ114" s="1009"/>
      <c r="BHA114" s="1009"/>
      <c r="BHB114" s="1009"/>
      <c r="BHC114" s="1009"/>
      <c r="BHD114" s="1009"/>
      <c r="BHE114" s="1009"/>
      <c r="BHF114" s="1009"/>
      <c r="BHG114" s="1009"/>
      <c r="BHH114" s="1009"/>
      <c r="BHI114" s="1009"/>
      <c r="BHJ114" s="1009"/>
      <c r="BHK114" s="1009"/>
      <c r="BHL114" s="1009"/>
      <c r="BHM114" s="1009"/>
      <c r="BHN114" s="1009"/>
      <c r="BHO114" s="1009"/>
      <c r="BHP114" s="1009"/>
      <c r="BHQ114" s="1009"/>
      <c r="BHR114" s="1009"/>
      <c r="BHS114" s="1009"/>
      <c r="BHT114" s="1009"/>
      <c r="BHU114" s="1009"/>
      <c r="BHV114" s="1009"/>
      <c r="BHW114" s="1009"/>
      <c r="BHX114" s="1009"/>
      <c r="BHY114" s="1009"/>
      <c r="BHZ114" s="1009"/>
      <c r="BIA114" s="1009"/>
      <c r="BIB114" s="1009"/>
      <c r="BIC114" s="1009"/>
      <c r="BID114" s="1009"/>
      <c r="BIE114" s="1009"/>
      <c r="BIF114" s="1009"/>
      <c r="BIG114" s="1009"/>
      <c r="BIH114" s="1009"/>
      <c r="BII114" s="1009"/>
      <c r="BIJ114" s="1009"/>
      <c r="BIK114" s="1009"/>
      <c r="BIL114" s="1009"/>
      <c r="BIM114" s="1009"/>
      <c r="BIN114" s="1009"/>
      <c r="BIO114" s="1009"/>
      <c r="BIP114" s="1009"/>
      <c r="BIQ114" s="1009"/>
      <c r="BIR114" s="1009"/>
      <c r="BIS114" s="1009"/>
      <c r="BIT114" s="1009"/>
      <c r="BIU114" s="1009"/>
      <c r="BIV114" s="1009"/>
      <c r="BIW114" s="1009"/>
      <c r="BIX114" s="1009"/>
      <c r="BIY114" s="1009"/>
      <c r="BIZ114" s="1009"/>
      <c r="BJA114" s="1009"/>
      <c r="BJB114" s="1009"/>
      <c r="BJC114" s="1009"/>
      <c r="BJD114" s="1009"/>
      <c r="BJE114" s="1009"/>
      <c r="BJF114" s="1009"/>
      <c r="BJG114" s="1009"/>
      <c r="BJH114" s="1009"/>
      <c r="BJI114" s="1009"/>
      <c r="BJJ114" s="1009"/>
      <c r="BJK114" s="1009"/>
      <c r="BJL114" s="1009"/>
      <c r="BJM114" s="1009"/>
      <c r="BJN114" s="1009"/>
      <c r="BJO114" s="1009"/>
      <c r="BJP114" s="1009"/>
      <c r="BJQ114" s="1009"/>
      <c r="BJR114" s="1009"/>
      <c r="BJS114" s="1009"/>
      <c r="BJT114" s="1009"/>
      <c r="BJU114" s="1009"/>
      <c r="BJV114" s="1009"/>
      <c r="BJW114" s="1009"/>
      <c r="BJX114" s="1009"/>
      <c r="BJY114" s="1009"/>
      <c r="BJZ114" s="1009"/>
      <c r="BKA114" s="1009"/>
      <c r="BKB114" s="1009"/>
      <c r="BKC114" s="1009"/>
      <c r="BKD114" s="1009"/>
      <c r="BKE114" s="1009"/>
      <c r="BKF114" s="1009"/>
      <c r="BKG114" s="1009"/>
      <c r="BKH114" s="1009"/>
      <c r="BKI114" s="1009"/>
      <c r="BKJ114" s="1009"/>
      <c r="BKK114" s="1009"/>
      <c r="BKL114" s="1009"/>
      <c r="BKM114" s="1009"/>
      <c r="BKN114" s="1009"/>
      <c r="BKO114" s="1009"/>
      <c r="BKP114" s="1009"/>
      <c r="BKQ114" s="1009"/>
      <c r="BKR114" s="1009"/>
      <c r="BKS114" s="1009"/>
      <c r="BKT114" s="1009"/>
      <c r="BKU114" s="1009"/>
      <c r="BKV114" s="1009"/>
      <c r="BKW114" s="1009"/>
      <c r="BKX114" s="1009"/>
      <c r="BKY114" s="1009"/>
      <c r="BKZ114" s="1009"/>
      <c r="BLA114" s="1009"/>
      <c r="BLB114" s="1009"/>
      <c r="BLC114" s="1009"/>
      <c r="BLD114" s="1009"/>
      <c r="BLE114" s="1009"/>
      <c r="BLF114" s="1009"/>
      <c r="BLG114" s="1009"/>
      <c r="BLH114" s="1009"/>
      <c r="BLI114" s="1009"/>
      <c r="BLJ114" s="1009"/>
      <c r="BLK114" s="1009"/>
      <c r="BLL114" s="1009"/>
      <c r="BLM114" s="1009"/>
      <c r="BLN114" s="1009"/>
      <c r="BLO114" s="1009"/>
      <c r="BLP114" s="1009"/>
      <c r="BLQ114" s="1009"/>
      <c r="BLR114" s="1009"/>
      <c r="BLS114" s="1009"/>
      <c r="BLT114" s="1009"/>
      <c r="BLU114" s="1009"/>
      <c r="BLV114" s="1009"/>
      <c r="BLW114" s="1009"/>
      <c r="BLX114" s="1009"/>
      <c r="BLY114" s="1009"/>
      <c r="BLZ114" s="1009"/>
      <c r="BMA114" s="1009"/>
      <c r="BMB114" s="1009"/>
      <c r="BMC114" s="1009"/>
      <c r="BMD114" s="1009"/>
      <c r="BME114" s="1009"/>
      <c r="BMF114" s="1009"/>
      <c r="BMG114" s="1009"/>
      <c r="BMH114" s="1009"/>
      <c r="BMI114" s="1009"/>
      <c r="BMJ114" s="1009"/>
      <c r="BMK114" s="1009"/>
      <c r="BML114" s="1009"/>
      <c r="BMM114" s="1009"/>
      <c r="BMN114" s="1009"/>
      <c r="BMO114" s="1009"/>
      <c r="BMP114" s="1009"/>
      <c r="BMQ114" s="1009"/>
      <c r="BMR114" s="1009"/>
      <c r="BMS114" s="1009"/>
      <c r="BMT114" s="1009"/>
      <c r="BMU114" s="1009"/>
      <c r="BMV114" s="1009"/>
      <c r="BMW114" s="1009"/>
      <c r="BMX114" s="1009"/>
      <c r="BMY114" s="1009"/>
      <c r="BMZ114" s="1009"/>
      <c r="BNA114" s="1009"/>
      <c r="BNB114" s="1009"/>
      <c r="BNC114" s="1009"/>
      <c r="BND114" s="1009"/>
      <c r="BNE114" s="1009"/>
      <c r="BNF114" s="1009"/>
      <c r="BNG114" s="1009"/>
      <c r="BNH114" s="1009"/>
      <c r="BNI114" s="1009"/>
      <c r="BNJ114" s="1009"/>
      <c r="BNK114" s="1009"/>
      <c r="BNL114" s="1009"/>
      <c r="BNM114" s="1009"/>
      <c r="BNN114" s="1009"/>
      <c r="BNO114" s="1009"/>
      <c r="BNP114" s="1009"/>
      <c r="BNQ114" s="1009"/>
      <c r="BNR114" s="1009"/>
      <c r="BNS114" s="1009"/>
      <c r="BNT114" s="1009"/>
      <c r="BNU114" s="1009"/>
      <c r="BNV114" s="1009"/>
      <c r="BNW114" s="1009"/>
      <c r="BNX114" s="1009"/>
      <c r="BNY114" s="1009"/>
      <c r="BNZ114" s="1009"/>
      <c r="BOA114" s="1009"/>
      <c r="BOB114" s="1009"/>
      <c r="BOC114" s="1009"/>
      <c r="BOD114" s="1009"/>
      <c r="BOE114" s="1009"/>
      <c r="BOF114" s="1009"/>
      <c r="BOG114" s="1009"/>
      <c r="BOH114" s="1009"/>
      <c r="BOI114" s="1009"/>
      <c r="BOJ114" s="1009"/>
      <c r="BOK114" s="1009"/>
      <c r="BOL114" s="1009"/>
      <c r="BOM114" s="1009"/>
      <c r="BON114" s="1009"/>
      <c r="BOO114" s="1009"/>
      <c r="BOP114" s="1009"/>
      <c r="BOQ114" s="1009"/>
      <c r="BOR114" s="1009"/>
      <c r="BOS114" s="1009"/>
      <c r="BOT114" s="1009"/>
      <c r="BOU114" s="1009"/>
      <c r="BOV114" s="1009"/>
      <c r="BOW114" s="1009"/>
      <c r="BOX114" s="1009"/>
      <c r="BOY114" s="1009"/>
      <c r="BOZ114" s="1009"/>
      <c r="BPA114" s="1009"/>
      <c r="BPB114" s="1009"/>
      <c r="BPC114" s="1009"/>
      <c r="BPD114" s="1009"/>
      <c r="BPE114" s="1009"/>
      <c r="BPF114" s="1009"/>
      <c r="BPG114" s="1009"/>
      <c r="BPH114" s="1009"/>
      <c r="BPI114" s="1009"/>
      <c r="BPJ114" s="1009"/>
      <c r="BPK114" s="1009"/>
      <c r="BPL114" s="1009"/>
      <c r="BPM114" s="1009"/>
      <c r="BPN114" s="1009"/>
      <c r="BPO114" s="1009"/>
      <c r="BPP114" s="1009"/>
      <c r="BPQ114" s="1009"/>
      <c r="BPR114" s="1009"/>
      <c r="BPS114" s="1009"/>
      <c r="BPT114" s="1009"/>
      <c r="BPU114" s="1009"/>
      <c r="BPV114" s="1009"/>
      <c r="BPW114" s="1009"/>
      <c r="BPX114" s="1009"/>
      <c r="BPY114" s="1009"/>
      <c r="BPZ114" s="1009"/>
      <c r="BQA114" s="1009"/>
      <c r="BQB114" s="1009"/>
      <c r="BQC114" s="1009"/>
      <c r="BQD114" s="1009"/>
      <c r="BQE114" s="1009"/>
      <c r="BQF114" s="1009"/>
      <c r="BQG114" s="1009"/>
      <c r="BQH114" s="1009"/>
      <c r="BQI114" s="1009"/>
      <c r="BQJ114" s="1009"/>
      <c r="BQK114" s="1009"/>
      <c r="BQL114" s="1009"/>
      <c r="BQM114" s="1009"/>
      <c r="BQN114" s="1009"/>
      <c r="BQO114" s="1009"/>
      <c r="BQP114" s="1009"/>
      <c r="BQQ114" s="1009"/>
      <c r="BQR114" s="1009"/>
      <c r="BQS114" s="1009"/>
      <c r="BQT114" s="1009"/>
      <c r="BQU114" s="1009"/>
      <c r="BQV114" s="1009"/>
      <c r="BQW114" s="1009"/>
      <c r="BQX114" s="1009"/>
      <c r="BQY114" s="1009"/>
      <c r="BQZ114" s="1009"/>
      <c r="BRA114" s="1009"/>
      <c r="BRB114" s="1009"/>
      <c r="BRC114" s="1009"/>
      <c r="BRD114" s="1009"/>
      <c r="BRE114" s="1009"/>
      <c r="BRF114" s="1009"/>
      <c r="BRG114" s="1009"/>
      <c r="BRH114" s="1009"/>
      <c r="BRI114" s="1009"/>
      <c r="BRJ114" s="1009"/>
      <c r="BRK114" s="1009"/>
      <c r="BRL114" s="1009"/>
      <c r="BRM114" s="1009"/>
      <c r="BRN114" s="1009"/>
      <c r="BRO114" s="1009"/>
      <c r="BRP114" s="1009"/>
      <c r="BRQ114" s="1009"/>
      <c r="BRR114" s="1009"/>
      <c r="BRS114" s="1009"/>
      <c r="BRT114" s="1009"/>
      <c r="BRU114" s="1009"/>
      <c r="BRV114" s="1009"/>
      <c r="BRW114" s="1009"/>
      <c r="BRX114" s="1009"/>
      <c r="BRY114" s="1009"/>
      <c r="BRZ114" s="1009"/>
      <c r="BSA114" s="1009"/>
      <c r="BSB114" s="1009"/>
      <c r="BSC114" s="1009"/>
      <c r="BSD114" s="1009"/>
      <c r="BSE114" s="1009"/>
      <c r="BSF114" s="1009"/>
      <c r="BSG114" s="1009"/>
      <c r="BSH114" s="1009"/>
      <c r="BSI114" s="1009"/>
      <c r="BSJ114" s="1009"/>
      <c r="BSK114" s="1009"/>
      <c r="BSL114" s="1009"/>
      <c r="BSM114" s="1009"/>
      <c r="BSN114" s="1009"/>
      <c r="BSO114" s="1009"/>
      <c r="BSP114" s="1009"/>
      <c r="BSQ114" s="1009"/>
      <c r="BSR114" s="1009"/>
      <c r="BSS114" s="1009"/>
      <c r="BST114" s="1009"/>
      <c r="BSU114" s="1009"/>
      <c r="BSV114" s="1009"/>
      <c r="BSW114" s="1009"/>
      <c r="BSX114" s="1009"/>
      <c r="BSY114" s="1009"/>
      <c r="BSZ114" s="1009"/>
      <c r="BTA114" s="1009"/>
      <c r="BTB114" s="1009"/>
      <c r="BTC114" s="1009"/>
      <c r="BTD114" s="1009"/>
      <c r="BTE114" s="1009"/>
      <c r="BTF114" s="1009"/>
      <c r="BTG114" s="1009"/>
      <c r="BTH114" s="1009"/>
      <c r="BTI114" s="1009"/>
      <c r="BTJ114" s="1009"/>
      <c r="BTK114" s="1009"/>
      <c r="BTL114" s="1009"/>
      <c r="BTM114" s="1009"/>
      <c r="BTN114" s="1009"/>
      <c r="BTO114" s="1009"/>
      <c r="BTP114" s="1009"/>
      <c r="BTQ114" s="1009"/>
      <c r="BTR114" s="1009"/>
      <c r="BTS114" s="1009"/>
      <c r="BTT114" s="1009"/>
      <c r="BTU114" s="1009"/>
      <c r="BTV114" s="1009"/>
      <c r="BTW114" s="1009"/>
      <c r="BTX114" s="1009"/>
      <c r="BTY114" s="1009"/>
      <c r="BTZ114" s="1009"/>
      <c r="BUA114" s="1009"/>
      <c r="BUB114" s="1009"/>
      <c r="BUC114" s="1009"/>
      <c r="BUD114" s="1009"/>
      <c r="BUE114" s="1009"/>
      <c r="BUF114" s="1009"/>
      <c r="BUG114" s="1009"/>
      <c r="BUH114" s="1009"/>
      <c r="BUI114" s="1009"/>
      <c r="BUJ114" s="1009"/>
      <c r="BUK114" s="1009"/>
      <c r="BUL114" s="1009"/>
      <c r="BUM114" s="1009"/>
      <c r="BUN114" s="1009"/>
      <c r="BUO114" s="1009"/>
      <c r="BUP114" s="1009"/>
      <c r="BUQ114" s="1009"/>
      <c r="BUR114" s="1009"/>
      <c r="BUS114" s="1009"/>
      <c r="BUT114" s="1009"/>
      <c r="BUU114" s="1009"/>
      <c r="BUV114" s="1009"/>
      <c r="BUW114" s="1009"/>
      <c r="BUX114" s="1009"/>
      <c r="BUY114" s="1009"/>
      <c r="BUZ114" s="1009"/>
      <c r="BVA114" s="1009"/>
      <c r="BVB114" s="1009"/>
      <c r="BVC114" s="1009"/>
      <c r="BVD114" s="1009"/>
      <c r="BVE114" s="1009"/>
      <c r="BVF114" s="1009"/>
      <c r="BVG114" s="1009"/>
      <c r="BVH114" s="1009"/>
      <c r="BVI114" s="1009"/>
      <c r="BVJ114" s="1009"/>
      <c r="BVK114" s="1009"/>
      <c r="BVL114" s="1009"/>
      <c r="BVM114" s="1009"/>
      <c r="BVN114" s="1009"/>
      <c r="BVO114" s="1009"/>
      <c r="BVP114" s="1009"/>
      <c r="BVQ114" s="1009"/>
      <c r="BVR114" s="1009"/>
      <c r="BVS114" s="1009"/>
      <c r="BVT114" s="1009"/>
      <c r="BVU114" s="1009"/>
      <c r="BVV114" s="1009"/>
      <c r="BVW114" s="1009"/>
      <c r="BVX114" s="1009"/>
      <c r="BVY114" s="1009"/>
      <c r="BVZ114" s="1009"/>
      <c r="BWA114" s="1009"/>
      <c r="BWB114" s="1009"/>
      <c r="BWC114" s="1009"/>
      <c r="BWD114" s="1009"/>
      <c r="BWE114" s="1009"/>
      <c r="BWF114" s="1009"/>
      <c r="BWG114" s="1009"/>
      <c r="BWH114" s="1009"/>
      <c r="BWI114" s="1009"/>
      <c r="BWJ114" s="1009"/>
      <c r="BWK114" s="1009"/>
      <c r="BWL114" s="1009"/>
      <c r="BWM114" s="1009"/>
      <c r="BWN114" s="1009"/>
      <c r="BWO114" s="1009"/>
      <c r="BWP114" s="1009"/>
      <c r="BWQ114" s="1009"/>
      <c r="BWR114" s="1009"/>
      <c r="BWS114" s="1009"/>
      <c r="BWT114" s="1009"/>
      <c r="BWU114" s="1009"/>
      <c r="BWV114" s="1009"/>
      <c r="BWW114" s="1009"/>
      <c r="BWX114" s="1009"/>
      <c r="BWY114" s="1009"/>
      <c r="BWZ114" s="1009"/>
      <c r="BXA114" s="1009"/>
      <c r="BXB114" s="1009"/>
      <c r="BXC114" s="1009"/>
      <c r="BXD114" s="1009"/>
      <c r="BXE114" s="1009"/>
      <c r="BXF114" s="1009"/>
      <c r="BXG114" s="1009"/>
      <c r="BXH114" s="1009"/>
      <c r="BXI114" s="1009"/>
      <c r="BXJ114" s="1009"/>
      <c r="BXK114" s="1009"/>
      <c r="BXL114" s="1009"/>
      <c r="BXM114" s="1009"/>
      <c r="BXN114" s="1009"/>
      <c r="BXO114" s="1009"/>
      <c r="BXP114" s="1009"/>
      <c r="BXQ114" s="1009"/>
      <c r="BXR114" s="1009"/>
      <c r="BXS114" s="1009"/>
      <c r="BXT114" s="1009"/>
      <c r="BXU114" s="1009"/>
      <c r="BXV114" s="1009"/>
      <c r="BXW114" s="1009"/>
      <c r="BXX114" s="1009"/>
      <c r="BXY114" s="1009"/>
      <c r="BXZ114" s="1009"/>
      <c r="BYA114" s="1009"/>
      <c r="BYB114" s="1009"/>
      <c r="BYC114" s="1009"/>
      <c r="BYD114" s="1009"/>
      <c r="BYE114" s="1009"/>
      <c r="BYF114" s="1009"/>
      <c r="BYG114" s="1009"/>
      <c r="BYH114" s="1009"/>
      <c r="BYI114" s="1009"/>
      <c r="BYJ114" s="1009"/>
      <c r="BYK114" s="1009"/>
      <c r="BYL114" s="1009"/>
      <c r="BYM114" s="1009"/>
      <c r="BYN114" s="1009"/>
      <c r="BYO114" s="1009"/>
      <c r="BYP114" s="1009"/>
      <c r="BYQ114" s="1009"/>
      <c r="BYR114" s="1009"/>
      <c r="BYS114" s="1009"/>
      <c r="BYT114" s="1009"/>
      <c r="BYU114" s="1009"/>
      <c r="BYV114" s="1009"/>
      <c r="BYW114" s="1009"/>
      <c r="BYX114" s="1009"/>
      <c r="BYY114" s="1009"/>
      <c r="BYZ114" s="1009"/>
      <c r="BZA114" s="1009"/>
      <c r="BZB114" s="1009"/>
      <c r="BZC114" s="1009"/>
      <c r="BZD114" s="1009"/>
      <c r="BZE114" s="1009"/>
      <c r="BZF114" s="1009"/>
      <c r="BZG114" s="1009"/>
      <c r="BZH114" s="1009"/>
      <c r="BZI114" s="1009"/>
      <c r="BZJ114" s="1009"/>
      <c r="BZK114" s="1009"/>
      <c r="BZL114" s="1009"/>
      <c r="BZM114" s="1009"/>
      <c r="BZN114" s="1009"/>
      <c r="BZO114" s="1009"/>
      <c r="BZP114" s="1009"/>
      <c r="BZQ114" s="1009"/>
      <c r="BZR114" s="1009"/>
      <c r="BZS114" s="1009"/>
      <c r="BZT114" s="1009"/>
      <c r="BZU114" s="1009"/>
      <c r="BZV114" s="1009"/>
      <c r="BZW114" s="1009"/>
      <c r="BZX114" s="1009"/>
      <c r="BZY114" s="1009"/>
      <c r="BZZ114" s="1009"/>
      <c r="CAA114" s="1009"/>
      <c r="CAB114" s="1009"/>
      <c r="CAC114" s="1009"/>
      <c r="CAD114" s="1009"/>
      <c r="CAE114" s="1009"/>
      <c r="CAF114" s="1009"/>
      <c r="CAG114" s="1009"/>
      <c r="CAH114" s="1009"/>
      <c r="CAI114" s="1009"/>
      <c r="CAJ114" s="1009"/>
      <c r="CAK114" s="1009"/>
      <c r="CAL114" s="1009"/>
      <c r="CAM114" s="1009"/>
      <c r="CAN114" s="1009"/>
      <c r="CAO114" s="1009"/>
      <c r="CAP114" s="1009"/>
      <c r="CAQ114" s="1009"/>
      <c r="CAR114" s="1009"/>
      <c r="CAS114" s="1009"/>
      <c r="CAT114" s="1009"/>
      <c r="CAU114" s="1009"/>
      <c r="CAV114" s="1009"/>
      <c r="CAW114" s="1009"/>
      <c r="CAX114" s="1009"/>
      <c r="CAY114" s="1009"/>
      <c r="CAZ114" s="1009"/>
      <c r="CBA114" s="1009"/>
      <c r="CBB114" s="1009"/>
      <c r="CBC114" s="1009"/>
      <c r="CBD114" s="1009"/>
      <c r="CBE114" s="1009"/>
      <c r="CBF114" s="1009"/>
      <c r="CBG114" s="1009"/>
      <c r="CBH114" s="1009"/>
      <c r="CBI114" s="1009"/>
      <c r="CBJ114" s="1009"/>
      <c r="CBK114" s="1009"/>
      <c r="CBL114" s="1009"/>
      <c r="CBM114" s="1009"/>
      <c r="CBN114" s="1009"/>
      <c r="CBO114" s="1009"/>
      <c r="CBP114" s="1009"/>
      <c r="CBQ114" s="1009"/>
      <c r="CBR114" s="1009"/>
      <c r="CBS114" s="1009"/>
      <c r="CBT114" s="1009"/>
      <c r="CBU114" s="1009"/>
      <c r="CBV114" s="1009"/>
      <c r="CBW114" s="1009"/>
      <c r="CBX114" s="1009"/>
      <c r="CBY114" s="1009"/>
      <c r="CBZ114" s="1009"/>
      <c r="CCA114" s="1009"/>
      <c r="CCB114" s="1009"/>
      <c r="CCC114" s="1009"/>
      <c r="CCD114" s="1009"/>
      <c r="CCE114" s="1009"/>
      <c r="CCF114" s="1009"/>
      <c r="CCG114" s="1009"/>
      <c r="CCH114" s="1009"/>
      <c r="CCI114" s="1009"/>
      <c r="CCJ114" s="1009"/>
      <c r="CCK114" s="1009"/>
      <c r="CCL114" s="1009"/>
      <c r="CCM114" s="1009"/>
      <c r="CCN114" s="1009"/>
      <c r="CCO114" s="1009"/>
      <c r="CCP114" s="1009"/>
      <c r="CCQ114" s="1009"/>
      <c r="CCR114" s="1009"/>
      <c r="CCS114" s="1009"/>
      <c r="CCT114" s="1009"/>
      <c r="CCU114" s="1009"/>
      <c r="CCV114" s="1009"/>
      <c r="CCW114" s="1009"/>
      <c r="CCX114" s="1009"/>
      <c r="CCY114" s="1009"/>
      <c r="CCZ114" s="1009"/>
      <c r="CDA114" s="1009"/>
      <c r="CDB114" s="1009"/>
      <c r="CDC114" s="1009"/>
      <c r="CDD114" s="1009"/>
      <c r="CDE114" s="1009"/>
      <c r="CDF114" s="1009"/>
      <c r="CDG114" s="1009"/>
      <c r="CDH114" s="1009"/>
      <c r="CDI114" s="1009"/>
      <c r="CDJ114" s="1009"/>
      <c r="CDK114" s="1009"/>
      <c r="CDL114" s="1009"/>
      <c r="CDM114" s="1009"/>
      <c r="CDN114" s="1009"/>
      <c r="CDO114" s="1009"/>
      <c r="CDP114" s="1009"/>
      <c r="CDQ114" s="1009"/>
      <c r="CDR114" s="1009"/>
      <c r="CDS114" s="1009"/>
      <c r="CDT114" s="1009"/>
      <c r="CDU114" s="1009"/>
      <c r="CDV114" s="1009"/>
      <c r="CDW114" s="1009"/>
      <c r="CDX114" s="1009"/>
      <c r="CDY114" s="1009"/>
      <c r="CDZ114" s="1009"/>
      <c r="CEA114" s="1009"/>
      <c r="CEB114" s="1009"/>
      <c r="CEC114" s="1009"/>
      <c r="CED114" s="1009"/>
      <c r="CEE114" s="1009"/>
      <c r="CEF114" s="1009"/>
      <c r="CEG114" s="1009"/>
      <c r="CEH114" s="1009"/>
      <c r="CEI114" s="1009"/>
      <c r="CEJ114" s="1009"/>
      <c r="CEK114" s="1009"/>
      <c r="CEL114" s="1009"/>
      <c r="CEM114" s="1009"/>
      <c r="CEN114" s="1009"/>
      <c r="CEO114" s="1009"/>
      <c r="CEP114" s="1009"/>
      <c r="CEQ114" s="1009"/>
      <c r="CER114" s="1009"/>
      <c r="CES114" s="1009"/>
      <c r="CET114" s="1009"/>
      <c r="CEU114" s="1009"/>
      <c r="CEV114" s="1009"/>
      <c r="CEW114" s="1009"/>
      <c r="CEX114" s="1009"/>
      <c r="CEY114" s="1009"/>
      <c r="CEZ114" s="1009"/>
      <c r="CFA114" s="1009"/>
      <c r="CFB114" s="1009"/>
      <c r="CFC114" s="1009"/>
      <c r="CFD114" s="1009"/>
      <c r="CFE114" s="1009"/>
      <c r="CFF114" s="1009"/>
      <c r="CFG114" s="1009"/>
      <c r="CFH114" s="1009"/>
      <c r="CFI114" s="1009"/>
      <c r="CFJ114" s="1009"/>
      <c r="CFK114" s="1009"/>
      <c r="CFL114" s="1009"/>
      <c r="CFM114" s="1009"/>
      <c r="CFN114" s="1009"/>
      <c r="CFO114" s="1009"/>
      <c r="CFP114" s="1009"/>
      <c r="CFQ114" s="1009"/>
      <c r="CFR114" s="1009"/>
      <c r="CFS114" s="1009"/>
      <c r="CFT114" s="1009"/>
      <c r="CFU114" s="1009"/>
      <c r="CFV114" s="1009"/>
      <c r="CFW114" s="1009"/>
      <c r="CFX114" s="1009"/>
      <c r="CFY114" s="1009"/>
      <c r="CFZ114" s="1009"/>
      <c r="CGA114" s="1009"/>
      <c r="CGB114" s="1009"/>
      <c r="CGC114" s="1009"/>
      <c r="CGD114" s="1009"/>
      <c r="CGE114" s="1009"/>
      <c r="CGF114" s="1009"/>
      <c r="CGG114" s="1009"/>
      <c r="CGH114" s="1009"/>
      <c r="CGI114" s="1009"/>
      <c r="CGJ114" s="1009"/>
      <c r="CGK114" s="1009"/>
      <c r="CGL114" s="1009"/>
      <c r="CGM114" s="1009"/>
      <c r="CGN114" s="1009"/>
      <c r="CGO114" s="1009"/>
      <c r="CGP114" s="1009"/>
      <c r="CGQ114" s="1009"/>
      <c r="CGR114" s="1009"/>
      <c r="CGS114" s="1009"/>
      <c r="CGT114" s="1009"/>
      <c r="CGU114" s="1009"/>
      <c r="CGV114" s="1009"/>
      <c r="CGW114" s="1009"/>
      <c r="CGX114" s="1009"/>
      <c r="CGY114" s="1009"/>
      <c r="CGZ114" s="1009"/>
      <c r="CHA114" s="1009"/>
      <c r="CHB114" s="1009"/>
      <c r="CHC114" s="1009"/>
      <c r="CHD114" s="1009"/>
      <c r="CHE114" s="1009"/>
      <c r="CHF114" s="1009"/>
      <c r="CHG114" s="1009"/>
      <c r="CHH114" s="1009"/>
      <c r="CHI114" s="1009"/>
      <c r="CHJ114" s="1009"/>
      <c r="CHK114" s="1009"/>
      <c r="CHL114" s="1009"/>
      <c r="CHM114" s="1009"/>
      <c r="CHN114" s="1009"/>
      <c r="CHO114" s="1009"/>
      <c r="CHP114" s="1009"/>
      <c r="CHQ114" s="1009"/>
      <c r="CHR114" s="1009"/>
      <c r="CHS114" s="1009"/>
      <c r="CHT114" s="1009"/>
      <c r="CHU114" s="1009"/>
      <c r="CHV114" s="1009"/>
      <c r="CHW114" s="1009"/>
      <c r="CHX114" s="1009"/>
      <c r="CHY114" s="1009"/>
      <c r="CHZ114" s="1009"/>
      <c r="CIA114" s="1009"/>
      <c r="CIB114" s="1009"/>
      <c r="CIC114" s="1009"/>
      <c r="CID114" s="1009"/>
      <c r="CIE114" s="1009"/>
      <c r="CIF114" s="1009"/>
      <c r="CIG114" s="1009"/>
      <c r="CIH114" s="1009"/>
      <c r="CII114" s="1009"/>
      <c r="CIJ114" s="1009"/>
      <c r="CIK114" s="1009"/>
      <c r="CIL114" s="1009"/>
      <c r="CIM114" s="1009"/>
      <c r="CIN114" s="1009"/>
      <c r="CIO114" s="1009"/>
      <c r="CIP114" s="1009"/>
      <c r="CIQ114" s="1009"/>
      <c r="CIR114" s="1009"/>
      <c r="CIS114" s="1009"/>
      <c r="CIT114" s="1009"/>
      <c r="CIU114" s="1009"/>
      <c r="CIV114" s="1009"/>
      <c r="CIW114" s="1009"/>
      <c r="CIX114" s="1009"/>
      <c r="CIY114" s="1009"/>
      <c r="CIZ114" s="1009"/>
      <c r="CJA114" s="1009"/>
      <c r="CJB114" s="1009"/>
      <c r="CJC114" s="1009"/>
      <c r="CJD114" s="1009"/>
      <c r="CJE114" s="1009"/>
      <c r="CJF114" s="1009"/>
      <c r="CJG114" s="1009"/>
      <c r="CJH114" s="1009"/>
      <c r="CJI114" s="1009"/>
      <c r="CJJ114" s="1009"/>
      <c r="CJK114" s="1009"/>
      <c r="CJL114" s="1009"/>
      <c r="CJM114" s="1009"/>
      <c r="CJN114" s="1009"/>
      <c r="CJO114" s="1009"/>
      <c r="CJP114" s="1009"/>
      <c r="CJQ114" s="1009"/>
      <c r="CJR114" s="1009"/>
      <c r="CJS114" s="1009"/>
      <c r="CJT114" s="1009"/>
      <c r="CJU114" s="1009"/>
      <c r="CJV114" s="1009"/>
      <c r="CJW114" s="1009"/>
      <c r="CJX114" s="1009"/>
      <c r="CJY114" s="1009"/>
      <c r="CJZ114" s="1009"/>
      <c r="CKA114" s="1009"/>
      <c r="CKB114" s="1009"/>
      <c r="CKC114" s="1009"/>
      <c r="CKD114" s="1009"/>
      <c r="CKE114" s="1009"/>
      <c r="CKF114" s="1009"/>
      <c r="CKG114" s="1009"/>
      <c r="CKH114" s="1009"/>
      <c r="CKI114" s="1009"/>
      <c r="CKJ114" s="1009"/>
      <c r="CKK114" s="1009"/>
      <c r="CKL114" s="1009"/>
      <c r="CKM114" s="1009"/>
      <c r="CKN114" s="1009"/>
      <c r="CKO114" s="1009"/>
      <c r="CKP114" s="1009"/>
      <c r="CKQ114" s="1009"/>
      <c r="CKR114" s="1009"/>
      <c r="CKS114" s="1009"/>
      <c r="CKT114" s="1009"/>
      <c r="CKU114" s="1009"/>
      <c r="CKV114" s="1009"/>
      <c r="CKW114" s="1009"/>
      <c r="CKX114" s="1009"/>
      <c r="CKY114" s="1009"/>
      <c r="CKZ114" s="1009"/>
      <c r="CLA114" s="1009"/>
      <c r="CLB114" s="1009"/>
      <c r="CLC114" s="1009"/>
      <c r="CLD114" s="1009"/>
      <c r="CLE114" s="1009"/>
      <c r="CLF114" s="1009"/>
      <c r="CLG114" s="1009"/>
      <c r="CLH114" s="1009"/>
      <c r="CLI114" s="1009"/>
      <c r="CLJ114" s="1009"/>
      <c r="CLK114" s="1009"/>
      <c r="CLL114" s="1009"/>
      <c r="CLM114" s="1009"/>
      <c r="CLN114" s="1009"/>
      <c r="CLO114" s="1009"/>
      <c r="CLP114" s="1009"/>
      <c r="CLQ114" s="1009"/>
      <c r="CLR114" s="1009"/>
      <c r="CLS114" s="1009"/>
      <c r="CLT114" s="1009"/>
      <c r="CLU114" s="1009"/>
      <c r="CLV114" s="1009"/>
      <c r="CLW114" s="1009"/>
      <c r="CLX114" s="1009"/>
      <c r="CLY114" s="1009"/>
      <c r="CLZ114" s="1009"/>
      <c r="CMA114" s="1009"/>
      <c r="CMB114" s="1009"/>
      <c r="CMC114" s="1009"/>
      <c r="CMD114" s="1009"/>
      <c r="CME114" s="1009"/>
      <c r="CMF114" s="1009"/>
      <c r="CMG114" s="1009"/>
      <c r="CMH114" s="1009"/>
      <c r="CMI114" s="1009"/>
      <c r="CMJ114" s="1009"/>
      <c r="CMK114" s="1009"/>
      <c r="CML114" s="1009"/>
      <c r="CMM114" s="1009"/>
      <c r="CMN114" s="1009"/>
      <c r="CMO114" s="1009"/>
      <c r="CMP114" s="1009"/>
      <c r="CMQ114" s="1009"/>
      <c r="CMR114" s="1009"/>
      <c r="CMS114" s="1009"/>
      <c r="CMT114" s="1009"/>
      <c r="CMU114" s="1009"/>
      <c r="CMV114" s="1009"/>
      <c r="CMW114" s="1009"/>
      <c r="CMX114" s="1009"/>
      <c r="CMY114" s="1009"/>
      <c r="CMZ114" s="1009"/>
      <c r="CNA114" s="1009"/>
      <c r="CNB114" s="1009"/>
      <c r="CNC114" s="1009"/>
      <c r="CND114" s="1009"/>
      <c r="CNE114" s="1009"/>
      <c r="CNF114" s="1009"/>
      <c r="CNG114" s="1009"/>
      <c r="CNH114" s="1009"/>
      <c r="CNI114" s="1009"/>
      <c r="CNJ114" s="1009"/>
      <c r="CNK114" s="1009"/>
      <c r="CNL114" s="1009"/>
      <c r="CNM114" s="1009"/>
      <c r="CNN114" s="1009"/>
      <c r="CNO114" s="1009"/>
      <c r="CNP114" s="1009"/>
      <c r="CNQ114" s="1009"/>
      <c r="CNR114" s="1009"/>
      <c r="CNS114" s="1009"/>
      <c r="CNT114" s="1009"/>
      <c r="CNU114" s="1009"/>
      <c r="CNV114" s="1009"/>
      <c r="CNW114" s="1009"/>
      <c r="CNX114" s="1009"/>
      <c r="CNY114" s="1009"/>
      <c r="CNZ114" s="1009"/>
      <c r="COA114" s="1009"/>
      <c r="COB114" s="1009"/>
      <c r="COC114" s="1009"/>
      <c r="COD114" s="1009"/>
      <c r="COE114" s="1009"/>
      <c r="COF114" s="1009"/>
      <c r="COG114" s="1009"/>
      <c r="COH114" s="1009"/>
      <c r="COI114" s="1009"/>
      <c r="COJ114" s="1009"/>
      <c r="COK114" s="1009"/>
      <c r="COL114" s="1009"/>
      <c r="COM114" s="1009"/>
      <c r="CON114" s="1009"/>
      <c r="COO114" s="1009"/>
      <c r="COP114" s="1009"/>
      <c r="COQ114" s="1009"/>
      <c r="COR114" s="1009"/>
      <c r="COS114" s="1009"/>
      <c r="COT114" s="1009"/>
      <c r="COU114" s="1009"/>
      <c r="COV114" s="1009"/>
      <c r="COW114" s="1009"/>
      <c r="COX114" s="1009"/>
      <c r="COY114" s="1009"/>
      <c r="COZ114" s="1009"/>
      <c r="CPA114" s="1009"/>
      <c r="CPB114" s="1009"/>
      <c r="CPC114" s="1009"/>
      <c r="CPD114" s="1009"/>
      <c r="CPE114" s="1009"/>
      <c r="CPF114" s="1009"/>
      <c r="CPG114" s="1009"/>
      <c r="CPH114" s="1009"/>
      <c r="CPI114" s="1009"/>
      <c r="CPJ114" s="1009"/>
      <c r="CPK114" s="1009"/>
      <c r="CPL114" s="1009"/>
      <c r="CPM114" s="1009"/>
      <c r="CPN114" s="1009"/>
      <c r="CPO114" s="1009"/>
      <c r="CPP114" s="1009"/>
      <c r="CPQ114" s="1009"/>
      <c r="CPR114" s="1009"/>
      <c r="CPS114" s="1009"/>
      <c r="CPT114" s="1009"/>
      <c r="CPU114" s="1009"/>
      <c r="CPV114" s="1009"/>
      <c r="CPW114" s="1009"/>
      <c r="CPX114" s="1009"/>
      <c r="CPY114" s="1009"/>
      <c r="CPZ114" s="1009"/>
      <c r="CQA114" s="1009"/>
      <c r="CQB114" s="1009"/>
      <c r="CQC114" s="1009"/>
      <c r="CQD114" s="1009"/>
      <c r="CQE114" s="1009"/>
      <c r="CQF114" s="1009"/>
      <c r="CQG114" s="1009"/>
      <c r="CQH114" s="1009"/>
      <c r="CQI114" s="1009"/>
      <c r="CQJ114" s="1009"/>
      <c r="CQK114" s="1009"/>
      <c r="CQL114" s="1009"/>
      <c r="CQM114" s="1009"/>
      <c r="CQN114" s="1009"/>
      <c r="CQO114" s="1009"/>
      <c r="CQP114" s="1009"/>
      <c r="CQQ114" s="1009"/>
      <c r="CQR114" s="1009"/>
      <c r="CQS114" s="1009"/>
      <c r="CQT114" s="1009"/>
      <c r="CQU114" s="1009"/>
      <c r="CQV114" s="1009"/>
      <c r="CQW114" s="1009"/>
      <c r="CQX114" s="1009"/>
      <c r="CQY114" s="1009"/>
      <c r="CQZ114" s="1009"/>
      <c r="CRA114" s="1009"/>
      <c r="CRB114" s="1009"/>
      <c r="CRC114" s="1009"/>
      <c r="CRD114" s="1009"/>
      <c r="CRE114" s="1009"/>
      <c r="CRF114" s="1009"/>
      <c r="CRG114" s="1009"/>
      <c r="CRH114" s="1009"/>
      <c r="CRI114" s="1009"/>
      <c r="CRJ114" s="1009"/>
      <c r="CRK114" s="1009"/>
      <c r="CRL114" s="1009"/>
      <c r="CRM114" s="1009"/>
      <c r="CRN114" s="1009"/>
      <c r="CRO114" s="1009"/>
      <c r="CRP114" s="1009"/>
      <c r="CRQ114" s="1009"/>
      <c r="CRR114" s="1009"/>
      <c r="CRS114" s="1009"/>
      <c r="CRT114" s="1009"/>
      <c r="CRU114" s="1009"/>
      <c r="CRV114" s="1009"/>
      <c r="CRW114" s="1009"/>
      <c r="CRX114" s="1009"/>
      <c r="CRY114" s="1009"/>
      <c r="CRZ114" s="1009"/>
      <c r="CSA114" s="1009"/>
      <c r="CSB114" s="1009"/>
      <c r="CSC114" s="1009"/>
      <c r="CSD114" s="1009"/>
      <c r="CSE114" s="1009"/>
      <c r="CSF114" s="1009"/>
      <c r="CSG114" s="1009"/>
      <c r="CSH114" s="1009"/>
      <c r="CSI114" s="1009"/>
      <c r="CSJ114" s="1009"/>
      <c r="CSK114" s="1009"/>
      <c r="CSL114" s="1009"/>
      <c r="CSM114" s="1009"/>
      <c r="CSN114" s="1009"/>
      <c r="CSO114" s="1009"/>
      <c r="CSP114" s="1009"/>
      <c r="CSQ114" s="1009"/>
      <c r="CSR114" s="1009"/>
      <c r="CSS114" s="1009"/>
      <c r="CST114" s="1009"/>
      <c r="CSU114" s="1009"/>
      <c r="CSV114" s="1009"/>
      <c r="CSW114" s="1009"/>
      <c r="CSX114" s="1009"/>
      <c r="CSY114" s="1009"/>
      <c r="CSZ114" s="1009"/>
      <c r="CTA114" s="1009"/>
      <c r="CTB114" s="1009"/>
      <c r="CTC114" s="1009"/>
      <c r="CTD114" s="1009"/>
      <c r="CTE114" s="1009"/>
      <c r="CTF114" s="1009"/>
      <c r="CTG114" s="1009"/>
      <c r="CTH114" s="1009"/>
      <c r="CTI114" s="1009"/>
      <c r="CTJ114" s="1009"/>
      <c r="CTK114" s="1009"/>
      <c r="CTL114" s="1009"/>
      <c r="CTM114" s="1009"/>
      <c r="CTN114" s="1009"/>
      <c r="CTO114" s="1009"/>
      <c r="CTP114" s="1009"/>
      <c r="CTQ114" s="1009"/>
      <c r="CTR114" s="1009"/>
      <c r="CTS114" s="1009"/>
      <c r="CTT114" s="1009"/>
      <c r="CTU114" s="1009"/>
      <c r="CTV114" s="1009"/>
      <c r="CTW114" s="1009"/>
      <c r="CTX114" s="1009"/>
      <c r="CTY114" s="1009"/>
      <c r="CTZ114" s="1009"/>
      <c r="CUA114" s="1009"/>
      <c r="CUB114" s="1009"/>
      <c r="CUC114" s="1009"/>
      <c r="CUD114" s="1009"/>
      <c r="CUE114" s="1009"/>
      <c r="CUF114" s="1009"/>
      <c r="CUG114" s="1009"/>
      <c r="CUH114" s="1009"/>
      <c r="CUI114" s="1009"/>
      <c r="CUJ114" s="1009"/>
      <c r="CUK114" s="1009"/>
      <c r="CUL114" s="1009"/>
      <c r="CUM114" s="1009"/>
      <c r="CUN114" s="1009"/>
      <c r="CUO114" s="1009"/>
      <c r="CUP114" s="1009"/>
      <c r="CUQ114" s="1009"/>
      <c r="CUR114" s="1009"/>
      <c r="CUS114" s="1009"/>
      <c r="CUT114" s="1009"/>
      <c r="CUU114" s="1009"/>
      <c r="CUV114" s="1009"/>
      <c r="CUW114" s="1009"/>
      <c r="CUX114" s="1009"/>
      <c r="CUY114" s="1009"/>
      <c r="CUZ114" s="1009"/>
      <c r="CVA114" s="1009"/>
      <c r="CVB114" s="1009"/>
      <c r="CVC114" s="1009"/>
      <c r="CVD114" s="1009"/>
      <c r="CVE114" s="1009"/>
      <c r="CVF114" s="1009"/>
      <c r="CVG114" s="1009"/>
      <c r="CVH114" s="1009"/>
      <c r="CVI114" s="1009"/>
      <c r="CVJ114" s="1009"/>
      <c r="CVK114" s="1009"/>
      <c r="CVL114" s="1009"/>
      <c r="CVM114" s="1009"/>
      <c r="CVN114" s="1009"/>
      <c r="CVO114" s="1009"/>
      <c r="CVP114" s="1009"/>
      <c r="CVQ114" s="1009"/>
      <c r="CVR114" s="1009"/>
      <c r="CVS114" s="1009"/>
      <c r="CVT114" s="1009"/>
      <c r="CVU114" s="1009"/>
      <c r="CVV114" s="1009"/>
      <c r="CVW114" s="1009"/>
      <c r="CVX114" s="1009"/>
      <c r="CVY114" s="1009"/>
      <c r="CVZ114" s="1009"/>
      <c r="CWA114" s="1009"/>
      <c r="CWB114" s="1009"/>
      <c r="CWC114" s="1009"/>
      <c r="CWD114" s="1009"/>
      <c r="CWE114" s="1009"/>
      <c r="CWF114" s="1009"/>
      <c r="CWG114" s="1009"/>
      <c r="CWH114" s="1009"/>
      <c r="CWI114" s="1009"/>
      <c r="CWJ114" s="1009"/>
      <c r="CWK114" s="1009"/>
      <c r="CWL114" s="1009"/>
      <c r="CWM114" s="1009"/>
      <c r="CWN114" s="1009"/>
      <c r="CWO114" s="1009"/>
      <c r="CWP114" s="1009"/>
      <c r="CWQ114" s="1009"/>
      <c r="CWR114" s="1009"/>
      <c r="CWS114" s="1009"/>
      <c r="CWT114" s="1009"/>
      <c r="CWU114" s="1009"/>
      <c r="CWV114" s="1009"/>
      <c r="CWW114" s="1009"/>
      <c r="CWX114" s="1009"/>
      <c r="CWY114" s="1009"/>
      <c r="CWZ114" s="1009"/>
      <c r="CXA114" s="1009"/>
      <c r="CXB114" s="1009"/>
      <c r="CXC114" s="1009"/>
      <c r="CXD114" s="1009"/>
      <c r="CXE114" s="1009"/>
      <c r="CXF114" s="1009"/>
      <c r="CXG114" s="1009"/>
      <c r="CXH114" s="1009"/>
      <c r="CXI114" s="1009"/>
      <c r="CXJ114" s="1009"/>
      <c r="CXK114" s="1009"/>
      <c r="CXL114" s="1009"/>
      <c r="CXM114" s="1009"/>
      <c r="CXN114" s="1009"/>
      <c r="CXO114" s="1009"/>
      <c r="CXP114" s="1009"/>
      <c r="CXQ114" s="1009"/>
      <c r="CXR114" s="1009"/>
      <c r="CXS114" s="1009"/>
      <c r="CXT114" s="1009"/>
      <c r="CXU114" s="1009"/>
      <c r="CXV114" s="1009"/>
      <c r="CXW114" s="1009"/>
      <c r="CXX114" s="1009"/>
      <c r="CXY114" s="1009"/>
      <c r="CXZ114" s="1009"/>
      <c r="CYA114" s="1009"/>
      <c r="CYB114" s="1009"/>
      <c r="CYC114" s="1009"/>
      <c r="CYD114" s="1009"/>
      <c r="CYE114" s="1009"/>
      <c r="CYF114" s="1009"/>
      <c r="CYG114" s="1009"/>
      <c r="CYH114" s="1009"/>
      <c r="CYI114" s="1009"/>
      <c r="CYJ114" s="1009"/>
      <c r="CYK114" s="1009"/>
      <c r="CYL114" s="1009"/>
      <c r="CYM114" s="1009"/>
      <c r="CYN114" s="1009"/>
      <c r="CYO114" s="1009"/>
      <c r="CYP114" s="1009"/>
      <c r="CYQ114" s="1009"/>
      <c r="CYR114" s="1009"/>
      <c r="CYS114" s="1009"/>
      <c r="CYT114" s="1009"/>
      <c r="CYU114" s="1009"/>
      <c r="CYV114" s="1009"/>
      <c r="CYW114" s="1009"/>
      <c r="CYX114" s="1009"/>
      <c r="CYY114" s="1009"/>
      <c r="CYZ114" s="1009"/>
      <c r="CZA114" s="1009"/>
      <c r="CZB114" s="1009"/>
      <c r="CZC114" s="1009"/>
      <c r="CZD114" s="1009"/>
      <c r="CZE114" s="1009"/>
      <c r="CZF114" s="1009"/>
      <c r="CZG114" s="1009"/>
      <c r="CZH114" s="1009"/>
      <c r="CZI114" s="1009"/>
      <c r="CZJ114" s="1009"/>
      <c r="CZK114" s="1009"/>
      <c r="CZL114" s="1009"/>
      <c r="CZM114" s="1009"/>
      <c r="CZN114" s="1009"/>
      <c r="CZO114" s="1009"/>
      <c r="CZP114" s="1009"/>
      <c r="CZQ114" s="1009"/>
      <c r="CZR114" s="1009"/>
      <c r="CZS114" s="1009"/>
      <c r="CZT114" s="1009"/>
      <c r="CZU114" s="1009"/>
      <c r="CZV114" s="1009"/>
      <c r="CZW114" s="1009"/>
      <c r="CZX114" s="1009"/>
      <c r="CZY114" s="1009"/>
      <c r="CZZ114" s="1009"/>
      <c r="DAA114" s="1009"/>
      <c r="DAB114" s="1009"/>
      <c r="DAC114" s="1009"/>
      <c r="DAD114" s="1009"/>
      <c r="DAE114" s="1009"/>
      <c r="DAF114" s="1009"/>
      <c r="DAG114" s="1009"/>
      <c r="DAH114" s="1009"/>
      <c r="DAI114" s="1009"/>
      <c r="DAJ114" s="1009"/>
      <c r="DAK114" s="1009"/>
      <c r="DAL114" s="1009"/>
      <c r="DAM114" s="1009"/>
      <c r="DAN114" s="1009"/>
      <c r="DAO114" s="1009"/>
      <c r="DAP114" s="1009"/>
      <c r="DAQ114" s="1009"/>
      <c r="DAR114" s="1009"/>
      <c r="DAS114" s="1009"/>
      <c r="DAT114" s="1009"/>
      <c r="DAU114" s="1009"/>
      <c r="DAV114" s="1009"/>
      <c r="DAW114" s="1009"/>
      <c r="DAX114" s="1009"/>
      <c r="DAY114" s="1009"/>
      <c r="DAZ114" s="1009"/>
      <c r="DBA114" s="1009"/>
      <c r="DBB114" s="1009"/>
      <c r="DBC114" s="1009"/>
      <c r="DBD114" s="1009"/>
      <c r="DBE114" s="1009"/>
      <c r="DBF114" s="1009"/>
      <c r="DBG114" s="1009"/>
      <c r="DBH114" s="1009"/>
      <c r="DBI114" s="1009"/>
      <c r="DBJ114" s="1009"/>
      <c r="DBK114" s="1009"/>
      <c r="DBL114" s="1009"/>
      <c r="DBM114" s="1009"/>
      <c r="DBN114" s="1009"/>
      <c r="DBO114" s="1009"/>
      <c r="DBP114" s="1009"/>
      <c r="DBQ114" s="1009"/>
      <c r="DBR114" s="1009"/>
      <c r="DBS114" s="1009"/>
      <c r="DBT114" s="1009"/>
      <c r="DBU114" s="1009"/>
      <c r="DBV114" s="1009"/>
      <c r="DBW114" s="1009"/>
      <c r="DBX114" s="1009"/>
      <c r="DBY114" s="1009"/>
      <c r="DBZ114" s="1009"/>
      <c r="DCA114" s="1009"/>
      <c r="DCB114" s="1009"/>
      <c r="DCC114" s="1009"/>
      <c r="DCD114" s="1009"/>
      <c r="DCE114" s="1009"/>
      <c r="DCF114" s="1009"/>
      <c r="DCG114" s="1009"/>
      <c r="DCH114" s="1009"/>
      <c r="DCI114" s="1009"/>
      <c r="DCJ114" s="1009"/>
      <c r="DCK114" s="1009"/>
      <c r="DCL114" s="1009"/>
      <c r="DCM114" s="1009"/>
      <c r="DCN114" s="1009"/>
      <c r="DCO114" s="1009"/>
      <c r="DCP114" s="1009"/>
      <c r="DCQ114" s="1009"/>
      <c r="DCR114" s="1009"/>
      <c r="DCS114" s="1009"/>
      <c r="DCT114" s="1009"/>
      <c r="DCU114" s="1009"/>
      <c r="DCV114" s="1009"/>
      <c r="DCW114" s="1009"/>
      <c r="DCX114" s="1009"/>
      <c r="DCY114" s="1009"/>
      <c r="DCZ114" s="1009"/>
      <c r="DDA114" s="1009"/>
      <c r="DDB114" s="1009"/>
      <c r="DDC114" s="1009"/>
      <c r="DDD114" s="1009"/>
      <c r="DDE114" s="1009"/>
      <c r="DDF114" s="1009"/>
      <c r="DDG114" s="1009"/>
      <c r="DDH114" s="1009"/>
      <c r="DDI114" s="1009"/>
      <c r="DDJ114" s="1009"/>
      <c r="DDK114" s="1009"/>
      <c r="DDL114" s="1009"/>
      <c r="DDM114" s="1009"/>
      <c r="DDN114" s="1009"/>
      <c r="DDO114" s="1009"/>
      <c r="DDP114" s="1009"/>
      <c r="DDQ114" s="1009"/>
      <c r="DDR114" s="1009"/>
      <c r="DDS114" s="1009"/>
      <c r="DDT114" s="1009"/>
      <c r="DDU114" s="1009"/>
      <c r="DDV114" s="1009"/>
      <c r="DDW114" s="1009"/>
      <c r="DDX114" s="1009"/>
      <c r="DDY114" s="1009"/>
      <c r="DDZ114" s="1009"/>
      <c r="DEA114" s="1009"/>
      <c r="DEB114" s="1009"/>
      <c r="DEC114" s="1009"/>
      <c r="DED114" s="1009"/>
      <c r="DEE114" s="1009"/>
      <c r="DEF114" s="1009"/>
      <c r="DEG114" s="1009"/>
      <c r="DEH114" s="1009"/>
      <c r="DEI114" s="1009"/>
      <c r="DEJ114" s="1009"/>
      <c r="DEK114" s="1009"/>
      <c r="DEL114" s="1009"/>
      <c r="DEM114" s="1009"/>
      <c r="DEN114" s="1009"/>
      <c r="DEO114" s="1009"/>
      <c r="DEP114" s="1009"/>
      <c r="DEQ114" s="1009"/>
      <c r="DER114" s="1009"/>
      <c r="DES114" s="1009"/>
      <c r="DET114" s="1009"/>
      <c r="DEU114" s="1009"/>
      <c r="DEV114" s="1009"/>
      <c r="DEW114" s="1009"/>
      <c r="DEX114" s="1009"/>
      <c r="DEY114" s="1009"/>
      <c r="DEZ114" s="1009"/>
      <c r="DFA114" s="1009"/>
      <c r="DFB114" s="1009"/>
      <c r="DFC114" s="1009"/>
      <c r="DFD114" s="1009"/>
      <c r="DFE114" s="1009"/>
      <c r="DFF114" s="1009"/>
      <c r="DFG114" s="1009"/>
      <c r="DFH114" s="1009"/>
      <c r="DFI114" s="1009"/>
      <c r="DFJ114" s="1009"/>
      <c r="DFK114" s="1009"/>
      <c r="DFL114" s="1009"/>
      <c r="DFM114" s="1009"/>
      <c r="DFN114" s="1009"/>
      <c r="DFO114" s="1009"/>
      <c r="DFP114" s="1009"/>
      <c r="DFQ114" s="1009"/>
      <c r="DFR114" s="1009"/>
      <c r="DFS114" s="1009"/>
      <c r="DFT114" s="1009"/>
      <c r="DFU114" s="1009"/>
      <c r="DFV114" s="1009"/>
      <c r="DFW114" s="1009"/>
      <c r="DFX114" s="1009"/>
      <c r="DFY114" s="1009"/>
      <c r="DFZ114" s="1009"/>
      <c r="DGA114" s="1009"/>
      <c r="DGB114" s="1009"/>
      <c r="DGC114" s="1009"/>
      <c r="DGD114" s="1009"/>
      <c r="DGE114" s="1009"/>
      <c r="DGF114" s="1009"/>
      <c r="DGG114" s="1009"/>
      <c r="DGH114" s="1009"/>
      <c r="DGI114" s="1009"/>
      <c r="DGJ114" s="1009"/>
      <c r="DGK114" s="1009"/>
      <c r="DGL114" s="1009"/>
      <c r="DGM114" s="1009"/>
      <c r="DGN114" s="1009"/>
      <c r="DGO114" s="1009"/>
      <c r="DGP114" s="1009"/>
      <c r="DGQ114" s="1009"/>
      <c r="DGR114" s="1009"/>
      <c r="DGS114" s="1009"/>
      <c r="DGT114" s="1009"/>
      <c r="DGU114" s="1009"/>
      <c r="DGV114" s="1009"/>
      <c r="DGW114" s="1009"/>
      <c r="DGX114" s="1009"/>
      <c r="DGY114" s="1009"/>
      <c r="DGZ114" s="1009"/>
      <c r="DHA114" s="1009"/>
      <c r="DHB114" s="1009"/>
      <c r="DHC114" s="1009"/>
      <c r="DHD114" s="1009"/>
      <c r="DHE114" s="1009"/>
      <c r="DHF114" s="1009"/>
      <c r="DHG114" s="1009"/>
      <c r="DHH114" s="1009"/>
      <c r="DHI114" s="1009"/>
      <c r="DHJ114" s="1009"/>
      <c r="DHK114" s="1009"/>
      <c r="DHL114" s="1009"/>
      <c r="DHM114" s="1009"/>
      <c r="DHN114" s="1009"/>
      <c r="DHO114" s="1009"/>
      <c r="DHP114" s="1009"/>
      <c r="DHQ114" s="1009"/>
      <c r="DHR114" s="1009"/>
      <c r="DHS114" s="1009"/>
      <c r="DHT114" s="1009"/>
      <c r="DHU114" s="1009"/>
      <c r="DHV114" s="1009"/>
      <c r="DHW114" s="1009"/>
      <c r="DHX114" s="1009"/>
      <c r="DHY114" s="1009"/>
      <c r="DHZ114" s="1009"/>
      <c r="DIA114" s="1009"/>
      <c r="DIB114" s="1009"/>
      <c r="DIC114" s="1009"/>
      <c r="DID114" s="1009"/>
      <c r="DIE114" s="1009"/>
      <c r="DIF114" s="1009"/>
      <c r="DIG114" s="1009"/>
      <c r="DIH114" s="1009"/>
      <c r="DII114" s="1009"/>
      <c r="DIJ114" s="1009"/>
      <c r="DIK114" s="1009"/>
      <c r="DIL114" s="1009"/>
      <c r="DIM114" s="1009"/>
      <c r="DIN114" s="1009"/>
      <c r="DIO114" s="1009"/>
      <c r="DIP114" s="1009"/>
      <c r="DIQ114" s="1009"/>
      <c r="DIR114" s="1009"/>
      <c r="DIS114" s="1009"/>
      <c r="DIT114" s="1009"/>
      <c r="DIU114" s="1009"/>
      <c r="DIV114" s="1009"/>
      <c r="DIW114" s="1009"/>
      <c r="DIX114" s="1009"/>
      <c r="DIY114" s="1009"/>
      <c r="DIZ114" s="1009"/>
      <c r="DJA114" s="1009"/>
      <c r="DJB114" s="1009"/>
      <c r="DJC114" s="1009"/>
      <c r="DJD114" s="1009"/>
      <c r="DJE114" s="1009"/>
      <c r="DJF114" s="1009"/>
      <c r="DJG114" s="1009"/>
      <c r="DJH114" s="1009"/>
      <c r="DJI114" s="1009"/>
      <c r="DJJ114" s="1009"/>
      <c r="DJK114" s="1009"/>
      <c r="DJL114" s="1009"/>
      <c r="DJM114" s="1009"/>
      <c r="DJN114" s="1009"/>
      <c r="DJO114" s="1009"/>
      <c r="DJP114" s="1009"/>
      <c r="DJQ114" s="1009"/>
      <c r="DJR114" s="1009"/>
      <c r="DJS114" s="1009"/>
      <c r="DJT114" s="1009"/>
      <c r="DJU114" s="1009"/>
      <c r="DJV114" s="1009"/>
      <c r="DJW114" s="1009"/>
      <c r="DJX114" s="1009"/>
      <c r="DJY114" s="1009"/>
      <c r="DJZ114" s="1009"/>
      <c r="DKA114" s="1009"/>
      <c r="DKB114" s="1009"/>
      <c r="DKC114" s="1009"/>
      <c r="DKD114" s="1009"/>
      <c r="DKE114" s="1009"/>
      <c r="DKF114" s="1009"/>
      <c r="DKG114" s="1009"/>
      <c r="DKH114" s="1009"/>
      <c r="DKI114" s="1009"/>
      <c r="DKJ114" s="1009"/>
      <c r="DKK114" s="1009"/>
      <c r="DKL114" s="1009"/>
      <c r="DKM114" s="1009"/>
      <c r="DKN114" s="1009"/>
      <c r="DKO114" s="1009"/>
      <c r="DKP114" s="1009"/>
      <c r="DKQ114" s="1009"/>
      <c r="DKR114" s="1009"/>
      <c r="DKS114" s="1009"/>
      <c r="DKT114" s="1009"/>
      <c r="DKU114" s="1009"/>
      <c r="DKV114" s="1009"/>
      <c r="DKW114" s="1009"/>
      <c r="DKX114" s="1009"/>
      <c r="DKY114" s="1009"/>
      <c r="DKZ114" s="1009"/>
      <c r="DLA114" s="1009"/>
      <c r="DLB114" s="1009"/>
      <c r="DLC114" s="1009"/>
      <c r="DLD114" s="1009"/>
      <c r="DLE114" s="1009"/>
      <c r="DLF114" s="1009"/>
      <c r="DLG114" s="1009"/>
      <c r="DLH114" s="1009"/>
      <c r="DLI114" s="1009"/>
      <c r="DLJ114" s="1009"/>
      <c r="DLK114" s="1009"/>
      <c r="DLL114" s="1009"/>
      <c r="DLM114" s="1009"/>
      <c r="DLN114" s="1009"/>
      <c r="DLO114" s="1009"/>
      <c r="DLP114" s="1009"/>
      <c r="DLQ114" s="1009"/>
      <c r="DLR114" s="1009"/>
      <c r="DLS114" s="1009"/>
      <c r="DLT114" s="1009"/>
      <c r="DLU114" s="1009"/>
      <c r="DLV114" s="1009"/>
      <c r="DLW114" s="1009"/>
      <c r="DLX114" s="1009"/>
      <c r="DLY114" s="1009"/>
      <c r="DLZ114" s="1009"/>
      <c r="DMA114" s="1009"/>
      <c r="DMB114" s="1009"/>
      <c r="DMC114" s="1009"/>
      <c r="DMD114" s="1009"/>
      <c r="DME114" s="1009"/>
      <c r="DMF114" s="1009"/>
      <c r="DMG114" s="1009"/>
      <c r="DMH114" s="1009"/>
      <c r="DMI114" s="1009"/>
      <c r="DMJ114" s="1009"/>
      <c r="DMK114" s="1009"/>
      <c r="DML114" s="1009"/>
      <c r="DMM114" s="1009"/>
      <c r="DMN114" s="1009"/>
      <c r="DMO114" s="1009"/>
      <c r="DMP114" s="1009"/>
      <c r="DMQ114" s="1009"/>
      <c r="DMR114" s="1009"/>
      <c r="DMS114" s="1009"/>
      <c r="DMT114" s="1009"/>
      <c r="DMU114" s="1009"/>
      <c r="DMV114" s="1009"/>
      <c r="DMW114" s="1009"/>
      <c r="DMX114" s="1009"/>
      <c r="DMY114" s="1009"/>
      <c r="DMZ114" s="1009"/>
      <c r="DNA114" s="1009"/>
      <c r="DNB114" s="1009"/>
      <c r="DNC114" s="1009"/>
      <c r="DND114" s="1009"/>
      <c r="DNE114" s="1009"/>
      <c r="DNF114" s="1009"/>
      <c r="DNG114" s="1009"/>
      <c r="DNH114" s="1009"/>
      <c r="DNI114" s="1009"/>
      <c r="DNJ114" s="1009"/>
      <c r="DNK114" s="1009"/>
      <c r="DNL114" s="1009"/>
      <c r="DNM114" s="1009"/>
      <c r="DNN114" s="1009"/>
      <c r="DNO114" s="1009"/>
      <c r="DNP114" s="1009"/>
      <c r="DNQ114" s="1009"/>
      <c r="DNR114" s="1009"/>
      <c r="DNS114" s="1009"/>
      <c r="DNT114" s="1009"/>
      <c r="DNU114" s="1009"/>
      <c r="DNV114" s="1009"/>
      <c r="DNW114" s="1009"/>
      <c r="DNX114" s="1009"/>
      <c r="DNY114" s="1009"/>
      <c r="DNZ114" s="1009"/>
      <c r="DOA114" s="1009"/>
      <c r="DOB114" s="1009"/>
      <c r="DOC114" s="1009"/>
      <c r="DOD114" s="1009"/>
      <c r="DOE114" s="1009"/>
      <c r="DOF114" s="1009"/>
      <c r="DOG114" s="1009"/>
      <c r="DOH114" s="1009"/>
      <c r="DOI114" s="1009"/>
      <c r="DOJ114" s="1009"/>
      <c r="DOK114" s="1009"/>
      <c r="DOL114" s="1009"/>
      <c r="DOM114" s="1009"/>
      <c r="DON114" s="1009"/>
      <c r="DOO114" s="1009"/>
      <c r="DOP114" s="1009"/>
      <c r="DOQ114" s="1009"/>
      <c r="DOR114" s="1009"/>
      <c r="DOS114" s="1009"/>
      <c r="DOT114" s="1009"/>
      <c r="DOU114" s="1009"/>
      <c r="DOV114" s="1009"/>
      <c r="DOW114" s="1009"/>
      <c r="DOX114" s="1009"/>
      <c r="DOY114" s="1009"/>
      <c r="DOZ114" s="1009"/>
      <c r="DPA114" s="1009"/>
      <c r="DPB114" s="1009"/>
      <c r="DPC114" s="1009"/>
      <c r="DPD114" s="1009"/>
      <c r="DPE114" s="1009"/>
      <c r="DPF114" s="1009"/>
      <c r="DPG114" s="1009"/>
      <c r="DPH114" s="1009"/>
      <c r="DPI114" s="1009"/>
      <c r="DPJ114" s="1009"/>
      <c r="DPK114" s="1009"/>
      <c r="DPL114" s="1009"/>
      <c r="DPM114" s="1009"/>
      <c r="DPN114" s="1009"/>
      <c r="DPO114" s="1009"/>
      <c r="DPP114" s="1009"/>
      <c r="DPQ114" s="1009"/>
      <c r="DPR114" s="1009"/>
      <c r="DPS114" s="1009"/>
      <c r="DPT114" s="1009"/>
      <c r="DPU114" s="1009"/>
      <c r="DPV114" s="1009"/>
      <c r="DPW114" s="1009"/>
      <c r="DPX114" s="1009"/>
      <c r="DPY114" s="1009"/>
      <c r="DPZ114" s="1009"/>
      <c r="DQA114" s="1009"/>
      <c r="DQB114" s="1009"/>
      <c r="DQC114" s="1009"/>
      <c r="DQD114" s="1009"/>
      <c r="DQE114" s="1009"/>
      <c r="DQF114" s="1009"/>
      <c r="DQG114" s="1009"/>
      <c r="DQH114" s="1009"/>
      <c r="DQI114" s="1009"/>
      <c r="DQJ114" s="1009"/>
      <c r="DQK114" s="1009"/>
      <c r="DQL114" s="1009"/>
      <c r="DQM114" s="1009"/>
      <c r="DQN114" s="1009"/>
      <c r="DQO114" s="1009"/>
      <c r="DQP114" s="1009"/>
      <c r="DQQ114" s="1009"/>
      <c r="DQR114" s="1009"/>
      <c r="DQS114" s="1009"/>
      <c r="DQT114" s="1009"/>
      <c r="DQU114" s="1009"/>
      <c r="DQV114" s="1009"/>
      <c r="DQW114" s="1009"/>
      <c r="DQX114" s="1009"/>
      <c r="DQY114" s="1009"/>
      <c r="DQZ114" s="1009"/>
      <c r="DRA114" s="1009"/>
      <c r="DRB114" s="1009"/>
      <c r="DRC114" s="1009"/>
      <c r="DRD114" s="1009"/>
      <c r="DRE114" s="1009"/>
      <c r="DRF114" s="1009"/>
      <c r="DRG114" s="1009"/>
      <c r="DRH114" s="1009"/>
      <c r="DRI114" s="1009"/>
      <c r="DRJ114" s="1009"/>
      <c r="DRK114" s="1009"/>
      <c r="DRL114" s="1009"/>
      <c r="DRM114" s="1009"/>
      <c r="DRN114" s="1009"/>
      <c r="DRO114" s="1009"/>
      <c r="DRP114" s="1009"/>
      <c r="DRQ114" s="1009"/>
      <c r="DRR114" s="1009"/>
      <c r="DRS114" s="1009"/>
      <c r="DRT114" s="1009"/>
      <c r="DRU114" s="1009"/>
      <c r="DRV114" s="1009"/>
      <c r="DRW114" s="1009"/>
      <c r="DRX114" s="1009"/>
      <c r="DRY114" s="1009"/>
      <c r="DRZ114" s="1009"/>
      <c r="DSA114" s="1009"/>
      <c r="DSB114" s="1009"/>
      <c r="DSC114" s="1009"/>
      <c r="DSD114" s="1009"/>
      <c r="DSE114" s="1009"/>
      <c r="DSF114" s="1009"/>
      <c r="DSG114" s="1009"/>
      <c r="DSH114" s="1009"/>
      <c r="DSI114" s="1009"/>
      <c r="DSJ114" s="1009"/>
      <c r="DSK114" s="1009"/>
      <c r="DSL114" s="1009"/>
      <c r="DSM114" s="1009"/>
      <c r="DSN114" s="1009"/>
      <c r="DSO114" s="1009"/>
      <c r="DSP114" s="1009"/>
      <c r="DSQ114" s="1009"/>
      <c r="DSR114" s="1009"/>
      <c r="DSS114" s="1009"/>
      <c r="DST114" s="1009"/>
      <c r="DSU114" s="1009"/>
      <c r="DSV114" s="1009"/>
      <c r="DSW114" s="1009"/>
      <c r="DSX114" s="1009"/>
      <c r="DSY114" s="1009"/>
      <c r="DSZ114" s="1009"/>
      <c r="DTA114" s="1009"/>
      <c r="DTB114" s="1009"/>
      <c r="DTC114" s="1009"/>
      <c r="DTD114" s="1009"/>
      <c r="DTE114" s="1009"/>
      <c r="DTF114" s="1009"/>
      <c r="DTG114" s="1009"/>
      <c r="DTH114" s="1009"/>
      <c r="DTI114" s="1009"/>
      <c r="DTJ114" s="1009"/>
      <c r="DTK114" s="1009"/>
      <c r="DTL114" s="1009"/>
      <c r="DTM114" s="1009"/>
      <c r="DTN114" s="1009"/>
      <c r="DTO114" s="1009"/>
      <c r="DTP114" s="1009"/>
      <c r="DTQ114" s="1009"/>
      <c r="DTR114" s="1009"/>
      <c r="DTS114" s="1009"/>
      <c r="DTT114" s="1009"/>
      <c r="DTU114" s="1009"/>
      <c r="DTV114" s="1009"/>
      <c r="DTW114" s="1009"/>
      <c r="DTX114" s="1009"/>
      <c r="DTY114" s="1009"/>
      <c r="DTZ114" s="1009"/>
      <c r="DUA114" s="1009"/>
      <c r="DUB114" s="1009"/>
      <c r="DUC114" s="1009"/>
      <c r="DUD114" s="1009"/>
      <c r="DUE114" s="1009"/>
      <c r="DUF114" s="1009"/>
      <c r="DUG114" s="1009"/>
      <c r="DUH114" s="1009"/>
      <c r="DUI114" s="1009"/>
      <c r="DUJ114" s="1009"/>
      <c r="DUK114" s="1009"/>
      <c r="DUL114" s="1009"/>
      <c r="DUM114" s="1009"/>
      <c r="DUN114" s="1009"/>
      <c r="DUO114" s="1009"/>
      <c r="DUP114" s="1009"/>
      <c r="DUQ114" s="1009"/>
      <c r="DUR114" s="1009"/>
      <c r="DUS114" s="1009"/>
      <c r="DUT114" s="1009"/>
      <c r="DUU114" s="1009"/>
      <c r="DUV114" s="1009"/>
      <c r="DUW114" s="1009"/>
      <c r="DUX114" s="1009"/>
      <c r="DUY114" s="1009"/>
      <c r="DUZ114" s="1009"/>
      <c r="DVA114" s="1009"/>
      <c r="DVB114" s="1009"/>
      <c r="DVC114" s="1009"/>
      <c r="DVD114" s="1009"/>
      <c r="DVE114" s="1009"/>
      <c r="DVF114" s="1009"/>
      <c r="DVG114" s="1009"/>
      <c r="DVH114" s="1009"/>
      <c r="DVI114" s="1009"/>
      <c r="DVJ114" s="1009"/>
      <c r="DVK114" s="1009"/>
      <c r="DVL114" s="1009"/>
      <c r="DVM114" s="1009"/>
      <c r="DVN114" s="1009"/>
      <c r="DVO114" s="1009"/>
      <c r="DVP114" s="1009"/>
      <c r="DVQ114" s="1009"/>
      <c r="DVR114" s="1009"/>
      <c r="DVS114" s="1009"/>
      <c r="DVT114" s="1009"/>
      <c r="DVU114" s="1009"/>
      <c r="DVV114" s="1009"/>
      <c r="DVW114" s="1009"/>
      <c r="DVX114" s="1009"/>
      <c r="DVY114" s="1009"/>
      <c r="DVZ114" s="1009"/>
      <c r="DWA114" s="1009"/>
      <c r="DWB114" s="1009"/>
      <c r="DWC114" s="1009"/>
      <c r="DWD114" s="1009"/>
      <c r="DWE114" s="1009"/>
      <c r="DWF114" s="1009"/>
      <c r="DWG114" s="1009"/>
      <c r="DWH114" s="1009"/>
      <c r="DWI114" s="1009"/>
      <c r="DWJ114" s="1009"/>
      <c r="DWK114" s="1009"/>
      <c r="DWL114" s="1009"/>
      <c r="DWM114" s="1009"/>
      <c r="DWN114" s="1009"/>
      <c r="DWO114" s="1009"/>
      <c r="DWP114" s="1009"/>
      <c r="DWQ114" s="1009"/>
      <c r="DWR114" s="1009"/>
      <c r="DWS114" s="1009"/>
      <c r="DWT114" s="1009"/>
      <c r="DWU114" s="1009"/>
      <c r="DWV114" s="1009"/>
      <c r="DWW114" s="1009"/>
      <c r="DWX114" s="1009"/>
      <c r="DWY114" s="1009"/>
      <c r="DWZ114" s="1009"/>
      <c r="DXA114" s="1009"/>
      <c r="DXB114" s="1009"/>
      <c r="DXC114" s="1009"/>
      <c r="DXD114" s="1009"/>
      <c r="DXE114" s="1009"/>
      <c r="DXF114" s="1009"/>
      <c r="DXG114" s="1009"/>
      <c r="DXH114" s="1009"/>
      <c r="DXI114" s="1009"/>
      <c r="DXJ114" s="1009"/>
      <c r="DXK114" s="1009"/>
      <c r="DXL114" s="1009"/>
      <c r="DXM114" s="1009"/>
      <c r="DXN114" s="1009"/>
      <c r="DXO114" s="1009"/>
      <c r="DXP114" s="1009"/>
      <c r="DXQ114" s="1009"/>
      <c r="DXR114" s="1009"/>
      <c r="DXS114" s="1009"/>
      <c r="DXT114" s="1009"/>
      <c r="DXU114" s="1009"/>
      <c r="DXV114" s="1009"/>
      <c r="DXW114" s="1009"/>
      <c r="DXX114" s="1009"/>
      <c r="DXY114" s="1009"/>
      <c r="DXZ114" s="1009"/>
      <c r="DYA114" s="1009"/>
      <c r="DYB114" s="1009"/>
      <c r="DYC114" s="1009"/>
      <c r="DYD114" s="1009"/>
      <c r="DYE114" s="1009"/>
      <c r="DYF114" s="1009"/>
      <c r="DYG114" s="1009"/>
      <c r="DYH114" s="1009"/>
      <c r="DYI114" s="1009"/>
      <c r="DYJ114" s="1009"/>
      <c r="DYK114" s="1009"/>
      <c r="DYL114" s="1009"/>
      <c r="DYM114" s="1009"/>
      <c r="DYN114" s="1009"/>
      <c r="DYO114" s="1009"/>
      <c r="DYP114" s="1009"/>
      <c r="DYQ114" s="1009"/>
      <c r="DYR114" s="1009"/>
      <c r="DYS114" s="1009"/>
      <c r="DYT114" s="1009"/>
      <c r="DYU114" s="1009"/>
      <c r="DYV114" s="1009"/>
      <c r="DYW114" s="1009"/>
      <c r="DYX114" s="1009"/>
      <c r="DYY114" s="1009"/>
      <c r="DYZ114" s="1009"/>
      <c r="DZA114" s="1009"/>
      <c r="DZB114" s="1009"/>
      <c r="DZC114" s="1009"/>
      <c r="DZD114" s="1009"/>
      <c r="DZE114" s="1009"/>
      <c r="DZF114" s="1009"/>
      <c r="DZG114" s="1009"/>
      <c r="DZH114" s="1009"/>
      <c r="DZI114" s="1009"/>
      <c r="DZJ114" s="1009"/>
      <c r="DZK114" s="1009"/>
      <c r="DZL114" s="1009"/>
      <c r="DZM114" s="1009"/>
      <c r="DZN114" s="1009"/>
      <c r="DZO114" s="1009"/>
      <c r="DZP114" s="1009"/>
      <c r="DZQ114" s="1009"/>
      <c r="DZR114" s="1009"/>
      <c r="DZS114" s="1009"/>
      <c r="DZT114" s="1009"/>
      <c r="DZU114" s="1009"/>
      <c r="DZV114" s="1009"/>
      <c r="DZW114" s="1009"/>
      <c r="DZX114" s="1009"/>
      <c r="DZY114" s="1009"/>
      <c r="DZZ114" s="1009"/>
      <c r="EAA114" s="1009"/>
      <c r="EAB114" s="1009"/>
      <c r="EAC114" s="1009"/>
      <c r="EAD114" s="1009"/>
      <c r="EAE114" s="1009"/>
      <c r="EAF114" s="1009"/>
      <c r="EAG114" s="1009"/>
      <c r="EAH114" s="1009"/>
      <c r="EAI114" s="1009"/>
      <c r="EAJ114" s="1009"/>
      <c r="EAK114" s="1009"/>
      <c r="EAL114" s="1009"/>
      <c r="EAM114" s="1009"/>
      <c r="EAN114" s="1009"/>
      <c r="EAO114" s="1009"/>
      <c r="EAP114" s="1009"/>
      <c r="EAQ114" s="1009"/>
      <c r="EAR114" s="1009"/>
      <c r="EAS114" s="1009"/>
      <c r="EAT114" s="1009"/>
      <c r="EAU114" s="1009"/>
      <c r="EAV114" s="1009"/>
      <c r="EAW114" s="1009"/>
      <c r="EAX114" s="1009"/>
      <c r="EAY114" s="1009"/>
      <c r="EAZ114" s="1009"/>
      <c r="EBA114" s="1009"/>
      <c r="EBB114" s="1009"/>
      <c r="EBC114" s="1009"/>
      <c r="EBD114" s="1009"/>
      <c r="EBE114" s="1009"/>
      <c r="EBF114" s="1009"/>
      <c r="EBG114" s="1009"/>
      <c r="EBH114" s="1009"/>
      <c r="EBI114" s="1009"/>
      <c r="EBJ114" s="1009"/>
      <c r="EBK114" s="1009"/>
      <c r="EBL114" s="1009"/>
      <c r="EBM114" s="1009"/>
      <c r="EBN114" s="1009"/>
      <c r="EBO114" s="1009"/>
      <c r="EBP114" s="1009"/>
      <c r="EBQ114" s="1009"/>
      <c r="EBR114" s="1009"/>
      <c r="EBS114" s="1009"/>
      <c r="EBT114" s="1009"/>
      <c r="EBU114" s="1009"/>
      <c r="EBV114" s="1009"/>
      <c r="EBW114" s="1009"/>
      <c r="EBX114" s="1009"/>
      <c r="EBY114" s="1009"/>
      <c r="EBZ114" s="1009"/>
      <c r="ECA114" s="1009"/>
      <c r="ECB114" s="1009"/>
      <c r="ECC114" s="1009"/>
      <c r="ECD114" s="1009"/>
      <c r="ECE114" s="1009"/>
      <c r="ECF114" s="1009"/>
      <c r="ECG114" s="1009"/>
      <c r="ECH114" s="1009"/>
      <c r="ECI114" s="1009"/>
      <c r="ECJ114" s="1009"/>
      <c r="ECK114" s="1009"/>
      <c r="ECL114" s="1009"/>
      <c r="ECM114" s="1009"/>
      <c r="ECN114" s="1009"/>
      <c r="ECO114" s="1009"/>
      <c r="ECP114" s="1009"/>
      <c r="ECQ114" s="1009"/>
      <c r="ECR114" s="1009"/>
      <c r="ECS114" s="1009"/>
      <c r="ECT114" s="1009"/>
      <c r="ECU114" s="1009"/>
      <c r="ECV114" s="1009"/>
      <c r="ECW114" s="1009"/>
      <c r="ECX114" s="1009"/>
      <c r="ECY114" s="1009"/>
      <c r="ECZ114" s="1009"/>
      <c r="EDA114" s="1009"/>
      <c r="EDB114" s="1009"/>
      <c r="EDC114" s="1009"/>
      <c r="EDD114" s="1009"/>
      <c r="EDE114" s="1009"/>
      <c r="EDF114" s="1009"/>
      <c r="EDG114" s="1009"/>
      <c r="EDH114" s="1009"/>
      <c r="EDI114" s="1009"/>
      <c r="EDJ114" s="1009"/>
      <c r="EDK114" s="1009"/>
      <c r="EDL114" s="1009"/>
      <c r="EDM114" s="1009"/>
      <c r="EDN114" s="1009"/>
      <c r="EDO114" s="1009"/>
      <c r="EDP114" s="1009"/>
      <c r="EDQ114" s="1009"/>
      <c r="EDR114" s="1009"/>
      <c r="EDS114" s="1009"/>
      <c r="EDT114" s="1009"/>
      <c r="EDU114" s="1009"/>
      <c r="EDV114" s="1009"/>
      <c r="EDW114" s="1009"/>
      <c r="EDX114" s="1009"/>
      <c r="EDY114" s="1009"/>
      <c r="EDZ114" s="1009"/>
      <c r="EEA114" s="1009"/>
      <c r="EEB114" s="1009"/>
      <c r="EEC114" s="1009"/>
      <c r="EED114" s="1009"/>
      <c r="EEE114" s="1009"/>
      <c r="EEF114" s="1009"/>
      <c r="EEG114" s="1009"/>
      <c r="EEH114" s="1009"/>
      <c r="EEI114" s="1009"/>
      <c r="EEJ114" s="1009"/>
      <c r="EEK114" s="1009"/>
      <c r="EEL114" s="1009"/>
      <c r="EEM114" s="1009"/>
      <c r="EEN114" s="1009"/>
      <c r="EEO114" s="1009"/>
      <c r="EEP114" s="1009"/>
      <c r="EEQ114" s="1009"/>
      <c r="EER114" s="1009"/>
      <c r="EES114" s="1009"/>
      <c r="EET114" s="1009"/>
      <c r="EEU114" s="1009"/>
      <c r="EEV114" s="1009"/>
      <c r="EEW114" s="1009"/>
      <c r="EEX114" s="1009"/>
      <c r="EEY114" s="1009"/>
      <c r="EEZ114" s="1009"/>
      <c r="EFA114" s="1009"/>
      <c r="EFB114" s="1009"/>
      <c r="EFC114" s="1009"/>
      <c r="EFD114" s="1009"/>
      <c r="EFE114" s="1009"/>
      <c r="EFF114" s="1009"/>
      <c r="EFG114" s="1009"/>
      <c r="EFH114" s="1009"/>
      <c r="EFI114" s="1009"/>
      <c r="EFJ114" s="1009"/>
      <c r="EFK114" s="1009"/>
      <c r="EFL114" s="1009"/>
      <c r="EFM114" s="1009"/>
      <c r="EFN114" s="1009"/>
      <c r="EFO114" s="1009"/>
      <c r="EFP114" s="1009"/>
      <c r="EFQ114" s="1009"/>
      <c r="EFR114" s="1009"/>
      <c r="EFS114" s="1009"/>
      <c r="EFT114" s="1009"/>
      <c r="EFU114" s="1009"/>
      <c r="EFV114" s="1009"/>
      <c r="EFW114" s="1009"/>
      <c r="EFX114" s="1009"/>
      <c r="EFY114" s="1009"/>
      <c r="EFZ114" s="1009"/>
      <c r="EGA114" s="1009"/>
      <c r="EGB114" s="1009"/>
      <c r="EGC114" s="1009"/>
      <c r="EGD114" s="1009"/>
      <c r="EGE114" s="1009"/>
      <c r="EGF114" s="1009"/>
      <c r="EGG114" s="1009"/>
      <c r="EGH114" s="1009"/>
      <c r="EGI114" s="1009"/>
      <c r="EGJ114" s="1009"/>
      <c r="EGK114" s="1009"/>
      <c r="EGL114" s="1009"/>
      <c r="EGM114" s="1009"/>
      <c r="EGN114" s="1009"/>
      <c r="EGO114" s="1009"/>
      <c r="EGP114" s="1009"/>
      <c r="EGQ114" s="1009"/>
      <c r="EGR114" s="1009"/>
      <c r="EGS114" s="1009"/>
      <c r="EGT114" s="1009"/>
      <c r="EGU114" s="1009"/>
      <c r="EGV114" s="1009"/>
      <c r="EGW114" s="1009"/>
      <c r="EGX114" s="1009"/>
      <c r="EGY114" s="1009"/>
      <c r="EGZ114" s="1009"/>
      <c r="EHA114" s="1009"/>
      <c r="EHB114" s="1009"/>
      <c r="EHC114" s="1009"/>
      <c r="EHD114" s="1009"/>
      <c r="EHE114" s="1009"/>
      <c r="EHF114" s="1009"/>
      <c r="EHG114" s="1009"/>
      <c r="EHH114" s="1009"/>
      <c r="EHI114" s="1009"/>
      <c r="EHJ114" s="1009"/>
      <c r="EHK114" s="1009"/>
      <c r="EHL114" s="1009"/>
      <c r="EHM114" s="1009"/>
      <c r="EHN114" s="1009"/>
      <c r="EHO114" s="1009"/>
      <c r="EHP114" s="1009"/>
      <c r="EHQ114" s="1009"/>
      <c r="EHR114" s="1009"/>
      <c r="EHS114" s="1009"/>
      <c r="EHT114" s="1009"/>
      <c r="EHU114" s="1009"/>
      <c r="EHV114" s="1009"/>
      <c r="EHW114" s="1009"/>
      <c r="EHX114" s="1009"/>
      <c r="EHY114" s="1009"/>
      <c r="EHZ114" s="1009"/>
      <c r="EIA114" s="1009"/>
      <c r="EIB114" s="1009"/>
      <c r="EIC114" s="1009"/>
      <c r="EID114" s="1009"/>
      <c r="EIE114" s="1009"/>
      <c r="EIF114" s="1009"/>
      <c r="EIG114" s="1009"/>
      <c r="EIH114" s="1009"/>
      <c r="EII114" s="1009"/>
      <c r="EIJ114" s="1009"/>
      <c r="EIK114" s="1009"/>
      <c r="EIL114" s="1009"/>
      <c r="EIM114" s="1009"/>
      <c r="EIN114" s="1009"/>
      <c r="EIO114" s="1009"/>
      <c r="EIP114" s="1009"/>
      <c r="EIQ114" s="1009"/>
      <c r="EIR114" s="1009"/>
      <c r="EIS114" s="1009"/>
      <c r="EIT114" s="1009"/>
      <c r="EIU114" s="1009"/>
      <c r="EIV114" s="1009"/>
      <c r="EIW114" s="1009"/>
      <c r="EIX114" s="1009"/>
      <c r="EIY114" s="1009"/>
      <c r="EIZ114" s="1009"/>
      <c r="EJA114" s="1009"/>
      <c r="EJB114" s="1009"/>
      <c r="EJC114" s="1009"/>
      <c r="EJD114" s="1009"/>
      <c r="EJE114" s="1009"/>
      <c r="EJF114" s="1009"/>
      <c r="EJG114" s="1009"/>
      <c r="EJH114" s="1009"/>
      <c r="EJI114" s="1009"/>
      <c r="EJJ114" s="1009"/>
      <c r="EJK114" s="1009"/>
      <c r="EJL114" s="1009"/>
      <c r="EJM114" s="1009"/>
      <c r="EJN114" s="1009"/>
      <c r="EJO114" s="1009"/>
      <c r="EJP114" s="1009"/>
      <c r="EJQ114" s="1009"/>
      <c r="EJR114" s="1009"/>
      <c r="EJS114" s="1009"/>
      <c r="EJT114" s="1009"/>
      <c r="EJU114" s="1009"/>
      <c r="EJV114" s="1009"/>
      <c r="EJW114" s="1009"/>
      <c r="EJX114" s="1009"/>
      <c r="EJY114" s="1009"/>
      <c r="EJZ114" s="1009"/>
      <c r="EKA114" s="1009"/>
      <c r="EKB114" s="1009"/>
      <c r="EKC114" s="1009"/>
      <c r="EKD114" s="1009"/>
      <c r="EKE114" s="1009"/>
      <c r="EKF114" s="1009"/>
      <c r="EKG114" s="1009"/>
      <c r="EKH114" s="1009"/>
      <c r="EKI114" s="1009"/>
      <c r="EKJ114" s="1009"/>
      <c r="EKK114" s="1009"/>
      <c r="EKL114" s="1009"/>
      <c r="EKM114" s="1009"/>
      <c r="EKN114" s="1009"/>
      <c r="EKO114" s="1009"/>
      <c r="EKP114" s="1009"/>
      <c r="EKQ114" s="1009"/>
      <c r="EKR114" s="1009"/>
      <c r="EKS114" s="1009"/>
      <c r="EKT114" s="1009"/>
      <c r="EKU114" s="1009"/>
      <c r="EKV114" s="1009"/>
      <c r="EKW114" s="1009"/>
      <c r="EKX114" s="1009"/>
      <c r="EKY114" s="1009"/>
      <c r="EKZ114" s="1009"/>
      <c r="ELA114" s="1009"/>
      <c r="ELB114" s="1009"/>
      <c r="ELC114" s="1009"/>
      <c r="ELD114" s="1009"/>
      <c r="ELE114" s="1009"/>
      <c r="ELF114" s="1009"/>
      <c r="ELG114" s="1009"/>
      <c r="ELH114" s="1009"/>
      <c r="ELI114" s="1009"/>
      <c r="ELJ114" s="1009"/>
      <c r="ELK114" s="1009"/>
      <c r="ELL114" s="1009"/>
      <c r="ELM114" s="1009"/>
      <c r="ELN114" s="1009"/>
      <c r="ELO114" s="1009"/>
      <c r="ELP114" s="1009"/>
      <c r="ELQ114" s="1009"/>
      <c r="ELR114" s="1009"/>
      <c r="ELS114" s="1009"/>
      <c r="ELT114" s="1009"/>
      <c r="ELU114" s="1009"/>
      <c r="ELV114" s="1009"/>
      <c r="ELW114" s="1009"/>
      <c r="ELX114" s="1009"/>
      <c r="ELY114" s="1009"/>
      <c r="ELZ114" s="1009"/>
      <c r="EMA114" s="1009"/>
      <c r="EMB114" s="1009"/>
      <c r="EMC114" s="1009"/>
      <c r="EMD114" s="1009"/>
      <c r="EME114" s="1009"/>
      <c r="EMF114" s="1009"/>
      <c r="EMG114" s="1009"/>
      <c r="EMH114" s="1009"/>
      <c r="EMI114" s="1009"/>
      <c r="EMJ114" s="1009"/>
      <c r="EMK114" s="1009"/>
      <c r="EML114" s="1009"/>
      <c r="EMM114" s="1009"/>
      <c r="EMN114" s="1009"/>
      <c r="EMO114" s="1009"/>
      <c r="EMP114" s="1009"/>
      <c r="EMQ114" s="1009"/>
      <c r="EMR114" s="1009"/>
      <c r="EMS114" s="1009"/>
      <c r="EMT114" s="1009"/>
      <c r="EMU114" s="1009"/>
      <c r="EMV114" s="1009"/>
      <c r="EMW114" s="1009"/>
      <c r="EMX114" s="1009"/>
      <c r="EMY114" s="1009"/>
      <c r="EMZ114" s="1009"/>
      <c r="ENA114" s="1009"/>
      <c r="ENB114" s="1009"/>
      <c r="ENC114" s="1009"/>
      <c r="END114" s="1009"/>
      <c r="ENE114" s="1009"/>
      <c r="ENF114" s="1009"/>
      <c r="ENG114" s="1009"/>
      <c r="ENH114" s="1009"/>
      <c r="ENI114" s="1009"/>
      <c r="ENJ114" s="1009"/>
      <c r="ENK114" s="1009"/>
      <c r="ENL114" s="1009"/>
      <c r="ENM114" s="1009"/>
      <c r="ENN114" s="1009"/>
      <c r="ENO114" s="1009"/>
      <c r="ENP114" s="1009"/>
      <c r="ENQ114" s="1009"/>
      <c r="ENR114" s="1009"/>
      <c r="ENS114" s="1009"/>
      <c r="ENT114" s="1009"/>
      <c r="ENU114" s="1009"/>
      <c r="ENV114" s="1009"/>
      <c r="ENW114" s="1009"/>
      <c r="ENX114" s="1009"/>
      <c r="ENY114" s="1009"/>
      <c r="ENZ114" s="1009"/>
      <c r="EOA114" s="1009"/>
      <c r="EOB114" s="1009"/>
      <c r="EOC114" s="1009"/>
      <c r="EOD114" s="1009"/>
      <c r="EOE114" s="1009"/>
      <c r="EOF114" s="1009"/>
      <c r="EOG114" s="1009"/>
      <c r="EOH114" s="1009"/>
      <c r="EOI114" s="1009"/>
      <c r="EOJ114" s="1009"/>
      <c r="EOK114" s="1009"/>
      <c r="EOL114" s="1009"/>
      <c r="EOM114" s="1009"/>
      <c r="EON114" s="1009"/>
      <c r="EOO114" s="1009"/>
      <c r="EOP114" s="1009"/>
      <c r="EOQ114" s="1009"/>
      <c r="EOR114" s="1009"/>
      <c r="EOS114" s="1009"/>
      <c r="EOT114" s="1009"/>
      <c r="EOU114" s="1009"/>
      <c r="EOV114" s="1009"/>
      <c r="EOW114" s="1009"/>
      <c r="EOX114" s="1009"/>
      <c r="EOY114" s="1009"/>
      <c r="EOZ114" s="1009"/>
      <c r="EPA114" s="1009"/>
      <c r="EPB114" s="1009"/>
      <c r="EPC114" s="1009"/>
      <c r="EPD114" s="1009"/>
      <c r="EPE114" s="1009"/>
      <c r="EPF114" s="1009"/>
      <c r="EPG114" s="1009"/>
      <c r="EPH114" s="1009"/>
      <c r="EPI114" s="1009"/>
      <c r="EPJ114" s="1009"/>
      <c r="EPK114" s="1009"/>
      <c r="EPL114" s="1009"/>
      <c r="EPM114" s="1009"/>
      <c r="EPN114" s="1009"/>
      <c r="EPO114" s="1009"/>
      <c r="EPP114" s="1009"/>
      <c r="EPQ114" s="1009"/>
      <c r="EPR114" s="1009"/>
      <c r="EPS114" s="1009"/>
      <c r="EPT114" s="1009"/>
      <c r="EPU114" s="1009"/>
      <c r="EPV114" s="1009"/>
      <c r="EPW114" s="1009"/>
      <c r="EPX114" s="1009"/>
      <c r="EPY114" s="1009"/>
      <c r="EPZ114" s="1009"/>
      <c r="EQA114" s="1009"/>
      <c r="EQB114" s="1009"/>
      <c r="EQC114" s="1009"/>
      <c r="EQD114" s="1009"/>
      <c r="EQE114" s="1009"/>
      <c r="EQF114" s="1009"/>
      <c r="EQG114" s="1009"/>
      <c r="EQH114" s="1009"/>
      <c r="EQI114" s="1009"/>
      <c r="EQJ114" s="1009"/>
      <c r="EQK114" s="1009"/>
      <c r="EQL114" s="1009"/>
      <c r="EQM114" s="1009"/>
      <c r="EQN114" s="1009"/>
      <c r="EQO114" s="1009"/>
      <c r="EQP114" s="1009"/>
      <c r="EQQ114" s="1009"/>
      <c r="EQR114" s="1009"/>
      <c r="EQS114" s="1009"/>
      <c r="EQT114" s="1009"/>
      <c r="EQU114" s="1009"/>
      <c r="EQV114" s="1009"/>
      <c r="EQW114" s="1009"/>
      <c r="EQX114" s="1009"/>
      <c r="EQY114" s="1009"/>
      <c r="EQZ114" s="1009"/>
      <c r="ERA114" s="1009"/>
      <c r="ERB114" s="1009"/>
      <c r="ERC114" s="1009"/>
      <c r="ERD114" s="1009"/>
      <c r="ERE114" s="1009"/>
      <c r="ERF114" s="1009"/>
      <c r="ERG114" s="1009"/>
      <c r="ERH114" s="1009"/>
      <c r="ERI114" s="1009"/>
      <c r="ERJ114" s="1009"/>
      <c r="ERK114" s="1009"/>
      <c r="ERL114" s="1009"/>
      <c r="ERM114" s="1009"/>
      <c r="ERN114" s="1009"/>
      <c r="ERO114" s="1009"/>
      <c r="ERP114" s="1009"/>
      <c r="ERQ114" s="1009"/>
      <c r="ERR114" s="1009"/>
      <c r="ERS114" s="1009"/>
      <c r="ERT114" s="1009"/>
      <c r="ERU114" s="1009"/>
      <c r="ERV114" s="1009"/>
      <c r="ERW114" s="1009"/>
      <c r="ERX114" s="1009"/>
      <c r="ERY114" s="1009"/>
      <c r="ERZ114" s="1009"/>
      <c r="ESA114" s="1009"/>
      <c r="ESB114" s="1009"/>
      <c r="ESC114" s="1009"/>
      <c r="ESD114" s="1009"/>
      <c r="ESE114" s="1009"/>
      <c r="ESF114" s="1009"/>
      <c r="ESG114" s="1009"/>
      <c r="ESH114" s="1009"/>
      <c r="ESI114" s="1009"/>
      <c r="ESJ114" s="1009"/>
      <c r="ESK114" s="1009"/>
      <c r="ESL114" s="1009"/>
      <c r="ESM114" s="1009"/>
      <c r="ESN114" s="1009"/>
      <c r="ESO114" s="1009"/>
      <c r="ESP114" s="1009"/>
      <c r="ESQ114" s="1009"/>
      <c r="ESR114" s="1009"/>
      <c r="ESS114" s="1009"/>
      <c r="EST114" s="1009"/>
      <c r="ESU114" s="1009"/>
      <c r="ESV114" s="1009"/>
      <c r="ESW114" s="1009"/>
      <c r="ESX114" s="1009"/>
      <c r="ESY114" s="1009"/>
      <c r="ESZ114" s="1009"/>
      <c r="ETA114" s="1009"/>
      <c r="ETB114" s="1009"/>
      <c r="ETC114" s="1009"/>
      <c r="ETD114" s="1009"/>
      <c r="ETE114" s="1009"/>
      <c r="ETF114" s="1009"/>
      <c r="ETG114" s="1009"/>
      <c r="ETH114" s="1009"/>
      <c r="ETI114" s="1009"/>
      <c r="ETJ114" s="1009"/>
      <c r="ETK114" s="1009"/>
      <c r="ETL114" s="1009"/>
      <c r="ETM114" s="1009"/>
      <c r="ETN114" s="1009"/>
      <c r="ETO114" s="1009"/>
      <c r="ETP114" s="1009"/>
      <c r="ETQ114" s="1009"/>
      <c r="ETR114" s="1009"/>
      <c r="ETS114" s="1009"/>
      <c r="ETT114" s="1009"/>
      <c r="ETU114" s="1009"/>
      <c r="ETV114" s="1009"/>
      <c r="ETW114" s="1009"/>
      <c r="ETX114" s="1009"/>
      <c r="ETY114" s="1009"/>
      <c r="ETZ114" s="1009"/>
      <c r="EUA114" s="1009"/>
      <c r="EUB114" s="1009"/>
      <c r="EUC114" s="1009"/>
      <c r="EUD114" s="1009"/>
      <c r="EUE114" s="1009"/>
      <c r="EUF114" s="1009"/>
      <c r="EUG114" s="1009"/>
      <c r="EUH114" s="1009"/>
      <c r="EUI114" s="1009"/>
      <c r="EUJ114" s="1009"/>
      <c r="EUK114" s="1009"/>
      <c r="EUL114" s="1009"/>
      <c r="EUM114" s="1009"/>
      <c r="EUN114" s="1009"/>
      <c r="EUO114" s="1009"/>
      <c r="EUP114" s="1009"/>
      <c r="EUQ114" s="1009"/>
      <c r="EUR114" s="1009"/>
      <c r="EUS114" s="1009"/>
      <c r="EUT114" s="1009"/>
      <c r="EUU114" s="1009"/>
      <c r="EUV114" s="1009"/>
      <c r="EUW114" s="1009"/>
      <c r="EUX114" s="1009"/>
      <c r="EUY114" s="1009"/>
      <c r="EUZ114" s="1009"/>
      <c r="EVA114" s="1009"/>
      <c r="EVB114" s="1009"/>
      <c r="EVC114" s="1009"/>
      <c r="EVD114" s="1009"/>
      <c r="EVE114" s="1009"/>
      <c r="EVF114" s="1009"/>
      <c r="EVG114" s="1009"/>
      <c r="EVH114" s="1009"/>
      <c r="EVI114" s="1009"/>
      <c r="EVJ114" s="1009"/>
      <c r="EVK114" s="1009"/>
      <c r="EVL114" s="1009"/>
      <c r="EVM114" s="1009"/>
      <c r="EVN114" s="1009"/>
      <c r="EVO114" s="1009"/>
      <c r="EVP114" s="1009"/>
      <c r="EVQ114" s="1009"/>
      <c r="EVR114" s="1009"/>
      <c r="EVS114" s="1009"/>
      <c r="EVT114" s="1009"/>
      <c r="EVU114" s="1009"/>
      <c r="EVV114" s="1009"/>
      <c r="EVW114" s="1009"/>
      <c r="EVX114" s="1009"/>
      <c r="EVY114" s="1009"/>
      <c r="EVZ114" s="1009"/>
      <c r="EWA114" s="1009"/>
      <c r="EWB114" s="1009"/>
      <c r="EWC114" s="1009"/>
      <c r="EWD114" s="1009"/>
      <c r="EWE114" s="1009"/>
      <c r="EWF114" s="1009"/>
      <c r="EWG114" s="1009"/>
      <c r="EWH114" s="1009"/>
      <c r="EWI114" s="1009"/>
      <c r="EWJ114" s="1009"/>
      <c r="EWK114" s="1009"/>
      <c r="EWL114" s="1009"/>
      <c r="EWM114" s="1009"/>
      <c r="EWN114" s="1009"/>
      <c r="EWO114" s="1009"/>
      <c r="EWP114" s="1009"/>
      <c r="EWQ114" s="1009"/>
      <c r="EWR114" s="1009"/>
      <c r="EWS114" s="1009"/>
      <c r="EWT114" s="1009"/>
      <c r="EWU114" s="1009"/>
      <c r="EWV114" s="1009"/>
      <c r="EWW114" s="1009"/>
      <c r="EWX114" s="1009"/>
      <c r="EWY114" s="1009"/>
      <c r="EWZ114" s="1009"/>
      <c r="EXA114" s="1009"/>
      <c r="EXB114" s="1009"/>
      <c r="EXC114" s="1009"/>
      <c r="EXD114" s="1009"/>
      <c r="EXE114" s="1009"/>
      <c r="EXF114" s="1009"/>
      <c r="EXG114" s="1009"/>
      <c r="EXH114" s="1009"/>
      <c r="EXI114" s="1009"/>
      <c r="EXJ114" s="1009"/>
      <c r="EXK114" s="1009"/>
      <c r="EXL114" s="1009"/>
      <c r="EXM114" s="1009"/>
      <c r="EXN114" s="1009"/>
      <c r="EXO114" s="1009"/>
      <c r="EXP114" s="1009"/>
      <c r="EXQ114" s="1009"/>
      <c r="EXR114" s="1009"/>
      <c r="EXS114" s="1009"/>
      <c r="EXT114" s="1009"/>
      <c r="EXU114" s="1009"/>
      <c r="EXV114" s="1009"/>
      <c r="EXW114" s="1009"/>
      <c r="EXX114" s="1009"/>
      <c r="EXY114" s="1009"/>
      <c r="EXZ114" s="1009"/>
      <c r="EYA114" s="1009"/>
      <c r="EYB114" s="1009"/>
      <c r="EYC114" s="1009"/>
      <c r="EYD114" s="1009"/>
      <c r="EYE114" s="1009"/>
      <c r="EYF114" s="1009"/>
      <c r="EYG114" s="1009"/>
      <c r="EYH114" s="1009"/>
      <c r="EYI114" s="1009"/>
      <c r="EYJ114" s="1009"/>
      <c r="EYK114" s="1009"/>
      <c r="EYL114" s="1009"/>
      <c r="EYM114" s="1009"/>
      <c r="EYN114" s="1009"/>
      <c r="EYO114" s="1009"/>
      <c r="EYP114" s="1009"/>
      <c r="EYQ114" s="1009"/>
      <c r="EYR114" s="1009"/>
      <c r="EYS114" s="1009"/>
      <c r="EYT114" s="1009"/>
      <c r="EYU114" s="1009"/>
      <c r="EYV114" s="1009"/>
      <c r="EYW114" s="1009"/>
      <c r="EYX114" s="1009"/>
      <c r="EYY114" s="1009"/>
      <c r="EYZ114" s="1009"/>
      <c r="EZA114" s="1009"/>
      <c r="EZB114" s="1009"/>
      <c r="EZC114" s="1009"/>
      <c r="EZD114" s="1009"/>
      <c r="EZE114" s="1009"/>
      <c r="EZF114" s="1009"/>
      <c r="EZG114" s="1009"/>
      <c r="EZH114" s="1009"/>
      <c r="EZI114" s="1009"/>
      <c r="EZJ114" s="1009"/>
      <c r="EZK114" s="1009"/>
      <c r="EZL114" s="1009"/>
      <c r="EZM114" s="1009"/>
      <c r="EZN114" s="1009"/>
      <c r="EZO114" s="1009"/>
      <c r="EZP114" s="1009"/>
      <c r="EZQ114" s="1009"/>
      <c r="EZR114" s="1009"/>
      <c r="EZS114" s="1009"/>
      <c r="EZT114" s="1009"/>
      <c r="EZU114" s="1009"/>
      <c r="EZV114" s="1009"/>
      <c r="EZW114" s="1009"/>
      <c r="EZX114" s="1009"/>
      <c r="EZY114" s="1009"/>
      <c r="EZZ114" s="1009"/>
      <c r="FAA114" s="1009"/>
      <c r="FAB114" s="1009"/>
      <c r="FAC114" s="1009"/>
      <c r="FAD114" s="1009"/>
      <c r="FAE114" s="1009"/>
      <c r="FAF114" s="1009"/>
      <c r="FAG114" s="1009"/>
      <c r="FAH114" s="1009"/>
      <c r="FAI114" s="1009"/>
      <c r="FAJ114" s="1009"/>
      <c r="FAK114" s="1009"/>
      <c r="FAL114" s="1009"/>
      <c r="FAM114" s="1009"/>
      <c r="FAN114" s="1009"/>
      <c r="FAO114" s="1009"/>
      <c r="FAP114" s="1009"/>
      <c r="FAQ114" s="1009"/>
      <c r="FAR114" s="1009"/>
      <c r="FAS114" s="1009"/>
      <c r="FAT114" s="1009"/>
      <c r="FAU114" s="1009"/>
      <c r="FAV114" s="1009"/>
      <c r="FAW114" s="1009"/>
      <c r="FAX114" s="1009"/>
      <c r="FAY114" s="1009"/>
      <c r="FAZ114" s="1009"/>
      <c r="FBA114" s="1009"/>
      <c r="FBB114" s="1009"/>
      <c r="FBC114" s="1009"/>
      <c r="FBD114" s="1009"/>
      <c r="FBE114" s="1009"/>
      <c r="FBF114" s="1009"/>
      <c r="FBG114" s="1009"/>
      <c r="FBH114" s="1009"/>
      <c r="FBI114" s="1009"/>
      <c r="FBJ114" s="1009"/>
      <c r="FBK114" s="1009"/>
      <c r="FBL114" s="1009"/>
      <c r="FBM114" s="1009"/>
      <c r="FBN114" s="1009"/>
      <c r="FBO114" s="1009"/>
      <c r="FBP114" s="1009"/>
      <c r="FBQ114" s="1009"/>
      <c r="FBR114" s="1009"/>
      <c r="FBS114" s="1009"/>
      <c r="FBT114" s="1009"/>
      <c r="FBU114" s="1009"/>
      <c r="FBV114" s="1009"/>
      <c r="FBW114" s="1009"/>
      <c r="FBX114" s="1009"/>
      <c r="FBY114" s="1009"/>
      <c r="FBZ114" s="1009"/>
      <c r="FCA114" s="1009"/>
      <c r="FCB114" s="1009"/>
      <c r="FCC114" s="1009"/>
      <c r="FCD114" s="1009"/>
      <c r="FCE114" s="1009"/>
      <c r="FCF114" s="1009"/>
      <c r="FCG114" s="1009"/>
      <c r="FCH114" s="1009"/>
      <c r="FCI114" s="1009"/>
      <c r="FCJ114" s="1009"/>
      <c r="FCK114" s="1009"/>
      <c r="FCL114" s="1009"/>
      <c r="FCM114" s="1009"/>
      <c r="FCN114" s="1009"/>
      <c r="FCO114" s="1009"/>
      <c r="FCP114" s="1009"/>
      <c r="FCQ114" s="1009"/>
      <c r="FCR114" s="1009"/>
      <c r="FCS114" s="1009"/>
      <c r="FCT114" s="1009"/>
      <c r="FCU114" s="1009"/>
      <c r="FCV114" s="1009"/>
      <c r="FCW114" s="1009"/>
      <c r="FCX114" s="1009"/>
      <c r="FCY114" s="1009"/>
      <c r="FCZ114" s="1009"/>
      <c r="FDA114" s="1009"/>
      <c r="FDB114" s="1009"/>
      <c r="FDC114" s="1009"/>
      <c r="FDD114" s="1009"/>
      <c r="FDE114" s="1009"/>
      <c r="FDF114" s="1009"/>
      <c r="FDG114" s="1009"/>
      <c r="FDH114" s="1009"/>
      <c r="FDI114" s="1009"/>
      <c r="FDJ114" s="1009"/>
      <c r="FDK114" s="1009"/>
      <c r="FDL114" s="1009"/>
      <c r="FDM114" s="1009"/>
      <c r="FDN114" s="1009"/>
      <c r="FDO114" s="1009"/>
      <c r="FDP114" s="1009"/>
      <c r="FDQ114" s="1009"/>
      <c r="FDR114" s="1009"/>
      <c r="FDS114" s="1009"/>
      <c r="FDT114" s="1009"/>
      <c r="FDU114" s="1009"/>
      <c r="FDV114" s="1009"/>
      <c r="FDW114" s="1009"/>
      <c r="FDX114" s="1009"/>
      <c r="FDY114" s="1009"/>
      <c r="FDZ114" s="1009"/>
      <c r="FEA114" s="1009"/>
      <c r="FEB114" s="1009"/>
      <c r="FEC114" s="1009"/>
      <c r="FED114" s="1009"/>
      <c r="FEE114" s="1009"/>
      <c r="FEF114" s="1009"/>
      <c r="FEG114" s="1009"/>
      <c r="FEH114" s="1009"/>
      <c r="FEI114" s="1009"/>
      <c r="FEJ114" s="1009"/>
      <c r="FEK114" s="1009"/>
      <c r="FEL114" s="1009"/>
      <c r="FEM114" s="1009"/>
      <c r="FEN114" s="1009"/>
      <c r="FEO114" s="1009"/>
      <c r="FEP114" s="1009"/>
      <c r="FEQ114" s="1009"/>
      <c r="FER114" s="1009"/>
      <c r="FES114" s="1009"/>
      <c r="FET114" s="1009"/>
      <c r="FEU114" s="1009"/>
      <c r="FEV114" s="1009"/>
      <c r="FEW114" s="1009"/>
      <c r="FEX114" s="1009"/>
      <c r="FEY114" s="1009"/>
      <c r="FEZ114" s="1009"/>
      <c r="FFA114" s="1009"/>
      <c r="FFB114" s="1009"/>
      <c r="FFC114" s="1009"/>
      <c r="FFD114" s="1009"/>
      <c r="FFE114" s="1009"/>
      <c r="FFF114" s="1009"/>
      <c r="FFG114" s="1009"/>
      <c r="FFH114" s="1009"/>
      <c r="FFI114" s="1009"/>
      <c r="FFJ114" s="1009"/>
      <c r="FFK114" s="1009"/>
      <c r="FFL114" s="1009"/>
      <c r="FFM114" s="1009"/>
      <c r="FFN114" s="1009"/>
      <c r="FFO114" s="1009"/>
      <c r="FFP114" s="1009"/>
      <c r="FFQ114" s="1009"/>
      <c r="FFR114" s="1009"/>
      <c r="FFS114" s="1009"/>
      <c r="FFT114" s="1009"/>
      <c r="FFU114" s="1009"/>
      <c r="FFV114" s="1009"/>
      <c r="FFW114" s="1009"/>
      <c r="FFX114" s="1009"/>
      <c r="FFY114" s="1009"/>
      <c r="FFZ114" s="1009"/>
      <c r="FGA114" s="1009"/>
      <c r="FGB114" s="1009"/>
      <c r="FGC114" s="1009"/>
      <c r="FGD114" s="1009"/>
      <c r="FGE114" s="1009"/>
      <c r="FGF114" s="1009"/>
      <c r="FGG114" s="1009"/>
      <c r="FGH114" s="1009"/>
      <c r="FGI114" s="1009"/>
      <c r="FGJ114" s="1009"/>
      <c r="FGK114" s="1009"/>
      <c r="FGL114" s="1009"/>
      <c r="FGM114" s="1009"/>
      <c r="FGN114" s="1009"/>
      <c r="FGO114" s="1009"/>
      <c r="FGP114" s="1009"/>
      <c r="FGQ114" s="1009"/>
      <c r="FGR114" s="1009"/>
      <c r="FGS114" s="1009"/>
      <c r="FGT114" s="1009"/>
      <c r="FGU114" s="1009"/>
      <c r="FGV114" s="1009"/>
      <c r="FGW114" s="1009"/>
      <c r="FGX114" s="1009"/>
      <c r="FGY114" s="1009"/>
      <c r="FGZ114" s="1009"/>
      <c r="FHA114" s="1009"/>
      <c r="FHB114" s="1009"/>
      <c r="FHC114" s="1009"/>
      <c r="FHD114" s="1009"/>
      <c r="FHE114" s="1009"/>
      <c r="FHF114" s="1009"/>
      <c r="FHG114" s="1009"/>
      <c r="FHH114" s="1009"/>
      <c r="FHI114" s="1009"/>
      <c r="FHJ114" s="1009"/>
      <c r="FHK114" s="1009"/>
      <c r="FHL114" s="1009"/>
      <c r="FHM114" s="1009"/>
      <c r="FHN114" s="1009"/>
      <c r="FHO114" s="1009"/>
      <c r="FHP114" s="1009"/>
      <c r="FHQ114" s="1009"/>
      <c r="FHR114" s="1009"/>
      <c r="FHS114" s="1009"/>
      <c r="FHT114" s="1009"/>
      <c r="FHU114" s="1009"/>
      <c r="FHV114" s="1009"/>
      <c r="FHW114" s="1009"/>
      <c r="FHX114" s="1009"/>
      <c r="FHY114" s="1009"/>
      <c r="FHZ114" s="1009"/>
      <c r="FIA114" s="1009"/>
      <c r="FIB114" s="1009"/>
      <c r="FIC114" s="1009"/>
      <c r="FID114" s="1009"/>
      <c r="FIE114" s="1009"/>
      <c r="FIF114" s="1009"/>
      <c r="FIG114" s="1009"/>
      <c r="FIH114" s="1009"/>
      <c r="FII114" s="1009"/>
      <c r="FIJ114" s="1009"/>
      <c r="FIK114" s="1009"/>
      <c r="FIL114" s="1009"/>
      <c r="FIM114" s="1009"/>
      <c r="FIN114" s="1009"/>
      <c r="FIO114" s="1009"/>
      <c r="FIP114" s="1009"/>
      <c r="FIQ114" s="1009"/>
      <c r="FIR114" s="1009"/>
      <c r="FIS114" s="1009"/>
      <c r="FIT114" s="1009"/>
      <c r="FIU114" s="1009"/>
      <c r="FIV114" s="1009"/>
      <c r="FIW114" s="1009"/>
      <c r="FIX114" s="1009"/>
      <c r="FIY114" s="1009"/>
      <c r="FIZ114" s="1009"/>
      <c r="FJA114" s="1009"/>
      <c r="FJB114" s="1009"/>
      <c r="FJC114" s="1009"/>
      <c r="FJD114" s="1009"/>
      <c r="FJE114" s="1009"/>
      <c r="FJF114" s="1009"/>
      <c r="FJG114" s="1009"/>
      <c r="FJH114" s="1009"/>
      <c r="FJI114" s="1009"/>
      <c r="FJJ114" s="1009"/>
      <c r="FJK114" s="1009"/>
      <c r="FJL114" s="1009"/>
      <c r="FJM114" s="1009"/>
      <c r="FJN114" s="1009"/>
      <c r="FJO114" s="1009"/>
      <c r="FJP114" s="1009"/>
      <c r="FJQ114" s="1009"/>
      <c r="FJR114" s="1009"/>
      <c r="FJS114" s="1009"/>
      <c r="FJT114" s="1009"/>
      <c r="FJU114" s="1009"/>
      <c r="FJV114" s="1009"/>
      <c r="FJW114" s="1009"/>
      <c r="FJX114" s="1009"/>
      <c r="FJY114" s="1009"/>
      <c r="FJZ114" s="1009"/>
      <c r="FKA114" s="1009"/>
      <c r="FKB114" s="1009"/>
      <c r="FKC114" s="1009"/>
      <c r="FKD114" s="1009"/>
      <c r="FKE114" s="1009"/>
      <c r="FKF114" s="1009"/>
      <c r="FKG114" s="1009"/>
      <c r="FKH114" s="1009"/>
      <c r="FKI114" s="1009"/>
      <c r="FKJ114" s="1009"/>
      <c r="FKK114" s="1009"/>
      <c r="FKL114" s="1009"/>
      <c r="FKM114" s="1009"/>
      <c r="FKN114" s="1009"/>
      <c r="FKO114" s="1009"/>
      <c r="FKP114" s="1009"/>
      <c r="FKQ114" s="1009"/>
      <c r="FKR114" s="1009"/>
      <c r="FKS114" s="1009"/>
      <c r="FKT114" s="1009"/>
      <c r="FKU114" s="1009"/>
      <c r="FKV114" s="1009"/>
      <c r="FKW114" s="1009"/>
      <c r="FKX114" s="1009"/>
      <c r="FKY114" s="1009"/>
      <c r="FKZ114" s="1009"/>
      <c r="FLA114" s="1009"/>
      <c r="FLB114" s="1009"/>
      <c r="FLC114" s="1009"/>
      <c r="FLD114" s="1009"/>
      <c r="FLE114" s="1009"/>
      <c r="FLF114" s="1009"/>
      <c r="FLG114" s="1009"/>
      <c r="FLH114" s="1009"/>
      <c r="FLI114" s="1009"/>
      <c r="FLJ114" s="1009"/>
      <c r="FLK114" s="1009"/>
      <c r="FLL114" s="1009"/>
      <c r="FLM114" s="1009"/>
      <c r="FLN114" s="1009"/>
      <c r="FLO114" s="1009"/>
      <c r="FLP114" s="1009"/>
      <c r="FLQ114" s="1009"/>
      <c r="FLR114" s="1009"/>
      <c r="FLS114" s="1009"/>
      <c r="FLT114" s="1009"/>
      <c r="FLU114" s="1009"/>
      <c r="FLV114" s="1009"/>
      <c r="FLW114" s="1009"/>
      <c r="FLX114" s="1009"/>
      <c r="FLY114" s="1009"/>
      <c r="FLZ114" s="1009"/>
      <c r="FMA114" s="1009"/>
      <c r="FMB114" s="1009"/>
      <c r="FMC114" s="1009"/>
      <c r="FMD114" s="1009"/>
      <c r="FME114" s="1009"/>
      <c r="FMF114" s="1009"/>
      <c r="FMG114" s="1009"/>
      <c r="FMH114" s="1009"/>
      <c r="FMI114" s="1009"/>
      <c r="FMJ114" s="1009"/>
      <c r="FMK114" s="1009"/>
      <c r="FML114" s="1009"/>
      <c r="FMM114" s="1009"/>
      <c r="FMN114" s="1009"/>
      <c r="FMO114" s="1009"/>
      <c r="FMP114" s="1009"/>
      <c r="FMQ114" s="1009"/>
      <c r="FMR114" s="1009"/>
      <c r="FMS114" s="1009"/>
      <c r="FMT114" s="1009"/>
      <c r="FMU114" s="1009"/>
      <c r="FMV114" s="1009"/>
      <c r="FMW114" s="1009"/>
      <c r="FMX114" s="1009"/>
      <c r="FMY114" s="1009"/>
      <c r="FMZ114" s="1009"/>
      <c r="FNA114" s="1009"/>
      <c r="FNB114" s="1009"/>
      <c r="FNC114" s="1009"/>
      <c r="FND114" s="1009"/>
      <c r="FNE114" s="1009"/>
      <c r="FNF114" s="1009"/>
      <c r="FNG114" s="1009"/>
      <c r="FNH114" s="1009"/>
      <c r="FNI114" s="1009"/>
      <c r="FNJ114" s="1009"/>
      <c r="FNK114" s="1009"/>
      <c r="FNL114" s="1009"/>
      <c r="FNM114" s="1009"/>
      <c r="FNN114" s="1009"/>
      <c r="FNO114" s="1009"/>
      <c r="FNP114" s="1009"/>
      <c r="FNQ114" s="1009"/>
      <c r="FNR114" s="1009"/>
      <c r="FNS114" s="1009"/>
      <c r="FNT114" s="1009"/>
      <c r="FNU114" s="1009"/>
      <c r="FNV114" s="1009"/>
      <c r="FNW114" s="1009"/>
      <c r="FNX114" s="1009"/>
      <c r="FNY114" s="1009"/>
      <c r="FNZ114" s="1009"/>
      <c r="FOA114" s="1009"/>
      <c r="FOB114" s="1009"/>
      <c r="FOC114" s="1009"/>
      <c r="FOD114" s="1009"/>
      <c r="FOE114" s="1009"/>
      <c r="FOF114" s="1009"/>
      <c r="FOG114" s="1009"/>
      <c r="FOH114" s="1009"/>
      <c r="FOI114" s="1009"/>
      <c r="FOJ114" s="1009"/>
      <c r="FOK114" s="1009"/>
      <c r="FOL114" s="1009"/>
      <c r="FOM114" s="1009"/>
      <c r="FON114" s="1009"/>
      <c r="FOO114" s="1009"/>
      <c r="FOP114" s="1009"/>
      <c r="FOQ114" s="1009"/>
      <c r="FOR114" s="1009"/>
      <c r="FOS114" s="1009"/>
      <c r="FOT114" s="1009"/>
      <c r="FOU114" s="1009"/>
      <c r="FOV114" s="1009"/>
      <c r="FOW114" s="1009"/>
      <c r="FOX114" s="1009"/>
      <c r="FOY114" s="1009"/>
      <c r="FOZ114" s="1009"/>
      <c r="FPA114" s="1009"/>
      <c r="FPB114" s="1009"/>
      <c r="FPC114" s="1009"/>
      <c r="FPD114" s="1009"/>
      <c r="FPE114" s="1009"/>
      <c r="FPF114" s="1009"/>
      <c r="FPG114" s="1009"/>
      <c r="FPH114" s="1009"/>
      <c r="FPI114" s="1009"/>
      <c r="FPJ114" s="1009"/>
      <c r="FPK114" s="1009"/>
      <c r="FPL114" s="1009"/>
      <c r="FPM114" s="1009"/>
      <c r="FPN114" s="1009"/>
      <c r="FPO114" s="1009"/>
      <c r="FPP114" s="1009"/>
      <c r="FPQ114" s="1009"/>
      <c r="FPR114" s="1009"/>
      <c r="FPS114" s="1009"/>
      <c r="FPT114" s="1009"/>
      <c r="FPU114" s="1009"/>
      <c r="FPV114" s="1009"/>
      <c r="FPW114" s="1009"/>
      <c r="FPX114" s="1009"/>
      <c r="FPY114" s="1009"/>
      <c r="FPZ114" s="1009"/>
      <c r="FQA114" s="1009"/>
      <c r="FQB114" s="1009"/>
      <c r="FQC114" s="1009"/>
      <c r="FQD114" s="1009"/>
      <c r="FQE114" s="1009"/>
      <c r="FQF114" s="1009"/>
      <c r="FQG114" s="1009"/>
      <c r="FQH114" s="1009"/>
      <c r="FQI114" s="1009"/>
      <c r="FQJ114" s="1009"/>
      <c r="FQK114" s="1009"/>
      <c r="FQL114" s="1009"/>
      <c r="FQM114" s="1009"/>
      <c r="FQN114" s="1009"/>
      <c r="FQO114" s="1009"/>
      <c r="FQP114" s="1009"/>
      <c r="FQQ114" s="1009"/>
      <c r="FQR114" s="1009"/>
      <c r="FQS114" s="1009"/>
      <c r="FQT114" s="1009"/>
      <c r="FQU114" s="1009"/>
      <c r="FQV114" s="1009"/>
      <c r="FQW114" s="1009"/>
      <c r="FQX114" s="1009"/>
      <c r="FQY114" s="1009"/>
      <c r="FQZ114" s="1009"/>
      <c r="FRA114" s="1009"/>
      <c r="FRB114" s="1009"/>
      <c r="FRC114" s="1009"/>
      <c r="FRD114" s="1009"/>
      <c r="FRE114" s="1009"/>
      <c r="FRF114" s="1009"/>
      <c r="FRG114" s="1009"/>
      <c r="FRH114" s="1009"/>
      <c r="FRI114" s="1009"/>
      <c r="FRJ114" s="1009"/>
      <c r="FRK114" s="1009"/>
      <c r="FRL114" s="1009"/>
      <c r="FRM114" s="1009"/>
      <c r="FRN114" s="1009"/>
      <c r="FRO114" s="1009"/>
      <c r="FRP114" s="1009"/>
      <c r="FRQ114" s="1009"/>
      <c r="FRR114" s="1009"/>
      <c r="FRS114" s="1009"/>
      <c r="FRT114" s="1009"/>
      <c r="FRU114" s="1009"/>
      <c r="FRV114" s="1009"/>
      <c r="FRW114" s="1009"/>
      <c r="FRX114" s="1009"/>
      <c r="FRY114" s="1009"/>
      <c r="FRZ114" s="1009"/>
      <c r="FSA114" s="1009"/>
      <c r="FSB114" s="1009"/>
      <c r="FSC114" s="1009"/>
      <c r="FSD114" s="1009"/>
      <c r="FSE114" s="1009"/>
      <c r="FSF114" s="1009"/>
      <c r="FSG114" s="1009"/>
      <c r="FSH114" s="1009"/>
      <c r="FSI114" s="1009"/>
      <c r="FSJ114" s="1009"/>
      <c r="FSK114" s="1009"/>
      <c r="FSL114" s="1009"/>
      <c r="FSM114" s="1009"/>
      <c r="FSN114" s="1009"/>
      <c r="FSO114" s="1009"/>
      <c r="FSP114" s="1009"/>
      <c r="FSQ114" s="1009"/>
      <c r="FSR114" s="1009"/>
      <c r="FSS114" s="1009"/>
      <c r="FST114" s="1009"/>
      <c r="FSU114" s="1009"/>
      <c r="FSV114" s="1009"/>
      <c r="FSW114" s="1009"/>
      <c r="FSX114" s="1009"/>
      <c r="FSY114" s="1009"/>
      <c r="FSZ114" s="1009"/>
      <c r="FTA114" s="1009"/>
      <c r="FTB114" s="1009"/>
      <c r="FTC114" s="1009"/>
      <c r="FTD114" s="1009"/>
      <c r="FTE114" s="1009"/>
      <c r="FTF114" s="1009"/>
      <c r="FTG114" s="1009"/>
      <c r="FTH114" s="1009"/>
      <c r="FTI114" s="1009"/>
      <c r="FTJ114" s="1009"/>
      <c r="FTK114" s="1009"/>
      <c r="FTL114" s="1009"/>
      <c r="FTM114" s="1009"/>
      <c r="FTN114" s="1009"/>
      <c r="FTO114" s="1009"/>
      <c r="FTP114" s="1009"/>
      <c r="FTQ114" s="1009"/>
      <c r="FTR114" s="1009"/>
      <c r="FTS114" s="1009"/>
      <c r="FTT114" s="1009"/>
      <c r="FTU114" s="1009"/>
      <c r="FTV114" s="1009"/>
      <c r="FTW114" s="1009"/>
      <c r="FTX114" s="1009"/>
      <c r="FTY114" s="1009"/>
      <c r="FTZ114" s="1009"/>
      <c r="FUA114" s="1009"/>
      <c r="FUB114" s="1009"/>
      <c r="FUC114" s="1009"/>
      <c r="FUD114" s="1009"/>
      <c r="FUE114" s="1009"/>
      <c r="FUF114" s="1009"/>
      <c r="FUG114" s="1009"/>
      <c r="FUH114" s="1009"/>
      <c r="FUI114" s="1009"/>
      <c r="FUJ114" s="1009"/>
      <c r="FUK114" s="1009"/>
      <c r="FUL114" s="1009"/>
      <c r="FUM114" s="1009"/>
      <c r="FUN114" s="1009"/>
      <c r="FUO114" s="1009"/>
      <c r="FUP114" s="1009"/>
      <c r="FUQ114" s="1009"/>
      <c r="FUR114" s="1009"/>
      <c r="FUS114" s="1009"/>
      <c r="FUT114" s="1009"/>
      <c r="FUU114" s="1009"/>
      <c r="FUV114" s="1009"/>
      <c r="FUW114" s="1009"/>
      <c r="FUX114" s="1009"/>
      <c r="FUY114" s="1009"/>
      <c r="FUZ114" s="1009"/>
      <c r="FVA114" s="1009"/>
      <c r="FVB114" s="1009"/>
      <c r="FVC114" s="1009"/>
      <c r="FVD114" s="1009"/>
      <c r="FVE114" s="1009"/>
      <c r="FVF114" s="1009"/>
      <c r="FVG114" s="1009"/>
      <c r="FVH114" s="1009"/>
      <c r="FVI114" s="1009"/>
      <c r="FVJ114" s="1009"/>
      <c r="FVK114" s="1009"/>
      <c r="FVL114" s="1009"/>
      <c r="FVM114" s="1009"/>
      <c r="FVN114" s="1009"/>
      <c r="FVO114" s="1009"/>
      <c r="FVP114" s="1009"/>
      <c r="FVQ114" s="1009"/>
      <c r="FVR114" s="1009"/>
      <c r="FVS114" s="1009"/>
      <c r="FVT114" s="1009"/>
      <c r="FVU114" s="1009"/>
      <c r="FVV114" s="1009"/>
      <c r="FVW114" s="1009"/>
      <c r="FVX114" s="1009"/>
      <c r="FVY114" s="1009"/>
      <c r="FVZ114" s="1009"/>
      <c r="FWA114" s="1009"/>
      <c r="FWB114" s="1009"/>
      <c r="FWC114" s="1009"/>
      <c r="FWD114" s="1009"/>
      <c r="FWE114" s="1009"/>
      <c r="FWF114" s="1009"/>
      <c r="FWG114" s="1009"/>
      <c r="FWH114" s="1009"/>
      <c r="FWI114" s="1009"/>
      <c r="FWJ114" s="1009"/>
      <c r="FWK114" s="1009"/>
      <c r="FWL114" s="1009"/>
      <c r="FWM114" s="1009"/>
      <c r="FWN114" s="1009"/>
      <c r="FWO114" s="1009"/>
      <c r="FWP114" s="1009"/>
      <c r="FWQ114" s="1009"/>
      <c r="FWR114" s="1009"/>
      <c r="FWS114" s="1009"/>
      <c r="FWT114" s="1009"/>
      <c r="FWU114" s="1009"/>
      <c r="FWV114" s="1009"/>
      <c r="FWW114" s="1009"/>
      <c r="FWX114" s="1009"/>
      <c r="FWY114" s="1009"/>
      <c r="FWZ114" s="1009"/>
      <c r="FXA114" s="1009"/>
      <c r="FXB114" s="1009"/>
      <c r="FXC114" s="1009"/>
      <c r="FXD114" s="1009"/>
      <c r="FXE114" s="1009"/>
      <c r="FXF114" s="1009"/>
      <c r="FXG114" s="1009"/>
      <c r="FXH114" s="1009"/>
      <c r="FXI114" s="1009"/>
      <c r="FXJ114" s="1009"/>
      <c r="FXK114" s="1009"/>
      <c r="FXL114" s="1009"/>
      <c r="FXM114" s="1009"/>
      <c r="FXN114" s="1009"/>
      <c r="FXO114" s="1009"/>
      <c r="FXP114" s="1009"/>
      <c r="FXQ114" s="1009"/>
      <c r="FXR114" s="1009"/>
      <c r="FXS114" s="1009"/>
      <c r="FXT114" s="1009"/>
      <c r="FXU114" s="1009"/>
      <c r="FXV114" s="1009"/>
      <c r="FXW114" s="1009"/>
      <c r="FXX114" s="1009"/>
      <c r="FXY114" s="1009"/>
      <c r="FXZ114" s="1009"/>
      <c r="FYA114" s="1009"/>
      <c r="FYB114" s="1009"/>
      <c r="FYC114" s="1009"/>
      <c r="FYD114" s="1009"/>
      <c r="FYE114" s="1009"/>
      <c r="FYF114" s="1009"/>
      <c r="FYG114" s="1009"/>
      <c r="FYH114" s="1009"/>
      <c r="FYI114" s="1009"/>
      <c r="FYJ114" s="1009"/>
      <c r="FYK114" s="1009"/>
      <c r="FYL114" s="1009"/>
      <c r="FYM114" s="1009"/>
      <c r="FYN114" s="1009"/>
      <c r="FYO114" s="1009"/>
      <c r="FYP114" s="1009"/>
      <c r="FYQ114" s="1009"/>
      <c r="FYR114" s="1009"/>
      <c r="FYS114" s="1009"/>
      <c r="FYT114" s="1009"/>
      <c r="FYU114" s="1009"/>
      <c r="FYV114" s="1009"/>
      <c r="FYW114" s="1009"/>
      <c r="FYX114" s="1009"/>
      <c r="FYY114" s="1009"/>
      <c r="FYZ114" s="1009"/>
      <c r="FZA114" s="1009"/>
      <c r="FZB114" s="1009"/>
      <c r="FZC114" s="1009"/>
      <c r="FZD114" s="1009"/>
      <c r="FZE114" s="1009"/>
      <c r="FZF114" s="1009"/>
      <c r="FZG114" s="1009"/>
      <c r="FZH114" s="1009"/>
      <c r="FZI114" s="1009"/>
      <c r="FZJ114" s="1009"/>
      <c r="FZK114" s="1009"/>
      <c r="FZL114" s="1009"/>
      <c r="FZM114" s="1009"/>
      <c r="FZN114" s="1009"/>
      <c r="FZO114" s="1009"/>
      <c r="FZP114" s="1009"/>
      <c r="FZQ114" s="1009"/>
      <c r="FZR114" s="1009"/>
      <c r="FZS114" s="1009"/>
      <c r="FZT114" s="1009"/>
      <c r="FZU114" s="1009"/>
      <c r="FZV114" s="1009"/>
      <c r="FZW114" s="1009"/>
      <c r="FZX114" s="1009"/>
      <c r="FZY114" s="1009"/>
      <c r="FZZ114" s="1009"/>
      <c r="GAA114" s="1009"/>
      <c r="GAB114" s="1009"/>
      <c r="GAC114" s="1009"/>
      <c r="GAD114" s="1009"/>
      <c r="GAE114" s="1009"/>
      <c r="GAF114" s="1009"/>
      <c r="GAG114" s="1009"/>
      <c r="GAH114" s="1009"/>
      <c r="GAI114" s="1009"/>
      <c r="GAJ114" s="1009"/>
      <c r="GAK114" s="1009"/>
      <c r="GAL114" s="1009"/>
      <c r="GAM114" s="1009"/>
      <c r="GAN114" s="1009"/>
      <c r="GAO114" s="1009"/>
      <c r="GAP114" s="1009"/>
      <c r="GAQ114" s="1009"/>
      <c r="GAR114" s="1009"/>
      <c r="GAS114" s="1009"/>
      <c r="GAT114" s="1009"/>
      <c r="GAU114" s="1009"/>
      <c r="GAV114" s="1009"/>
      <c r="GAW114" s="1009"/>
      <c r="GAX114" s="1009"/>
      <c r="GAY114" s="1009"/>
      <c r="GAZ114" s="1009"/>
      <c r="GBA114" s="1009"/>
      <c r="GBB114" s="1009"/>
      <c r="GBC114" s="1009"/>
      <c r="GBD114" s="1009"/>
      <c r="GBE114" s="1009"/>
      <c r="GBF114" s="1009"/>
      <c r="GBG114" s="1009"/>
      <c r="GBH114" s="1009"/>
      <c r="GBI114" s="1009"/>
      <c r="GBJ114" s="1009"/>
      <c r="GBK114" s="1009"/>
      <c r="GBL114" s="1009"/>
      <c r="GBM114" s="1009"/>
      <c r="GBN114" s="1009"/>
      <c r="GBO114" s="1009"/>
      <c r="GBP114" s="1009"/>
      <c r="GBQ114" s="1009"/>
      <c r="GBR114" s="1009"/>
      <c r="GBS114" s="1009"/>
      <c r="GBT114" s="1009"/>
      <c r="GBU114" s="1009"/>
      <c r="GBV114" s="1009"/>
      <c r="GBW114" s="1009"/>
      <c r="GBX114" s="1009"/>
      <c r="GBY114" s="1009"/>
      <c r="GBZ114" s="1009"/>
      <c r="GCA114" s="1009"/>
      <c r="GCB114" s="1009"/>
      <c r="GCC114" s="1009"/>
      <c r="GCD114" s="1009"/>
      <c r="GCE114" s="1009"/>
      <c r="GCF114" s="1009"/>
      <c r="GCG114" s="1009"/>
      <c r="GCH114" s="1009"/>
      <c r="GCI114" s="1009"/>
      <c r="GCJ114" s="1009"/>
      <c r="GCK114" s="1009"/>
      <c r="GCL114" s="1009"/>
      <c r="GCM114" s="1009"/>
      <c r="GCN114" s="1009"/>
      <c r="GCO114" s="1009"/>
      <c r="GCP114" s="1009"/>
      <c r="GCQ114" s="1009"/>
      <c r="GCR114" s="1009"/>
      <c r="GCS114" s="1009"/>
      <c r="GCT114" s="1009"/>
      <c r="GCU114" s="1009"/>
      <c r="GCV114" s="1009"/>
      <c r="GCW114" s="1009"/>
      <c r="GCX114" s="1009"/>
      <c r="GCY114" s="1009"/>
      <c r="GCZ114" s="1009"/>
      <c r="GDA114" s="1009"/>
      <c r="GDB114" s="1009"/>
      <c r="GDC114" s="1009"/>
      <c r="GDD114" s="1009"/>
      <c r="GDE114" s="1009"/>
      <c r="GDF114" s="1009"/>
      <c r="GDG114" s="1009"/>
      <c r="GDH114" s="1009"/>
      <c r="GDI114" s="1009"/>
      <c r="GDJ114" s="1009"/>
      <c r="GDK114" s="1009"/>
      <c r="GDL114" s="1009"/>
      <c r="GDM114" s="1009"/>
      <c r="GDN114" s="1009"/>
      <c r="GDO114" s="1009"/>
      <c r="GDP114" s="1009"/>
      <c r="GDQ114" s="1009"/>
      <c r="GDR114" s="1009"/>
      <c r="GDS114" s="1009"/>
      <c r="GDT114" s="1009"/>
      <c r="GDU114" s="1009"/>
      <c r="GDV114" s="1009"/>
      <c r="GDW114" s="1009"/>
      <c r="GDX114" s="1009"/>
      <c r="GDY114" s="1009"/>
      <c r="GDZ114" s="1009"/>
      <c r="GEA114" s="1009"/>
      <c r="GEB114" s="1009"/>
      <c r="GEC114" s="1009"/>
      <c r="GED114" s="1009"/>
      <c r="GEE114" s="1009"/>
      <c r="GEF114" s="1009"/>
      <c r="GEG114" s="1009"/>
      <c r="GEH114" s="1009"/>
      <c r="GEI114" s="1009"/>
      <c r="GEJ114" s="1009"/>
      <c r="GEK114" s="1009"/>
      <c r="GEL114" s="1009"/>
      <c r="GEM114" s="1009"/>
      <c r="GEN114" s="1009"/>
      <c r="GEO114" s="1009"/>
      <c r="GEP114" s="1009"/>
      <c r="GEQ114" s="1009"/>
      <c r="GER114" s="1009"/>
      <c r="GES114" s="1009"/>
      <c r="GET114" s="1009"/>
      <c r="GEU114" s="1009"/>
      <c r="GEV114" s="1009"/>
      <c r="GEW114" s="1009"/>
      <c r="GEX114" s="1009"/>
      <c r="GEY114" s="1009"/>
      <c r="GEZ114" s="1009"/>
      <c r="GFA114" s="1009"/>
      <c r="GFB114" s="1009"/>
      <c r="GFC114" s="1009"/>
      <c r="GFD114" s="1009"/>
      <c r="GFE114" s="1009"/>
      <c r="GFF114" s="1009"/>
      <c r="GFG114" s="1009"/>
      <c r="GFH114" s="1009"/>
      <c r="GFI114" s="1009"/>
      <c r="GFJ114" s="1009"/>
      <c r="GFK114" s="1009"/>
      <c r="GFL114" s="1009"/>
      <c r="GFM114" s="1009"/>
      <c r="GFN114" s="1009"/>
      <c r="GFO114" s="1009"/>
      <c r="GFP114" s="1009"/>
      <c r="GFQ114" s="1009"/>
      <c r="GFR114" s="1009"/>
      <c r="GFS114" s="1009"/>
      <c r="GFT114" s="1009"/>
      <c r="GFU114" s="1009"/>
      <c r="GFV114" s="1009"/>
      <c r="GFW114" s="1009"/>
      <c r="GFX114" s="1009"/>
      <c r="GFY114" s="1009"/>
      <c r="GFZ114" s="1009"/>
      <c r="GGA114" s="1009"/>
      <c r="GGB114" s="1009"/>
      <c r="GGC114" s="1009"/>
      <c r="GGD114" s="1009"/>
      <c r="GGE114" s="1009"/>
      <c r="GGF114" s="1009"/>
      <c r="GGG114" s="1009"/>
      <c r="GGH114" s="1009"/>
      <c r="GGI114" s="1009"/>
      <c r="GGJ114" s="1009"/>
      <c r="GGK114" s="1009"/>
      <c r="GGL114" s="1009"/>
      <c r="GGM114" s="1009"/>
      <c r="GGN114" s="1009"/>
      <c r="GGO114" s="1009"/>
      <c r="GGP114" s="1009"/>
      <c r="GGQ114" s="1009"/>
      <c r="GGR114" s="1009"/>
      <c r="GGS114" s="1009"/>
      <c r="GGT114" s="1009"/>
      <c r="GGU114" s="1009"/>
      <c r="GGV114" s="1009"/>
      <c r="GGW114" s="1009"/>
      <c r="GGX114" s="1009"/>
      <c r="GGY114" s="1009"/>
      <c r="GGZ114" s="1009"/>
      <c r="GHA114" s="1009"/>
      <c r="GHB114" s="1009"/>
      <c r="GHC114" s="1009"/>
      <c r="GHD114" s="1009"/>
      <c r="GHE114" s="1009"/>
      <c r="GHF114" s="1009"/>
      <c r="GHG114" s="1009"/>
      <c r="GHH114" s="1009"/>
      <c r="GHI114" s="1009"/>
      <c r="GHJ114" s="1009"/>
      <c r="GHK114" s="1009"/>
      <c r="GHL114" s="1009"/>
      <c r="GHM114" s="1009"/>
      <c r="GHN114" s="1009"/>
      <c r="GHO114" s="1009"/>
      <c r="GHP114" s="1009"/>
      <c r="GHQ114" s="1009"/>
      <c r="GHR114" s="1009"/>
      <c r="GHS114" s="1009"/>
      <c r="GHT114" s="1009"/>
      <c r="GHU114" s="1009"/>
      <c r="GHV114" s="1009"/>
      <c r="GHW114" s="1009"/>
      <c r="GHX114" s="1009"/>
      <c r="GHY114" s="1009"/>
      <c r="GHZ114" s="1009"/>
      <c r="GIA114" s="1009"/>
      <c r="GIB114" s="1009"/>
      <c r="GIC114" s="1009"/>
      <c r="GID114" s="1009"/>
      <c r="GIE114" s="1009"/>
      <c r="GIF114" s="1009"/>
      <c r="GIG114" s="1009"/>
      <c r="GIH114" s="1009"/>
      <c r="GII114" s="1009"/>
      <c r="GIJ114" s="1009"/>
      <c r="GIK114" s="1009"/>
      <c r="GIL114" s="1009"/>
      <c r="GIM114" s="1009"/>
      <c r="GIN114" s="1009"/>
      <c r="GIO114" s="1009"/>
      <c r="GIP114" s="1009"/>
      <c r="GIQ114" s="1009"/>
      <c r="GIR114" s="1009"/>
      <c r="GIS114" s="1009"/>
      <c r="GIT114" s="1009"/>
      <c r="GIU114" s="1009"/>
      <c r="GIV114" s="1009"/>
      <c r="GIW114" s="1009"/>
      <c r="GIX114" s="1009"/>
      <c r="GIY114" s="1009"/>
      <c r="GIZ114" s="1009"/>
      <c r="GJA114" s="1009"/>
      <c r="GJB114" s="1009"/>
      <c r="GJC114" s="1009"/>
      <c r="GJD114" s="1009"/>
      <c r="GJE114" s="1009"/>
      <c r="GJF114" s="1009"/>
      <c r="GJG114" s="1009"/>
      <c r="GJH114" s="1009"/>
      <c r="GJI114" s="1009"/>
      <c r="GJJ114" s="1009"/>
      <c r="GJK114" s="1009"/>
      <c r="GJL114" s="1009"/>
      <c r="GJM114" s="1009"/>
      <c r="GJN114" s="1009"/>
      <c r="GJO114" s="1009"/>
      <c r="GJP114" s="1009"/>
      <c r="GJQ114" s="1009"/>
      <c r="GJR114" s="1009"/>
      <c r="GJS114" s="1009"/>
      <c r="GJT114" s="1009"/>
      <c r="GJU114" s="1009"/>
      <c r="GJV114" s="1009"/>
      <c r="GJW114" s="1009"/>
      <c r="GJX114" s="1009"/>
      <c r="GJY114" s="1009"/>
      <c r="GJZ114" s="1009"/>
      <c r="GKA114" s="1009"/>
      <c r="GKB114" s="1009"/>
      <c r="GKC114" s="1009"/>
      <c r="GKD114" s="1009"/>
      <c r="GKE114" s="1009"/>
      <c r="GKF114" s="1009"/>
      <c r="GKG114" s="1009"/>
      <c r="GKH114" s="1009"/>
      <c r="GKI114" s="1009"/>
      <c r="GKJ114" s="1009"/>
      <c r="GKK114" s="1009"/>
      <c r="GKL114" s="1009"/>
      <c r="GKM114" s="1009"/>
      <c r="GKN114" s="1009"/>
      <c r="GKO114" s="1009"/>
      <c r="GKP114" s="1009"/>
      <c r="GKQ114" s="1009"/>
      <c r="GKR114" s="1009"/>
      <c r="GKS114" s="1009"/>
      <c r="GKT114" s="1009"/>
      <c r="GKU114" s="1009"/>
      <c r="GKV114" s="1009"/>
      <c r="GKW114" s="1009"/>
      <c r="GKX114" s="1009"/>
      <c r="GKY114" s="1009"/>
      <c r="GKZ114" s="1009"/>
      <c r="GLA114" s="1009"/>
      <c r="GLB114" s="1009"/>
      <c r="GLC114" s="1009"/>
      <c r="GLD114" s="1009"/>
      <c r="GLE114" s="1009"/>
      <c r="GLF114" s="1009"/>
      <c r="GLG114" s="1009"/>
      <c r="GLH114" s="1009"/>
      <c r="GLI114" s="1009"/>
      <c r="GLJ114" s="1009"/>
      <c r="GLK114" s="1009"/>
      <c r="GLL114" s="1009"/>
      <c r="GLM114" s="1009"/>
      <c r="GLN114" s="1009"/>
      <c r="GLO114" s="1009"/>
      <c r="GLP114" s="1009"/>
      <c r="GLQ114" s="1009"/>
      <c r="GLR114" s="1009"/>
      <c r="GLS114" s="1009"/>
      <c r="GLT114" s="1009"/>
      <c r="GLU114" s="1009"/>
      <c r="GLV114" s="1009"/>
      <c r="GLW114" s="1009"/>
      <c r="GLX114" s="1009"/>
      <c r="GLY114" s="1009"/>
      <c r="GLZ114" s="1009"/>
      <c r="GMA114" s="1009"/>
      <c r="GMB114" s="1009"/>
      <c r="GMC114" s="1009"/>
      <c r="GMD114" s="1009"/>
      <c r="GME114" s="1009"/>
      <c r="GMF114" s="1009"/>
      <c r="GMG114" s="1009"/>
      <c r="GMH114" s="1009"/>
      <c r="GMI114" s="1009"/>
      <c r="GMJ114" s="1009"/>
      <c r="GMK114" s="1009"/>
      <c r="GML114" s="1009"/>
      <c r="GMM114" s="1009"/>
      <c r="GMN114" s="1009"/>
      <c r="GMO114" s="1009"/>
      <c r="GMP114" s="1009"/>
      <c r="GMQ114" s="1009"/>
      <c r="GMR114" s="1009"/>
      <c r="GMS114" s="1009"/>
      <c r="GMT114" s="1009"/>
      <c r="GMU114" s="1009"/>
      <c r="GMV114" s="1009"/>
      <c r="GMW114" s="1009"/>
      <c r="GMX114" s="1009"/>
      <c r="GMY114" s="1009"/>
      <c r="GMZ114" s="1009"/>
      <c r="GNA114" s="1009"/>
      <c r="GNB114" s="1009"/>
      <c r="GNC114" s="1009"/>
      <c r="GND114" s="1009"/>
      <c r="GNE114" s="1009"/>
      <c r="GNF114" s="1009"/>
      <c r="GNG114" s="1009"/>
      <c r="GNH114" s="1009"/>
      <c r="GNI114" s="1009"/>
      <c r="GNJ114" s="1009"/>
      <c r="GNK114" s="1009"/>
      <c r="GNL114" s="1009"/>
      <c r="GNM114" s="1009"/>
      <c r="GNN114" s="1009"/>
      <c r="GNO114" s="1009"/>
      <c r="GNP114" s="1009"/>
      <c r="GNQ114" s="1009"/>
      <c r="GNR114" s="1009"/>
      <c r="GNS114" s="1009"/>
      <c r="GNT114" s="1009"/>
      <c r="GNU114" s="1009"/>
      <c r="GNV114" s="1009"/>
      <c r="GNW114" s="1009"/>
      <c r="GNX114" s="1009"/>
      <c r="GNY114" s="1009"/>
      <c r="GNZ114" s="1009"/>
      <c r="GOA114" s="1009"/>
      <c r="GOB114" s="1009"/>
      <c r="GOC114" s="1009"/>
      <c r="GOD114" s="1009"/>
      <c r="GOE114" s="1009"/>
      <c r="GOF114" s="1009"/>
      <c r="GOG114" s="1009"/>
      <c r="GOH114" s="1009"/>
      <c r="GOI114" s="1009"/>
      <c r="GOJ114" s="1009"/>
      <c r="GOK114" s="1009"/>
      <c r="GOL114" s="1009"/>
      <c r="GOM114" s="1009"/>
      <c r="GON114" s="1009"/>
      <c r="GOO114" s="1009"/>
      <c r="GOP114" s="1009"/>
      <c r="GOQ114" s="1009"/>
      <c r="GOR114" s="1009"/>
      <c r="GOS114" s="1009"/>
      <c r="GOT114" s="1009"/>
      <c r="GOU114" s="1009"/>
      <c r="GOV114" s="1009"/>
      <c r="GOW114" s="1009"/>
      <c r="GOX114" s="1009"/>
      <c r="GOY114" s="1009"/>
      <c r="GOZ114" s="1009"/>
      <c r="GPA114" s="1009"/>
      <c r="GPB114" s="1009"/>
      <c r="GPC114" s="1009"/>
      <c r="GPD114" s="1009"/>
      <c r="GPE114" s="1009"/>
      <c r="GPF114" s="1009"/>
      <c r="GPG114" s="1009"/>
      <c r="GPH114" s="1009"/>
      <c r="GPI114" s="1009"/>
      <c r="GPJ114" s="1009"/>
      <c r="GPK114" s="1009"/>
      <c r="GPL114" s="1009"/>
      <c r="GPM114" s="1009"/>
      <c r="GPN114" s="1009"/>
      <c r="GPO114" s="1009"/>
      <c r="GPP114" s="1009"/>
      <c r="GPQ114" s="1009"/>
      <c r="GPR114" s="1009"/>
      <c r="GPS114" s="1009"/>
      <c r="GPT114" s="1009"/>
      <c r="GPU114" s="1009"/>
      <c r="GPV114" s="1009"/>
      <c r="GPW114" s="1009"/>
      <c r="GPX114" s="1009"/>
      <c r="GPY114" s="1009"/>
      <c r="GPZ114" s="1009"/>
      <c r="GQA114" s="1009"/>
      <c r="GQB114" s="1009"/>
      <c r="GQC114" s="1009"/>
      <c r="GQD114" s="1009"/>
      <c r="GQE114" s="1009"/>
      <c r="GQF114" s="1009"/>
      <c r="GQG114" s="1009"/>
      <c r="GQH114" s="1009"/>
      <c r="GQI114" s="1009"/>
      <c r="GQJ114" s="1009"/>
      <c r="GQK114" s="1009"/>
      <c r="GQL114" s="1009"/>
      <c r="GQM114" s="1009"/>
      <c r="GQN114" s="1009"/>
      <c r="GQO114" s="1009"/>
      <c r="GQP114" s="1009"/>
      <c r="GQQ114" s="1009"/>
      <c r="GQR114" s="1009"/>
      <c r="GQS114" s="1009"/>
      <c r="GQT114" s="1009"/>
      <c r="GQU114" s="1009"/>
      <c r="GQV114" s="1009"/>
      <c r="GQW114" s="1009"/>
      <c r="GQX114" s="1009"/>
      <c r="GQY114" s="1009"/>
      <c r="GQZ114" s="1009"/>
      <c r="GRA114" s="1009"/>
      <c r="GRB114" s="1009"/>
      <c r="GRC114" s="1009"/>
      <c r="GRD114" s="1009"/>
      <c r="GRE114" s="1009"/>
      <c r="GRF114" s="1009"/>
      <c r="GRG114" s="1009"/>
      <c r="GRH114" s="1009"/>
      <c r="GRI114" s="1009"/>
      <c r="GRJ114" s="1009"/>
      <c r="GRK114" s="1009"/>
      <c r="GRL114" s="1009"/>
      <c r="GRM114" s="1009"/>
      <c r="GRN114" s="1009"/>
      <c r="GRO114" s="1009"/>
      <c r="GRP114" s="1009"/>
      <c r="GRQ114" s="1009"/>
      <c r="GRR114" s="1009"/>
      <c r="GRS114" s="1009"/>
      <c r="GRT114" s="1009"/>
      <c r="GRU114" s="1009"/>
      <c r="GRV114" s="1009"/>
      <c r="GRW114" s="1009"/>
      <c r="GRX114" s="1009"/>
      <c r="GRY114" s="1009"/>
      <c r="GRZ114" s="1009"/>
      <c r="GSA114" s="1009"/>
      <c r="GSB114" s="1009"/>
      <c r="GSC114" s="1009"/>
      <c r="GSD114" s="1009"/>
      <c r="GSE114" s="1009"/>
      <c r="GSF114" s="1009"/>
      <c r="GSG114" s="1009"/>
      <c r="GSH114" s="1009"/>
      <c r="GSI114" s="1009"/>
      <c r="GSJ114" s="1009"/>
      <c r="GSK114" s="1009"/>
      <c r="GSL114" s="1009"/>
      <c r="GSM114" s="1009"/>
      <c r="GSN114" s="1009"/>
      <c r="GSO114" s="1009"/>
      <c r="GSP114" s="1009"/>
      <c r="GSQ114" s="1009"/>
      <c r="GSR114" s="1009"/>
      <c r="GSS114" s="1009"/>
      <c r="GST114" s="1009"/>
      <c r="GSU114" s="1009"/>
      <c r="GSV114" s="1009"/>
      <c r="GSW114" s="1009"/>
      <c r="GSX114" s="1009"/>
      <c r="GSY114" s="1009"/>
      <c r="GSZ114" s="1009"/>
      <c r="GTA114" s="1009"/>
      <c r="GTB114" s="1009"/>
      <c r="GTC114" s="1009"/>
      <c r="GTD114" s="1009"/>
      <c r="GTE114" s="1009"/>
      <c r="GTF114" s="1009"/>
      <c r="GTG114" s="1009"/>
      <c r="GTH114" s="1009"/>
      <c r="GTI114" s="1009"/>
      <c r="GTJ114" s="1009"/>
      <c r="GTK114" s="1009"/>
      <c r="GTL114" s="1009"/>
      <c r="GTM114" s="1009"/>
      <c r="GTN114" s="1009"/>
      <c r="GTO114" s="1009"/>
      <c r="GTP114" s="1009"/>
      <c r="GTQ114" s="1009"/>
      <c r="GTR114" s="1009"/>
      <c r="GTS114" s="1009"/>
      <c r="GTT114" s="1009"/>
      <c r="GTU114" s="1009"/>
      <c r="GTV114" s="1009"/>
      <c r="GTW114" s="1009"/>
      <c r="GTX114" s="1009"/>
      <c r="GTY114" s="1009"/>
      <c r="GTZ114" s="1009"/>
      <c r="GUA114" s="1009"/>
      <c r="GUB114" s="1009"/>
      <c r="GUC114" s="1009"/>
      <c r="GUD114" s="1009"/>
      <c r="GUE114" s="1009"/>
      <c r="GUF114" s="1009"/>
      <c r="GUG114" s="1009"/>
      <c r="GUH114" s="1009"/>
      <c r="GUI114" s="1009"/>
      <c r="GUJ114" s="1009"/>
      <c r="GUK114" s="1009"/>
      <c r="GUL114" s="1009"/>
      <c r="GUM114" s="1009"/>
      <c r="GUN114" s="1009"/>
      <c r="GUO114" s="1009"/>
      <c r="GUP114" s="1009"/>
      <c r="GUQ114" s="1009"/>
      <c r="GUR114" s="1009"/>
      <c r="GUS114" s="1009"/>
      <c r="GUT114" s="1009"/>
      <c r="GUU114" s="1009"/>
      <c r="GUV114" s="1009"/>
      <c r="GUW114" s="1009"/>
      <c r="GUX114" s="1009"/>
      <c r="GUY114" s="1009"/>
      <c r="GUZ114" s="1009"/>
      <c r="GVA114" s="1009"/>
      <c r="GVB114" s="1009"/>
      <c r="GVC114" s="1009"/>
      <c r="GVD114" s="1009"/>
      <c r="GVE114" s="1009"/>
      <c r="GVF114" s="1009"/>
      <c r="GVG114" s="1009"/>
      <c r="GVH114" s="1009"/>
      <c r="GVI114" s="1009"/>
      <c r="GVJ114" s="1009"/>
      <c r="GVK114" s="1009"/>
      <c r="GVL114" s="1009"/>
      <c r="GVM114" s="1009"/>
      <c r="GVN114" s="1009"/>
      <c r="GVO114" s="1009"/>
      <c r="GVP114" s="1009"/>
      <c r="GVQ114" s="1009"/>
      <c r="GVR114" s="1009"/>
      <c r="GVS114" s="1009"/>
      <c r="GVT114" s="1009"/>
      <c r="GVU114" s="1009"/>
      <c r="GVV114" s="1009"/>
      <c r="GVW114" s="1009"/>
      <c r="GVX114" s="1009"/>
      <c r="GVY114" s="1009"/>
      <c r="GVZ114" s="1009"/>
      <c r="GWA114" s="1009"/>
      <c r="GWB114" s="1009"/>
      <c r="GWC114" s="1009"/>
      <c r="GWD114" s="1009"/>
      <c r="GWE114" s="1009"/>
      <c r="GWF114" s="1009"/>
      <c r="GWG114" s="1009"/>
      <c r="GWH114" s="1009"/>
      <c r="GWI114" s="1009"/>
      <c r="GWJ114" s="1009"/>
      <c r="GWK114" s="1009"/>
      <c r="GWL114" s="1009"/>
      <c r="GWM114" s="1009"/>
      <c r="GWN114" s="1009"/>
      <c r="GWO114" s="1009"/>
      <c r="GWP114" s="1009"/>
      <c r="GWQ114" s="1009"/>
      <c r="GWR114" s="1009"/>
      <c r="GWS114" s="1009"/>
      <c r="GWT114" s="1009"/>
      <c r="GWU114" s="1009"/>
      <c r="GWV114" s="1009"/>
      <c r="GWW114" s="1009"/>
      <c r="GWX114" s="1009"/>
      <c r="GWY114" s="1009"/>
      <c r="GWZ114" s="1009"/>
      <c r="GXA114" s="1009"/>
      <c r="GXB114" s="1009"/>
      <c r="GXC114" s="1009"/>
      <c r="GXD114" s="1009"/>
      <c r="GXE114" s="1009"/>
      <c r="GXF114" s="1009"/>
      <c r="GXG114" s="1009"/>
      <c r="GXH114" s="1009"/>
      <c r="GXI114" s="1009"/>
      <c r="GXJ114" s="1009"/>
      <c r="GXK114" s="1009"/>
      <c r="GXL114" s="1009"/>
      <c r="GXM114" s="1009"/>
      <c r="GXN114" s="1009"/>
      <c r="GXO114" s="1009"/>
      <c r="GXP114" s="1009"/>
      <c r="GXQ114" s="1009"/>
      <c r="GXR114" s="1009"/>
      <c r="GXS114" s="1009"/>
      <c r="GXT114" s="1009"/>
      <c r="GXU114" s="1009"/>
      <c r="GXV114" s="1009"/>
      <c r="GXW114" s="1009"/>
      <c r="GXX114" s="1009"/>
      <c r="GXY114" s="1009"/>
      <c r="GXZ114" s="1009"/>
      <c r="GYA114" s="1009"/>
      <c r="GYB114" s="1009"/>
      <c r="GYC114" s="1009"/>
      <c r="GYD114" s="1009"/>
      <c r="GYE114" s="1009"/>
      <c r="GYF114" s="1009"/>
      <c r="GYG114" s="1009"/>
      <c r="GYH114" s="1009"/>
      <c r="GYI114" s="1009"/>
      <c r="GYJ114" s="1009"/>
      <c r="GYK114" s="1009"/>
      <c r="GYL114" s="1009"/>
      <c r="GYM114" s="1009"/>
      <c r="GYN114" s="1009"/>
      <c r="GYO114" s="1009"/>
      <c r="GYP114" s="1009"/>
      <c r="GYQ114" s="1009"/>
      <c r="GYR114" s="1009"/>
      <c r="GYS114" s="1009"/>
      <c r="GYT114" s="1009"/>
      <c r="GYU114" s="1009"/>
      <c r="GYV114" s="1009"/>
      <c r="GYW114" s="1009"/>
      <c r="GYX114" s="1009"/>
      <c r="GYY114" s="1009"/>
      <c r="GYZ114" s="1009"/>
      <c r="GZA114" s="1009"/>
      <c r="GZB114" s="1009"/>
      <c r="GZC114" s="1009"/>
      <c r="GZD114" s="1009"/>
      <c r="GZE114" s="1009"/>
      <c r="GZF114" s="1009"/>
      <c r="GZG114" s="1009"/>
      <c r="GZH114" s="1009"/>
      <c r="GZI114" s="1009"/>
      <c r="GZJ114" s="1009"/>
      <c r="GZK114" s="1009"/>
      <c r="GZL114" s="1009"/>
      <c r="GZM114" s="1009"/>
      <c r="GZN114" s="1009"/>
      <c r="GZO114" s="1009"/>
      <c r="GZP114" s="1009"/>
      <c r="GZQ114" s="1009"/>
      <c r="GZR114" s="1009"/>
      <c r="GZS114" s="1009"/>
      <c r="GZT114" s="1009"/>
      <c r="GZU114" s="1009"/>
      <c r="GZV114" s="1009"/>
      <c r="GZW114" s="1009"/>
      <c r="GZX114" s="1009"/>
      <c r="GZY114" s="1009"/>
      <c r="GZZ114" s="1009"/>
      <c r="HAA114" s="1009"/>
      <c r="HAB114" s="1009"/>
      <c r="HAC114" s="1009"/>
      <c r="HAD114" s="1009"/>
      <c r="HAE114" s="1009"/>
      <c r="HAF114" s="1009"/>
      <c r="HAG114" s="1009"/>
      <c r="HAH114" s="1009"/>
      <c r="HAI114" s="1009"/>
      <c r="HAJ114" s="1009"/>
      <c r="HAK114" s="1009"/>
      <c r="HAL114" s="1009"/>
      <c r="HAM114" s="1009"/>
      <c r="HAN114" s="1009"/>
      <c r="HAO114" s="1009"/>
      <c r="HAP114" s="1009"/>
      <c r="HAQ114" s="1009"/>
      <c r="HAR114" s="1009"/>
      <c r="HAS114" s="1009"/>
      <c r="HAT114" s="1009"/>
      <c r="HAU114" s="1009"/>
      <c r="HAV114" s="1009"/>
      <c r="HAW114" s="1009"/>
      <c r="HAX114" s="1009"/>
      <c r="HAY114" s="1009"/>
      <c r="HAZ114" s="1009"/>
      <c r="HBA114" s="1009"/>
      <c r="HBB114" s="1009"/>
      <c r="HBC114" s="1009"/>
      <c r="HBD114" s="1009"/>
      <c r="HBE114" s="1009"/>
      <c r="HBF114" s="1009"/>
      <c r="HBG114" s="1009"/>
      <c r="HBH114" s="1009"/>
      <c r="HBI114" s="1009"/>
      <c r="HBJ114" s="1009"/>
      <c r="HBK114" s="1009"/>
      <c r="HBL114" s="1009"/>
      <c r="HBM114" s="1009"/>
      <c r="HBN114" s="1009"/>
      <c r="HBO114" s="1009"/>
      <c r="HBP114" s="1009"/>
      <c r="HBQ114" s="1009"/>
      <c r="HBR114" s="1009"/>
      <c r="HBS114" s="1009"/>
      <c r="HBT114" s="1009"/>
      <c r="HBU114" s="1009"/>
      <c r="HBV114" s="1009"/>
      <c r="HBW114" s="1009"/>
      <c r="HBX114" s="1009"/>
      <c r="HBY114" s="1009"/>
      <c r="HBZ114" s="1009"/>
      <c r="HCA114" s="1009"/>
      <c r="HCB114" s="1009"/>
      <c r="HCC114" s="1009"/>
      <c r="HCD114" s="1009"/>
      <c r="HCE114" s="1009"/>
      <c r="HCF114" s="1009"/>
      <c r="HCG114" s="1009"/>
      <c r="HCH114" s="1009"/>
      <c r="HCI114" s="1009"/>
      <c r="HCJ114" s="1009"/>
      <c r="HCK114" s="1009"/>
      <c r="HCL114" s="1009"/>
      <c r="HCM114" s="1009"/>
      <c r="HCN114" s="1009"/>
      <c r="HCO114" s="1009"/>
      <c r="HCP114" s="1009"/>
      <c r="HCQ114" s="1009"/>
      <c r="HCR114" s="1009"/>
      <c r="HCS114" s="1009"/>
      <c r="HCT114" s="1009"/>
      <c r="HCU114" s="1009"/>
      <c r="HCV114" s="1009"/>
      <c r="HCW114" s="1009"/>
      <c r="HCX114" s="1009"/>
      <c r="HCY114" s="1009"/>
      <c r="HCZ114" s="1009"/>
      <c r="HDA114" s="1009"/>
      <c r="HDB114" s="1009"/>
      <c r="HDC114" s="1009"/>
      <c r="HDD114" s="1009"/>
      <c r="HDE114" s="1009"/>
      <c r="HDF114" s="1009"/>
      <c r="HDG114" s="1009"/>
      <c r="HDH114" s="1009"/>
      <c r="HDI114" s="1009"/>
      <c r="HDJ114" s="1009"/>
      <c r="HDK114" s="1009"/>
      <c r="HDL114" s="1009"/>
      <c r="HDM114" s="1009"/>
      <c r="HDN114" s="1009"/>
      <c r="HDO114" s="1009"/>
      <c r="HDP114" s="1009"/>
      <c r="HDQ114" s="1009"/>
      <c r="HDR114" s="1009"/>
      <c r="HDS114" s="1009"/>
      <c r="HDT114" s="1009"/>
      <c r="HDU114" s="1009"/>
      <c r="HDV114" s="1009"/>
      <c r="HDW114" s="1009"/>
      <c r="HDX114" s="1009"/>
      <c r="HDY114" s="1009"/>
      <c r="HDZ114" s="1009"/>
      <c r="HEA114" s="1009"/>
      <c r="HEB114" s="1009"/>
      <c r="HEC114" s="1009"/>
      <c r="HED114" s="1009"/>
      <c r="HEE114" s="1009"/>
      <c r="HEF114" s="1009"/>
      <c r="HEG114" s="1009"/>
      <c r="HEH114" s="1009"/>
      <c r="HEI114" s="1009"/>
      <c r="HEJ114" s="1009"/>
      <c r="HEK114" s="1009"/>
      <c r="HEL114" s="1009"/>
      <c r="HEM114" s="1009"/>
      <c r="HEN114" s="1009"/>
      <c r="HEO114" s="1009"/>
      <c r="HEP114" s="1009"/>
      <c r="HEQ114" s="1009"/>
      <c r="HER114" s="1009"/>
      <c r="HES114" s="1009"/>
      <c r="HET114" s="1009"/>
      <c r="HEU114" s="1009"/>
      <c r="HEV114" s="1009"/>
      <c r="HEW114" s="1009"/>
      <c r="HEX114" s="1009"/>
      <c r="HEY114" s="1009"/>
      <c r="HEZ114" s="1009"/>
      <c r="HFA114" s="1009"/>
      <c r="HFB114" s="1009"/>
      <c r="HFC114" s="1009"/>
      <c r="HFD114" s="1009"/>
      <c r="HFE114" s="1009"/>
      <c r="HFF114" s="1009"/>
      <c r="HFG114" s="1009"/>
      <c r="HFH114" s="1009"/>
      <c r="HFI114" s="1009"/>
      <c r="HFJ114" s="1009"/>
      <c r="HFK114" s="1009"/>
      <c r="HFL114" s="1009"/>
      <c r="HFM114" s="1009"/>
      <c r="HFN114" s="1009"/>
      <c r="HFO114" s="1009"/>
      <c r="HFP114" s="1009"/>
      <c r="HFQ114" s="1009"/>
      <c r="HFR114" s="1009"/>
      <c r="HFS114" s="1009"/>
      <c r="HFT114" s="1009"/>
      <c r="HFU114" s="1009"/>
      <c r="HFV114" s="1009"/>
      <c r="HFW114" s="1009"/>
      <c r="HFX114" s="1009"/>
      <c r="HFY114" s="1009"/>
      <c r="HFZ114" s="1009"/>
      <c r="HGA114" s="1009"/>
      <c r="HGB114" s="1009"/>
      <c r="HGC114" s="1009"/>
      <c r="HGD114" s="1009"/>
      <c r="HGE114" s="1009"/>
      <c r="HGF114" s="1009"/>
      <c r="HGG114" s="1009"/>
      <c r="HGH114" s="1009"/>
      <c r="HGI114" s="1009"/>
      <c r="HGJ114" s="1009"/>
      <c r="HGK114" s="1009"/>
      <c r="HGL114" s="1009"/>
      <c r="HGM114" s="1009"/>
      <c r="HGN114" s="1009"/>
      <c r="HGO114" s="1009"/>
      <c r="HGP114" s="1009"/>
      <c r="HGQ114" s="1009"/>
      <c r="HGR114" s="1009"/>
      <c r="HGS114" s="1009"/>
      <c r="HGT114" s="1009"/>
      <c r="HGU114" s="1009"/>
      <c r="HGV114" s="1009"/>
      <c r="HGW114" s="1009"/>
      <c r="HGX114" s="1009"/>
      <c r="HGY114" s="1009"/>
      <c r="HGZ114" s="1009"/>
      <c r="HHA114" s="1009"/>
      <c r="HHB114" s="1009"/>
      <c r="HHC114" s="1009"/>
      <c r="HHD114" s="1009"/>
      <c r="HHE114" s="1009"/>
      <c r="HHF114" s="1009"/>
      <c r="HHG114" s="1009"/>
      <c r="HHH114" s="1009"/>
      <c r="HHI114" s="1009"/>
      <c r="HHJ114" s="1009"/>
      <c r="HHK114" s="1009"/>
      <c r="HHL114" s="1009"/>
      <c r="HHM114" s="1009"/>
      <c r="HHN114" s="1009"/>
      <c r="HHO114" s="1009"/>
      <c r="HHP114" s="1009"/>
      <c r="HHQ114" s="1009"/>
      <c r="HHR114" s="1009"/>
      <c r="HHS114" s="1009"/>
      <c r="HHT114" s="1009"/>
      <c r="HHU114" s="1009"/>
      <c r="HHV114" s="1009"/>
      <c r="HHW114" s="1009"/>
      <c r="HHX114" s="1009"/>
      <c r="HHY114" s="1009"/>
      <c r="HHZ114" s="1009"/>
      <c r="HIA114" s="1009"/>
      <c r="HIB114" s="1009"/>
      <c r="HIC114" s="1009"/>
      <c r="HID114" s="1009"/>
      <c r="HIE114" s="1009"/>
      <c r="HIF114" s="1009"/>
      <c r="HIG114" s="1009"/>
      <c r="HIH114" s="1009"/>
      <c r="HII114" s="1009"/>
      <c r="HIJ114" s="1009"/>
      <c r="HIK114" s="1009"/>
      <c r="HIL114" s="1009"/>
      <c r="HIM114" s="1009"/>
      <c r="HIN114" s="1009"/>
      <c r="HIO114" s="1009"/>
      <c r="HIP114" s="1009"/>
      <c r="HIQ114" s="1009"/>
      <c r="HIR114" s="1009"/>
      <c r="HIS114" s="1009"/>
      <c r="HIT114" s="1009"/>
      <c r="HIU114" s="1009"/>
      <c r="HIV114" s="1009"/>
      <c r="HIW114" s="1009"/>
      <c r="HIX114" s="1009"/>
      <c r="HIY114" s="1009"/>
      <c r="HIZ114" s="1009"/>
      <c r="HJA114" s="1009"/>
      <c r="HJB114" s="1009"/>
      <c r="HJC114" s="1009"/>
      <c r="HJD114" s="1009"/>
      <c r="HJE114" s="1009"/>
      <c r="HJF114" s="1009"/>
      <c r="HJG114" s="1009"/>
      <c r="HJH114" s="1009"/>
      <c r="HJI114" s="1009"/>
      <c r="HJJ114" s="1009"/>
      <c r="HJK114" s="1009"/>
      <c r="HJL114" s="1009"/>
      <c r="HJM114" s="1009"/>
      <c r="HJN114" s="1009"/>
      <c r="HJO114" s="1009"/>
      <c r="HJP114" s="1009"/>
      <c r="HJQ114" s="1009"/>
      <c r="HJR114" s="1009"/>
      <c r="HJS114" s="1009"/>
      <c r="HJT114" s="1009"/>
      <c r="HJU114" s="1009"/>
      <c r="HJV114" s="1009"/>
      <c r="HJW114" s="1009"/>
      <c r="HJX114" s="1009"/>
      <c r="HJY114" s="1009"/>
      <c r="HJZ114" s="1009"/>
      <c r="HKA114" s="1009"/>
      <c r="HKB114" s="1009"/>
      <c r="HKC114" s="1009"/>
      <c r="HKD114" s="1009"/>
      <c r="HKE114" s="1009"/>
      <c r="HKF114" s="1009"/>
      <c r="HKG114" s="1009"/>
      <c r="HKH114" s="1009"/>
      <c r="HKI114" s="1009"/>
      <c r="HKJ114" s="1009"/>
      <c r="HKK114" s="1009"/>
      <c r="HKL114" s="1009"/>
      <c r="HKM114" s="1009"/>
      <c r="HKN114" s="1009"/>
      <c r="HKO114" s="1009"/>
      <c r="HKP114" s="1009"/>
      <c r="HKQ114" s="1009"/>
      <c r="HKR114" s="1009"/>
      <c r="HKS114" s="1009"/>
      <c r="HKT114" s="1009"/>
      <c r="HKU114" s="1009"/>
      <c r="HKV114" s="1009"/>
      <c r="HKW114" s="1009"/>
      <c r="HKX114" s="1009"/>
      <c r="HKY114" s="1009"/>
      <c r="HKZ114" s="1009"/>
      <c r="HLA114" s="1009"/>
      <c r="HLB114" s="1009"/>
      <c r="HLC114" s="1009"/>
      <c r="HLD114" s="1009"/>
      <c r="HLE114" s="1009"/>
      <c r="HLF114" s="1009"/>
      <c r="HLG114" s="1009"/>
      <c r="HLH114" s="1009"/>
      <c r="HLI114" s="1009"/>
      <c r="HLJ114" s="1009"/>
      <c r="HLK114" s="1009"/>
      <c r="HLL114" s="1009"/>
      <c r="HLM114" s="1009"/>
      <c r="HLN114" s="1009"/>
      <c r="HLO114" s="1009"/>
      <c r="HLP114" s="1009"/>
      <c r="HLQ114" s="1009"/>
      <c r="HLR114" s="1009"/>
      <c r="HLS114" s="1009"/>
      <c r="HLT114" s="1009"/>
      <c r="HLU114" s="1009"/>
      <c r="HLV114" s="1009"/>
      <c r="HLW114" s="1009"/>
      <c r="HLX114" s="1009"/>
      <c r="HLY114" s="1009"/>
      <c r="HLZ114" s="1009"/>
      <c r="HMA114" s="1009"/>
      <c r="HMB114" s="1009"/>
      <c r="HMC114" s="1009"/>
      <c r="HMD114" s="1009"/>
      <c r="HME114" s="1009"/>
      <c r="HMF114" s="1009"/>
      <c r="HMG114" s="1009"/>
      <c r="HMH114" s="1009"/>
      <c r="HMI114" s="1009"/>
      <c r="HMJ114" s="1009"/>
      <c r="HMK114" s="1009"/>
      <c r="HML114" s="1009"/>
      <c r="HMM114" s="1009"/>
      <c r="HMN114" s="1009"/>
      <c r="HMO114" s="1009"/>
      <c r="HMP114" s="1009"/>
      <c r="HMQ114" s="1009"/>
      <c r="HMR114" s="1009"/>
      <c r="HMS114" s="1009"/>
      <c r="HMT114" s="1009"/>
      <c r="HMU114" s="1009"/>
      <c r="HMV114" s="1009"/>
      <c r="HMW114" s="1009"/>
      <c r="HMX114" s="1009"/>
      <c r="HMY114" s="1009"/>
      <c r="HMZ114" s="1009"/>
      <c r="HNA114" s="1009"/>
      <c r="HNB114" s="1009"/>
      <c r="HNC114" s="1009"/>
      <c r="HND114" s="1009"/>
      <c r="HNE114" s="1009"/>
      <c r="HNF114" s="1009"/>
      <c r="HNG114" s="1009"/>
      <c r="HNH114" s="1009"/>
      <c r="HNI114" s="1009"/>
      <c r="HNJ114" s="1009"/>
      <c r="HNK114" s="1009"/>
      <c r="HNL114" s="1009"/>
      <c r="HNM114" s="1009"/>
      <c r="HNN114" s="1009"/>
      <c r="HNO114" s="1009"/>
      <c r="HNP114" s="1009"/>
      <c r="HNQ114" s="1009"/>
      <c r="HNR114" s="1009"/>
      <c r="HNS114" s="1009"/>
      <c r="HNT114" s="1009"/>
      <c r="HNU114" s="1009"/>
      <c r="HNV114" s="1009"/>
      <c r="HNW114" s="1009"/>
      <c r="HNX114" s="1009"/>
      <c r="HNY114" s="1009"/>
      <c r="HNZ114" s="1009"/>
      <c r="HOA114" s="1009"/>
      <c r="HOB114" s="1009"/>
      <c r="HOC114" s="1009"/>
      <c r="HOD114" s="1009"/>
      <c r="HOE114" s="1009"/>
      <c r="HOF114" s="1009"/>
      <c r="HOG114" s="1009"/>
      <c r="HOH114" s="1009"/>
      <c r="HOI114" s="1009"/>
      <c r="HOJ114" s="1009"/>
      <c r="HOK114" s="1009"/>
      <c r="HOL114" s="1009"/>
      <c r="HOM114" s="1009"/>
      <c r="HON114" s="1009"/>
      <c r="HOO114" s="1009"/>
      <c r="HOP114" s="1009"/>
      <c r="HOQ114" s="1009"/>
      <c r="HOR114" s="1009"/>
      <c r="HOS114" s="1009"/>
      <c r="HOT114" s="1009"/>
      <c r="HOU114" s="1009"/>
      <c r="HOV114" s="1009"/>
      <c r="HOW114" s="1009"/>
      <c r="HOX114" s="1009"/>
      <c r="HOY114" s="1009"/>
      <c r="HOZ114" s="1009"/>
      <c r="HPA114" s="1009"/>
      <c r="HPB114" s="1009"/>
      <c r="HPC114" s="1009"/>
      <c r="HPD114" s="1009"/>
      <c r="HPE114" s="1009"/>
      <c r="HPF114" s="1009"/>
      <c r="HPG114" s="1009"/>
      <c r="HPH114" s="1009"/>
      <c r="HPI114" s="1009"/>
      <c r="HPJ114" s="1009"/>
      <c r="HPK114" s="1009"/>
      <c r="HPL114" s="1009"/>
      <c r="HPM114" s="1009"/>
      <c r="HPN114" s="1009"/>
      <c r="HPO114" s="1009"/>
      <c r="HPP114" s="1009"/>
      <c r="HPQ114" s="1009"/>
      <c r="HPR114" s="1009"/>
      <c r="HPS114" s="1009"/>
      <c r="HPT114" s="1009"/>
      <c r="HPU114" s="1009"/>
      <c r="HPV114" s="1009"/>
      <c r="HPW114" s="1009"/>
      <c r="HPX114" s="1009"/>
      <c r="HPY114" s="1009"/>
      <c r="HPZ114" s="1009"/>
      <c r="HQA114" s="1009"/>
      <c r="HQB114" s="1009"/>
      <c r="HQC114" s="1009"/>
      <c r="HQD114" s="1009"/>
      <c r="HQE114" s="1009"/>
      <c r="HQF114" s="1009"/>
      <c r="HQG114" s="1009"/>
      <c r="HQH114" s="1009"/>
      <c r="HQI114" s="1009"/>
      <c r="HQJ114" s="1009"/>
      <c r="HQK114" s="1009"/>
      <c r="HQL114" s="1009"/>
      <c r="HQM114" s="1009"/>
      <c r="HQN114" s="1009"/>
      <c r="HQO114" s="1009"/>
      <c r="HQP114" s="1009"/>
      <c r="HQQ114" s="1009"/>
      <c r="HQR114" s="1009"/>
      <c r="HQS114" s="1009"/>
      <c r="HQT114" s="1009"/>
      <c r="HQU114" s="1009"/>
      <c r="HQV114" s="1009"/>
      <c r="HQW114" s="1009"/>
      <c r="HQX114" s="1009"/>
      <c r="HQY114" s="1009"/>
      <c r="HQZ114" s="1009"/>
      <c r="HRA114" s="1009"/>
      <c r="HRB114" s="1009"/>
      <c r="HRC114" s="1009"/>
      <c r="HRD114" s="1009"/>
      <c r="HRE114" s="1009"/>
      <c r="HRF114" s="1009"/>
      <c r="HRG114" s="1009"/>
      <c r="HRH114" s="1009"/>
      <c r="HRI114" s="1009"/>
      <c r="HRJ114" s="1009"/>
      <c r="HRK114" s="1009"/>
      <c r="HRL114" s="1009"/>
      <c r="HRM114" s="1009"/>
      <c r="HRN114" s="1009"/>
      <c r="HRO114" s="1009"/>
      <c r="HRP114" s="1009"/>
      <c r="HRQ114" s="1009"/>
      <c r="HRR114" s="1009"/>
      <c r="HRS114" s="1009"/>
      <c r="HRT114" s="1009"/>
      <c r="HRU114" s="1009"/>
      <c r="HRV114" s="1009"/>
      <c r="HRW114" s="1009"/>
      <c r="HRX114" s="1009"/>
      <c r="HRY114" s="1009"/>
      <c r="HRZ114" s="1009"/>
      <c r="HSA114" s="1009"/>
      <c r="HSB114" s="1009"/>
      <c r="HSC114" s="1009"/>
      <c r="HSD114" s="1009"/>
      <c r="HSE114" s="1009"/>
      <c r="HSF114" s="1009"/>
      <c r="HSG114" s="1009"/>
      <c r="HSH114" s="1009"/>
      <c r="HSI114" s="1009"/>
      <c r="HSJ114" s="1009"/>
      <c r="HSK114" s="1009"/>
      <c r="HSL114" s="1009"/>
      <c r="HSM114" s="1009"/>
      <c r="HSN114" s="1009"/>
      <c r="HSO114" s="1009"/>
      <c r="HSP114" s="1009"/>
      <c r="HSQ114" s="1009"/>
      <c r="HSR114" s="1009"/>
      <c r="HSS114" s="1009"/>
      <c r="HST114" s="1009"/>
      <c r="HSU114" s="1009"/>
      <c r="HSV114" s="1009"/>
      <c r="HSW114" s="1009"/>
      <c r="HSX114" s="1009"/>
      <c r="HSY114" s="1009"/>
      <c r="HSZ114" s="1009"/>
      <c r="HTA114" s="1009"/>
      <c r="HTB114" s="1009"/>
      <c r="HTC114" s="1009"/>
      <c r="HTD114" s="1009"/>
      <c r="HTE114" s="1009"/>
      <c r="HTF114" s="1009"/>
      <c r="HTG114" s="1009"/>
      <c r="HTH114" s="1009"/>
      <c r="HTI114" s="1009"/>
      <c r="HTJ114" s="1009"/>
      <c r="HTK114" s="1009"/>
      <c r="HTL114" s="1009"/>
      <c r="HTM114" s="1009"/>
      <c r="HTN114" s="1009"/>
      <c r="HTO114" s="1009"/>
      <c r="HTP114" s="1009"/>
      <c r="HTQ114" s="1009"/>
      <c r="HTR114" s="1009"/>
      <c r="HTS114" s="1009"/>
      <c r="HTT114" s="1009"/>
      <c r="HTU114" s="1009"/>
      <c r="HTV114" s="1009"/>
      <c r="HTW114" s="1009"/>
      <c r="HTX114" s="1009"/>
      <c r="HTY114" s="1009"/>
      <c r="HTZ114" s="1009"/>
      <c r="HUA114" s="1009"/>
      <c r="HUB114" s="1009"/>
      <c r="HUC114" s="1009"/>
      <c r="HUD114" s="1009"/>
      <c r="HUE114" s="1009"/>
      <c r="HUF114" s="1009"/>
      <c r="HUG114" s="1009"/>
      <c r="HUH114" s="1009"/>
      <c r="HUI114" s="1009"/>
      <c r="HUJ114" s="1009"/>
      <c r="HUK114" s="1009"/>
      <c r="HUL114" s="1009"/>
      <c r="HUM114" s="1009"/>
      <c r="HUN114" s="1009"/>
      <c r="HUO114" s="1009"/>
      <c r="HUP114" s="1009"/>
      <c r="HUQ114" s="1009"/>
      <c r="HUR114" s="1009"/>
      <c r="HUS114" s="1009"/>
      <c r="HUT114" s="1009"/>
      <c r="HUU114" s="1009"/>
      <c r="HUV114" s="1009"/>
      <c r="HUW114" s="1009"/>
      <c r="HUX114" s="1009"/>
      <c r="HUY114" s="1009"/>
      <c r="HUZ114" s="1009"/>
      <c r="HVA114" s="1009"/>
      <c r="HVB114" s="1009"/>
      <c r="HVC114" s="1009"/>
      <c r="HVD114" s="1009"/>
      <c r="HVE114" s="1009"/>
      <c r="HVF114" s="1009"/>
      <c r="HVG114" s="1009"/>
      <c r="HVH114" s="1009"/>
      <c r="HVI114" s="1009"/>
      <c r="HVJ114" s="1009"/>
      <c r="HVK114" s="1009"/>
      <c r="HVL114" s="1009"/>
      <c r="HVM114" s="1009"/>
      <c r="HVN114" s="1009"/>
      <c r="HVO114" s="1009"/>
      <c r="HVP114" s="1009"/>
      <c r="HVQ114" s="1009"/>
      <c r="HVR114" s="1009"/>
      <c r="HVS114" s="1009"/>
      <c r="HVT114" s="1009"/>
      <c r="HVU114" s="1009"/>
      <c r="HVV114" s="1009"/>
      <c r="HVW114" s="1009"/>
      <c r="HVX114" s="1009"/>
      <c r="HVY114" s="1009"/>
      <c r="HVZ114" s="1009"/>
      <c r="HWA114" s="1009"/>
      <c r="HWB114" s="1009"/>
      <c r="HWC114" s="1009"/>
      <c r="HWD114" s="1009"/>
      <c r="HWE114" s="1009"/>
      <c r="HWF114" s="1009"/>
      <c r="HWG114" s="1009"/>
      <c r="HWH114" s="1009"/>
      <c r="HWI114" s="1009"/>
      <c r="HWJ114" s="1009"/>
      <c r="HWK114" s="1009"/>
      <c r="HWL114" s="1009"/>
      <c r="HWM114" s="1009"/>
      <c r="HWN114" s="1009"/>
      <c r="HWO114" s="1009"/>
      <c r="HWP114" s="1009"/>
      <c r="HWQ114" s="1009"/>
      <c r="HWR114" s="1009"/>
      <c r="HWS114" s="1009"/>
      <c r="HWT114" s="1009"/>
      <c r="HWU114" s="1009"/>
      <c r="HWV114" s="1009"/>
      <c r="HWW114" s="1009"/>
      <c r="HWX114" s="1009"/>
      <c r="HWY114" s="1009"/>
      <c r="HWZ114" s="1009"/>
      <c r="HXA114" s="1009"/>
      <c r="HXB114" s="1009"/>
      <c r="HXC114" s="1009"/>
      <c r="HXD114" s="1009"/>
      <c r="HXE114" s="1009"/>
      <c r="HXF114" s="1009"/>
      <c r="HXG114" s="1009"/>
      <c r="HXH114" s="1009"/>
      <c r="HXI114" s="1009"/>
      <c r="HXJ114" s="1009"/>
      <c r="HXK114" s="1009"/>
      <c r="HXL114" s="1009"/>
      <c r="HXM114" s="1009"/>
      <c r="HXN114" s="1009"/>
      <c r="HXO114" s="1009"/>
      <c r="HXP114" s="1009"/>
      <c r="HXQ114" s="1009"/>
      <c r="HXR114" s="1009"/>
      <c r="HXS114" s="1009"/>
      <c r="HXT114" s="1009"/>
      <c r="HXU114" s="1009"/>
      <c r="HXV114" s="1009"/>
      <c r="HXW114" s="1009"/>
      <c r="HXX114" s="1009"/>
      <c r="HXY114" s="1009"/>
      <c r="HXZ114" s="1009"/>
      <c r="HYA114" s="1009"/>
      <c r="HYB114" s="1009"/>
      <c r="HYC114" s="1009"/>
      <c r="HYD114" s="1009"/>
      <c r="HYE114" s="1009"/>
      <c r="HYF114" s="1009"/>
      <c r="HYG114" s="1009"/>
      <c r="HYH114" s="1009"/>
      <c r="HYI114" s="1009"/>
      <c r="HYJ114" s="1009"/>
      <c r="HYK114" s="1009"/>
      <c r="HYL114" s="1009"/>
      <c r="HYM114" s="1009"/>
      <c r="HYN114" s="1009"/>
      <c r="HYO114" s="1009"/>
      <c r="HYP114" s="1009"/>
      <c r="HYQ114" s="1009"/>
      <c r="HYR114" s="1009"/>
      <c r="HYS114" s="1009"/>
      <c r="HYT114" s="1009"/>
      <c r="HYU114" s="1009"/>
      <c r="HYV114" s="1009"/>
      <c r="HYW114" s="1009"/>
      <c r="HYX114" s="1009"/>
      <c r="HYY114" s="1009"/>
      <c r="HYZ114" s="1009"/>
      <c r="HZA114" s="1009"/>
      <c r="HZB114" s="1009"/>
      <c r="HZC114" s="1009"/>
      <c r="HZD114" s="1009"/>
      <c r="HZE114" s="1009"/>
      <c r="HZF114" s="1009"/>
      <c r="HZG114" s="1009"/>
      <c r="HZH114" s="1009"/>
      <c r="HZI114" s="1009"/>
      <c r="HZJ114" s="1009"/>
      <c r="HZK114" s="1009"/>
      <c r="HZL114" s="1009"/>
      <c r="HZM114" s="1009"/>
      <c r="HZN114" s="1009"/>
      <c r="HZO114" s="1009"/>
      <c r="HZP114" s="1009"/>
      <c r="HZQ114" s="1009"/>
      <c r="HZR114" s="1009"/>
      <c r="HZS114" s="1009"/>
      <c r="HZT114" s="1009"/>
      <c r="HZU114" s="1009"/>
      <c r="HZV114" s="1009"/>
      <c r="HZW114" s="1009"/>
      <c r="HZX114" s="1009"/>
      <c r="HZY114" s="1009"/>
      <c r="HZZ114" s="1009"/>
      <c r="IAA114" s="1009"/>
      <c r="IAB114" s="1009"/>
      <c r="IAC114" s="1009"/>
      <c r="IAD114" s="1009"/>
      <c r="IAE114" s="1009"/>
      <c r="IAF114" s="1009"/>
      <c r="IAG114" s="1009"/>
      <c r="IAH114" s="1009"/>
      <c r="IAI114" s="1009"/>
      <c r="IAJ114" s="1009"/>
      <c r="IAK114" s="1009"/>
      <c r="IAL114" s="1009"/>
      <c r="IAM114" s="1009"/>
      <c r="IAN114" s="1009"/>
      <c r="IAO114" s="1009"/>
      <c r="IAP114" s="1009"/>
      <c r="IAQ114" s="1009"/>
      <c r="IAR114" s="1009"/>
      <c r="IAS114" s="1009"/>
      <c r="IAT114" s="1009"/>
      <c r="IAU114" s="1009"/>
      <c r="IAV114" s="1009"/>
      <c r="IAW114" s="1009"/>
      <c r="IAX114" s="1009"/>
      <c r="IAY114" s="1009"/>
      <c r="IAZ114" s="1009"/>
      <c r="IBA114" s="1009"/>
      <c r="IBB114" s="1009"/>
      <c r="IBC114" s="1009"/>
      <c r="IBD114" s="1009"/>
      <c r="IBE114" s="1009"/>
      <c r="IBF114" s="1009"/>
      <c r="IBG114" s="1009"/>
      <c r="IBH114" s="1009"/>
      <c r="IBI114" s="1009"/>
      <c r="IBJ114" s="1009"/>
      <c r="IBK114" s="1009"/>
      <c r="IBL114" s="1009"/>
      <c r="IBM114" s="1009"/>
      <c r="IBN114" s="1009"/>
      <c r="IBO114" s="1009"/>
      <c r="IBP114" s="1009"/>
      <c r="IBQ114" s="1009"/>
      <c r="IBR114" s="1009"/>
      <c r="IBS114" s="1009"/>
      <c r="IBT114" s="1009"/>
      <c r="IBU114" s="1009"/>
      <c r="IBV114" s="1009"/>
      <c r="IBW114" s="1009"/>
      <c r="IBX114" s="1009"/>
      <c r="IBY114" s="1009"/>
      <c r="IBZ114" s="1009"/>
      <c r="ICA114" s="1009"/>
      <c r="ICB114" s="1009"/>
      <c r="ICC114" s="1009"/>
      <c r="ICD114" s="1009"/>
      <c r="ICE114" s="1009"/>
      <c r="ICF114" s="1009"/>
      <c r="ICG114" s="1009"/>
      <c r="ICH114" s="1009"/>
      <c r="ICI114" s="1009"/>
      <c r="ICJ114" s="1009"/>
      <c r="ICK114" s="1009"/>
      <c r="ICL114" s="1009"/>
      <c r="ICM114" s="1009"/>
      <c r="ICN114" s="1009"/>
      <c r="ICO114" s="1009"/>
      <c r="ICP114" s="1009"/>
      <c r="ICQ114" s="1009"/>
      <c r="ICR114" s="1009"/>
      <c r="ICS114" s="1009"/>
      <c r="ICT114" s="1009"/>
      <c r="ICU114" s="1009"/>
      <c r="ICV114" s="1009"/>
      <c r="ICW114" s="1009"/>
      <c r="ICX114" s="1009"/>
      <c r="ICY114" s="1009"/>
      <c r="ICZ114" s="1009"/>
      <c r="IDA114" s="1009"/>
      <c r="IDB114" s="1009"/>
      <c r="IDC114" s="1009"/>
      <c r="IDD114" s="1009"/>
      <c r="IDE114" s="1009"/>
      <c r="IDF114" s="1009"/>
      <c r="IDG114" s="1009"/>
      <c r="IDH114" s="1009"/>
      <c r="IDI114" s="1009"/>
      <c r="IDJ114" s="1009"/>
      <c r="IDK114" s="1009"/>
      <c r="IDL114" s="1009"/>
      <c r="IDM114" s="1009"/>
      <c r="IDN114" s="1009"/>
      <c r="IDO114" s="1009"/>
      <c r="IDP114" s="1009"/>
      <c r="IDQ114" s="1009"/>
      <c r="IDR114" s="1009"/>
      <c r="IDS114" s="1009"/>
      <c r="IDT114" s="1009"/>
      <c r="IDU114" s="1009"/>
      <c r="IDV114" s="1009"/>
      <c r="IDW114" s="1009"/>
      <c r="IDX114" s="1009"/>
      <c r="IDY114" s="1009"/>
      <c r="IDZ114" s="1009"/>
      <c r="IEA114" s="1009"/>
      <c r="IEB114" s="1009"/>
      <c r="IEC114" s="1009"/>
      <c r="IED114" s="1009"/>
      <c r="IEE114" s="1009"/>
      <c r="IEF114" s="1009"/>
      <c r="IEG114" s="1009"/>
      <c r="IEH114" s="1009"/>
      <c r="IEI114" s="1009"/>
      <c r="IEJ114" s="1009"/>
      <c r="IEK114" s="1009"/>
      <c r="IEL114" s="1009"/>
      <c r="IEM114" s="1009"/>
      <c r="IEN114" s="1009"/>
      <c r="IEO114" s="1009"/>
      <c r="IEP114" s="1009"/>
      <c r="IEQ114" s="1009"/>
      <c r="IER114" s="1009"/>
      <c r="IES114" s="1009"/>
      <c r="IET114" s="1009"/>
      <c r="IEU114" s="1009"/>
      <c r="IEV114" s="1009"/>
      <c r="IEW114" s="1009"/>
      <c r="IEX114" s="1009"/>
      <c r="IEY114" s="1009"/>
      <c r="IEZ114" s="1009"/>
      <c r="IFA114" s="1009"/>
      <c r="IFB114" s="1009"/>
      <c r="IFC114" s="1009"/>
      <c r="IFD114" s="1009"/>
      <c r="IFE114" s="1009"/>
      <c r="IFF114" s="1009"/>
      <c r="IFG114" s="1009"/>
      <c r="IFH114" s="1009"/>
      <c r="IFI114" s="1009"/>
      <c r="IFJ114" s="1009"/>
      <c r="IFK114" s="1009"/>
      <c r="IFL114" s="1009"/>
      <c r="IFM114" s="1009"/>
      <c r="IFN114" s="1009"/>
      <c r="IFO114" s="1009"/>
      <c r="IFP114" s="1009"/>
      <c r="IFQ114" s="1009"/>
      <c r="IFR114" s="1009"/>
      <c r="IFS114" s="1009"/>
      <c r="IFT114" s="1009"/>
      <c r="IFU114" s="1009"/>
      <c r="IFV114" s="1009"/>
      <c r="IFW114" s="1009"/>
      <c r="IFX114" s="1009"/>
      <c r="IFY114" s="1009"/>
      <c r="IFZ114" s="1009"/>
      <c r="IGA114" s="1009"/>
      <c r="IGB114" s="1009"/>
      <c r="IGC114" s="1009"/>
      <c r="IGD114" s="1009"/>
      <c r="IGE114" s="1009"/>
      <c r="IGF114" s="1009"/>
      <c r="IGG114" s="1009"/>
      <c r="IGH114" s="1009"/>
      <c r="IGI114" s="1009"/>
      <c r="IGJ114" s="1009"/>
      <c r="IGK114" s="1009"/>
      <c r="IGL114" s="1009"/>
      <c r="IGM114" s="1009"/>
      <c r="IGN114" s="1009"/>
      <c r="IGO114" s="1009"/>
      <c r="IGP114" s="1009"/>
      <c r="IGQ114" s="1009"/>
      <c r="IGR114" s="1009"/>
      <c r="IGS114" s="1009"/>
      <c r="IGT114" s="1009"/>
      <c r="IGU114" s="1009"/>
      <c r="IGV114" s="1009"/>
      <c r="IGW114" s="1009"/>
      <c r="IGX114" s="1009"/>
      <c r="IGY114" s="1009"/>
      <c r="IGZ114" s="1009"/>
      <c r="IHA114" s="1009"/>
      <c r="IHB114" s="1009"/>
      <c r="IHC114" s="1009"/>
      <c r="IHD114" s="1009"/>
      <c r="IHE114" s="1009"/>
      <c r="IHF114" s="1009"/>
      <c r="IHG114" s="1009"/>
      <c r="IHH114" s="1009"/>
      <c r="IHI114" s="1009"/>
      <c r="IHJ114" s="1009"/>
      <c r="IHK114" s="1009"/>
      <c r="IHL114" s="1009"/>
      <c r="IHM114" s="1009"/>
      <c r="IHN114" s="1009"/>
      <c r="IHO114" s="1009"/>
      <c r="IHP114" s="1009"/>
      <c r="IHQ114" s="1009"/>
      <c r="IHR114" s="1009"/>
      <c r="IHS114" s="1009"/>
      <c r="IHT114" s="1009"/>
      <c r="IHU114" s="1009"/>
      <c r="IHV114" s="1009"/>
      <c r="IHW114" s="1009"/>
      <c r="IHX114" s="1009"/>
      <c r="IHY114" s="1009"/>
      <c r="IHZ114" s="1009"/>
      <c r="IIA114" s="1009"/>
      <c r="IIB114" s="1009"/>
      <c r="IIC114" s="1009"/>
      <c r="IID114" s="1009"/>
      <c r="IIE114" s="1009"/>
      <c r="IIF114" s="1009"/>
      <c r="IIG114" s="1009"/>
      <c r="IIH114" s="1009"/>
      <c r="III114" s="1009"/>
      <c r="IIJ114" s="1009"/>
      <c r="IIK114" s="1009"/>
      <c r="IIL114" s="1009"/>
      <c r="IIM114" s="1009"/>
      <c r="IIN114" s="1009"/>
      <c r="IIO114" s="1009"/>
      <c r="IIP114" s="1009"/>
      <c r="IIQ114" s="1009"/>
      <c r="IIR114" s="1009"/>
      <c r="IIS114" s="1009"/>
      <c r="IIT114" s="1009"/>
      <c r="IIU114" s="1009"/>
      <c r="IIV114" s="1009"/>
      <c r="IIW114" s="1009"/>
      <c r="IIX114" s="1009"/>
      <c r="IIY114" s="1009"/>
      <c r="IIZ114" s="1009"/>
      <c r="IJA114" s="1009"/>
      <c r="IJB114" s="1009"/>
      <c r="IJC114" s="1009"/>
      <c r="IJD114" s="1009"/>
      <c r="IJE114" s="1009"/>
      <c r="IJF114" s="1009"/>
      <c r="IJG114" s="1009"/>
      <c r="IJH114" s="1009"/>
      <c r="IJI114" s="1009"/>
      <c r="IJJ114" s="1009"/>
      <c r="IJK114" s="1009"/>
      <c r="IJL114" s="1009"/>
      <c r="IJM114" s="1009"/>
      <c r="IJN114" s="1009"/>
      <c r="IJO114" s="1009"/>
      <c r="IJP114" s="1009"/>
      <c r="IJQ114" s="1009"/>
      <c r="IJR114" s="1009"/>
      <c r="IJS114" s="1009"/>
      <c r="IJT114" s="1009"/>
      <c r="IJU114" s="1009"/>
      <c r="IJV114" s="1009"/>
      <c r="IJW114" s="1009"/>
      <c r="IJX114" s="1009"/>
      <c r="IJY114" s="1009"/>
      <c r="IJZ114" s="1009"/>
      <c r="IKA114" s="1009"/>
      <c r="IKB114" s="1009"/>
      <c r="IKC114" s="1009"/>
      <c r="IKD114" s="1009"/>
      <c r="IKE114" s="1009"/>
      <c r="IKF114" s="1009"/>
      <c r="IKG114" s="1009"/>
      <c r="IKH114" s="1009"/>
      <c r="IKI114" s="1009"/>
      <c r="IKJ114" s="1009"/>
      <c r="IKK114" s="1009"/>
      <c r="IKL114" s="1009"/>
      <c r="IKM114" s="1009"/>
      <c r="IKN114" s="1009"/>
      <c r="IKO114" s="1009"/>
      <c r="IKP114" s="1009"/>
      <c r="IKQ114" s="1009"/>
      <c r="IKR114" s="1009"/>
      <c r="IKS114" s="1009"/>
      <c r="IKT114" s="1009"/>
      <c r="IKU114" s="1009"/>
      <c r="IKV114" s="1009"/>
      <c r="IKW114" s="1009"/>
      <c r="IKX114" s="1009"/>
      <c r="IKY114" s="1009"/>
      <c r="IKZ114" s="1009"/>
      <c r="ILA114" s="1009"/>
      <c r="ILB114" s="1009"/>
      <c r="ILC114" s="1009"/>
      <c r="ILD114" s="1009"/>
      <c r="ILE114" s="1009"/>
      <c r="ILF114" s="1009"/>
      <c r="ILG114" s="1009"/>
      <c r="ILH114" s="1009"/>
      <c r="ILI114" s="1009"/>
      <c r="ILJ114" s="1009"/>
      <c r="ILK114" s="1009"/>
      <c r="ILL114" s="1009"/>
      <c r="ILM114" s="1009"/>
      <c r="ILN114" s="1009"/>
      <c r="ILO114" s="1009"/>
      <c r="ILP114" s="1009"/>
      <c r="ILQ114" s="1009"/>
      <c r="ILR114" s="1009"/>
      <c r="ILS114" s="1009"/>
      <c r="ILT114" s="1009"/>
      <c r="ILU114" s="1009"/>
      <c r="ILV114" s="1009"/>
      <c r="ILW114" s="1009"/>
      <c r="ILX114" s="1009"/>
      <c r="ILY114" s="1009"/>
      <c r="ILZ114" s="1009"/>
      <c r="IMA114" s="1009"/>
      <c r="IMB114" s="1009"/>
      <c r="IMC114" s="1009"/>
      <c r="IMD114" s="1009"/>
      <c r="IME114" s="1009"/>
      <c r="IMF114" s="1009"/>
      <c r="IMG114" s="1009"/>
      <c r="IMH114" s="1009"/>
      <c r="IMI114" s="1009"/>
      <c r="IMJ114" s="1009"/>
      <c r="IMK114" s="1009"/>
      <c r="IML114" s="1009"/>
      <c r="IMM114" s="1009"/>
      <c r="IMN114" s="1009"/>
      <c r="IMO114" s="1009"/>
      <c r="IMP114" s="1009"/>
      <c r="IMQ114" s="1009"/>
      <c r="IMR114" s="1009"/>
      <c r="IMS114" s="1009"/>
      <c r="IMT114" s="1009"/>
      <c r="IMU114" s="1009"/>
      <c r="IMV114" s="1009"/>
      <c r="IMW114" s="1009"/>
      <c r="IMX114" s="1009"/>
      <c r="IMY114" s="1009"/>
      <c r="IMZ114" s="1009"/>
      <c r="INA114" s="1009"/>
      <c r="INB114" s="1009"/>
      <c r="INC114" s="1009"/>
      <c r="IND114" s="1009"/>
      <c r="INE114" s="1009"/>
      <c r="INF114" s="1009"/>
      <c r="ING114" s="1009"/>
      <c r="INH114" s="1009"/>
      <c r="INI114" s="1009"/>
      <c r="INJ114" s="1009"/>
      <c r="INK114" s="1009"/>
      <c r="INL114" s="1009"/>
      <c r="INM114" s="1009"/>
      <c r="INN114" s="1009"/>
      <c r="INO114" s="1009"/>
      <c r="INP114" s="1009"/>
      <c r="INQ114" s="1009"/>
      <c r="INR114" s="1009"/>
      <c r="INS114" s="1009"/>
      <c r="INT114" s="1009"/>
      <c r="INU114" s="1009"/>
      <c r="INV114" s="1009"/>
      <c r="INW114" s="1009"/>
      <c r="INX114" s="1009"/>
      <c r="INY114" s="1009"/>
      <c r="INZ114" s="1009"/>
      <c r="IOA114" s="1009"/>
      <c r="IOB114" s="1009"/>
      <c r="IOC114" s="1009"/>
      <c r="IOD114" s="1009"/>
      <c r="IOE114" s="1009"/>
      <c r="IOF114" s="1009"/>
      <c r="IOG114" s="1009"/>
      <c r="IOH114" s="1009"/>
      <c r="IOI114" s="1009"/>
      <c r="IOJ114" s="1009"/>
      <c r="IOK114" s="1009"/>
      <c r="IOL114" s="1009"/>
      <c r="IOM114" s="1009"/>
      <c r="ION114" s="1009"/>
      <c r="IOO114" s="1009"/>
      <c r="IOP114" s="1009"/>
      <c r="IOQ114" s="1009"/>
      <c r="IOR114" s="1009"/>
      <c r="IOS114" s="1009"/>
      <c r="IOT114" s="1009"/>
      <c r="IOU114" s="1009"/>
      <c r="IOV114" s="1009"/>
      <c r="IOW114" s="1009"/>
      <c r="IOX114" s="1009"/>
      <c r="IOY114" s="1009"/>
      <c r="IOZ114" s="1009"/>
      <c r="IPA114" s="1009"/>
      <c r="IPB114" s="1009"/>
      <c r="IPC114" s="1009"/>
      <c r="IPD114" s="1009"/>
      <c r="IPE114" s="1009"/>
      <c r="IPF114" s="1009"/>
      <c r="IPG114" s="1009"/>
      <c r="IPH114" s="1009"/>
      <c r="IPI114" s="1009"/>
      <c r="IPJ114" s="1009"/>
      <c r="IPK114" s="1009"/>
      <c r="IPL114" s="1009"/>
      <c r="IPM114" s="1009"/>
      <c r="IPN114" s="1009"/>
      <c r="IPO114" s="1009"/>
      <c r="IPP114" s="1009"/>
      <c r="IPQ114" s="1009"/>
      <c r="IPR114" s="1009"/>
      <c r="IPS114" s="1009"/>
      <c r="IPT114" s="1009"/>
      <c r="IPU114" s="1009"/>
      <c r="IPV114" s="1009"/>
      <c r="IPW114" s="1009"/>
      <c r="IPX114" s="1009"/>
      <c r="IPY114" s="1009"/>
      <c r="IPZ114" s="1009"/>
      <c r="IQA114" s="1009"/>
      <c r="IQB114" s="1009"/>
      <c r="IQC114" s="1009"/>
      <c r="IQD114" s="1009"/>
      <c r="IQE114" s="1009"/>
      <c r="IQF114" s="1009"/>
      <c r="IQG114" s="1009"/>
      <c r="IQH114" s="1009"/>
      <c r="IQI114" s="1009"/>
      <c r="IQJ114" s="1009"/>
      <c r="IQK114" s="1009"/>
      <c r="IQL114" s="1009"/>
      <c r="IQM114" s="1009"/>
      <c r="IQN114" s="1009"/>
      <c r="IQO114" s="1009"/>
      <c r="IQP114" s="1009"/>
      <c r="IQQ114" s="1009"/>
      <c r="IQR114" s="1009"/>
      <c r="IQS114" s="1009"/>
      <c r="IQT114" s="1009"/>
      <c r="IQU114" s="1009"/>
      <c r="IQV114" s="1009"/>
      <c r="IQW114" s="1009"/>
      <c r="IQX114" s="1009"/>
      <c r="IQY114" s="1009"/>
      <c r="IQZ114" s="1009"/>
      <c r="IRA114" s="1009"/>
      <c r="IRB114" s="1009"/>
      <c r="IRC114" s="1009"/>
      <c r="IRD114" s="1009"/>
      <c r="IRE114" s="1009"/>
      <c r="IRF114" s="1009"/>
      <c r="IRG114" s="1009"/>
      <c r="IRH114" s="1009"/>
      <c r="IRI114" s="1009"/>
      <c r="IRJ114" s="1009"/>
      <c r="IRK114" s="1009"/>
      <c r="IRL114" s="1009"/>
      <c r="IRM114" s="1009"/>
      <c r="IRN114" s="1009"/>
      <c r="IRO114" s="1009"/>
      <c r="IRP114" s="1009"/>
      <c r="IRQ114" s="1009"/>
      <c r="IRR114" s="1009"/>
      <c r="IRS114" s="1009"/>
      <c r="IRT114" s="1009"/>
      <c r="IRU114" s="1009"/>
      <c r="IRV114" s="1009"/>
      <c r="IRW114" s="1009"/>
      <c r="IRX114" s="1009"/>
      <c r="IRY114" s="1009"/>
      <c r="IRZ114" s="1009"/>
      <c r="ISA114" s="1009"/>
      <c r="ISB114" s="1009"/>
      <c r="ISC114" s="1009"/>
      <c r="ISD114" s="1009"/>
      <c r="ISE114" s="1009"/>
      <c r="ISF114" s="1009"/>
      <c r="ISG114" s="1009"/>
      <c r="ISH114" s="1009"/>
      <c r="ISI114" s="1009"/>
      <c r="ISJ114" s="1009"/>
      <c r="ISK114" s="1009"/>
      <c r="ISL114" s="1009"/>
      <c r="ISM114" s="1009"/>
      <c r="ISN114" s="1009"/>
      <c r="ISO114" s="1009"/>
      <c r="ISP114" s="1009"/>
      <c r="ISQ114" s="1009"/>
      <c r="ISR114" s="1009"/>
      <c r="ISS114" s="1009"/>
      <c r="IST114" s="1009"/>
      <c r="ISU114" s="1009"/>
      <c r="ISV114" s="1009"/>
      <c r="ISW114" s="1009"/>
      <c r="ISX114" s="1009"/>
      <c r="ISY114" s="1009"/>
      <c r="ISZ114" s="1009"/>
      <c r="ITA114" s="1009"/>
      <c r="ITB114" s="1009"/>
      <c r="ITC114" s="1009"/>
      <c r="ITD114" s="1009"/>
      <c r="ITE114" s="1009"/>
      <c r="ITF114" s="1009"/>
      <c r="ITG114" s="1009"/>
      <c r="ITH114" s="1009"/>
      <c r="ITI114" s="1009"/>
      <c r="ITJ114" s="1009"/>
      <c r="ITK114" s="1009"/>
      <c r="ITL114" s="1009"/>
      <c r="ITM114" s="1009"/>
      <c r="ITN114" s="1009"/>
      <c r="ITO114" s="1009"/>
      <c r="ITP114" s="1009"/>
      <c r="ITQ114" s="1009"/>
      <c r="ITR114" s="1009"/>
      <c r="ITS114" s="1009"/>
      <c r="ITT114" s="1009"/>
      <c r="ITU114" s="1009"/>
      <c r="ITV114" s="1009"/>
      <c r="ITW114" s="1009"/>
      <c r="ITX114" s="1009"/>
      <c r="ITY114" s="1009"/>
      <c r="ITZ114" s="1009"/>
      <c r="IUA114" s="1009"/>
      <c r="IUB114" s="1009"/>
      <c r="IUC114" s="1009"/>
      <c r="IUD114" s="1009"/>
      <c r="IUE114" s="1009"/>
      <c r="IUF114" s="1009"/>
      <c r="IUG114" s="1009"/>
      <c r="IUH114" s="1009"/>
      <c r="IUI114" s="1009"/>
      <c r="IUJ114" s="1009"/>
      <c r="IUK114" s="1009"/>
      <c r="IUL114" s="1009"/>
      <c r="IUM114" s="1009"/>
      <c r="IUN114" s="1009"/>
      <c r="IUO114" s="1009"/>
      <c r="IUP114" s="1009"/>
      <c r="IUQ114" s="1009"/>
      <c r="IUR114" s="1009"/>
      <c r="IUS114" s="1009"/>
      <c r="IUT114" s="1009"/>
      <c r="IUU114" s="1009"/>
      <c r="IUV114" s="1009"/>
      <c r="IUW114" s="1009"/>
      <c r="IUX114" s="1009"/>
      <c r="IUY114" s="1009"/>
      <c r="IUZ114" s="1009"/>
      <c r="IVA114" s="1009"/>
      <c r="IVB114" s="1009"/>
      <c r="IVC114" s="1009"/>
      <c r="IVD114" s="1009"/>
      <c r="IVE114" s="1009"/>
      <c r="IVF114" s="1009"/>
      <c r="IVG114" s="1009"/>
      <c r="IVH114" s="1009"/>
      <c r="IVI114" s="1009"/>
      <c r="IVJ114" s="1009"/>
      <c r="IVK114" s="1009"/>
      <c r="IVL114" s="1009"/>
      <c r="IVM114" s="1009"/>
      <c r="IVN114" s="1009"/>
      <c r="IVO114" s="1009"/>
      <c r="IVP114" s="1009"/>
      <c r="IVQ114" s="1009"/>
      <c r="IVR114" s="1009"/>
      <c r="IVS114" s="1009"/>
      <c r="IVT114" s="1009"/>
      <c r="IVU114" s="1009"/>
      <c r="IVV114" s="1009"/>
      <c r="IVW114" s="1009"/>
      <c r="IVX114" s="1009"/>
      <c r="IVY114" s="1009"/>
      <c r="IVZ114" s="1009"/>
      <c r="IWA114" s="1009"/>
      <c r="IWB114" s="1009"/>
      <c r="IWC114" s="1009"/>
      <c r="IWD114" s="1009"/>
      <c r="IWE114" s="1009"/>
      <c r="IWF114" s="1009"/>
      <c r="IWG114" s="1009"/>
      <c r="IWH114" s="1009"/>
      <c r="IWI114" s="1009"/>
      <c r="IWJ114" s="1009"/>
      <c r="IWK114" s="1009"/>
      <c r="IWL114" s="1009"/>
      <c r="IWM114" s="1009"/>
      <c r="IWN114" s="1009"/>
      <c r="IWO114" s="1009"/>
      <c r="IWP114" s="1009"/>
      <c r="IWQ114" s="1009"/>
      <c r="IWR114" s="1009"/>
      <c r="IWS114" s="1009"/>
      <c r="IWT114" s="1009"/>
      <c r="IWU114" s="1009"/>
      <c r="IWV114" s="1009"/>
      <c r="IWW114" s="1009"/>
      <c r="IWX114" s="1009"/>
      <c r="IWY114" s="1009"/>
      <c r="IWZ114" s="1009"/>
      <c r="IXA114" s="1009"/>
      <c r="IXB114" s="1009"/>
      <c r="IXC114" s="1009"/>
      <c r="IXD114" s="1009"/>
      <c r="IXE114" s="1009"/>
      <c r="IXF114" s="1009"/>
      <c r="IXG114" s="1009"/>
      <c r="IXH114" s="1009"/>
      <c r="IXI114" s="1009"/>
      <c r="IXJ114" s="1009"/>
      <c r="IXK114" s="1009"/>
      <c r="IXL114" s="1009"/>
      <c r="IXM114" s="1009"/>
      <c r="IXN114" s="1009"/>
      <c r="IXO114" s="1009"/>
      <c r="IXP114" s="1009"/>
      <c r="IXQ114" s="1009"/>
      <c r="IXR114" s="1009"/>
      <c r="IXS114" s="1009"/>
      <c r="IXT114" s="1009"/>
      <c r="IXU114" s="1009"/>
      <c r="IXV114" s="1009"/>
      <c r="IXW114" s="1009"/>
      <c r="IXX114" s="1009"/>
      <c r="IXY114" s="1009"/>
      <c r="IXZ114" s="1009"/>
      <c r="IYA114" s="1009"/>
      <c r="IYB114" s="1009"/>
      <c r="IYC114" s="1009"/>
      <c r="IYD114" s="1009"/>
      <c r="IYE114" s="1009"/>
      <c r="IYF114" s="1009"/>
      <c r="IYG114" s="1009"/>
      <c r="IYH114" s="1009"/>
      <c r="IYI114" s="1009"/>
      <c r="IYJ114" s="1009"/>
      <c r="IYK114" s="1009"/>
      <c r="IYL114" s="1009"/>
      <c r="IYM114" s="1009"/>
      <c r="IYN114" s="1009"/>
      <c r="IYO114" s="1009"/>
      <c r="IYP114" s="1009"/>
      <c r="IYQ114" s="1009"/>
      <c r="IYR114" s="1009"/>
      <c r="IYS114" s="1009"/>
      <c r="IYT114" s="1009"/>
      <c r="IYU114" s="1009"/>
      <c r="IYV114" s="1009"/>
      <c r="IYW114" s="1009"/>
      <c r="IYX114" s="1009"/>
      <c r="IYY114" s="1009"/>
      <c r="IYZ114" s="1009"/>
      <c r="IZA114" s="1009"/>
      <c r="IZB114" s="1009"/>
      <c r="IZC114" s="1009"/>
      <c r="IZD114" s="1009"/>
      <c r="IZE114" s="1009"/>
      <c r="IZF114" s="1009"/>
      <c r="IZG114" s="1009"/>
      <c r="IZH114" s="1009"/>
      <c r="IZI114" s="1009"/>
      <c r="IZJ114" s="1009"/>
      <c r="IZK114" s="1009"/>
      <c r="IZL114" s="1009"/>
      <c r="IZM114" s="1009"/>
      <c r="IZN114" s="1009"/>
      <c r="IZO114" s="1009"/>
      <c r="IZP114" s="1009"/>
      <c r="IZQ114" s="1009"/>
      <c r="IZR114" s="1009"/>
      <c r="IZS114" s="1009"/>
      <c r="IZT114" s="1009"/>
      <c r="IZU114" s="1009"/>
      <c r="IZV114" s="1009"/>
      <c r="IZW114" s="1009"/>
      <c r="IZX114" s="1009"/>
      <c r="IZY114" s="1009"/>
      <c r="IZZ114" s="1009"/>
      <c r="JAA114" s="1009"/>
      <c r="JAB114" s="1009"/>
      <c r="JAC114" s="1009"/>
      <c r="JAD114" s="1009"/>
      <c r="JAE114" s="1009"/>
      <c r="JAF114" s="1009"/>
      <c r="JAG114" s="1009"/>
      <c r="JAH114" s="1009"/>
      <c r="JAI114" s="1009"/>
      <c r="JAJ114" s="1009"/>
      <c r="JAK114" s="1009"/>
      <c r="JAL114" s="1009"/>
      <c r="JAM114" s="1009"/>
      <c r="JAN114" s="1009"/>
      <c r="JAO114" s="1009"/>
      <c r="JAP114" s="1009"/>
      <c r="JAQ114" s="1009"/>
      <c r="JAR114" s="1009"/>
      <c r="JAS114" s="1009"/>
      <c r="JAT114" s="1009"/>
      <c r="JAU114" s="1009"/>
      <c r="JAV114" s="1009"/>
      <c r="JAW114" s="1009"/>
      <c r="JAX114" s="1009"/>
      <c r="JAY114" s="1009"/>
      <c r="JAZ114" s="1009"/>
      <c r="JBA114" s="1009"/>
      <c r="JBB114" s="1009"/>
      <c r="JBC114" s="1009"/>
      <c r="JBD114" s="1009"/>
      <c r="JBE114" s="1009"/>
      <c r="JBF114" s="1009"/>
      <c r="JBG114" s="1009"/>
      <c r="JBH114" s="1009"/>
      <c r="JBI114" s="1009"/>
      <c r="JBJ114" s="1009"/>
      <c r="JBK114" s="1009"/>
      <c r="JBL114" s="1009"/>
      <c r="JBM114" s="1009"/>
      <c r="JBN114" s="1009"/>
      <c r="JBO114" s="1009"/>
      <c r="JBP114" s="1009"/>
      <c r="JBQ114" s="1009"/>
      <c r="JBR114" s="1009"/>
      <c r="JBS114" s="1009"/>
      <c r="JBT114" s="1009"/>
      <c r="JBU114" s="1009"/>
      <c r="JBV114" s="1009"/>
      <c r="JBW114" s="1009"/>
      <c r="JBX114" s="1009"/>
      <c r="JBY114" s="1009"/>
      <c r="JBZ114" s="1009"/>
      <c r="JCA114" s="1009"/>
      <c r="JCB114" s="1009"/>
      <c r="JCC114" s="1009"/>
      <c r="JCD114" s="1009"/>
      <c r="JCE114" s="1009"/>
      <c r="JCF114" s="1009"/>
      <c r="JCG114" s="1009"/>
      <c r="JCH114" s="1009"/>
      <c r="JCI114" s="1009"/>
      <c r="JCJ114" s="1009"/>
      <c r="JCK114" s="1009"/>
      <c r="JCL114" s="1009"/>
      <c r="JCM114" s="1009"/>
      <c r="JCN114" s="1009"/>
      <c r="JCO114" s="1009"/>
      <c r="JCP114" s="1009"/>
      <c r="JCQ114" s="1009"/>
      <c r="JCR114" s="1009"/>
      <c r="JCS114" s="1009"/>
      <c r="JCT114" s="1009"/>
      <c r="JCU114" s="1009"/>
      <c r="JCV114" s="1009"/>
      <c r="JCW114" s="1009"/>
      <c r="JCX114" s="1009"/>
      <c r="JCY114" s="1009"/>
      <c r="JCZ114" s="1009"/>
      <c r="JDA114" s="1009"/>
      <c r="JDB114" s="1009"/>
      <c r="JDC114" s="1009"/>
      <c r="JDD114" s="1009"/>
      <c r="JDE114" s="1009"/>
      <c r="JDF114" s="1009"/>
      <c r="JDG114" s="1009"/>
      <c r="JDH114" s="1009"/>
      <c r="JDI114" s="1009"/>
      <c r="JDJ114" s="1009"/>
      <c r="JDK114" s="1009"/>
      <c r="JDL114" s="1009"/>
      <c r="JDM114" s="1009"/>
      <c r="JDN114" s="1009"/>
      <c r="JDO114" s="1009"/>
      <c r="JDP114" s="1009"/>
      <c r="JDQ114" s="1009"/>
      <c r="JDR114" s="1009"/>
      <c r="JDS114" s="1009"/>
      <c r="JDT114" s="1009"/>
      <c r="JDU114" s="1009"/>
      <c r="JDV114" s="1009"/>
      <c r="JDW114" s="1009"/>
      <c r="JDX114" s="1009"/>
      <c r="JDY114" s="1009"/>
      <c r="JDZ114" s="1009"/>
      <c r="JEA114" s="1009"/>
      <c r="JEB114" s="1009"/>
      <c r="JEC114" s="1009"/>
      <c r="JED114" s="1009"/>
      <c r="JEE114" s="1009"/>
      <c r="JEF114" s="1009"/>
      <c r="JEG114" s="1009"/>
      <c r="JEH114" s="1009"/>
      <c r="JEI114" s="1009"/>
      <c r="JEJ114" s="1009"/>
      <c r="JEK114" s="1009"/>
      <c r="JEL114" s="1009"/>
      <c r="JEM114" s="1009"/>
      <c r="JEN114" s="1009"/>
      <c r="JEO114" s="1009"/>
      <c r="JEP114" s="1009"/>
      <c r="JEQ114" s="1009"/>
      <c r="JER114" s="1009"/>
      <c r="JES114" s="1009"/>
      <c r="JET114" s="1009"/>
      <c r="JEU114" s="1009"/>
      <c r="JEV114" s="1009"/>
      <c r="JEW114" s="1009"/>
      <c r="JEX114" s="1009"/>
      <c r="JEY114" s="1009"/>
      <c r="JEZ114" s="1009"/>
      <c r="JFA114" s="1009"/>
      <c r="JFB114" s="1009"/>
      <c r="JFC114" s="1009"/>
      <c r="JFD114" s="1009"/>
      <c r="JFE114" s="1009"/>
      <c r="JFF114" s="1009"/>
      <c r="JFG114" s="1009"/>
      <c r="JFH114" s="1009"/>
      <c r="JFI114" s="1009"/>
      <c r="JFJ114" s="1009"/>
      <c r="JFK114" s="1009"/>
      <c r="JFL114" s="1009"/>
      <c r="JFM114" s="1009"/>
      <c r="JFN114" s="1009"/>
      <c r="JFO114" s="1009"/>
      <c r="JFP114" s="1009"/>
      <c r="JFQ114" s="1009"/>
      <c r="JFR114" s="1009"/>
      <c r="JFS114" s="1009"/>
      <c r="JFT114" s="1009"/>
      <c r="JFU114" s="1009"/>
      <c r="JFV114" s="1009"/>
      <c r="JFW114" s="1009"/>
      <c r="JFX114" s="1009"/>
      <c r="JFY114" s="1009"/>
      <c r="JFZ114" s="1009"/>
      <c r="JGA114" s="1009"/>
      <c r="JGB114" s="1009"/>
      <c r="JGC114" s="1009"/>
      <c r="JGD114" s="1009"/>
      <c r="JGE114" s="1009"/>
      <c r="JGF114" s="1009"/>
      <c r="JGG114" s="1009"/>
      <c r="JGH114" s="1009"/>
      <c r="JGI114" s="1009"/>
      <c r="JGJ114" s="1009"/>
      <c r="JGK114" s="1009"/>
      <c r="JGL114" s="1009"/>
      <c r="JGM114" s="1009"/>
      <c r="JGN114" s="1009"/>
      <c r="JGO114" s="1009"/>
      <c r="JGP114" s="1009"/>
      <c r="JGQ114" s="1009"/>
      <c r="JGR114" s="1009"/>
      <c r="JGS114" s="1009"/>
      <c r="JGT114" s="1009"/>
      <c r="JGU114" s="1009"/>
      <c r="JGV114" s="1009"/>
      <c r="JGW114" s="1009"/>
      <c r="JGX114" s="1009"/>
      <c r="JGY114" s="1009"/>
      <c r="JGZ114" s="1009"/>
      <c r="JHA114" s="1009"/>
      <c r="JHB114" s="1009"/>
      <c r="JHC114" s="1009"/>
      <c r="JHD114" s="1009"/>
      <c r="JHE114" s="1009"/>
      <c r="JHF114" s="1009"/>
      <c r="JHG114" s="1009"/>
      <c r="JHH114" s="1009"/>
      <c r="JHI114" s="1009"/>
      <c r="JHJ114" s="1009"/>
      <c r="JHK114" s="1009"/>
      <c r="JHL114" s="1009"/>
      <c r="JHM114" s="1009"/>
      <c r="JHN114" s="1009"/>
      <c r="JHO114" s="1009"/>
      <c r="JHP114" s="1009"/>
      <c r="JHQ114" s="1009"/>
      <c r="JHR114" s="1009"/>
      <c r="JHS114" s="1009"/>
      <c r="JHT114" s="1009"/>
      <c r="JHU114" s="1009"/>
      <c r="JHV114" s="1009"/>
      <c r="JHW114" s="1009"/>
      <c r="JHX114" s="1009"/>
      <c r="JHY114" s="1009"/>
      <c r="JHZ114" s="1009"/>
      <c r="JIA114" s="1009"/>
      <c r="JIB114" s="1009"/>
      <c r="JIC114" s="1009"/>
      <c r="JID114" s="1009"/>
      <c r="JIE114" s="1009"/>
      <c r="JIF114" s="1009"/>
      <c r="JIG114" s="1009"/>
      <c r="JIH114" s="1009"/>
      <c r="JII114" s="1009"/>
      <c r="JIJ114" s="1009"/>
      <c r="JIK114" s="1009"/>
      <c r="JIL114" s="1009"/>
      <c r="JIM114" s="1009"/>
      <c r="JIN114" s="1009"/>
      <c r="JIO114" s="1009"/>
      <c r="JIP114" s="1009"/>
      <c r="JIQ114" s="1009"/>
      <c r="JIR114" s="1009"/>
      <c r="JIS114" s="1009"/>
      <c r="JIT114" s="1009"/>
      <c r="JIU114" s="1009"/>
      <c r="JIV114" s="1009"/>
      <c r="JIW114" s="1009"/>
      <c r="JIX114" s="1009"/>
      <c r="JIY114" s="1009"/>
      <c r="JIZ114" s="1009"/>
      <c r="JJA114" s="1009"/>
      <c r="JJB114" s="1009"/>
      <c r="JJC114" s="1009"/>
      <c r="JJD114" s="1009"/>
      <c r="JJE114" s="1009"/>
      <c r="JJF114" s="1009"/>
      <c r="JJG114" s="1009"/>
      <c r="JJH114" s="1009"/>
      <c r="JJI114" s="1009"/>
      <c r="JJJ114" s="1009"/>
      <c r="JJK114" s="1009"/>
      <c r="JJL114" s="1009"/>
      <c r="JJM114" s="1009"/>
      <c r="JJN114" s="1009"/>
      <c r="JJO114" s="1009"/>
      <c r="JJP114" s="1009"/>
      <c r="JJQ114" s="1009"/>
      <c r="JJR114" s="1009"/>
      <c r="JJS114" s="1009"/>
      <c r="JJT114" s="1009"/>
      <c r="JJU114" s="1009"/>
      <c r="JJV114" s="1009"/>
      <c r="JJW114" s="1009"/>
      <c r="JJX114" s="1009"/>
      <c r="JJY114" s="1009"/>
      <c r="JJZ114" s="1009"/>
      <c r="JKA114" s="1009"/>
      <c r="JKB114" s="1009"/>
      <c r="JKC114" s="1009"/>
      <c r="JKD114" s="1009"/>
      <c r="JKE114" s="1009"/>
      <c r="JKF114" s="1009"/>
      <c r="JKG114" s="1009"/>
      <c r="JKH114" s="1009"/>
      <c r="JKI114" s="1009"/>
      <c r="JKJ114" s="1009"/>
      <c r="JKK114" s="1009"/>
      <c r="JKL114" s="1009"/>
      <c r="JKM114" s="1009"/>
      <c r="JKN114" s="1009"/>
      <c r="JKO114" s="1009"/>
      <c r="JKP114" s="1009"/>
      <c r="JKQ114" s="1009"/>
      <c r="JKR114" s="1009"/>
      <c r="JKS114" s="1009"/>
      <c r="JKT114" s="1009"/>
      <c r="JKU114" s="1009"/>
      <c r="JKV114" s="1009"/>
      <c r="JKW114" s="1009"/>
      <c r="JKX114" s="1009"/>
      <c r="JKY114" s="1009"/>
      <c r="JKZ114" s="1009"/>
      <c r="JLA114" s="1009"/>
      <c r="JLB114" s="1009"/>
      <c r="JLC114" s="1009"/>
      <c r="JLD114" s="1009"/>
      <c r="JLE114" s="1009"/>
      <c r="JLF114" s="1009"/>
      <c r="JLG114" s="1009"/>
      <c r="JLH114" s="1009"/>
      <c r="JLI114" s="1009"/>
      <c r="JLJ114" s="1009"/>
      <c r="JLK114" s="1009"/>
      <c r="JLL114" s="1009"/>
      <c r="JLM114" s="1009"/>
      <c r="JLN114" s="1009"/>
      <c r="JLO114" s="1009"/>
      <c r="JLP114" s="1009"/>
      <c r="JLQ114" s="1009"/>
      <c r="JLR114" s="1009"/>
      <c r="JLS114" s="1009"/>
      <c r="JLT114" s="1009"/>
      <c r="JLU114" s="1009"/>
      <c r="JLV114" s="1009"/>
      <c r="JLW114" s="1009"/>
      <c r="JLX114" s="1009"/>
      <c r="JLY114" s="1009"/>
      <c r="JLZ114" s="1009"/>
      <c r="JMA114" s="1009"/>
      <c r="JMB114" s="1009"/>
      <c r="JMC114" s="1009"/>
      <c r="JMD114" s="1009"/>
      <c r="JME114" s="1009"/>
      <c r="JMF114" s="1009"/>
      <c r="JMG114" s="1009"/>
      <c r="JMH114" s="1009"/>
      <c r="JMI114" s="1009"/>
      <c r="JMJ114" s="1009"/>
      <c r="JMK114" s="1009"/>
      <c r="JML114" s="1009"/>
      <c r="JMM114" s="1009"/>
      <c r="JMN114" s="1009"/>
      <c r="JMO114" s="1009"/>
      <c r="JMP114" s="1009"/>
      <c r="JMQ114" s="1009"/>
      <c r="JMR114" s="1009"/>
      <c r="JMS114" s="1009"/>
      <c r="JMT114" s="1009"/>
      <c r="JMU114" s="1009"/>
      <c r="JMV114" s="1009"/>
      <c r="JMW114" s="1009"/>
      <c r="JMX114" s="1009"/>
      <c r="JMY114" s="1009"/>
      <c r="JMZ114" s="1009"/>
      <c r="JNA114" s="1009"/>
      <c r="JNB114" s="1009"/>
      <c r="JNC114" s="1009"/>
      <c r="JND114" s="1009"/>
      <c r="JNE114" s="1009"/>
      <c r="JNF114" s="1009"/>
      <c r="JNG114" s="1009"/>
      <c r="JNH114" s="1009"/>
      <c r="JNI114" s="1009"/>
      <c r="JNJ114" s="1009"/>
      <c r="JNK114" s="1009"/>
      <c r="JNL114" s="1009"/>
      <c r="JNM114" s="1009"/>
      <c r="JNN114" s="1009"/>
      <c r="JNO114" s="1009"/>
      <c r="JNP114" s="1009"/>
      <c r="JNQ114" s="1009"/>
      <c r="JNR114" s="1009"/>
      <c r="JNS114" s="1009"/>
      <c r="JNT114" s="1009"/>
      <c r="JNU114" s="1009"/>
      <c r="JNV114" s="1009"/>
      <c r="JNW114" s="1009"/>
      <c r="JNX114" s="1009"/>
      <c r="JNY114" s="1009"/>
      <c r="JNZ114" s="1009"/>
      <c r="JOA114" s="1009"/>
      <c r="JOB114" s="1009"/>
      <c r="JOC114" s="1009"/>
      <c r="JOD114" s="1009"/>
      <c r="JOE114" s="1009"/>
      <c r="JOF114" s="1009"/>
      <c r="JOG114" s="1009"/>
      <c r="JOH114" s="1009"/>
      <c r="JOI114" s="1009"/>
      <c r="JOJ114" s="1009"/>
      <c r="JOK114" s="1009"/>
      <c r="JOL114" s="1009"/>
      <c r="JOM114" s="1009"/>
      <c r="JON114" s="1009"/>
      <c r="JOO114" s="1009"/>
      <c r="JOP114" s="1009"/>
      <c r="JOQ114" s="1009"/>
      <c r="JOR114" s="1009"/>
      <c r="JOS114" s="1009"/>
      <c r="JOT114" s="1009"/>
      <c r="JOU114" s="1009"/>
      <c r="JOV114" s="1009"/>
      <c r="JOW114" s="1009"/>
      <c r="JOX114" s="1009"/>
      <c r="JOY114" s="1009"/>
      <c r="JOZ114" s="1009"/>
      <c r="JPA114" s="1009"/>
      <c r="JPB114" s="1009"/>
      <c r="JPC114" s="1009"/>
      <c r="JPD114" s="1009"/>
      <c r="JPE114" s="1009"/>
      <c r="JPF114" s="1009"/>
      <c r="JPG114" s="1009"/>
      <c r="JPH114" s="1009"/>
      <c r="JPI114" s="1009"/>
      <c r="JPJ114" s="1009"/>
      <c r="JPK114" s="1009"/>
      <c r="JPL114" s="1009"/>
      <c r="JPM114" s="1009"/>
      <c r="JPN114" s="1009"/>
      <c r="JPO114" s="1009"/>
      <c r="JPP114" s="1009"/>
      <c r="JPQ114" s="1009"/>
      <c r="JPR114" s="1009"/>
      <c r="JPS114" s="1009"/>
      <c r="JPT114" s="1009"/>
      <c r="JPU114" s="1009"/>
      <c r="JPV114" s="1009"/>
      <c r="JPW114" s="1009"/>
      <c r="JPX114" s="1009"/>
      <c r="JPY114" s="1009"/>
      <c r="JPZ114" s="1009"/>
      <c r="JQA114" s="1009"/>
      <c r="JQB114" s="1009"/>
      <c r="JQC114" s="1009"/>
      <c r="JQD114" s="1009"/>
      <c r="JQE114" s="1009"/>
      <c r="JQF114" s="1009"/>
      <c r="JQG114" s="1009"/>
      <c r="JQH114" s="1009"/>
      <c r="JQI114" s="1009"/>
      <c r="JQJ114" s="1009"/>
      <c r="JQK114" s="1009"/>
      <c r="JQL114" s="1009"/>
      <c r="JQM114" s="1009"/>
      <c r="JQN114" s="1009"/>
      <c r="JQO114" s="1009"/>
      <c r="JQP114" s="1009"/>
      <c r="JQQ114" s="1009"/>
      <c r="JQR114" s="1009"/>
      <c r="JQS114" s="1009"/>
      <c r="JQT114" s="1009"/>
      <c r="JQU114" s="1009"/>
      <c r="JQV114" s="1009"/>
      <c r="JQW114" s="1009"/>
      <c r="JQX114" s="1009"/>
      <c r="JQY114" s="1009"/>
      <c r="JQZ114" s="1009"/>
      <c r="JRA114" s="1009"/>
      <c r="JRB114" s="1009"/>
      <c r="JRC114" s="1009"/>
      <c r="JRD114" s="1009"/>
      <c r="JRE114" s="1009"/>
      <c r="JRF114" s="1009"/>
      <c r="JRG114" s="1009"/>
      <c r="JRH114" s="1009"/>
      <c r="JRI114" s="1009"/>
      <c r="JRJ114" s="1009"/>
      <c r="JRK114" s="1009"/>
      <c r="JRL114" s="1009"/>
      <c r="JRM114" s="1009"/>
      <c r="JRN114" s="1009"/>
      <c r="JRO114" s="1009"/>
      <c r="JRP114" s="1009"/>
      <c r="JRQ114" s="1009"/>
      <c r="JRR114" s="1009"/>
      <c r="JRS114" s="1009"/>
      <c r="JRT114" s="1009"/>
      <c r="JRU114" s="1009"/>
      <c r="JRV114" s="1009"/>
      <c r="JRW114" s="1009"/>
      <c r="JRX114" s="1009"/>
      <c r="JRY114" s="1009"/>
      <c r="JRZ114" s="1009"/>
      <c r="JSA114" s="1009"/>
      <c r="JSB114" s="1009"/>
      <c r="JSC114" s="1009"/>
      <c r="JSD114" s="1009"/>
      <c r="JSE114" s="1009"/>
      <c r="JSF114" s="1009"/>
      <c r="JSG114" s="1009"/>
      <c r="JSH114" s="1009"/>
      <c r="JSI114" s="1009"/>
      <c r="JSJ114" s="1009"/>
      <c r="JSK114" s="1009"/>
      <c r="JSL114" s="1009"/>
      <c r="JSM114" s="1009"/>
      <c r="JSN114" s="1009"/>
      <c r="JSO114" s="1009"/>
      <c r="JSP114" s="1009"/>
      <c r="JSQ114" s="1009"/>
      <c r="JSR114" s="1009"/>
      <c r="JSS114" s="1009"/>
      <c r="JST114" s="1009"/>
      <c r="JSU114" s="1009"/>
      <c r="JSV114" s="1009"/>
      <c r="JSW114" s="1009"/>
      <c r="JSX114" s="1009"/>
      <c r="JSY114" s="1009"/>
      <c r="JSZ114" s="1009"/>
      <c r="JTA114" s="1009"/>
      <c r="JTB114" s="1009"/>
      <c r="JTC114" s="1009"/>
      <c r="JTD114" s="1009"/>
      <c r="JTE114" s="1009"/>
      <c r="JTF114" s="1009"/>
      <c r="JTG114" s="1009"/>
      <c r="JTH114" s="1009"/>
      <c r="JTI114" s="1009"/>
      <c r="JTJ114" s="1009"/>
      <c r="JTK114" s="1009"/>
      <c r="JTL114" s="1009"/>
      <c r="JTM114" s="1009"/>
      <c r="JTN114" s="1009"/>
      <c r="JTO114" s="1009"/>
      <c r="JTP114" s="1009"/>
      <c r="JTQ114" s="1009"/>
      <c r="JTR114" s="1009"/>
      <c r="JTS114" s="1009"/>
      <c r="JTT114" s="1009"/>
      <c r="JTU114" s="1009"/>
      <c r="JTV114" s="1009"/>
      <c r="JTW114" s="1009"/>
      <c r="JTX114" s="1009"/>
      <c r="JTY114" s="1009"/>
      <c r="JTZ114" s="1009"/>
      <c r="JUA114" s="1009"/>
      <c r="JUB114" s="1009"/>
      <c r="JUC114" s="1009"/>
      <c r="JUD114" s="1009"/>
      <c r="JUE114" s="1009"/>
      <c r="JUF114" s="1009"/>
      <c r="JUG114" s="1009"/>
      <c r="JUH114" s="1009"/>
      <c r="JUI114" s="1009"/>
      <c r="JUJ114" s="1009"/>
      <c r="JUK114" s="1009"/>
      <c r="JUL114" s="1009"/>
      <c r="JUM114" s="1009"/>
      <c r="JUN114" s="1009"/>
      <c r="JUO114" s="1009"/>
      <c r="JUP114" s="1009"/>
      <c r="JUQ114" s="1009"/>
      <c r="JUR114" s="1009"/>
      <c r="JUS114" s="1009"/>
      <c r="JUT114" s="1009"/>
      <c r="JUU114" s="1009"/>
      <c r="JUV114" s="1009"/>
      <c r="JUW114" s="1009"/>
      <c r="JUX114" s="1009"/>
      <c r="JUY114" s="1009"/>
      <c r="JUZ114" s="1009"/>
      <c r="JVA114" s="1009"/>
      <c r="JVB114" s="1009"/>
      <c r="JVC114" s="1009"/>
      <c r="JVD114" s="1009"/>
      <c r="JVE114" s="1009"/>
      <c r="JVF114" s="1009"/>
      <c r="JVG114" s="1009"/>
      <c r="JVH114" s="1009"/>
      <c r="JVI114" s="1009"/>
      <c r="JVJ114" s="1009"/>
      <c r="JVK114" s="1009"/>
      <c r="JVL114" s="1009"/>
      <c r="JVM114" s="1009"/>
      <c r="JVN114" s="1009"/>
      <c r="JVO114" s="1009"/>
      <c r="JVP114" s="1009"/>
      <c r="JVQ114" s="1009"/>
      <c r="JVR114" s="1009"/>
      <c r="JVS114" s="1009"/>
      <c r="JVT114" s="1009"/>
      <c r="JVU114" s="1009"/>
      <c r="JVV114" s="1009"/>
      <c r="JVW114" s="1009"/>
      <c r="JVX114" s="1009"/>
      <c r="JVY114" s="1009"/>
      <c r="JVZ114" s="1009"/>
      <c r="JWA114" s="1009"/>
      <c r="JWB114" s="1009"/>
      <c r="JWC114" s="1009"/>
      <c r="JWD114" s="1009"/>
      <c r="JWE114" s="1009"/>
      <c r="JWF114" s="1009"/>
      <c r="JWG114" s="1009"/>
      <c r="JWH114" s="1009"/>
      <c r="JWI114" s="1009"/>
      <c r="JWJ114" s="1009"/>
      <c r="JWK114" s="1009"/>
      <c r="JWL114" s="1009"/>
      <c r="JWM114" s="1009"/>
      <c r="JWN114" s="1009"/>
      <c r="JWO114" s="1009"/>
      <c r="JWP114" s="1009"/>
      <c r="JWQ114" s="1009"/>
      <c r="JWR114" s="1009"/>
      <c r="JWS114" s="1009"/>
      <c r="JWT114" s="1009"/>
      <c r="JWU114" s="1009"/>
      <c r="JWV114" s="1009"/>
      <c r="JWW114" s="1009"/>
      <c r="JWX114" s="1009"/>
      <c r="JWY114" s="1009"/>
      <c r="JWZ114" s="1009"/>
      <c r="JXA114" s="1009"/>
      <c r="JXB114" s="1009"/>
      <c r="JXC114" s="1009"/>
      <c r="JXD114" s="1009"/>
      <c r="JXE114" s="1009"/>
      <c r="JXF114" s="1009"/>
      <c r="JXG114" s="1009"/>
      <c r="JXH114" s="1009"/>
      <c r="JXI114" s="1009"/>
      <c r="JXJ114" s="1009"/>
      <c r="JXK114" s="1009"/>
      <c r="JXL114" s="1009"/>
      <c r="JXM114" s="1009"/>
      <c r="JXN114" s="1009"/>
      <c r="JXO114" s="1009"/>
      <c r="JXP114" s="1009"/>
      <c r="JXQ114" s="1009"/>
      <c r="JXR114" s="1009"/>
      <c r="JXS114" s="1009"/>
      <c r="JXT114" s="1009"/>
      <c r="JXU114" s="1009"/>
      <c r="JXV114" s="1009"/>
      <c r="JXW114" s="1009"/>
      <c r="JXX114" s="1009"/>
      <c r="JXY114" s="1009"/>
      <c r="JXZ114" s="1009"/>
      <c r="JYA114" s="1009"/>
      <c r="JYB114" s="1009"/>
      <c r="JYC114" s="1009"/>
      <c r="JYD114" s="1009"/>
      <c r="JYE114" s="1009"/>
      <c r="JYF114" s="1009"/>
      <c r="JYG114" s="1009"/>
      <c r="JYH114" s="1009"/>
      <c r="JYI114" s="1009"/>
      <c r="JYJ114" s="1009"/>
      <c r="JYK114" s="1009"/>
      <c r="JYL114" s="1009"/>
      <c r="JYM114" s="1009"/>
      <c r="JYN114" s="1009"/>
      <c r="JYO114" s="1009"/>
      <c r="JYP114" s="1009"/>
      <c r="JYQ114" s="1009"/>
      <c r="JYR114" s="1009"/>
      <c r="JYS114" s="1009"/>
      <c r="JYT114" s="1009"/>
      <c r="JYU114" s="1009"/>
      <c r="JYV114" s="1009"/>
      <c r="JYW114" s="1009"/>
      <c r="JYX114" s="1009"/>
      <c r="JYY114" s="1009"/>
      <c r="JYZ114" s="1009"/>
      <c r="JZA114" s="1009"/>
      <c r="JZB114" s="1009"/>
      <c r="JZC114" s="1009"/>
      <c r="JZD114" s="1009"/>
      <c r="JZE114" s="1009"/>
      <c r="JZF114" s="1009"/>
      <c r="JZG114" s="1009"/>
      <c r="JZH114" s="1009"/>
      <c r="JZI114" s="1009"/>
      <c r="JZJ114" s="1009"/>
      <c r="JZK114" s="1009"/>
      <c r="JZL114" s="1009"/>
      <c r="JZM114" s="1009"/>
      <c r="JZN114" s="1009"/>
      <c r="JZO114" s="1009"/>
      <c r="JZP114" s="1009"/>
      <c r="JZQ114" s="1009"/>
      <c r="JZR114" s="1009"/>
      <c r="JZS114" s="1009"/>
      <c r="JZT114" s="1009"/>
      <c r="JZU114" s="1009"/>
      <c r="JZV114" s="1009"/>
      <c r="JZW114" s="1009"/>
      <c r="JZX114" s="1009"/>
      <c r="JZY114" s="1009"/>
      <c r="JZZ114" s="1009"/>
      <c r="KAA114" s="1009"/>
      <c r="KAB114" s="1009"/>
      <c r="KAC114" s="1009"/>
      <c r="KAD114" s="1009"/>
      <c r="KAE114" s="1009"/>
      <c r="KAF114" s="1009"/>
      <c r="KAG114" s="1009"/>
      <c r="KAH114" s="1009"/>
      <c r="KAI114" s="1009"/>
      <c r="KAJ114" s="1009"/>
      <c r="KAK114" s="1009"/>
      <c r="KAL114" s="1009"/>
      <c r="KAM114" s="1009"/>
      <c r="KAN114" s="1009"/>
      <c r="KAO114" s="1009"/>
      <c r="KAP114" s="1009"/>
      <c r="KAQ114" s="1009"/>
      <c r="KAR114" s="1009"/>
      <c r="KAS114" s="1009"/>
      <c r="KAT114" s="1009"/>
      <c r="KAU114" s="1009"/>
      <c r="KAV114" s="1009"/>
      <c r="KAW114" s="1009"/>
      <c r="KAX114" s="1009"/>
      <c r="KAY114" s="1009"/>
      <c r="KAZ114" s="1009"/>
      <c r="KBA114" s="1009"/>
      <c r="KBB114" s="1009"/>
      <c r="KBC114" s="1009"/>
      <c r="KBD114" s="1009"/>
      <c r="KBE114" s="1009"/>
      <c r="KBF114" s="1009"/>
      <c r="KBG114" s="1009"/>
      <c r="KBH114" s="1009"/>
      <c r="KBI114" s="1009"/>
      <c r="KBJ114" s="1009"/>
      <c r="KBK114" s="1009"/>
      <c r="KBL114" s="1009"/>
      <c r="KBM114" s="1009"/>
      <c r="KBN114" s="1009"/>
      <c r="KBO114" s="1009"/>
      <c r="KBP114" s="1009"/>
      <c r="KBQ114" s="1009"/>
      <c r="KBR114" s="1009"/>
      <c r="KBS114" s="1009"/>
      <c r="KBT114" s="1009"/>
      <c r="KBU114" s="1009"/>
      <c r="KBV114" s="1009"/>
      <c r="KBW114" s="1009"/>
      <c r="KBX114" s="1009"/>
      <c r="KBY114" s="1009"/>
      <c r="KBZ114" s="1009"/>
      <c r="KCA114" s="1009"/>
      <c r="KCB114" s="1009"/>
      <c r="KCC114" s="1009"/>
      <c r="KCD114" s="1009"/>
      <c r="KCE114" s="1009"/>
      <c r="KCF114" s="1009"/>
      <c r="KCG114" s="1009"/>
      <c r="KCH114" s="1009"/>
      <c r="KCI114" s="1009"/>
      <c r="KCJ114" s="1009"/>
      <c r="KCK114" s="1009"/>
      <c r="KCL114" s="1009"/>
      <c r="KCM114" s="1009"/>
      <c r="KCN114" s="1009"/>
      <c r="KCO114" s="1009"/>
      <c r="KCP114" s="1009"/>
      <c r="KCQ114" s="1009"/>
      <c r="KCR114" s="1009"/>
      <c r="KCS114" s="1009"/>
      <c r="KCT114" s="1009"/>
      <c r="KCU114" s="1009"/>
      <c r="KCV114" s="1009"/>
      <c r="KCW114" s="1009"/>
      <c r="KCX114" s="1009"/>
      <c r="KCY114" s="1009"/>
      <c r="KCZ114" s="1009"/>
      <c r="KDA114" s="1009"/>
      <c r="KDB114" s="1009"/>
      <c r="KDC114" s="1009"/>
      <c r="KDD114" s="1009"/>
      <c r="KDE114" s="1009"/>
      <c r="KDF114" s="1009"/>
      <c r="KDG114" s="1009"/>
      <c r="KDH114" s="1009"/>
      <c r="KDI114" s="1009"/>
      <c r="KDJ114" s="1009"/>
      <c r="KDK114" s="1009"/>
      <c r="KDL114" s="1009"/>
      <c r="KDM114" s="1009"/>
      <c r="KDN114" s="1009"/>
      <c r="KDO114" s="1009"/>
      <c r="KDP114" s="1009"/>
      <c r="KDQ114" s="1009"/>
      <c r="KDR114" s="1009"/>
      <c r="KDS114" s="1009"/>
      <c r="KDT114" s="1009"/>
      <c r="KDU114" s="1009"/>
      <c r="KDV114" s="1009"/>
      <c r="KDW114" s="1009"/>
      <c r="KDX114" s="1009"/>
      <c r="KDY114" s="1009"/>
      <c r="KDZ114" s="1009"/>
      <c r="KEA114" s="1009"/>
      <c r="KEB114" s="1009"/>
      <c r="KEC114" s="1009"/>
      <c r="KED114" s="1009"/>
      <c r="KEE114" s="1009"/>
      <c r="KEF114" s="1009"/>
      <c r="KEG114" s="1009"/>
      <c r="KEH114" s="1009"/>
      <c r="KEI114" s="1009"/>
      <c r="KEJ114" s="1009"/>
      <c r="KEK114" s="1009"/>
      <c r="KEL114" s="1009"/>
      <c r="KEM114" s="1009"/>
      <c r="KEN114" s="1009"/>
      <c r="KEO114" s="1009"/>
      <c r="KEP114" s="1009"/>
      <c r="KEQ114" s="1009"/>
      <c r="KER114" s="1009"/>
      <c r="KES114" s="1009"/>
      <c r="KET114" s="1009"/>
      <c r="KEU114" s="1009"/>
      <c r="KEV114" s="1009"/>
      <c r="KEW114" s="1009"/>
      <c r="KEX114" s="1009"/>
      <c r="KEY114" s="1009"/>
      <c r="KEZ114" s="1009"/>
      <c r="KFA114" s="1009"/>
      <c r="KFB114" s="1009"/>
      <c r="KFC114" s="1009"/>
      <c r="KFD114" s="1009"/>
      <c r="KFE114" s="1009"/>
      <c r="KFF114" s="1009"/>
      <c r="KFG114" s="1009"/>
      <c r="KFH114" s="1009"/>
      <c r="KFI114" s="1009"/>
      <c r="KFJ114" s="1009"/>
      <c r="KFK114" s="1009"/>
      <c r="KFL114" s="1009"/>
      <c r="KFM114" s="1009"/>
      <c r="KFN114" s="1009"/>
      <c r="KFO114" s="1009"/>
      <c r="KFP114" s="1009"/>
      <c r="KFQ114" s="1009"/>
      <c r="KFR114" s="1009"/>
      <c r="KFS114" s="1009"/>
      <c r="KFT114" s="1009"/>
      <c r="KFU114" s="1009"/>
      <c r="KFV114" s="1009"/>
      <c r="KFW114" s="1009"/>
      <c r="KFX114" s="1009"/>
      <c r="KFY114" s="1009"/>
      <c r="KFZ114" s="1009"/>
      <c r="KGA114" s="1009"/>
      <c r="KGB114" s="1009"/>
      <c r="KGC114" s="1009"/>
      <c r="KGD114" s="1009"/>
      <c r="KGE114" s="1009"/>
      <c r="KGF114" s="1009"/>
      <c r="KGG114" s="1009"/>
      <c r="KGH114" s="1009"/>
      <c r="KGI114" s="1009"/>
      <c r="KGJ114" s="1009"/>
      <c r="KGK114" s="1009"/>
      <c r="KGL114" s="1009"/>
      <c r="KGM114" s="1009"/>
      <c r="KGN114" s="1009"/>
      <c r="KGO114" s="1009"/>
      <c r="KGP114" s="1009"/>
      <c r="KGQ114" s="1009"/>
      <c r="KGR114" s="1009"/>
      <c r="KGS114" s="1009"/>
      <c r="KGT114" s="1009"/>
      <c r="KGU114" s="1009"/>
      <c r="KGV114" s="1009"/>
      <c r="KGW114" s="1009"/>
      <c r="KGX114" s="1009"/>
      <c r="KGY114" s="1009"/>
      <c r="KGZ114" s="1009"/>
      <c r="KHA114" s="1009"/>
      <c r="KHB114" s="1009"/>
      <c r="KHC114" s="1009"/>
      <c r="KHD114" s="1009"/>
      <c r="KHE114" s="1009"/>
      <c r="KHF114" s="1009"/>
      <c r="KHG114" s="1009"/>
      <c r="KHH114" s="1009"/>
      <c r="KHI114" s="1009"/>
      <c r="KHJ114" s="1009"/>
      <c r="KHK114" s="1009"/>
      <c r="KHL114" s="1009"/>
      <c r="KHM114" s="1009"/>
      <c r="KHN114" s="1009"/>
      <c r="KHO114" s="1009"/>
      <c r="KHP114" s="1009"/>
      <c r="KHQ114" s="1009"/>
      <c r="KHR114" s="1009"/>
      <c r="KHS114" s="1009"/>
      <c r="KHT114" s="1009"/>
      <c r="KHU114" s="1009"/>
      <c r="KHV114" s="1009"/>
      <c r="KHW114" s="1009"/>
      <c r="KHX114" s="1009"/>
      <c r="KHY114" s="1009"/>
      <c r="KHZ114" s="1009"/>
      <c r="KIA114" s="1009"/>
      <c r="KIB114" s="1009"/>
      <c r="KIC114" s="1009"/>
      <c r="KID114" s="1009"/>
      <c r="KIE114" s="1009"/>
      <c r="KIF114" s="1009"/>
      <c r="KIG114" s="1009"/>
      <c r="KIH114" s="1009"/>
      <c r="KII114" s="1009"/>
      <c r="KIJ114" s="1009"/>
      <c r="KIK114" s="1009"/>
      <c r="KIL114" s="1009"/>
      <c r="KIM114" s="1009"/>
      <c r="KIN114" s="1009"/>
      <c r="KIO114" s="1009"/>
      <c r="KIP114" s="1009"/>
      <c r="KIQ114" s="1009"/>
      <c r="KIR114" s="1009"/>
      <c r="KIS114" s="1009"/>
      <c r="KIT114" s="1009"/>
      <c r="KIU114" s="1009"/>
      <c r="KIV114" s="1009"/>
      <c r="KIW114" s="1009"/>
      <c r="KIX114" s="1009"/>
      <c r="KIY114" s="1009"/>
      <c r="KIZ114" s="1009"/>
      <c r="KJA114" s="1009"/>
      <c r="KJB114" s="1009"/>
      <c r="KJC114" s="1009"/>
      <c r="KJD114" s="1009"/>
      <c r="KJE114" s="1009"/>
      <c r="KJF114" s="1009"/>
      <c r="KJG114" s="1009"/>
      <c r="KJH114" s="1009"/>
      <c r="KJI114" s="1009"/>
      <c r="KJJ114" s="1009"/>
      <c r="KJK114" s="1009"/>
      <c r="KJL114" s="1009"/>
      <c r="KJM114" s="1009"/>
      <c r="KJN114" s="1009"/>
      <c r="KJO114" s="1009"/>
      <c r="KJP114" s="1009"/>
      <c r="KJQ114" s="1009"/>
      <c r="KJR114" s="1009"/>
      <c r="KJS114" s="1009"/>
      <c r="KJT114" s="1009"/>
      <c r="KJU114" s="1009"/>
      <c r="KJV114" s="1009"/>
      <c r="KJW114" s="1009"/>
      <c r="KJX114" s="1009"/>
      <c r="KJY114" s="1009"/>
      <c r="KJZ114" s="1009"/>
      <c r="KKA114" s="1009"/>
      <c r="KKB114" s="1009"/>
      <c r="KKC114" s="1009"/>
      <c r="KKD114" s="1009"/>
      <c r="KKE114" s="1009"/>
      <c r="KKF114" s="1009"/>
      <c r="KKG114" s="1009"/>
      <c r="KKH114" s="1009"/>
      <c r="KKI114" s="1009"/>
      <c r="KKJ114" s="1009"/>
      <c r="KKK114" s="1009"/>
      <c r="KKL114" s="1009"/>
      <c r="KKM114" s="1009"/>
      <c r="KKN114" s="1009"/>
      <c r="KKO114" s="1009"/>
      <c r="KKP114" s="1009"/>
      <c r="KKQ114" s="1009"/>
      <c r="KKR114" s="1009"/>
      <c r="KKS114" s="1009"/>
      <c r="KKT114" s="1009"/>
      <c r="KKU114" s="1009"/>
      <c r="KKV114" s="1009"/>
      <c r="KKW114" s="1009"/>
      <c r="KKX114" s="1009"/>
      <c r="KKY114" s="1009"/>
      <c r="KKZ114" s="1009"/>
      <c r="KLA114" s="1009"/>
      <c r="KLB114" s="1009"/>
      <c r="KLC114" s="1009"/>
      <c r="KLD114" s="1009"/>
      <c r="KLE114" s="1009"/>
      <c r="KLF114" s="1009"/>
      <c r="KLG114" s="1009"/>
      <c r="KLH114" s="1009"/>
      <c r="KLI114" s="1009"/>
      <c r="KLJ114" s="1009"/>
      <c r="KLK114" s="1009"/>
      <c r="KLL114" s="1009"/>
      <c r="KLM114" s="1009"/>
      <c r="KLN114" s="1009"/>
      <c r="KLO114" s="1009"/>
      <c r="KLP114" s="1009"/>
      <c r="KLQ114" s="1009"/>
      <c r="KLR114" s="1009"/>
      <c r="KLS114" s="1009"/>
      <c r="KLT114" s="1009"/>
      <c r="KLU114" s="1009"/>
      <c r="KLV114" s="1009"/>
      <c r="KLW114" s="1009"/>
      <c r="KLX114" s="1009"/>
      <c r="KLY114" s="1009"/>
      <c r="KLZ114" s="1009"/>
      <c r="KMA114" s="1009"/>
      <c r="KMB114" s="1009"/>
      <c r="KMC114" s="1009"/>
      <c r="KMD114" s="1009"/>
      <c r="KME114" s="1009"/>
      <c r="KMF114" s="1009"/>
      <c r="KMG114" s="1009"/>
      <c r="KMH114" s="1009"/>
      <c r="KMI114" s="1009"/>
      <c r="KMJ114" s="1009"/>
      <c r="KMK114" s="1009"/>
      <c r="KML114" s="1009"/>
      <c r="KMM114" s="1009"/>
      <c r="KMN114" s="1009"/>
      <c r="KMO114" s="1009"/>
      <c r="KMP114" s="1009"/>
      <c r="KMQ114" s="1009"/>
      <c r="KMR114" s="1009"/>
      <c r="KMS114" s="1009"/>
      <c r="KMT114" s="1009"/>
      <c r="KMU114" s="1009"/>
      <c r="KMV114" s="1009"/>
      <c r="KMW114" s="1009"/>
      <c r="KMX114" s="1009"/>
      <c r="KMY114" s="1009"/>
      <c r="KMZ114" s="1009"/>
      <c r="KNA114" s="1009"/>
      <c r="KNB114" s="1009"/>
      <c r="KNC114" s="1009"/>
      <c r="KND114" s="1009"/>
      <c r="KNE114" s="1009"/>
      <c r="KNF114" s="1009"/>
      <c r="KNG114" s="1009"/>
      <c r="KNH114" s="1009"/>
      <c r="KNI114" s="1009"/>
      <c r="KNJ114" s="1009"/>
      <c r="KNK114" s="1009"/>
      <c r="KNL114" s="1009"/>
      <c r="KNM114" s="1009"/>
      <c r="KNN114" s="1009"/>
      <c r="KNO114" s="1009"/>
      <c r="KNP114" s="1009"/>
      <c r="KNQ114" s="1009"/>
      <c r="KNR114" s="1009"/>
      <c r="KNS114" s="1009"/>
      <c r="KNT114" s="1009"/>
      <c r="KNU114" s="1009"/>
      <c r="KNV114" s="1009"/>
      <c r="KNW114" s="1009"/>
      <c r="KNX114" s="1009"/>
      <c r="KNY114" s="1009"/>
      <c r="KNZ114" s="1009"/>
      <c r="KOA114" s="1009"/>
      <c r="KOB114" s="1009"/>
      <c r="KOC114" s="1009"/>
      <c r="KOD114" s="1009"/>
      <c r="KOE114" s="1009"/>
      <c r="KOF114" s="1009"/>
      <c r="KOG114" s="1009"/>
      <c r="KOH114" s="1009"/>
      <c r="KOI114" s="1009"/>
      <c r="KOJ114" s="1009"/>
      <c r="KOK114" s="1009"/>
      <c r="KOL114" s="1009"/>
      <c r="KOM114" s="1009"/>
      <c r="KON114" s="1009"/>
      <c r="KOO114" s="1009"/>
      <c r="KOP114" s="1009"/>
      <c r="KOQ114" s="1009"/>
      <c r="KOR114" s="1009"/>
      <c r="KOS114" s="1009"/>
      <c r="KOT114" s="1009"/>
      <c r="KOU114" s="1009"/>
      <c r="KOV114" s="1009"/>
      <c r="KOW114" s="1009"/>
      <c r="KOX114" s="1009"/>
      <c r="KOY114" s="1009"/>
      <c r="KOZ114" s="1009"/>
      <c r="KPA114" s="1009"/>
      <c r="KPB114" s="1009"/>
      <c r="KPC114" s="1009"/>
      <c r="KPD114" s="1009"/>
      <c r="KPE114" s="1009"/>
      <c r="KPF114" s="1009"/>
      <c r="KPG114" s="1009"/>
      <c r="KPH114" s="1009"/>
      <c r="KPI114" s="1009"/>
      <c r="KPJ114" s="1009"/>
      <c r="KPK114" s="1009"/>
      <c r="KPL114" s="1009"/>
      <c r="KPM114" s="1009"/>
      <c r="KPN114" s="1009"/>
      <c r="KPO114" s="1009"/>
      <c r="KPP114" s="1009"/>
      <c r="KPQ114" s="1009"/>
      <c r="KPR114" s="1009"/>
      <c r="KPS114" s="1009"/>
      <c r="KPT114" s="1009"/>
      <c r="KPU114" s="1009"/>
      <c r="KPV114" s="1009"/>
      <c r="KPW114" s="1009"/>
      <c r="KPX114" s="1009"/>
      <c r="KPY114" s="1009"/>
      <c r="KPZ114" s="1009"/>
      <c r="KQA114" s="1009"/>
      <c r="KQB114" s="1009"/>
      <c r="KQC114" s="1009"/>
      <c r="KQD114" s="1009"/>
      <c r="KQE114" s="1009"/>
      <c r="KQF114" s="1009"/>
      <c r="KQG114" s="1009"/>
      <c r="KQH114" s="1009"/>
      <c r="KQI114" s="1009"/>
      <c r="KQJ114" s="1009"/>
      <c r="KQK114" s="1009"/>
      <c r="KQL114" s="1009"/>
      <c r="KQM114" s="1009"/>
      <c r="KQN114" s="1009"/>
      <c r="KQO114" s="1009"/>
      <c r="KQP114" s="1009"/>
      <c r="KQQ114" s="1009"/>
      <c r="KQR114" s="1009"/>
      <c r="KQS114" s="1009"/>
      <c r="KQT114" s="1009"/>
      <c r="KQU114" s="1009"/>
      <c r="KQV114" s="1009"/>
      <c r="KQW114" s="1009"/>
      <c r="KQX114" s="1009"/>
      <c r="KQY114" s="1009"/>
      <c r="KQZ114" s="1009"/>
      <c r="KRA114" s="1009"/>
      <c r="KRB114" s="1009"/>
      <c r="KRC114" s="1009"/>
      <c r="KRD114" s="1009"/>
      <c r="KRE114" s="1009"/>
      <c r="KRF114" s="1009"/>
      <c r="KRG114" s="1009"/>
      <c r="KRH114" s="1009"/>
      <c r="KRI114" s="1009"/>
      <c r="KRJ114" s="1009"/>
      <c r="KRK114" s="1009"/>
      <c r="KRL114" s="1009"/>
      <c r="KRM114" s="1009"/>
      <c r="KRN114" s="1009"/>
      <c r="KRO114" s="1009"/>
      <c r="KRP114" s="1009"/>
      <c r="KRQ114" s="1009"/>
      <c r="KRR114" s="1009"/>
      <c r="KRS114" s="1009"/>
      <c r="KRT114" s="1009"/>
      <c r="KRU114" s="1009"/>
      <c r="KRV114" s="1009"/>
      <c r="KRW114" s="1009"/>
      <c r="KRX114" s="1009"/>
      <c r="KRY114" s="1009"/>
      <c r="KRZ114" s="1009"/>
      <c r="KSA114" s="1009"/>
      <c r="KSB114" s="1009"/>
      <c r="KSC114" s="1009"/>
      <c r="KSD114" s="1009"/>
      <c r="KSE114" s="1009"/>
      <c r="KSF114" s="1009"/>
      <c r="KSG114" s="1009"/>
      <c r="KSH114" s="1009"/>
      <c r="KSI114" s="1009"/>
      <c r="KSJ114" s="1009"/>
      <c r="KSK114" s="1009"/>
      <c r="KSL114" s="1009"/>
      <c r="KSM114" s="1009"/>
      <c r="KSN114" s="1009"/>
      <c r="KSO114" s="1009"/>
      <c r="KSP114" s="1009"/>
      <c r="KSQ114" s="1009"/>
      <c r="KSR114" s="1009"/>
      <c r="KSS114" s="1009"/>
      <c r="KST114" s="1009"/>
      <c r="KSU114" s="1009"/>
      <c r="KSV114" s="1009"/>
      <c r="KSW114" s="1009"/>
      <c r="KSX114" s="1009"/>
      <c r="KSY114" s="1009"/>
      <c r="KSZ114" s="1009"/>
      <c r="KTA114" s="1009"/>
      <c r="KTB114" s="1009"/>
      <c r="KTC114" s="1009"/>
      <c r="KTD114" s="1009"/>
      <c r="KTE114" s="1009"/>
      <c r="KTF114" s="1009"/>
      <c r="KTG114" s="1009"/>
      <c r="KTH114" s="1009"/>
      <c r="KTI114" s="1009"/>
      <c r="KTJ114" s="1009"/>
      <c r="KTK114" s="1009"/>
      <c r="KTL114" s="1009"/>
      <c r="KTM114" s="1009"/>
      <c r="KTN114" s="1009"/>
      <c r="KTO114" s="1009"/>
      <c r="KTP114" s="1009"/>
      <c r="KTQ114" s="1009"/>
      <c r="KTR114" s="1009"/>
      <c r="KTS114" s="1009"/>
      <c r="KTT114" s="1009"/>
      <c r="KTU114" s="1009"/>
      <c r="KTV114" s="1009"/>
      <c r="KTW114" s="1009"/>
      <c r="KTX114" s="1009"/>
      <c r="KTY114" s="1009"/>
      <c r="KTZ114" s="1009"/>
      <c r="KUA114" s="1009"/>
      <c r="KUB114" s="1009"/>
      <c r="KUC114" s="1009"/>
      <c r="KUD114" s="1009"/>
      <c r="KUE114" s="1009"/>
      <c r="KUF114" s="1009"/>
      <c r="KUG114" s="1009"/>
      <c r="KUH114" s="1009"/>
      <c r="KUI114" s="1009"/>
      <c r="KUJ114" s="1009"/>
      <c r="KUK114" s="1009"/>
      <c r="KUL114" s="1009"/>
      <c r="KUM114" s="1009"/>
      <c r="KUN114" s="1009"/>
      <c r="KUO114" s="1009"/>
      <c r="KUP114" s="1009"/>
      <c r="KUQ114" s="1009"/>
      <c r="KUR114" s="1009"/>
      <c r="KUS114" s="1009"/>
      <c r="KUT114" s="1009"/>
      <c r="KUU114" s="1009"/>
      <c r="KUV114" s="1009"/>
      <c r="KUW114" s="1009"/>
      <c r="KUX114" s="1009"/>
      <c r="KUY114" s="1009"/>
      <c r="KUZ114" s="1009"/>
      <c r="KVA114" s="1009"/>
      <c r="KVB114" s="1009"/>
      <c r="KVC114" s="1009"/>
      <c r="KVD114" s="1009"/>
      <c r="KVE114" s="1009"/>
      <c r="KVF114" s="1009"/>
      <c r="KVG114" s="1009"/>
      <c r="KVH114" s="1009"/>
      <c r="KVI114" s="1009"/>
      <c r="KVJ114" s="1009"/>
      <c r="KVK114" s="1009"/>
      <c r="KVL114" s="1009"/>
      <c r="KVM114" s="1009"/>
      <c r="KVN114" s="1009"/>
      <c r="KVO114" s="1009"/>
      <c r="KVP114" s="1009"/>
      <c r="KVQ114" s="1009"/>
      <c r="KVR114" s="1009"/>
      <c r="KVS114" s="1009"/>
      <c r="KVT114" s="1009"/>
      <c r="KVU114" s="1009"/>
      <c r="KVV114" s="1009"/>
      <c r="KVW114" s="1009"/>
      <c r="KVX114" s="1009"/>
      <c r="KVY114" s="1009"/>
      <c r="KVZ114" s="1009"/>
      <c r="KWA114" s="1009"/>
      <c r="KWB114" s="1009"/>
      <c r="KWC114" s="1009"/>
      <c r="KWD114" s="1009"/>
      <c r="KWE114" s="1009"/>
      <c r="KWF114" s="1009"/>
      <c r="KWG114" s="1009"/>
      <c r="KWH114" s="1009"/>
      <c r="KWI114" s="1009"/>
      <c r="KWJ114" s="1009"/>
      <c r="KWK114" s="1009"/>
      <c r="KWL114" s="1009"/>
      <c r="KWM114" s="1009"/>
      <c r="KWN114" s="1009"/>
      <c r="KWO114" s="1009"/>
      <c r="KWP114" s="1009"/>
      <c r="KWQ114" s="1009"/>
      <c r="KWR114" s="1009"/>
      <c r="KWS114" s="1009"/>
      <c r="KWT114" s="1009"/>
      <c r="KWU114" s="1009"/>
      <c r="KWV114" s="1009"/>
      <c r="KWW114" s="1009"/>
      <c r="KWX114" s="1009"/>
      <c r="KWY114" s="1009"/>
      <c r="KWZ114" s="1009"/>
      <c r="KXA114" s="1009"/>
      <c r="KXB114" s="1009"/>
      <c r="KXC114" s="1009"/>
      <c r="KXD114" s="1009"/>
      <c r="KXE114" s="1009"/>
      <c r="KXF114" s="1009"/>
      <c r="KXG114" s="1009"/>
      <c r="KXH114" s="1009"/>
      <c r="KXI114" s="1009"/>
      <c r="KXJ114" s="1009"/>
      <c r="KXK114" s="1009"/>
      <c r="KXL114" s="1009"/>
      <c r="KXM114" s="1009"/>
      <c r="KXN114" s="1009"/>
      <c r="KXO114" s="1009"/>
      <c r="KXP114" s="1009"/>
      <c r="KXQ114" s="1009"/>
      <c r="KXR114" s="1009"/>
      <c r="KXS114" s="1009"/>
      <c r="KXT114" s="1009"/>
      <c r="KXU114" s="1009"/>
      <c r="KXV114" s="1009"/>
      <c r="KXW114" s="1009"/>
      <c r="KXX114" s="1009"/>
      <c r="KXY114" s="1009"/>
      <c r="KXZ114" s="1009"/>
      <c r="KYA114" s="1009"/>
      <c r="KYB114" s="1009"/>
      <c r="KYC114" s="1009"/>
      <c r="KYD114" s="1009"/>
      <c r="KYE114" s="1009"/>
      <c r="KYF114" s="1009"/>
      <c r="KYG114" s="1009"/>
      <c r="KYH114" s="1009"/>
      <c r="KYI114" s="1009"/>
      <c r="KYJ114" s="1009"/>
      <c r="KYK114" s="1009"/>
      <c r="KYL114" s="1009"/>
      <c r="KYM114" s="1009"/>
      <c r="KYN114" s="1009"/>
      <c r="KYO114" s="1009"/>
      <c r="KYP114" s="1009"/>
      <c r="KYQ114" s="1009"/>
      <c r="KYR114" s="1009"/>
      <c r="KYS114" s="1009"/>
      <c r="KYT114" s="1009"/>
      <c r="KYU114" s="1009"/>
      <c r="KYV114" s="1009"/>
      <c r="KYW114" s="1009"/>
      <c r="KYX114" s="1009"/>
      <c r="KYY114" s="1009"/>
      <c r="KYZ114" s="1009"/>
      <c r="KZA114" s="1009"/>
      <c r="KZB114" s="1009"/>
      <c r="KZC114" s="1009"/>
      <c r="KZD114" s="1009"/>
      <c r="KZE114" s="1009"/>
      <c r="KZF114" s="1009"/>
      <c r="KZG114" s="1009"/>
      <c r="KZH114" s="1009"/>
      <c r="KZI114" s="1009"/>
      <c r="KZJ114" s="1009"/>
      <c r="KZK114" s="1009"/>
      <c r="KZL114" s="1009"/>
      <c r="KZM114" s="1009"/>
      <c r="KZN114" s="1009"/>
      <c r="KZO114" s="1009"/>
      <c r="KZP114" s="1009"/>
      <c r="KZQ114" s="1009"/>
      <c r="KZR114" s="1009"/>
      <c r="KZS114" s="1009"/>
      <c r="KZT114" s="1009"/>
      <c r="KZU114" s="1009"/>
      <c r="KZV114" s="1009"/>
      <c r="KZW114" s="1009"/>
      <c r="KZX114" s="1009"/>
      <c r="KZY114" s="1009"/>
      <c r="KZZ114" s="1009"/>
      <c r="LAA114" s="1009"/>
      <c r="LAB114" s="1009"/>
      <c r="LAC114" s="1009"/>
      <c r="LAD114" s="1009"/>
      <c r="LAE114" s="1009"/>
      <c r="LAF114" s="1009"/>
      <c r="LAG114" s="1009"/>
      <c r="LAH114" s="1009"/>
      <c r="LAI114" s="1009"/>
      <c r="LAJ114" s="1009"/>
      <c r="LAK114" s="1009"/>
      <c r="LAL114" s="1009"/>
      <c r="LAM114" s="1009"/>
      <c r="LAN114" s="1009"/>
      <c r="LAO114" s="1009"/>
      <c r="LAP114" s="1009"/>
      <c r="LAQ114" s="1009"/>
      <c r="LAR114" s="1009"/>
      <c r="LAS114" s="1009"/>
      <c r="LAT114" s="1009"/>
      <c r="LAU114" s="1009"/>
      <c r="LAV114" s="1009"/>
      <c r="LAW114" s="1009"/>
      <c r="LAX114" s="1009"/>
      <c r="LAY114" s="1009"/>
      <c r="LAZ114" s="1009"/>
      <c r="LBA114" s="1009"/>
      <c r="LBB114" s="1009"/>
      <c r="LBC114" s="1009"/>
      <c r="LBD114" s="1009"/>
      <c r="LBE114" s="1009"/>
      <c r="LBF114" s="1009"/>
      <c r="LBG114" s="1009"/>
      <c r="LBH114" s="1009"/>
      <c r="LBI114" s="1009"/>
      <c r="LBJ114" s="1009"/>
      <c r="LBK114" s="1009"/>
      <c r="LBL114" s="1009"/>
      <c r="LBM114" s="1009"/>
      <c r="LBN114" s="1009"/>
      <c r="LBO114" s="1009"/>
      <c r="LBP114" s="1009"/>
      <c r="LBQ114" s="1009"/>
      <c r="LBR114" s="1009"/>
      <c r="LBS114" s="1009"/>
      <c r="LBT114" s="1009"/>
      <c r="LBU114" s="1009"/>
      <c r="LBV114" s="1009"/>
      <c r="LBW114" s="1009"/>
      <c r="LBX114" s="1009"/>
      <c r="LBY114" s="1009"/>
      <c r="LBZ114" s="1009"/>
      <c r="LCA114" s="1009"/>
      <c r="LCB114" s="1009"/>
      <c r="LCC114" s="1009"/>
      <c r="LCD114" s="1009"/>
      <c r="LCE114" s="1009"/>
      <c r="LCF114" s="1009"/>
      <c r="LCG114" s="1009"/>
      <c r="LCH114" s="1009"/>
      <c r="LCI114" s="1009"/>
      <c r="LCJ114" s="1009"/>
      <c r="LCK114" s="1009"/>
      <c r="LCL114" s="1009"/>
      <c r="LCM114" s="1009"/>
      <c r="LCN114" s="1009"/>
      <c r="LCO114" s="1009"/>
      <c r="LCP114" s="1009"/>
      <c r="LCQ114" s="1009"/>
      <c r="LCR114" s="1009"/>
      <c r="LCS114" s="1009"/>
      <c r="LCT114" s="1009"/>
      <c r="LCU114" s="1009"/>
      <c r="LCV114" s="1009"/>
      <c r="LCW114" s="1009"/>
      <c r="LCX114" s="1009"/>
      <c r="LCY114" s="1009"/>
      <c r="LCZ114" s="1009"/>
      <c r="LDA114" s="1009"/>
      <c r="LDB114" s="1009"/>
      <c r="LDC114" s="1009"/>
      <c r="LDD114" s="1009"/>
      <c r="LDE114" s="1009"/>
      <c r="LDF114" s="1009"/>
      <c r="LDG114" s="1009"/>
      <c r="LDH114" s="1009"/>
      <c r="LDI114" s="1009"/>
      <c r="LDJ114" s="1009"/>
      <c r="LDK114" s="1009"/>
      <c r="LDL114" s="1009"/>
      <c r="LDM114" s="1009"/>
      <c r="LDN114" s="1009"/>
      <c r="LDO114" s="1009"/>
      <c r="LDP114" s="1009"/>
      <c r="LDQ114" s="1009"/>
      <c r="LDR114" s="1009"/>
      <c r="LDS114" s="1009"/>
      <c r="LDT114" s="1009"/>
      <c r="LDU114" s="1009"/>
      <c r="LDV114" s="1009"/>
      <c r="LDW114" s="1009"/>
      <c r="LDX114" s="1009"/>
      <c r="LDY114" s="1009"/>
      <c r="LDZ114" s="1009"/>
      <c r="LEA114" s="1009"/>
      <c r="LEB114" s="1009"/>
      <c r="LEC114" s="1009"/>
      <c r="LED114" s="1009"/>
      <c r="LEE114" s="1009"/>
      <c r="LEF114" s="1009"/>
      <c r="LEG114" s="1009"/>
      <c r="LEH114" s="1009"/>
      <c r="LEI114" s="1009"/>
      <c r="LEJ114" s="1009"/>
      <c r="LEK114" s="1009"/>
      <c r="LEL114" s="1009"/>
      <c r="LEM114" s="1009"/>
      <c r="LEN114" s="1009"/>
      <c r="LEO114" s="1009"/>
      <c r="LEP114" s="1009"/>
      <c r="LEQ114" s="1009"/>
      <c r="LER114" s="1009"/>
      <c r="LES114" s="1009"/>
      <c r="LET114" s="1009"/>
      <c r="LEU114" s="1009"/>
      <c r="LEV114" s="1009"/>
      <c r="LEW114" s="1009"/>
      <c r="LEX114" s="1009"/>
      <c r="LEY114" s="1009"/>
      <c r="LEZ114" s="1009"/>
      <c r="LFA114" s="1009"/>
      <c r="LFB114" s="1009"/>
      <c r="LFC114" s="1009"/>
      <c r="LFD114" s="1009"/>
      <c r="LFE114" s="1009"/>
      <c r="LFF114" s="1009"/>
      <c r="LFG114" s="1009"/>
      <c r="LFH114" s="1009"/>
      <c r="LFI114" s="1009"/>
      <c r="LFJ114" s="1009"/>
      <c r="LFK114" s="1009"/>
      <c r="LFL114" s="1009"/>
      <c r="LFM114" s="1009"/>
      <c r="LFN114" s="1009"/>
      <c r="LFO114" s="1009"/>
      <c r="LFP114" s="1009"/>
      <c r="LFQ114" s="1009"/>
      <c r="LFR114" s="1009"/>
      <c r="LFS114" s="1009"/>
      <c r="LFT114" s="1009"/>
      <c r="LFU114" s="1009"/>
      <c r="LFV114" s="1009"/>
      <c r="LFW114" s="1009"/>
      <c r="LFX114" s="1009"/>
      <c r="LFY114" s="1009"/>
      <c r="LFZ114" s="1009"/>
      <c r="LGA114" s="1009"/>
      <c r="LGB114" s="1009"/>
      <c r="LGC114" s="1009"/>
      <c r="LGD114" s="1009"/>
      <c r="LGE114" s="1009"/>
      <c r="LGF114" s="1009"/>
      <c r="LGG114" s="1009"/>
      <c r="LGH114" s="1009"/>
      <c r="LGI114" s="1009"/>
      <c r="LGJ114" s="1009"/>
      <c r="LGK114" s="1009"/>
      <c r="LGL114" s="1009"/>
      <c r="LGM114" s="1009"/>
      <c r="LGN114" s="1009"/>
      <c r="LGO114" s="1009"/>
      <c r="LGP114" s="1009"/>
      <c r="LGQ114" s="1009"/>
      <c r="LGR114" s="1009"/>
      <c r="LGS114" s="1009"/>
      <c r="LGT114" s="1009"/>
      <c r="LGU114" s="1009"/>
      <c r="LGV114" s="1009"/>
      <c r="LGW114" s="1009"/>
      <c r="LGX114" s="1009"/>
      <c r="LGY114" s="1009"/>
      <c r="LGZ114" s="1009"/>
      <c r="LHA114" s="1009"/>
      <c r="LHB114" s="1009"/>
      <c r="LHC114" s="1009"/>
      <c r="LHD114" s="1009"/>
      <c r="LHE114" s="1009"/>
      <c r="LHF114" s="1009"/>
      <c r="LHG114" s="1009"/>
      <c r="LHH114" s="1009"/>
      <c r="LHI114" s="1009"/>
      <c r="LHJ114" s="1009"/>
      <c r="LHK114" s="1009"/>
      <c r="LHL114" s="1009"/>
      <c r="LHM114" s="1009"/>
      <c r="LHN114" s="1009"/>
      <c r="LHO114" s="1009"/>
      <c r="LHP114" s="1009"/>
      <c r="LHQ114" s="1009"/>
      <c r="LHR114" s="1009"/>
      <c r="LHS114" s="1009"/>
      <c r="LHT114" s="1009"/>
      <c r="LHU114" s="1009"/>
      <c r="LHV114" s="1009"/>
      <c r="LHW114" s="1009"/>
      <c r="LHX114" s="1009"/>
      <c r="LHY114" s="1009"/>
      <c r="LHZ114" s="1009"/>
      <c r="LIA114" s="1009"/>
      <c r="LIB114" s="1009"/>
      <c r="LIC114" s="1009"/>
      <c r="LID114" s="1009"/>
      <c r="LIE114" s="1009"/>
      <c r="LIF114" s="1009"/>
      <c r="LIG114" s="1009"/>
      <c r="LIH114" s="1009"/>
      <c r="LII114" s="1009"/>
      <c r="LIJ114" s="1009"/>
      <c r="LIK114" s="1009"/>
      <c r="LIL114" s="1009"/>
      <c r="LIM114" s="1009"/>
      <c r="LIN114" s="1009"/>
      <c r="LIO114" s="1009"/>
      <c r="LIP114" s="1009"/>
      <c r="LIQ114" s="1009"/>
      <c r="LIR114" s="1009"/>
      <c r="LIS114" s="1009"/>
      <c r="LIT114" s="1009"/>
      <c r="LIU114" s="1009"/>
      <c r="LIV114" s="1009"/>
      <c r="LIW114" s="1009"/>
      <c r="LIX114" s="1009"/>
      <c r="LIY114" s="1009"/>
      <c r="LIZ114" s="1009"/>
      <c r="LJA114" s="1009"/>
      <c r="LJB114" s="1009"/>
      <c r="LJC114" s="1009"/>
      <c r="LJD114" s="1009"/>
      <c r="LJE114" s="1009"/>
      <c r="LJF114" s="1009"/>
      <c r="LJG114" s="1009"/>
      <c r="LJH114" s="1009"/>
      <c r="LJI114" s="1009"/>
      <c r="LJJ114" s="1009"/>
      <c r="LJK114" s="1009"/>
      <c r="LJL114" s="1009"/>
      <c r="LJM114" s="1009"/>
      <c r="LJN114" s="1009"/>
      <c r="LJO114" s="1009"/>
      <c r="LJP114" s="1009"/>
      <c r="LJQ114" s="1009"/>
      <c r="LJR114" s="1009"/>
      <c r="LJS114" s="1009"/>
      <c r="LJT114" s="1009"/>
      <c r="LJU114" s="1009"/>
      <c r="LJV114" s="1009"/>
      <c r="LJW114" s="1009"/>
      <c r="LJX114" s="1009"/>
      <c r="LJY114" s="1009"/>
      <c r="LJZ114" s="1009"/>
      <c r="LKA114" s="1009"/>
      <c r="LKB114" s="1009"/>
      <c r="LKC114" s="1009"/>
      <c r="LKD114" s="1009"/>
      <c r="LKE114" s="1009"/>
      <c r="LKF114" s="1009"/>
      <c r="LKG114" s="1009"/>
      <c r="LKH114" s="1009"/>
      <c r="LKI114" s="1009"/>
      <c r="LKJ114" s="1009"/>
      <c r="LKK114" s="1009"/>
      <c r="LKL114" s="1009"/>
      <c r="LKM114" s="1009"/>
      <c r="LKN114" s="1009"/>
      <c r="LKO114" s="1009"/>
      <c r="LKP114" s="1009"/>
      <c r="LKQ114" s="1009"/>
      <c r="LKR114" s="1009"/>
      <c r="LKS114" s="1009"/>
      <c r="LKT114" s="1009"/>
      <c r="LKU114" s="1009"/>
      <c r="LKV114" s="1009"/>
      <c r="LKW114" s="1009"/>
      <c r="LKX114" s="1009"/>
      <c r="LKY114" s="1009"/>
      <c r="LKZ114" s="1009"/>
      <c r="LLA114" s="1009"/>
      <c r="LLB114" s="1009"/>
      <c r="LLC114" s="1009"/>
      <c r="LLD114" s="1009"/>
      <c r="LLE114" s="1009"/>
      <c r="LLF114" s="1009"/>
      <c r="LLG114" s="1009"/>
      <c r="LLH114" s="1009"/>
      <c r="LLI114" s="1009"/>
      <c r="LLJ114" s="1009"/>
      <c r="LLK114" s="1009"/>
      <c r="LLL114" s="1009"/>
      <c r="LLM114" s="1009"/>
      <c r="LLN114" s="1009"/>
      <c r="LLO114" s="1009"/>
      <c r="LLP114" s="1009"/>
      <c r="LLQ114" s="1009"/>
      <c r="LLR114" s="1009"/>
      <c r="LLS114" s="1009"/>
      <c r="LLT114" s="1009"/>
      <c r="LLU114" s="1009"/>
      <c r="LLV114" s="1009"/>
      <c r="LLW114" s="1009"/>
      <c r="LLX114" s="1009"/>
      <c r="LLY114" s="1009"/>
      <c r="LLZ114" s="1009"/>
      <c r="LMA114" s="1009"/>
      <c r="LMB114" s="1009"/>
      <c r="LMC114" s="1009"/>
      <c r="LMD114" s="1009"/>
      <c r="LME114" s="1009"/>
      <c r="LMF114" s="1009"/>
      <c r="LMG114" s="1009"/>
      <c r="LMH114" s="1009"/>
      <c r="LMI114" s="1009"/>
      <c r="LMJ114" s="1009"/>
      <c r="LMK114" s="1009"/>
      <c r="LML114" s="1009"/>
      <c r="LMM114" s="1009"/>
      <c r="LMN114" s="1009"/>
      <c r="LMO114" s="1009"/>
      <c r="LMP114" s="1009"/>
      <c r="LMQ114" s="1009"/>
      <c r="LMR114" s="1009"/>
      <c r="LMS114" s="1009"/>
      <c r="LMT114" s="1009"/>
      <c r="LMU114" s="1009"/>
      <c r="LMV114" s="1009"/>
      <c r="LMW114" s="1009"/>
      <c r="LMX114" s="1009"/>
      <c r="LMY114" s="1009"/>
      <c r="LMZ114" s="1009"/>
      <c r="LNA114" s="1009"/>
      <c r="LNB114" s="1009"/>
      <c r="LNC114" s="1009"/>
      <c r="LND114" s="1009"/>
      <c r="LNE114" s="1009"/>
      <c r="LNF114" s="1009"/>
      <c r="LNG114" s="1009"/>
      <c r="LNH114" s="1009"/>
      <c r="LNI114" s="1009"/>
      <c r="LNJ114" s="1009"/>
      <c r="LNK114" s="1009"/>
      <c r="LNL114" s="1009"/>
      <c r="LNM114" s="1009"/>
      <c r="LNN114" s="1009"/>
      <c r="LNO114" s="1009"/>
      <c r="LNP114" s="1009"/>
      <c r="LNQ114" s="1009"/>
      <c r="LNR114" s="1009"/>
      <c r="LNS114" s="1009"/>
      <c r="LNT114" s="1009"/>
      <c r="LNU114" s="1009"/>
      <c r="LNV114" s="1009"/>
      <c r="LNW114" s="1009"/>
      <c r="LNX114" s="1009"/>
      <c r="LNY114" s="1009"/>
      <c r="LNZ114" s="1009"/>
      <c r="LOA114" s="1009"/>
      <c r="LOB114" s="1009"/>
      <c r="LOC114" s="1009"/>
      <c r="LOD114" s="1009"/>
      <c r="LOE114" s="1009"/>
      <c r="LOF114" s="1009"/>
      <c r="LOG114" s="1009"/>
      <c r="LOH114" s="1009"/>
      <c r="LOI114" s="1009"/>
      <c r="LOJ114" s="1009"/>
      <c r="LOK114" s="1009"/>
      <c r="LOL114" s="1009"/>
      <c r="LOM114" s="1009"/>
      <c r="LON114" s="1009"/>
      <c r="LOO114" s="1009"/>
      <c r="LOP114" s="1009"/>
      <c r="LOQ114" s="1009"/>
      <c r="LOR114" s="1009"/>
      <c r="LOS114" s="1009"/>
      <c r="LOT114" s="1009"/>
      <c r="LOU114" s="1009"/>
      <c r="LOV114" s="1009"/>
      <c r="LOW114" s="1009"/>
      <c r="LOX114" s="1009"/>
      <c r="LOY114" s="1009"/>
      <c r="LOZ114" s="1009"/>
      <c r="LPA114" s="1009"/>
      <c r="LPB114" s="1009"/>
      <c r="LPC114" s="1009"/>
      <c r="LPD114" s="1009"/>
      <c r="LPE114" s="1009"/>
      <c r="LPF114" s="1009"/>
      <c r="LPG114" s="1009"/>
      <c r="LPH114" s="1009"/>
      <c r="LPI114" s="1009"/>
      <c r="LPJ114" s="1009"/>
      <c r="LPK114" s="1009"/>
      <c r="LPL114" s="1009"/>
      <c r="LPM114" s="1009"/>
      <c r="LPN114" s="1009"/>
      <c r="LPO114" s="1009"/>
      <c r="LPP114" s="1009"/>
      <c r="LPQ114" s="1009"/>
      <c r="LPR114" s="1009"/>
      <c r="LPS114" s="1009"/>
      <c r="LPT114" s="1009"/>
      <c r="LPU114" s="1009"/>
      <c r="LPV114" s="1009"/>
      <c r="LPW114" s="1009"/>
      <c r="LPX114" s="1009"/>
      <c r="LPY114" s="1009"/>
      <c r="LPZ114" s="1009"/>
      <c r="LQA114" s="1009"/>
      <c r="LQB114" s="1009"/>
      <c r="LQC114" s="1009"/>
      <c r="LQD114" s="1009"/>
      <c r="LQE114" s="1009"/>
      <c r="LQF114" s="1009"/>
      <c r="LQG114" s="1009"/>
      <c r="LQH114" s="1009"/>
      <c r="LQI114" s="1009"/>
      <c r="LQJ114" s="1009"/>
      <c r="LQK114" s="1009"/>
      <c r="LQL114" s="1009"/>
      <c r="LQM114" s="1009"/>
      <c r="LQN114" s="1009"/>
      <c r="LQO114" s="1009"/>
      <c r="LQP114" s="1009"/>
      <c r="LQQ114" s="1009"/>
      <c r="LQR114" s="1009"/>
      <c r="LQS114" s="1009"/>
      <c r="LQT114" s="1009"/>
      <c r="LQU114" s="1009"/>
      <c r="LQV114" s="1009"/>
      <c r="LQW114" s="1009"/>
      <c r="LQX114" s="1009"/>
      <c r="LQY114" s="1009"/>
      <c r="LQZ114" s="1009"/>
      <c r="LRA114" s="1009"/>
      <c r="LRB114" s="1009"/>
      <c r="LRC114" s="1009"/>
      <c r="LRD114" s="1009"/>
      <c r="LRE114" s="1009"/>
      <c r="LRF114" s="1009"/>
      <c r="LRG114" s="1009"/>
      <c r="LRH114" s="1009"/>
      <c r="LRI114" s="1009"/>
      <c r="LRJ114" s="1009"/>
      <c r="LRK114" s="1009"/>
      <c r="LRL114" s="1009"/>
      <c r="LRM114" s="1009"/>
      <c r="LRN114" s="1009"/>
      <c r="LRO114" s="1009"/>
      <c r="LRP114" s="1009"/>
      <c r="LRQ114" s="1009"/>
      <c r="LRR114" s="1009"/>
      <c r="LRS114" s="1009"/>
      <c r="LRT114" s="1009"/>
      <c r="LRU114" s="1009"/>
      <c r="LRV114" s="1009"/>
      <c r="LRW114" s="1009"/>
      <c r="LRX114" s="1009"/>
      <c r="LRY114" s="1009"/>
      <c r="LRZ114" s="1009"/>
      <c r="LSA114" s="1009"/>
      <c r="LSB114" s="1009"/>
      <c r="LSC114" s="1009"/>
      <c r="LSD114" s="1009"/>
      <c r="LSE114" s="1009"/>
      <c r="LSF114" s="1009"/>
      <c r="LSG114" s="1009"/>
      <c r="LSH114" s="1009"/>
      <c r="LSI114" s="1009"/>
      <c r="LSJ114" s="1009"/>
      <c r="LSK114" s="1009"/>
      <c r="LSL114" s="1009"/>
      <c r="LSM114" s="1009"/>
      <c r="LSN114" s="1009"/>
      <c r="LSO114" s="1009"/>
      <c r="LSP114" s="1009"/>
      <c r="LSQ114" s="1009"/>
      <c r="LSR114" s="1009"/>
      <c r="LSS114" s="1009"/>
      <c r="LST114" s="1009"/>
      <c r="LSU114" s="1009"/>
      <c r="LSV114" s="1009"/>
      <c r="LSW114" s="1009"/>
      <c r="LSX114" s="1009"/>
      <c r="LSY114" s="1009"/>
      <c r="LSZ114" s="1009"/>
      <c r="LTA114" s="1009"/>
      <c r="LTB114" s="1009"/>
      <c r="LTC114" s="1009"/>
      <c r="LTD114" s="1009"/>
      <c r="LTE114" s="1009"/>
      <c r="LTF114" s="1009"/>
      <c r="LTG114" s="1009"/>
      <c r="LTH114" s="1009"/>
      <c r="LTI114" s="1009"/>
      <c r="LTJ114" s="1009"/>
      <c r="LTK114" s="1009"/>
      <c r="LTL114" s="1009"/>
      <c r="LTM114" s="1009"/>
      <c r="LTN114" s="1009"/>
      <c r="LTO114" s="1009"/>
      <c r="LTP114" s="1009"/>
      <c r="LTQ114" s="1009"/>
      <c r="LTR114" s="1009"/>
      <c r="LTS114" s="1009"/>
      <c r="LTT114" s="1009"/>
      <c r="LTU114" s="1009"/>
      <c r="LTV114" s="1009"/>
      <c r="LTW114" s="1009"/>
      <c r="LTX114" s="1009"/>
      <c r="LTY114" s="1009"/>
      <c r="LTZ114" s="1009"/>
      <c r="LUA114" s="1009"/>
      <c r="LUB114" s="1009"/>
      <c r="LUC114" s="1009"/>
      <c r="LUD114" s="1009"/>
      <c r="LUE114" s="1009"/>
      <c r="LUF114" s="1009"/>
      <c r="LUG114" s="1009"/>
      <c r="LUH114" s="1009"/>
      <c r="LUI114" s="1009"/>
      <c r="LUJ114" s="1009"/>
      <c r="LUK114" s="1009"/>
      <c r="LUL114" s="1009"/>
      <c r="LUM114" s="1009"/>
      <c r="LUN114" s="1009"/>
      <c r="LUO114" s="1009"/>
      <c r="LUP114" s="1009"/>
      <c r="LUQ114" s="1009"/>
      <c r="LUR114" s="1009"/>
      <c r="LUS114" s="1009"/>
      <c r="LUT114" s="1009"/>
      <c r="LUU114" s="1009"/>
      <c r="LUV114" s="1009"/>
      <c r="LUW114" s="1009"/>
      <c r="LUX114" s="1009"/>
      <c r="LUY114" s="1009"/>
      <c r="LUZ114" s="1009"/>
      <c r="LVA114" s="1009"/>
      <c r="LVB114" s="1009"/>
      <c r="LVC114" s="1009"/>
      <c r="LVD114" s="1009"/>
      <c r="LVE114" s="1009"/>
      <c r="LVF114" s="1009"/>
      <c r="LVG114" s="1009"/>
      <c r="LVH114" s="1009"/>
      <c r="LVI114" s="1009"/>
      <c r="LVJ114" s="1009"/>
      <c r="LVK114" s="1009"/>
      <c r="LVL114" s="1009"/>
      <c r="LVM114" s="1009"/>
      <c r="LVN114" s="1009"/>
      <c r="LVO114" s="1009"/>
      <c r="LVP114" s="1009"/>
      <c r="LVQ114" s="1009"/>
      <c r="LVR114" s="1009"/>
      <c r="LVS114" s="1009"/>
      <c r="LVT114" s="1009"/>
      <c r="LVU114" s="1009"/>
      <c r="LVV114" s="1009"/>
      <c r="LVW114" s="1009"/>
      <c r="LVX114" s="1009"/>
      <c r="LVY114" s="1009"/>
      <c r="LVZ114" s="1009"/>
      <c r="LWA114" s="1009"/>
      <c r="LWB114" s="1009"/>
      <c r="LWC114" s="1009"/>
      <c r="LWD114" s="1009"/>
      <c r="LWE114" s="1009"/>
      <c r="LWF114" s="1009"/>
      <c r="LWG114" s="1009"/>
      <c r="LWH114" s="1009"/>
      <c r="LWI114" s="1009"/>
      <c r="LWJ114" s="1009"/>
      <c r="LWK114" s="1009"/>
      <c r="LWL114" s="1009"/>
      <c r="LWM114" s="1009"/>
      <c r="LWN114" s="1009"/>
      <c r="LWO114" s="1009"/>
      <c r="LWP114" s="1009"/>
      <c r="LWQ114" s="1009"/>
      <c r="LWR114" s="1009"/>
      <c r="LWS114" s="1009"/>
      <c r="LWT114" s="1009"/>
      <c r="LWU114" s="1009"/>
      <c r="LWV114" s="1009"/>
      <c r="LWW114" s="1009"/>
      <c r="LWX114" s="1009"/>
      <c r="LWY114" s="1009"/>
      <c r="LWZ114" s="1009"/>
      <c r="LXA114" s="1009"/>
      <c r="LXB114" s="1009"/>
      <c r="LXC114" s="1009"/>
      <c r="LXD114" s="1009"/>
      <c r="LXE114" s="1009"/>
      <c r="LXF114" s="1009"/>
      <c r="LXG114" s="1009"/>
      <c r="LXH114" s="1009"/>
      <c r="LXI114" s="1009"/>
      <c r="LXJ114" s="1009"/>
      <c r="LXK114" s="1009"/>
      <c r="LXL114" s="1009"/>
      <c r="LXM114" s="1009"/>
      <c r="LXN114" s="1009"/>
      <c r="LXO114" s="1009"/>
      <c r="LXP114" s="1009"/>
      <c r="LXQ114" s="1009"/>
      <c r="LXR114" s="1009"/>
      <c r="LXS114" s="1009"/>
      <c r="LXT114" s="1009"/>
      <c r="LXU114" s="1009"/>
      <c r="LXV114" s="1009"/>
      <c r="LXW114" s="1009"/>
      <c r="LXX114" s="1009"/>
      <c r="LXY114" s="1009"/>
      <c r="LXZ114" s="1009"/>
      <c r="LYA114" s="1009"/>
      <c r="LYB114" s="1009"/>
      <c r="LYC114" s="1009"/>
      <c r="LYD114" s="1009"/>
      <c r="LYE114" s="1009"/>
      <c r="LYF114" s="1009"/>
      <c r="LYG114" s="1009"/>
      <c r="LYH114" s="1009"/>
      <c r="LYI114" s="1009"/>
      <c r="LYJ114" s="1009"/>
      <c r="LYK114" s="1009"/>
      <c r="LYL114" s="1009"/>
      <c r="LYM114" s="1009"/>
      <c r="LYN114" s="1009"/>
      <c r="LYO114" s="1009"/>
      <c r="LYP114" s="1009"/>
      <c r="LYQ114" s="1009"/>
      <c r="LYR114" s="1009"/>
      <c r="LYS114" s="1009"/>
      <c r="LYT114" s="1009"/>
      <c r="LYU114" s="1009"/>
      <c r="LYV114" s="1009"/>
      <c r="LYW114" s="1009"/>
      <c r="LYX114" s="1009"/>
      <c r="LYY114" s="1009"/>
      <c r="LYZ114" s="1009"/>
      <c r="LZA114" s="1009"/>
      <c r="LZB114" s="1009"/>
      <c r="LZC114" s="1009"/>
      <c r="LZD114" s="1009"/>
      <c r="LZE114" s="1009"/>
      <c r="LZF114" s="1009"/>
      <c r="LZG114" s="1009"/>
      <c r="LZH114" s="1009"/>
      <c r="LZI114" s="1009"/>
      <c r="LZJ114" s="1009"/>
      <c r="LZK114" s="1009"/>
      <c r="LZL114" s="1009"/>
      <c r="LZM114" s="1009"/>
      <c r="LZN114" s="1009"/>
      <c r="LZO114" s="1009"/>
      <c r="LZP114" s="1009"/>
      <c r="LZQ114" s="1009"/>
      <c r="LZR114" s="1009"/>
      <c r="LZS114" s="1009"/>
      <c r="LZT114" s="1009"/>
      <c r="LZU114" s="1009"/>
      <c r="LZV114" s="1009"/>
      <c r="LZW114" s="1009"/>
      <c r="LZX114" s="1009"/>
      <c r="LZY114" s="1009"/>
      <c r="LZZ114" s="1009"/>
      <c r="MAA114" s="1009"/>
      <c r="MAB114" s="1009"/>
      <c r="MAC114" s="1009"/>
      <c r="MAD114" s="1009"/>
      <c r="MAE114" s="1009"/>
      <c r="MAF114" s="1009"/>
      <c r="MAG114" s="1009"/>
      <c r="MAH114" s="1009"/>
      <c r="MAI114" s="1009"/>
      <c r="MAJ114" s="1009"/>
      <c r="MAK114" s="1009"/>
      <c r="MAL114" s="1009"/>
      <c r="MAM114" s="1009"/>
      <c r="MAN114" s="1009"/>
      <c r="MAO114" s="1009"/>
      <c r="MAP114" s="1009"/>
      <c r="MAQ114" s="1009"/>
      <c r="MAR114" s="1009"/>
      <c r="MAS114" s="1009"/>
      <c r="MAT114" s="1009"/>
      <c r="MAU114" s="1009"/>
      <c r="MAV114" s="1009"/>
      <c r="MAW114" s="1009"/>
      <c r="MAX114" s="1009"/>
      <c r="MAY114" s="1009"/>
      <c r="MAZ114" s="1009"/>
      <c r="MBA114" s="1009"/>
      <c r="MBB114" s="1009"/>
      <c r="MBC114" s="1009"/>
      <c r="MBD114" s="1009"/>
      <c r="MBE114" s="1009"/>
      <c r="MBF114" s="1009"/>
      <c r="MBG114" s="1009"/>
      <c r="MBH114" s="1009"/>
      <c r="MBI114" s="1009"/>
      <c r="MBJ114" s="1009"/>
      <c r="MBK114" s="1009"/>
      <c r="MBL114" s="1009"/>
      <c r="MBM114" s="1009"/>
      <c r="MBN114" s="1009"/>
      <c r="MBO114" s="1009"/>
      <c r="MBP114" s="1009"/>
      <c r="MBQ114" s="1009"/>
      <c r="MBR114" s="1009"/>
      <c r="MBS114" s="1009"/>
      <c r="MBT114" s="1009"/>
      <c r="MBU114" s="1009"/>
      <c r="MBV114" s="1009"/>
      <c r="MBW114" s="1009"/>
      <c r="MBX114" s="1009"/>
      <c r="MBY114" s="1009"/>
      <c r="MBZ114" s="1009"/>
      <c r="MCA114" s="1009"/>
      <c r="MCB114" s="1009"/>
      <c r="MCC114" s="1009"/>
      <c r="MCD114" s="1009"/>
      <c r="MCE114" s="1009"/>
      <c r="MCF114" s="1009"/>
      <c r="MCG114" s="1009"/>
      <c r="MCH114" s="1009"/>
      <c r="MCI114" s="1009"/>
      <c r="MCJ114" s="1009"/>
      <c r="MCK114" s="1009"/>
      <c r="MCL114" s="1009"/>
      <c r="MCM114" s="1009"/>
      <c r="MCN114" s="1009"/>
      <c r="MCO114" s="1009"/>
      <c r="MCP114" s="1009"/>
      <c r="MCQ114" s="1009"/>
      <c r="MCR114" s="1009"/>
      <c r="MCS114" s="1009"/>
      <c r="MCT114" s="1009"/>
      <c r="MCU114" s="1009"/>
      <c r="MCV114" s="1009"/>
      <c r="MCW114" s="1009"/>
      <c r="MCX114" s="1009"/>
      <c r="MCY114" s="1009"/>
      <c r="MCZ114" s="1009"/>
      <c r="MDA114" s="1009"/>
      <c r="MDB114" s="1009"/>
      <c r="MDC114" s="1009"/>
      <c r="MDD114" s="1009"/>
      <c r="MDE114" s="1009"/>
      <c r="MDF114" s="1009"/>
      <c r="MDG114" s="1009"/>
      <c r="MDH114" s="1009"/>
      <c r="MDI114" s="1009"/>
      <c r="MDJ114" s="1009"/>
      <c r="MDK114" s="1009"/>
      <c r="MDL114" s="1009"/>
      <c r="MDM114" s="1009"/>
      <c r="MDN114" s="1009"/>
      <c r="MDO114" s="1009"/>
      <c r="MDP114" s="1009"/>
      <c r="MDQ114" s="1009"/>
      <c r="MDR114" s="1009"/>
      <c r="MDS114" s="1009"/>
      <c r="MDT114" s="1009"/>
      <c r="MDU114" s="1009"/>
      <c r="MDV114" s="1009"/>
      <c r="MDW114" s="1009"/>
      <c r="MDX114" s="1009"/>
      <c r="MDY114" s="1009"/>
      <c r="MDZ114" s="1009"/>
      <c r="MEA114" s="1009"/>
      <c r="MEB114" s="1009"/>
      <c r="MEC114" s="1009"/>
      <c r="MED114" s="1009"/>
      <c r="MEE114" s="1009"/>
      <c r="MEF114" s="1009"/>
      <c r="MEG114" s="1009"/>
      <c r="MEH114" s="1009"/>
      <c r="MEI114" s="1009"/>
      <c r="MEJ114" s="1009"/>
      <c r="MEK114" s="1009"/>
      <c r="MEL114" s="1009"/>
      <c r="MEM114" s="1009"/>
      <c r="MEN114" s="1009"/>
      <c r="MEO114" s="1009"/>
      <c r="MEP114" s="1009"/>
      <c r="MEQ114" s="1009"/>
      <c r="MER114" s="1009"/>
      <c r="MES114" s="1009"/>
      <c r="MET114" s="1009"/>
      <c r="MEU114" s="1009"/>
      <c r="MEV114" s="1009"/>
      <c r="MEW114" s="1009"/>
      <c r="MEX114" s="1009"/>
      <c r="MEY114" s="1009"/>
      <c r="MEZ114" s="1009"/>
      <c r="MFA114" s="1009"/>
      <c r="MFB114" s="1009"/>
      <c r="MFC114" s="1009"/>
      <c r="MFD114" s="1009"/>
      <c r="MFE114" s="1009"/>
      <c r="MFF114" s="1009"/>
      <c r="MFG114" s="1009"/>
      <c r="MFH114" s="1009"/>
      <c r="MFI114" s="1009"/>
      <c r="MFJ114" s="1009"/>
      <c r="MFK114" s="1009"/>
      <c r="MFL114" s="1009"/>
      <c r="MFM114" s="1009"/>
      <c r="MFN114" s="1009"/>
      <c r="MFO114" s="1009"/>
      <c r="MFP114" s="1009"/>
      <c r="MFQ114" s="1009"/>
      <c r="MFR114" s="1009"/>
      <c r="MFS114" s="1009"/>
      <c r="MFT114" s="1009"/>
      <c r="MFU114" s="1009"/>
      <c r="MFV114" s="1009"/>
      <c r="MFW114" s="1009"/>
      <c r="MFX114" s="1009"/>
      <c r="MFY114" s="1009"/>
      <c r="MFZ114" s="1009"/>
      <c r="MGA114" s="1009"/>
      <c r="MGB114" s="1009"/>
      <c r="MGC114" s="1009"/>
      <c r="MGD114" s="1009"/>
      <c r="MGE114" s="1009"/>
      <c r="MGF114" s="1009"/>
      <c r="MGG114" s="1009"/>
      <c r="MGH114" s="1009"/>
      <c r="MGI114" s="1009"/>
      <c r="MGJ114" s="1009"/>
      <c r="MGK114" s="1009"/>
      <c r="MGL114" s="1009"/>
      <c r="MGM114" s="1009"/>
      <c r="MGN114" s="1009"/>
      <c r="MGO114" s="1009"/>
      <c r="MGP114" s="1009"/>
      <c r="MGQ114" s="1009"/>
      <c r="MGR114" s="1009"/>
      <c r="MGS114" s="1009"/>
      <c r="MGT114" s="1009"/>
      <c r="MGU114" s="1009"/>
      <c r="MGV114" s="1009"/>
      <c r="MGW114" s="1009"/>
      <c r="MGX114" s="1009"/>
      <c r="MGY114" s="1009"/>
      <c r="MGZ114" s="1009"/>
      <c r="MHA114" s="1009"/>
      <c r="MHB114" s="1009"/>
      <c r="MHC114" s="1009"/>
      <c r="MHD114" s="1009"/>
      <c r="MHE114" s="1009"/>
      <c r="MHF114" s="1009"/>
      <c r="MHG114" s="1009"/>
      <c r="MHH114" s="1009"/>
      <c r="MHI114" s="1009"/>
      <c r="MHJ114" s="1009"/>
      <c r="MHK114" s="1009"/>
      <c r="MHL114" s="1009"/>
      <c r="MHM114" s="1009"/>
      <c r="MHN114" s="1009"/>
      <c r="MHO114" s="1009"/>
      <c r="MHP114" s="1009"/>
      <c r="MHQ114" s="1009"/>
      <c r="MHR114" s="1009"/>
      <c r="MHS114" s="1009"/>
      <c r="MHT114" s="1009"/>
      <c r="MHU114" s="1009"/>
      <c r="MHV114" s="1009"/>
      <c r="MHW114" s="1009"/>
      <c r="MHX114" s="1009"/>
      <c r="MHY114" s="1009"/>
      <c r="MHZ114" s="1009"/>
      <c r="MIA114" s="1009"/>
      <c r="MIB114" s="1009"/>
      <c r="MIC114" s="1009"/>
      <c r="MID114" s="1009"/>
      <c r="MIE114" s="1009"/>
      <c r="MIF114" s="1009"/>
      <c r="MIG114" s="1009"/>
      <c r="MIH114" s="1009"/>
      <c r="MII114" s="1009"/>
      <c r="MIJ114" s="1009"/>
      <c r="MIK114" s="1009"/>
      <c r="MIL114" s="1009"/>
      <c r="MIM114" s="1009"/>
      <c r="MIN114" s="1009"/>
      <c r="MIO114" s="1009"/>
      <c r="MIP114" s="1009"/>
      <c r="MIQ114" s="1009"/>
      <c r="MIR114" s="1009"/>
      <c r="MIS114" s="1009"/>
      <c r="MIT114" s="1009"/>
      <c r="MIU114" s="1009"/>
      <c r="MIV114" s="1009"/>
      <c r="MIW114" s="1009"/>
      <c r="MIX114" s="1009"/>
      <c r="MIY114" s="1009"/>
      <c r="MIZ114" s="1009"/>
      <c r="MJA114" s="1009"/>
      <c r="MJB114" s="1009"/>
      <c r="MJC114" s="1009"/>
      <c r="MJD114" s="1009"/>
      <c r="MJE114" s="1009"/>
      <c r="MJF114" s="1009"/>
      <c r="MJG114" s="1009"/>
      <c r="MJH114" s="1009"/>
      <c r="MJI114" s="1009"/>
      <c r="MJJ114" s="1009"/>
      <c r="MJK114" s="1009"/>
      <c r="MJL114" s="1009"/>
      <c r="MJM114" s="1009"/>
      <c r="MJN114" s="1009"/>
      <c r="MJO114" s="1009"/>
      <c r="MJP114" s="1009"/>
      <c r="MJQ114" s="1009"/>
      <c r="MJR114" s="1009"/>
      <c r="MJS114" s="1009"/>
      <c r="MJT114" s="1009"/>
      <c r="MJU114" s="1009"/>
      <c r="MJV114" s="1009"/>
      <c r="MJW114" s="1009"/>
      <c r="MJX114" s="1009"/>
      <c r="MJY114" s="1009"/>
      <c r="MJZ114" s="1009"/>
      <c r="MKA114" s="1009"/>
      <c r="MKB114" s="1009"/>
      <c r="MKC114" s="1009"/>
      <c r="MKD114" s="1009"/>
      <c r="MKE114" s="1009"/>
      <c r="MKF114" s="1009"/>
      <c r="MKG114" s="1009"/>
      <c r="MKH114" s="1009"/>
      <c r="MKI114" s="1009"/>
      <c r="MKJ114" s="1009"/>
      <c r="MKK114" s="1009"/>
      <c r="MKL114" s="1009"/>
      <c r="MKM114" s="1009"/>
      <c r="MKN114" s="1009"/>
      <c r="MKO114" s="1009"/>
      <c r="MKP114" s="1009"/>
      <c r="MKQ114" s="1009"/>
      <c r="MKR114" s="1009"/>
      <c r="MKS114" s="1009"/>
      <c r="MKT114" s="1009"/>
      <c r="MKU114" s="1009"/>
      <c r="MKV114" s="1009"/>
      <c r="MKW114" s="1009"/>
      <c r="MKX114" s="1009"/>
      <c r="MKY114" s="1009"/>
      <c r="MKZ114" s="1009"/>
      <c r="MLA114" s="1009"/>
      <c r="MLB114" s="1009"/>
      <c r="MLC114" s="1009"/>
      <c r="MLD114" s="1009"/>
      <c r="MLE114" s="1009"/>
      <c r="MLF114" s="1009"/>
      <c r="MLG114" s="1009"/>
      <c r="MLH114" s="1009"/>
      <c r="MLI114" s="1009"/>
      <c r="MLJ114" s="1009"/>
      <c r="MLK114" s="1009"/>
      <c r="MLL114" s="1009"/>
      <c r="MLM114" s="1009"/>
      <c r="MLN114" s="1009"/>
      <c r="MLO114" s="1009"/>
      <c r="MLP114" s="1009"/>
      <c r="MLQ114" s="1009"/>
      <c r="MLR114" s="1009"/>
      <c r="MLS114" s="1009"/>
      <c r="MLT114" s="1009"/>
      <c r="MLU114" s="1009"/>
      <c r="MLV114" s="1009"/>
      <c r="MLW114" s="1009"/>
      <c r="MLX114" s="1009"/>
      <c r="MLY114" s="1009"/>
      <c r="MLZ114" s="1009"/>
      <c r="MMA114" s="1009"/>
      <c r="MMB114" s="1009"/>
      <c r="MMC114" s="1009"/>
      <c r="MMD114" s="1009"/>
      <c r="MME114" s="1009"/>
      <c r="MMF114" s="1009"/>
      <c r="MMG114" s="1009"/>
      <c r="MMH114" s="1009"/>
      <c r="MMI114" s="1009"/>
      <c r="MMJ114" s="1009"/>
      <c r="MMK114" s="1009"/>
      <c r="MML114" s="1009"/>
      <c r="MMM114" s="1009"/>
      <c r="MMN114" s="1009"/>
      <c r="MMO114" s="1009"/>
      <c r="MMP114" s="1009"/>
      <c r="MMQ114" s="1009"/>
      <c r="MMR114" s="1009"/>
      <c r="MMS114" s="1009"/>
      <c r="MMT114" s="1009"/>
      <c r="MMU114" s="1009"/>
      <c r="MMV114" s="1009"/>
      <c r="MMW114" s="1009"/>
      <c r="MMX114" s="1009"/>
      <c r="MMY114" s="1009"/>
      <c r="MMZ114" s="1009"/>
      <c r="MNA114" s="1009"/>
      <c r="MNB114" s="1009"/>
      <c r="MNC114" s="1009"/>
      <c r="MND114" s="1009"/>
      <c r="MNE114" s="1009"/>
      <c r="MNF114" s="1009"/>
      <c r="MNG114" s="1009"/>
      <c r="MNH114" s="1009"/>
      <c r="MNI114" s="1009"/>
      <c r="MNJ114" s="1009"/>
      <c r="MNK114" s="1009"/>
      <c r="MNL114" s="1009"/>
      <c r="MNM114" s="1009"/>
      <c r="MNN114" s="1009"/>
      <c r="MNO114" s="1009"/>
      <c r="MNP114" s="1009"/>
      <c r="MNQ114" s="1009"/>
      <c r="MNR114" s="1009"/>
      <c r="MNS114" s="1009"/>
      <c r="MNT114" s="1009"/>
      <c r="MNU114" s="1009"/>
      <c r="MNV114" s="1009"/>
      <c r="MNW114" s="1009"/>
      <c r="MNX114" s="1009"/>
      <c r="MNY114" s="1009"/>
      <c r="MNZ114" s="1009"/>
      <c r="MOA114" s="1009"/>
      <c r="MOB114" s="1009"/>
      <c r="MOC114" s="1009"/>
      <c r="MOD114" s="1009"/>
      <c r="MOE114" s="1009"/>
      <c r="MOF114" s="1009"/>
      <c r="MOG114" s="1009"/>
      <c r="MOH114" s="1009"/>
      <c r="MOI114" s="1009"/>
      <c r="MOJ114" s="1009"/>
      <c r="MOK114" s="1009"/>
      <c r="MOL114" s="1009"/>
      <c r="MOM114" s="1009"/>
      <c r="MON114" s="1009"/>
      <c r="MOO114" s="1009"/>
      <c r="MOP114" s="1009"/>
      <c r="MOQ114" s="1009"/>
      <c r="MOR114" s="1009"/>
      <c r="MOS114" s="1009"/>
      <c r="MOT114" s="1009"/>
      <c r="MOU114" s="1009"/>
      <c r="MOV114" s="1009"/>
      <c r="MOW114" s="1009"/>
      <c r="MOX114" s="1009"/>
      <c r="MOY114" s="1009"/>
      <c r="MOZ114" s="1009"/>
      <c r="MPA114" s="1009"/>
      <c r="MPB114" s="1009"/>
      <c r="MPC114" s="1009"/>
      <c r="MPD114" s="1009"/>
      <c r="MPE114" s="1009"/>
      <c r="MPF114" s="1009"/>
      <c r="MPG114" s="1009"/>
      <c r="MPH114" s="1009"/>
      <c r="MPI114" s="1009"/>
      <c r="MPJ114" s="1009"/>
      <c r="MPK114" s="1009"/>
      <c r="MPL114" s="1009"/>
      <c r="MPM114" s="1009"/>
      <c r="MPN114" s="1009"/>
      <c r="MPO114" s="1009"/>
      <c r="MPP114" s="1009"/>
      <c r="MPQ114" s="1009"/>
      <c r="MPR114" s="1009"/>
      <c r="MPS114" s="1009"/>
      <c r="MPT114" s="1009"/>
      <c r="MPU114" s="1009"/>
      <c r="MPV114" s="1009"/>
      <c r="MPW114" s="1009"/>
      <c r="MPX114" s="1009"/>
      <c r="MPY114" s="1009"/>
      <c r="MPZ114" s="1009"/>
      <c r="MQA114" s="1009"/>
      <c r="MQB114" s="1009"/>
      <c r="MQC114" s="1009"/>
      <c r="MQD114" s="1009"/>
      <c r="MQE114" s="1009"/>
      <c r="MQF114" s="1009"/>
      <c r="MQG114" s="1009"/>
      <c r="MQH114" s="1009"/>
      <c r="MQI114" s="1009"/>
      <c r="MQJ114" s="1009"/>
      <c r="MQK114" s="1009"/>
      <c r="MQL114" s="1009"/>
      <c r="MQM114" s="1009"/>
      <c r="MQN114" s="1009"/>
      <c r="MQO114" s="1009"/>
      <c r="MQP114" s="1009"/>
      <c r="MQQ114" s="1009"/>
      <c r="MQR114" s="1009"/>
      <c r="MQS114" s="1009"/>
      <c r="MQT114" s="1009"/>
      <c r="MQU114" s="1009"/>
      <c r="MQV114" s="1009"/>
      <c r="MQW114" s="1009"/>
      <c r="MQX114" s="1009"/>
      <c r="MQY114" s="1009"/>
      <c r="MQZ114" s="1009"/>
      <c r="MRA114" s="1009"/>
      <c r="MRB114" s="1009"/>
      <c r="MRC114" s="1009"/>
      <c r="MRD114" s="1009"/>
      <c r="MRE114" s="1009"/>
      <c r="MRF114" s="1009"/>
      <c r="MRG114" s="1009"/>
      <c r="MRH114" s="1009"/>
      <c r="MRI114" s="1009"/>
      <c r="MRJ114" s="1009"/>
      <c r="MRK114" s="1009"/>
      <c r="MRL114" s="1009"/>
      <c r="MRM114" s="1009"/>
      <c r="MRN114" s="1009"/>
      <c r="MRO114" s="1009"/>
      <c r="MRP114" s="1009"/>
      <c r="MRQ114" s="1009"/>
      <c r="MRR114" s="1009"/>
      <c r="MRS114" s="1009"/>
      <c r="MRT114" s="1009"/>
      <c r="MRU114" s="1009"/>
      <c r="MRV114" s="1009"/>
      <c r="MRW114" s="1009"/>
      <c r="MRX114" s="1009"/>
      <c r="MRY114" s="1009"/>
      <c r="MRZ114" s="1009"/>
      <c r="MSA114" s="1009"/>
      <c r="MSB114" s="1009"/>
      <c r="MSC114" s="1009"/>
      <c r="MSD114" s="1009"/>
      <c r="MSE114" s="1009"/>
      <c r="MSF114" s="1009"/>
      <c r="MSG114" s="1009"/>
      <c r="MSH114" s="1009"/>
      <c r="MSI114" s="1009"/>
      <c r="MSJ114" s="1009"/>
      <c r="MSK114" s="1009"/>
      <c r="MSL114" s="1009"/>
      <c r="MSM114" s="1009"/>
      <c r="MSN114" s="1009"/>
      <c r="MSO114" s="1009"/>
      <c r="MSP114" s="1009"/>
      <c r="MSQ114" s="1009"/>
      <c r="MSR114" s="1009"/>
      <c r="MSS114" s="1009"/>
      <c r="MST114" s="1009"/>
      <c r="MSU114" s="1009"/>
      <c r="MSV114" s="1009"/>
      <c r="MSW114" s="1009"/>
      <c r="MSX114" s="1009"/>
      <c r="MSY114" s="1009"/>
      <c r="MSZ114" s="1009"/>
      <c r="MTA114" s="1009"/>
      <c r="MTB114" s="1009"/>
      <c r="MTC114" s="1009"/>
      <c r="MTD114" s="1009"/>
      <c r="MTE114" s="1009"/>
      <c r="MTF114" s="1009"/>
      <c r="MTG114" s="1009"/>
      <c r="MTH114" s="1009"/>
      <c r="MTI114" s="1009"/>
      <c r="MTJ114" s="1009"/>
      <c r="MTK114" s="1009"/>
      <c r="MTL114" s="1009"/>
      <c r="MTM114" s="1009"/>
      <c r="MTN114" s="1009"/>
      <c r="MTO114" s="1009"/>
      <c r="MTP114" s="1009"/>
      <c r="MTQ114" s="1009"/>
      <c r="MTR114" s="1009"/>
      <c r="MTS114" s="1009"/>
      <c r="MTT114" s="1009"/>
      <c r="MTU114" s="1009"/>
      <c r="MTV114" s="1009"/>
      <c r="MTW114" s="1009"/>
      <c r="MTX114" s="1009"/>
      <c r="MTY114" s="1009"/>
      <c r="MTZ114" s="1009"/>
      <c r="MUA114" s="1009"/>
      <c r="MUB114" s="1009"/>
      <c r="MUC114" s="1009"/>
      <c r="MUD114" s="1009"/>
      <c r="MUE114" s="1009"/>
      <c r="MUF114" s="1009"/>
      <c r="MUG114" s="1009"/>
      <c r="MUH114" s="1009"/>
      <c r="MUI114" s="1009"/>
      <c r="MUJ114" s="1009"/>
      <c r="MUK114" s="1009"/>
      <c r="MUL114" s="1009"/>
      <c r="MUM114" s="1009"/>
      <c r="MUN114" s="1009"/>
      <c r="MUO114" s="1009"/>
      <c r="MUP114" s="1009"/>
      <c r="MUQ114" s="1009"/>
      <c r="MUR114" s="1009"/>
      <c r="MUS114" s="1009"/>
      <c r="MUT114" s="1009"/>
      <c r="MUU114" s="1009"/>
      <c r="MUV114" s="1009"/>
      <c r="MUW114" s="1009"/>
      <c r="MUX114" s="1009"/>
      <c r="MUY114" s="1009"/>
      <c r="MUZ114" s="1009"/>
      <c r="MVA114" s="1009"/>
      <c r="MVB114" s="1009"/>
      <c r="MVC114" s="1009"/>
      <c r="MVD114" s="1009"/>
      <c r="MVE114" s="1009"/>
      <c r="MVF114" s="1009"/>
      <c r="MVG114" s="1009"/>
      <c r="MVH114" s="1009"/>
      <c r="MVI114" s="1009"/>
      <c r="MVJ114" s="1009"/>
      <c r="MVK114" s="1009"/>
      <c r="MVL114" s="1009"/>
      <c r="MVM114" s="1009"/>
      <c r="MVN114" s="1009"/>
      <c r="MVO114" s="1009"/>
      <c r="MVP114" s="1009"/>
      <c r="MVQ114" s="1009"/>
      <c r="MVR114" s="1009"/>
      <c r="MVS114" s="1009"/>
      <c r="MVT114" s="1009"/>
      <c r="MVU114" s="1009"/>
      <c r="MVV114" s="1009"/>
      <c r="MVW114" s="1009"/>
      <c r="MVX114" s="1009"/>
      <c r="MVY114" s="1009"/>
      <c r="MVZ114" s="1009"/>
      <c r="MWA114" s="1009"/>
      <c r="MWB114" s="1009"/>
      <c r="MWC114" s="1009"/>
      <c r="MWD114" s="1009"/>
      <c r="MWE114" s="1009"/>
      <c r="MWF114" s="1009"/>
      <c r="MWG114" s="1009"/>
      <c r="MWH114" s="1009"/>
      <c r="MWI114" s="1009"/>
      <c r="MWJ114" s="1009"/>
      <c r="MWK114" s="1009"/>
      <c r="MWL114" s="1009"/>
      <c r="MWM114" s="1009"/>
      <c r="MWN114" s="1009"/>
      <c r="MWO114" s="1009"/>
      <c r="MWP114" s="1009"/>
      <c r="MWQ114" s="1009"/>
      <c r="MWR114" s="1009"/>
      <c r="MWS114" s="1009"/>
      <c r="MWT114" s="1009"/>
      <c r="MWU114" s="1009"/>
      <c r="MWV114" s="1009"/>
      <c r="MWW114" s="1009"/>
      <c r="MWX114" s="1009"/>
      <c r="MWY114" s="1009"/>
      <c r="MWZ114" s="1009"/>
      <c r="MXA114" s="1009"/>
      <c r="MXB114" s="1009"/>
      <c r="MXC114" s="1009"/>
      <c r="MXD114" s="1009"/>
      <c r="MXE114" s="1009"/>
      <c r="MXF114" s="1009"/>
      <c r="MXG114" s="1009"/>
      <c r="MXH114" s="1009"/>
      <c r="MXI114" s="1009"/>
      <c r="MXJ114" s="1009"/>
      <c r="MXK114" s="1009"/>
      <c r="MXL114" s="1009"/>
      <c r="MXM114" s="1009"/>
      <c r="MXN114" s="1009"/>
      <c r="MXO114" s="1009"/>
      <c r="MXP114" s="1009"/>
      <c r="MXQ114" s="1009"/>
      <c r="MXR114" s="1009"/>
      <c r="MXS114" s="1009"/>
      <c r="MXT114" s="1009"/>
      <c r="MXU114" s="1009"/>
      <c r="MXV114" s="1009"/>
      <c r="MXW114" s="1009"/>
      <c r="MXX114" s="1009"/>
      <c r="MXY114" s="1009"/>
      <c r="MXZ114" s="1009"/>
      <c r="MYA114" s="1009"/>
      <c r="MYB114" s="1009"/>
      <c r="MYC114" s="1009"/>
      <c r="MYD114" s="1009"/>
      <c r="MYE114" s="1009"/>
      <c r="MYF114" s="1009"/>
      <c r="MYG114" s="1009"/>
      <c r="MYH114" s="1009"/>
      <c r="MYI114" s="1009"/>
      <c r="MYJ114" s="1009"/>
      <c r="MYK114" s="1009"/>
      <c r="MYL114" s="1009"/>
      <c r="MYM114" s="1009"/>
      <c r="MYN114" s="1009"/>
      <c r="MYO114" s="1009"/>
      <c r="MYP114" s="1009"/>
      <c r="MYQ114" s="1009"/>
      <c r="MYR114" s="1009"/>
      <c r="MYS114" s="1009"/>
      <c r="MYT114" s="1009"/>
      <c r="MYU114" s="1009"/>
      <c r="MYV114" s="1009"/>
      <c r="MYW114" s="1009"/>
      <c r="MYX114" s="1009"/>
      <c r="MYY114" s="1009"/>
      <c r="MYZ114" s="1009"/>
      <c r="MZA114" s="1009"/>
      <c r="MZB114" s="1009"/>
      <c r="MZC114" s="1009"/>
      <c r="MZD114" s="1009"/>
      <c r="MZE114" s="1009"/>
      <c r="MZF114" s="1009"/>
      <c r="MZG114" s="1009"/>
      <c r="MZH114" s="1009"/>
      <c r="MZI114" s="1009"/>
      <c r="MZJ114" s="1009"/>
      <c r="MZK114" s="1009"/>
      <c r="MZL114" s="1009"/>
      <c r="MZM114" s="1009"/>
      <c r="MZN114" s="1009"/>
      <c r="MZO114" s="1009"/>
      <c r="MZP114" s="1009"/>
      <c r="MZQ114" s="1009"/>
      <c r="MZR114" s="1009"/>
      <c r="MZS114" s="1009"/>
      <c r="MZT114" s="1009"/>
      <c r="MZU114" s="1009"/>
      <c r="MZV114" s="1009"/>
      <c r="MZW114" s="1009"/>
      <c r="MZX114" s="1009"/>
      <c r="MZY114" s="1009"/>
      <c r="MZZ114" s="1009"/>
      <c r="NAA114" s="1009"/>
      <c r="NAB114" s="1009"/>
      <c r="NAC114" s="1009"/>
      <c r="NAD114" s="1009"/>
      <c r="NAE114" s="1009"/>
      <c r="NAF114" s="1009"/>
      <c r="NAG114" s="1009"/>
      <c r="NAH114" s="1009"/>
      <c r="NAI114" s="1009"/>
      <c r="NAJ114" s="1009"/>
      <c r="NAK114" s="1009"/>
      <c r="NAL114" s="1009"/>
      <c r="NAM114" s="1009"/>
      <c r="NAN114" s="1009"/>
      <c r="NAO114" s="1009"/>
      <c r="NAP114" s="1009"/>
      <c r="NAQ114" s="1009"/>
      <c r="NAR114" s="1009"/>
      <c r="NAS114" s="1009"/>
      <c r="NAT114" s="1009"/>
      <c r="NAU114" s="1009"/>
      <c r="NAV114" s="1009"/>
      <c r="NAW114" s="1009"/>
      <c r="NAX114" s="1009"/>
      <c r="NAY114" s="1009"/>
      <c r="NAZ114" s="1009"/>
      <c r="NBA114" s="1009"/>
      <c r="NBB114" s="1009"/>
      <c r="NBC114" s="1009"/>
      <c r="NBD114" s="1009"/>
      <c r="NBE114" s="1009"/>
      <c r="NBF114" s="1009"/>
      <c r="NBG114" s="1009"/>
      <c r="NBH114" s="1009"/>
      <c r="NBI114" s="1009"/>
      <c r="NBJ114" s="1009"/>
      <c r="NBK114" s="1009"/>
      <c r="NBL114" s="1009"/>
      <c r="NBM114" s="1009"/>
      <c r="NBN114" s="1009"/>
      <c r="NBO114" s="1009"/>
      <c r="NBP114" s="1009"/>
      <c r="NBQ114" s="1009"/>
      <c r="NBR114" s="1009"/>
      <c r="NBS114" s="1009"/>
      <c r="NBT114" s="1009"/>
      <c r="NBU114" s="1009"/>
      <c r="NBV114" s="1009"/>
      <c r="NBW114" s="1009"/>
      <c r="NBX114" s="1009"/>
      <c r="NBY114" s="1009"/>
      <c r="NBZ114" s="1009"/>
      <c r="NCA114" s="1009"/>
      <c r="NCB114" s="1009"/>
      <c r="NCC114" s="1009"/>
      <c r="NCD114" s="1009"/>
      <c r="NCE114" s="1009"/>
      <c r="NCF114" s="1009"/>
      <c r="NCG114" s="1009"/>
      <c r="NCH114" s="1009"/>
      <c r="NCI114" s="1009"/>
      <c r="NCJ114" s="1009"/>
      <c r="NCK114" s="1009"/>
      <c r="NCL114" s="1009"/>
      <c r="NCM114" s="1009"/>
      <c r="NCN114" s="1009"/>
      <c r="NCO114" s="1009"/>
      <c r="NCP114" s="1009"/>
      <c r="NCQ114" s="1009"/>
      <c r="NCR114" s="1009"/>
      <c r="NCS114" s="1009"/>
      <c r="NCT114" s="1009"/>
      <c r="NCU114" s="1009"/>
      <c r="NCV114" s="1009"/>
      <c r="NCW114" s="1009"/>
      <c r="NCX114" s="1009"/>
      <c r="NCY114" s="1009"/>
      <c r="NCZ114" s="1009"/>
      <c r="NDA114" s="1009"/>
      <c r="NDB114" s="1009"/>
      <c r="NDC114" s="1009"/>
      <c r="NDD114" s="1009"/>
      <c r="NDE114" s="1009"/>
      <c r="NDF114" s="1009"/>
      <c r="NDG114" s="1009"/>
      <c r="NDH114" s="1009"/>
      <c r="NDI114" s="1009"/>
      <c r="NDJ114" s="1009"/>
      <c r="NDK114" s="1009"/>
      <c r="NDL114" s="1009"/>
      <c r="NDM114" s="1009"/>
      <c r="NDN114" s="1009"/>
      <c r="NDO114" s="1009"/>
      <c r="NDP114" s="1009"/>
      <c r="NDQ114" s="1009"/>
      <c r="NDR114" s="1009"/>
      <c r="NDS114" s="1009"/>
      <c r="NDT114" s="1009"/>
      <c r="NDU114" s="1009"/>
      <c r="NDV114" s="1009"/>
      <c r="NDW114" s="1009"/>
      <c r="NDX114" s="1009"/>
      <c r="NDY114" s="1009"/>
      <c r="NDZ114" s="1009"/>
      <c r="NEA114" s="1009"/>
      <c r="NEB114" s="1009"/>
      <c r="NEC114" s="1009"/>
      <c r="NED114" s="1009"/>
      <c r="NEE114" s="1009"/>
      <c r="NEF114" s="1009"/>
      <c r="NEG114" s="1009"/>
      <c r="NEH114" s="1009"/>
      <c r="NEI114" s="1009"/>
      <c r="NEJ114" s="1009"/>
      <c r="NEK114" s="1009"/>
      <c r="NEL114" s="1009"/>
      <c r="NEM114" s="1009"/>
      <c r="NEN114" s="1009"/>
      <c r="NEO114" s="1009"/>
      <c r="NEP114" s="1009"/>
      <c r="NEQ114" s="1009"/>
      <c r="NER114" s="1009"/>
      <c r="NES114" s="1009"/>
      <c r="NET114" s="1009"/>
      <c r="NEU114" s="1009"/>
      <c r="NEV114" s="1009"/>
      <c r="NEW114" s="1009"/>
      <c r="NEX114" s="1009"/>
      <c r="NEY114" s="1009"/>
      <c r="NEZ114" s="1009"/>
      <c r="NFA114" s="1009"/>
      <c r="NFB114" s="1009"/>
      <c r="NFC114" s="1009"/>
      <c r="NFD114" s="1009"/>
      <c r="NFE114" s="1009"/>
      <c r="NFF114" s="1009"/>
      <c r="NFG114" s="1009"/>
      <c r="NFH114" s="1009"/>
      <c r="NFI114" s="1009"/>
      <c r="NFJ114" s="1009"/>
      <c r="NFK114" s="1009"/>
      <c r="NFL114" s="1009"/>
      <c r="NFM114" s="1009"/>
      <c r="NFN114" s="1009"/>
      <c r="NFO114" s="1009"/>
      <c r="NFP114" s="1009"/>
      <c r="NFQ114" s="1009"/>
      <c r="NFR114" s="1009"/>
      <c r="NFS114" s="1009"/>
      <c r="NFT114" s="1009"/>
      <c r="NFU114" s="1009"/>
      <c r="NFV114" s="1009"/>
      <c r="NFW114" s="1009"/>
      <c r="NFX114" s="1009"/>
      <c r="NFY114" s="1009"/>
      <c r="NFZ114" s="1009"/>
      <c r="NGA114" s="1009"/>
      <c r="NGB114" s="1009"/>
      <c r="NGC114" s="1009"/>
      <c r="NGD114" s="1009"/>
      <c r="NGE114" s="1009"/>
      <c r="NGF114" s="1009"/>
      <c r="NGG114" s="1009"/>
      <c r="NGH114" s="1009"/>
      <c r="NGI114" s="1009"/>
      <c r="NGJ114" s="1009"/>
      <c r="NGK114" s="1009"/>
      <c r="NGL114" s="1009"/>
      <c r="NGM114" s="1009"/>
      <c r="NGN114" s="1009"/>
      <c r="NGO114" s="1009"/>
      <c r="NGP114" s="1009"/>
      <c r="NGQ114" s="1009"/>
      <c r="NGR114" s="1009"/>
      <c r="NGS114" s="1009"/>
      <c r="NGT114" s="1009"/>
      <c r="NGU114" s="1009"/>
      <c r="NGV114" s="1009"/>
      <c r="NGW114" s="1009"/>
      <c r="NGX114" s="1009"/>
      <c r="NGY114" s="1009"/>
      <c r="NGZ114" s="1009"/>
      <c r="NHA114" s="1009"/>
      <c r="NHB114" s="1009"/>
      <c r="NHC114" s="1009"/>
      <c r="NHD114" s="1009"/>
      <c r="NHE114" s="1009"/>
      <c r="NHF114" s="1009"/>
      <c r="NHG114" s="1009"/>
      <c r="NHH114" s="1009"/>
      <c r="NHI114" s="1009"/>
      <c r="NHJ114" s="1009"/>
      <c r="NHK114" s="1009"/>
      <c r="NHL114" s="1009"/>
      <c r="NHM114" s="1009"/>
      <c r="NHN114" s="1009"/>
      <c r="NHO114" s="1009"/>
      <c r="NHP114" s="1009"/>
      <c r="NHQ114" s="1009"/>
      <c r="NHR114" s="1009"/>
      <c r="NHS114" s="1009"/>
      <c r="NHT114" s="1009"/>
      <c r="NHU114" s="1009"/>
      <c r="NHV114" s="1009"/>
      <c r="NHW114" s="1009"/>
      <c r="NHX114" s="1009"/>
      <c r="NHY114" s="1009"/>
      <c r="NHZ114" s="1009"/>
      <c r="NIA114" s="1009"/>
      <c r="NIB114" s="1009"/>
      <c r="NIC114" s="1009"/>
      <c r="NID114" s="1009"/>
      <c r="NIE114" s="1009"/>
      <c r="NIF114" s="1009"/>
      <c r="NIG114" s="1009"/>
      <c r="NIH114" s="1009"/>
      <c r="NII114" s="1009"/>
      <c r="NIJ114" s="1009"/>
      <c r="NIK114" s="1009"/>
      <c r="NIL114" s="1009"/>
      <c r="NIM114" s="1009"/>
      <c r="NIN114" s="1009"/>
      <c r="NIO114" s="1009"/>
      <c r="NIP114" s="1009"/>
      <c r="NIQ114" s="1009"/>
      <c r="NIR114" s="1009"/>
      <c r="NIS114" s="1009"/>
      <c r="NIT114" s="1009"/>
      <c r="NIU114" s="1009"/>
      <c r="NIV114" s="1009"/>
      <c r="NIW114" s="1009"/>
      <c r="NIX114" s="1009"/>
      <c r="NIY114" s="1009"/>
      <c r="NIZ114" s="1009"/>
      <c r="NJA114" s="1009"/>
      <c r="NJB114" s="1009"/>
      <c r="NJC114" s="1009"/>
      <c r="NJD114" s="1009"/>
      <c r="NJE114" s="1009"/>
      <c r="NJF114" s="1009"/>
      <c r="NJG114" s="1009"/>
      <c r="NJH114" s="1009"/>
      <c r="NJI114" s="1009"/>
      <c r="NJJ114" s="1009"/>
      <c r="NJK114" s="1009"/>
      <c r="NJL114" s="1009"/>
      <c r="NJM114" s="1009"/>
      <c r="NJN114" s="1009"/>
      <c r="NJO114" s="1009"/>
      <c r="NJP114" s="1009"/>
      <c r="NJQ114" s="1009"/>
      <c r="NJR114" s="1009"/>
      <c r="NJS114" s="1009"/>
      <c r="NJT114" s="1009"/>
      <c r="NJU114" s="1009"/>
      <c r="NJV114" s="1009"/>
      <c r="NJW114" s="1009"/>
      <c r="NJX114" s="1009"/>
      <c r="NJY114" s="1009"/>
      <c r="NJZ114" s="1009"/>
      <c r="NKA114" s="1009"/>
      <c r="NKB114" s="1009"/>
      <c r="NKC114" s="1009"/>
      <c r="NKD114" s="1009"/>
      <c r="NKE114" s="1009"/>
      <c r="NKF114" s="1009"/>
      <c r="NKG114" s="1009"/>
      <c r="NKH114" s="1009"/>
      <c r="NKI114" s="1009"/>
      <c r="NKJ114" s="1009"/>
      <c r="NKK114" s="1009"/>
      <c r="NKL114" s="1009"/>
      <c r="NKM114" s="1009"/>
      <c r="NKN114" s="1009"/>
      <c r="NKO114" s="1009"/>
      <c r="NKP114" s="1009"/>
      <c r="NKQ114" s="1009"/>
      <c r="NKR114" s="1009"/>
      <c r="NKS114" s="1009"/>
      <c r="NKT114" s="1009"/>
      <c r="NKU114" s="1009"/>
      <c r="NKV114" s="1009"/>
      <c r="NKW114" s="1009"/>
      <c r="NKX114" s="1009"/>
      <c r="NKY114" s="1009"/>
      <c r="NKZ114" s="1009"/>
      <c r="NLA114" s="1009"/>
      <c r="NLB114" s="1009"/>
      <c r="NLC114" s="1009"/>
      <c r="NLD114" s="1009"/>
      <c r="NLE114" s="1009"/>
      <c r="NLF114" s="1009"/>
      <c r="NLG114" s="1009"/>
      <c r="NLH114" s="1009"/>
      <c r="NLI114" s="1009"/>
      <c r="NLJ114" s="1009"/>
      <c r="NLK114" s="1009"/>
      <c r="NLL114" s="1009"/>
      <c r="NLM114" s="1009"/>
      <c r="NLN114" s="1009"/>
      <c r="NLO114" s="1009"/>
      <c r="NLP114" s="1009"/>
      <c r="NLQ114" s="1009"/>
      <c r="NLR114" s="1009"/>
      <c r="NLS114" s="1009"/>
      <c r="NLT114" s="1009"/>
      <c r="NLU114" s="1009"/>
      <c r="NLV114" s="1009"/>
      <c r="NLW114" s="1009"/>
      <c r="NLX114" s="1009"/>
      <c r="NLY114" s="1009"/>
      <c r="NLZ114" s="1009"/>
      <c r="NMA114" s="1009"/>
      <c r="NMB114" s="1009"/>
      <c r="NMC114" s="1009"/>
      <c r="NMD114" s="1009"/>
      <c r="NME114" s="1009"/>
      <c r="NMF114" s="1009"/>
      <c r="NMG114" s="1009"/>
      <c r="NMH114" s="1009"/>
      <c r="NMI114" s="1009"/>
      <c r="NMJ114" s="1009"/>
      <c r="NMK114" s="1009"/>
      <c r="NML114" s="1009"/>
      <c r="NMM114" s="1009"/>
      <c r="NMN114" s="1009"/>
      <c r="NMO114" s="1009"/>
      <c r="NMP114" s="1009"/>
      <c r="NMQ114" s="1009"/>
      <c r="NMR114" s="1009"/>
      <c r="NMS114" s="1009"/>
      <c r="NMT114" s="1009"/>
      <c r="NMU114" s="1009"/>
      <c r="NMV114" s="1009"/>
      <c r="NMW114" s="1009"/>
      <c r="NMX114" s="1009"/>
      <c r="NMY114" s="1009"/>
      <c r="NMZ114" s="1009"/>
      <c r="NNA114" s="1009"/>
      <c r="NNB114" s="1009"/>
      <c r="NNC114" s="1009"/>
      <c r="NND114" s="1009"/>
      <c r="NNE114" s="1009"/>
      <c r="NNF114" s="1009"/>
      <c r="NNG114" s="1009"/>
      <c r="NNH114" s="1009"/>
      <c r="NNI114" s="1009"/>
      <c r="NNJ114" s="1009"/>
      <c r="NNK114" s="1009"/>
      <c r="NNL114" s="1009"/>
      <c r="NNM114" s="1009"/>
      <c r="NNN114" s="1009"/>
      <c r="NNO114" s="1009"/>
      <c r="NNP114" s="1009"/>
      <c r="NNQ114" s="1009"/>
      <c r="NNR114" s="1009"/>
      <c r="NNS114" s="1009"/>
      <c r="NNT114" s="1009"/>
      <c r="NNU114" s="1009"/>
      <c r="NNV114" s="1009"/>
      <c r="NNW114" s="1009"/>
      <c r="NNX114" s="1009"/>
      <c r="NNY114" s="1009"/>
      <c r="NNZ114" s="1009"/>
      <c r="NOA114" s="1009"/>
      <c r="NOB114" s="1009"/>
      <c r="NOC114" s="1009"/>
      <c r="NOD114" s="1009"/>
      <c r="NOE114" s="1009"/>
      <c r="NOF114" s="1009"/>
      <c r="NOG114" s="1009"/>
      <c r="NOH114" s="1009"/>
      <c r="NOI114" s="1009"/>
      <c r="NOJ114" s="1009"/>
      <c r="NOK114" s="1009"/>
      <c r="NOL114" s="1009"/>
      <c r="NOM114" s="1009"/>
      <c r="NON114" s="1009"/>
      <c r="NOO114" s="1009"/>
      <c r="NOP114" s="1009"/>
      <c r="NOQ114" s="1009"/>
      <c r="NOR114" s="1009"/>
      <c r="NOS114" s="1009"/>
      <c r="NOT114" s="1009"/>
      <c r="NOU114" s="1009"/>
      <c r="NOV114" s="1009"/>
      <c r="NOW114" s="1009"/>
      <c r="NOX114" s="1009"/>
      <c r="NOY114" s="1009"/>
      <c r="NOZ114" s="1009"/>
      <c r="NPA114" s="1009"/>
      <c r="NPB114" s="1009"/>
      <c r="NPC114" s="1009"/>
      <c r="NPD114" s="1009"/>
      <c r="NPE114" s="1009"/>
      <c r="NPF114" s="1009"/>
      <c r="NPG114" s="1009"/>
      <c r="NPH114" s="1009"/>
      <c r="NPI114" s="1009"/>
      <c r="NPJ114" s="1009"/>
      <c r="NPK114" s="1009"/>
      <c r="NPL114" s="1009"/>
      <c r="NPM114" s="1009"/>
      <c r="NPN114" s="1009"/>
      <c r="NPO114" s="1009"/>
      <c r="NPP114" s="1009"/>
      <c r="NPQ114" s="1009"/>
      <c r="NPR114" s="1009"/>
      <c r="NPS114" s="1009"/>
      <c r="NPT114" s="1009"/>
      <c r="NPU114" s="1009"/>
      <c r="NPV114" s="1009"/>
      <c r="NPW114" s="1009"/>
      <c r="NPX114" s="1009"/>
      <c r="NPY114" s="1009"/>
      <c r="NPZ114" s="1009"/>
      <c r="NQA114" s="1009"/>
      <c r="NQB114" s="1009"/>
      <c r="NQC114" s="1009"/>
      <c r="NQD114" s="1009"/>
      <c r="NQE114" s="1009"/>
      <c r="NQF114" s="1009"/>
      <c r="NQG114" s="1009"/>
      <c r="NQH114" s="1009"/>
      <c r="NQI114" s="1009"/>
      <c r="NQJ114" s="1009"/>
      <c r="NQK114" s="1009"/>
      <c r="NQL114" s="1009"/>
      <c r="NQM114" s="1009"/>
      <c r="NQN114" s="1009"/>
      <c r="NQO114" s="1009"/>
      <c r="NQP114" s="1009"/>
      <c r="NQQ114" s="1009"/>
      <c r="NQR114" s="1009"/>
      <c r="NQS114" s="1009"/>
      <c r="NQT114" s="1009"/>
      <c r="NQU114" s="1009"/>
      <c r="NQV114" s="1009"/>
      <c r="NQW114" s="1009"/>
      <c r="NQX114" s="1009"/>
      <c r="NQY114" s="1009"/>
      <c r="NQZ114" s="1009"/>
      <c r="NRA114" s="1009"/>
      <c r="NRB114" s="1009"/>
      <c r="NRC114" s="1009"/>
      <c r="NRD114" s="1009"/>
      <c r="NRE114" s="1009"/>
      <c r="NRF114" s="1009"/>
      <c r="NRG114" s="1009"/>
      <c r="NRH114" s="1009"/>
      <c r="NRI114" s="1009"/>
      <c r="NRJ114" s="1009"/>
      <c r="NRK114" s="1009"/>
      <c r="NRL114" s="1009"/>
      <c r="NRM114" s="1009"/>
      <c r="NRN114" s="1009"/>
      <c r="NRO114" s="1009"/>
      <c r="NRP114" s="1009"/>
      <c r="NRQ114" s="1009"/>
      <c r="NRR114" s="1009"/>
      <c r="NRS114" s="1009"/>
      <c r="NRT114" s="1009"/>
      <c r="NRU114" s="1009"/>
      <c r="NRV114" s="1009"/>
      <c r="NRW114" s="1009"/>
      <c r="NRX114" s="1009"/>
      <c r="NRY114" s="1009"/>
      <c r="NRZ114" s="1009"/>
      <c r="NSA114" s="1009"/>
      <c r="NSB114" s="1009"/>
      <c r="NSC114" s="1009"/>
      <c r="NSD114" s="1009"/>
      <c r="NSE114" s="1009"/>
      <c r="NSF114" s="1009"/>
      <c r="NSG114" s="1009"/>
      <c r="NSH114" s="1009"/>
      <c r="NSI114" s="1009"/>
      <c r="NSJ114" s="1009"/>
      <c r="NSK114" s="1009"/>
      <c r="NSL114" s="1009"/>
      <c r="NSM114" s="1009"/>
      <c r="NSN114" s="1009"/>
      <c r="NSO114" s="1009"/>
      <c r="NSP114" s="1009"/>
      <c r="NSQ114" s="1009"/>
      <c r="NSR114" s="1009"/>
      <c r="NSS114" s="1009"/>
      <c r="NST114" s="1009"/>
      <c r="NSU114" s="1009"/>
      <c r="NSV114" s="1009"/>
      <c r="NSW114" s="1009"/>
      <c r="NSX114" s="1009"/>
      <c r="NSY114" s="1009"/>
      <c r="NSZ114" s="1009"/>
      <c r="NTA114" s="1009"/>
      <c r="NTB114" s="1009"/>
      <c r="NTC114" s="1009"/>
      <c r="NTD114" s="1009"/>
      <c r="NTE114" s="1009"/>
      <c r="NTF114" s="1009"/>
      <c r="NTG114" s="1009"/>
      <c r="NTH114" s="1009"/>
      <c r="NTI114" s="1009"/>
      <c r="NTJ114" s="1009"/>
      <c r="NTK114" s="1009"/>
      <c r="NTL114" s="1009"/>
      <c r="NTM114" s="1009"/>
      <c r="NTN114" s="1009"/>
      <c r="NTO114" s="1009"/>
      <c r="NTP114" s="1009"/>
      <c r="NTQ114" s="1009"/>
      <c r="NTR114" s="1009"/>
      <c r="NTS114" s="1009"/>
      <c r="NTT114" s="1009"/>
      <c r="NTU114" s="1009"/>
      <c r="NTV114" s="1009"/>
      <c r="NTW114" s="1009"/>
      <c r="NTX114" s="1009"/>
      <c r="NTY114" s="1009"/>
      <c r="NTZ114" s="1009"/>
      <c r="NUA114" s="1009"/>
      <c r="NUB114" s="1009"/>
      <c r="NUC114" s="1009"/>
      <c r="NUD114" s="1009"/>
      <c r="NUE114" s="1009"/>
      <c r="NUF114" s="1009"/>
      <c r="NUG114" s="1009"/>
      <c r="NUH114" s="1009"/>
      <c r="NUI114" s="1009"/>
      <c r="NUJ114" s="1009"/>
      <c r="NUK114" s="1009"/>
      <c r="NUL114" s="1009"/>
      <c r="NUM114" s="1009"/>
      <c r="NUN114" s="1009"/>
      <c r="NUO114" s="1009"/>
      <c r="NUP114" s="1009"/>
      <c r="NUQ114" s="1009"/>
      <c r="NUR114" s="1009"/>
      <c r="NUS114" s="1009"/>
      <c r="NUT114" s="1009"/>
      <c r="NUU114" s="1009"/>
      <c r="NUV114" s="1009"/>
      <c r="NUW114" s="1009"/>
      <c r="NUX114" s="1009"/>
      <c r="NUY114" s="1009"/>
      <c r="NUZ114" s="1009"/>
      <c r="NVA114" s="1009"/>
      <c r="NVB114" s="1009"/>
      <c r="NVC114" s="1009"/>
      <c r="NVD114" s="1009"/>
      <c r="NVE114" s="1009"/>
      <c r="NVF114" s="1009"/>
      <c r="NVG114" s="1009"/>
      <c r="NVH114" s="1009"/>
      <c r="NVI114" s="1009"/>
      <c r="NVJ114" s="1009"/>
      <c r="NVK114" s="1009"/>
      <c r="NVL114" s="1009"/>
      <c r="NVM114" s="1009"/>
      <c r="NVN114" s="1009"/>
      <c r="NVO114" s="1009"/>
      <c r="NVP114" s="1009"/>
      <c r="NVQ114" s="1009"/>
      <c r="NVR114" s="1009"/>
      <c r="NVS114" s="1009"/>
      <c r="NVT114" s="1009"/>
      <c r="NVU114" s="1009"/>
      <c r="NVV114" s="1009"/>
      <c r="NVW114" s="1009"/>
      <c r="NVX114" s="1009"/>
      <c r="NVY114" s="1009"/>
      <c r="NVZ114" s="1009"/>
      <c r="NWA114" s="1009"/>
      <c r="NWB114" s="1009"/>
      <c r="NWC114" s="1009"/>
      <c r="NWD114" s="1009"/>
      <c r="NWE114" s="1009"/>
      <c r="NWF114" s="1009"/>
      <c r="NWG114" s="1009"/>
      <c r="NWH114" s="1009"/>
      <c r="NWI114" s="1009"/>
      <c r="NWJ114" s="1009"/>
      <c r="NWK114" s="1009"/>
      <c r="NWL114" s="1009"/>
      <c r="NWM114" s="1009"/>
      <c r="NWN114" s="1009"/>
      <c r="NWO114" s="1009"/>
      <c r="NWP114" s="1009"/>
      <c r="NWQ114" s="1009"/>
      <c r="NWR114" s="1009"/>
      <c r="NWS114" s="1009"/>
      <c r="NWT114" s="1009"/>
      <c r="NWU114" s="1009"/>
      <c r="NWV114" s="1009"/>
      <c r="NWW114" s="1009"/>
      <c r="NWX114" s="1009"/>
      <c r="NWY114" s="1009"/>
      <c r="NWZ114" s="1009"/>
      <c r="NXA114" s="1009"/>
      <c r="NXB114" s="1009"/>
      <c r="NXC114" s="1009"/>
      <c r="NXD114" s="1009"/>
      <c r="NXE114" s="1009"/>
      <c r="NXF114" s="1009"/>
      <c r="NXG114" s="1009"/>
      <c r="NXH114" s="1009"/>
      <c r="NXI114" s="1009"/>
      <c r="NXJ114" s="1009"/>
      <c r="NXK114" s="1009"/>
      <c r="NXL114" s="1009"/>
      <c r="NXM114" s="1009"/>
      <c r="NXN114" s="1009"/>
      <c r="NXO114" s="1009"/>
      <c r="NXP114" s="1009"/>
      <c r="NXQ114" s="1009"/>
      <c r="NXR114" s="1009"/>
      <c r="NXS114" s="1009"/>
      <c r="NXT114" s="1009"/>
      <c r="NXU114" s="1009"/>
      <c r="NXV114" s="1009"/>
      <c r="NXW114" s="1009"/>
      <c r="NXX114" s="1009"/>
      <c r="NXY114" s="1009"/>
      <c r="NXZ114" s="1009"/>
      <c r="NYA114" s="1009"/>
      <c r="NYB114" s="1009"/>
      <c r="NYC114" s="1009"/>
      <c r="NYD114" s="1009"/>
      <c r="NYE114" s="1009"/>
      <c r="NYF114" s="1009"/>
      <c r="NYG114" s="1009"/>
      <c r="NYH114" s="1009"/>
      <c r="NYI114" s="1009"/>
      <c r="NYJ114" s="1009"/>
      <c r="NYK114" s="1009"/>
      <c r="NYL114" s="1009"/>
      <c r="NYM114" s="1009"/>
      <c r="NYN114" s="1009"/>
      <c r="NYO114" s="1009"/>
      <c r="NYP114" s="1009"/>
      <c r="NYQ114" s="1009"/>
      <c r="NYR114" s="1009"/>
      <c r="NYS114" s="1009"/>
      <c r="NYT114" s="1009"/>
      <c r="NYU114" s="1009"/>
      <c r="NYV114" s="1009"/>
      <c r="NYW114" s="1009"/>
      <c r="NYX114" s="1009"/>
      <c r="NYY114" s="1009"/>
      <c r="NYZ114" s="1009"/>
      <c r="NZA114" s="1009"/>
      <c r="NZB114" s="1009"/>
      <c r="NZC114" s="1009"/>
      <c r="NZD114" s="1009"/>
      <c r="NZE114" s="1009"/>
      <c r="NZF114" s="1009"/>
      <c r="NZG114" s="1009"/>
      <c r="NZH114" s="1009"/>
      <c r="NZI114" s="1009"/>
      <c r="NZJ114" s="1009"/>
      <c r="NZK114" s="1009"/>
      <c r="NZL114" s="1009"/>
      <c r="NZM114" s="1009"/>
      <c r="NZN114" s="1009"/>
      <c r="NZO114" s="1009"/>
      <c r="NZP114" s="1009"/>
      <c r="NZQ114" s="1009"/>
      <c r="NZR114" s="1009"/>
      <c r="NZS114" s="1009"/>
      <c r="NZT114" s="1009"/>
      <c r="NZU114" s="1009"/>
      <c r="NZV114" s="1009"/>
      <c r="NZW114" s="1009"/>
      <c r="NZX114" s="1009"/>
      <c r="NZY114" s="1009"/>
      <c r="NZZ114" s="1009"/>
      <c r="OAA114" s="1009"/>
      <c r="OAB114" s="1009"/>
      <c r="OAC114" s="1009"/>
      <c r="OAD114" s="1009"/>
      <c r="OAE114" s="1009"/>
      <c r="OAF114" s="1009"/>
      <c r="OAG114" s="1009"/>
      <c r="OAH114" s="1009"/>
      <c r="OAI114" s="1009"/>
      <c r="OAJ114" s="1009"/>
      <c r="OAK114" s="1009"/>
      <c r="OAL114" s="1009"/>
      <c r="OAM114" s="1009"/>
      <c r="OAN114" s="1009"/>
      <c r="OAO114" s="1009"/>
      <c r="OAP114" s="1009"/>
      <c r="OAQ114" s="1009"/>
      <c r="OAR114" s="1009"/>
      <c r="OAS114" s="1009"/>
      <c r="OAT114" s="1009"/>
      <c r="OAU114" s="1009"/>
      <c r="OAV114" s="1009"/>
      <c r="OAW114" s="1009"/>
      <c r="OAX114" s="1009"/>
      <c r="OAY114" s="1009"/>
      <c r="OAZ114" s="1009"/>
      <c r="OBA114" s="1009"/>
      <c r="OBB114" s="1009"/>
      <c r="OBC114" s="1009"/>
      <c r="OBD114" s="1009"/>
      <c r="OBE114" s="1009"/>
      <c r="OBF114" s="1009"/>
      <c r="OBG114" s="1009"/>
      <c r="OBH114" s="1009"/>
      <c r="OBI114" s="1009"/>
      <c r="OBJ114" s="1009"/>
      <c r="OBK114" s="1009"/>
      <c r="OBL114" s="1009"/>
      <c r="OBM114" s="1009"/>
      <c r="OBN114" s="1009"/>
      <c r="OBO114" s="1009"/>
      <c r="OBP114" s="1009"/>
      <c r="OBQ114" s="1009"/>
      <c r="OBR114" s="1009"/>
      <c r="OBS114" s="1009"/>
      <c r="OBT114" s="1009"/>
      <c r="OBU114" s="1009"/>
      <c r="OBV114" s="1009"/>
      <c r="OBW114" s="1009"/>
      <c r="OBX114" s="1009"/>
      <c r="OBY114" s="1009"/>
      <c r="OBZ114" s="1009"/>
      <c r="OCA114" s="1009"/>
      <c r="OCB114" s="1009"/>
      <c r="OCC114" s="1009"/>
      <c r="OCD114" s="1009"/>
      <c r="OCE114" s="1009"/>
      <c r="OCF114" s="1009"/>
      <c r="OCG114" s="1009"/>
      <c r="OCH114" s="1009"/>
      <c r="OCI114" s="1009"/>
      <c r="OCJ114" s="1009"/>
      <c r="OCK114" s="1009"/>
      <c r="OCL114" s="1009"/>
      <c r="OCM114" s="1009"/>
      <c r="OCN114" s="1009"/>
      <c r="OCO114" s="1009"/>
      <c r="OCP114" s="1009"/>
      <c r="OCQ114" s="1009"/>
      <c r="OCR114" s="1009"/>
      <c r="OCS114" s="1009"/>
      <c r="OCT114" s="1009"/>
      <c r="OCU114" s="1009"/>
      <c r="OCV114" s="1009"/>
      <c r="OCW114" s="1009"/>
      <c r="OCX114" s="1009"/>
      <c r="OCY114" s="1009"/>
      <c r="OCZ114" s="1009"/>
      <c r="ODA114" s="1009"/>
      <c r="ODB114" s="1009"/>
      <c r="ODC114" s="1009"/>
      <c r="ODD114" s="1009"/>
      <c r="ODE114" s="1009"/>
      <c r="ODF114" s="1009"/>
      <c r="ODG114" s="1009"/>
      <c r="ODH114" s="1009"/>
      <c r="ODI114" s="1009"/>
      <c r="ODJ114" s="1009"/>
      <c r="ODK114" s="1009"/>
      <c r="ODL114" s="1009"/>
      <c r="ODM114" s="1009"/>
      <c r="ODN114" s="1009"/>
      <c r="ODO114" s="1009"/>
      <c r="ODP114" s="1009"/>
      <c r="ODQ114" s="1009"/>
      <c r="ODR114" s="1009"/>
      <c r="ODS114" s="1009"/>
      <c r="ODT114" s="1009"/>
      <c r="ODU114" s="1009"/>
      <c r="ODV114" s="1009"/>
      <c r="ODW114" s="1009"/>
      <c r="ODX114" s="1009"/>
      <c r="ODY114" s="1009"/>
      <c r="ODZ114" s="1009"/>
      <c r="OEA114" s="1009"/>
      <c r="OEB114" s="1009"/>
      <c r="OEC114" s="1009"/>
      <c r="OED114" s="1009"/>
      <c r="OEE114" s="1009"/>
      <c r="OEF114" s="1009"/>
      <c r="OEG114" s="1009"/>
      <c r="OEH114" s="1009"/>
      <c r="OEI114" s="1009"/>
      <c r="OEJ114" s="1009"/>
      <c r="OEK114" s="1009"/>
      <c r="OEL114" s="1009"/>
      <c r="OEM114" s="1009"/>
      <c r="OEN114" s="1009"/>
      <c r="OEO114" s="1009"/>
      <c r="OEP114" s="1009"/>
      <c r="OEQ114" s="1009"/>
      <c r="OER114" s="1009"/>
      <c r="OES114" s="1009"/>
      <c r="OET114" s="1009"/>
      <c r="OEU114" s="1009"/>
      <c r="OEV114" s="1009"/>
      <c r="OEW114" s="1009"/>
      <c r="OEX114" s="1009"/>
      <c r="OEY114" s="1009"/>
      <c r="OEZ114" s="1009"/>
      <c r="OFA114" s="1009"/>
      <c r="OFB114" s="1009"/>
      <c r="OFC114" s="1009"/>
      <c r="OFD114" s="1009"/>
      <c r="OFE114" s="1009"/>
      <c r="OFF114" s="1009"/>
      <c r="OFG114" s="1009"/>
      <c r="OFH114" s="1009"/>
      <c r="OFI114" s="1009"/>
      <c r="OFJ114" s="1009"/>
      <c r="OFK114" s="1009"/>
      <c r="OFL114" s="1009"/>
      <c r="OFM114" s="1009"/>
      <c r="OFN114" s="1009"/>
      <c r="OFO114" s="1009"/>
      <c r="OFP114" s="1009"/>
      <c r="OFQ114" s="1009"/>
      <c r="OFR114" s="1009"/>
      <c r="OFS114" s="1009"/>
      <c r="OFT114" s="1009"/>
      <c r="OFU114" s="1009"/>
      <c r="OFV114" s="1009"/>
      <c r="OFW114" s="1009"/>
      <c r="OFX114" s="1009"/>
      <c r="OFY114" s="1009"/>
      <c r="OFZ114" s="1009"/>
      <c r="OGA114" s="1009"/>
      <c r="OGB114" s="1009"/>
      <c r="OGC114" s="1009"/>
      <c r="OGD114" s="1009"/>
      <c r="OGE114" s="1009"/>
      <c r="OGF114" s="1009"/>
      <c r="OGG114" s="1009"/>
      <c r="OGH114" s="1009"/>
      <c r="OGI114" s="1009"/>
      <c r="OGJ114" s="1009"/>
      <c r="OGK114" s="1009"/>
      <c r="OGL114" s="1009"/>
      <c r="OGM114" s="1009"/>
      <c r="OGN114" s="1009"/>
      <c r="OGO114" s="1009"/>
      <c r="OGP114" s="1009"/>
      <c r="OGQ114" s="1009"/>
      <c r="OGR114" s="1009"/>
      <c r="OGS114" s="1009"/>
      <c r="OGT114" s="1009"/>
      <c r="OGU114" s="1009"/>
      <c r="OGV114" s="1009"/>
      <c r="OGW114" s="1009"/>
      <c r="OGX114" s="1009"/>
      <c r="OGY114" s="1009"/>
      <c r="OGZ114" s="1009"/>
      <c r="OHA114" s="1009"/>
      <c r="OHB114" s="1009"/>
      <c r="OHC114" s="1009"/>
      <c r="OHD114" s="1009"/>
      <c r="OHE114" s="1009"/>
      <c r="OHF114" s="1009"/>
      <c r="OHG114" s="1009"/>
      <c r="OHH114" s="1009"/>
      <c r="OHI114" s="1009"/>
      <c r="OHJ114" s="1009"/>
      <c r="OHK114" s="1009"/>
      <c r="OHL114" s="1009"/>
      <c r="OHM114" s="1009"/>
      <c r="OHN114" s="1009"/>
      <c r="OHO114" s="1009"/>
      <c r="OHP114" s="1009"/>
      <c r="OHQ114" s="1009"/>
      <c r="OHR114" s="1009"/>
      <c r="OHS114" s="1009"/>
      <c r="OHT114" s="1009"/>
      <c r="OHU114" s="1009"/>
      <c r="OHV114" s="1009"/>
      <c r="OHW114" s="1009"/>
      <c r="OHX114" s="1009"/>
      <c r="OHY114" s="1009"/>
      <c r="OHZ114" s="1009"/>
      <c r="OIA114" s="1009"/>
      <c r="OIB114" s="1009"/>
      <c r="OIC114" s="1009"/>
      <c r="OID114" s="1009"/>
      <c r="OIE114" s="1009"/>
      <c r="OIF114" s="1009"/>
      <c r="OIG114" s="1009"/>
      <c r="OIH114" s="1009"/>
      <c r="OII114" s="1009"/>
      <c r="OIJ114" s="1009"/>
      <c r="OIK114" s="1009"/>
      <c r="OIL114" s="1009"/>
      <c r="OIM114" s="1009"/>
      <c r="OIN114" s="1009"/>
      <c r="OIO114" s="1009"/>
      <c r="OIP114" s="1009"/>
      <c r="OIQ114" s="1009"/>
      <c r="OIR114" s="1009"/>
      <c r="OIS114" s="1009"/>
      <c r="OIT114" s="1009"/>
      <c r="OIU114" s="1009"/>
      <c r="OIV114" s="1009"/>
      <c r="OIW114" s="1009"/>
      <c r="OIX114" s="1009"/>
      <c r="OIY114" s="1009"/>
      <c r="OIZ114" s="1009"/>
      <c r="OJA114" s="1009"/>
      <c r="OJB114" s="1009"/>
      <c r="OJC114" s="1009"/>
      <c r="OJD114" s="1009"/>
      <c r="OJE114" s="1009"/>
      <c r="OJF114" s="1009"/>
      <c r="OJG114" s="1009"/>
      <c r="OJH114" s="1009"/>
      <c r="OJI114" s="1009"/>
      <c r="OJJ114" s="1009"/>
      <c r="OJK114" s="1009"/>
      <c r="OJL114" s="1009"/>
      <c r="OJM114" s="1009"/>
      <c r="OJN114" s="1009"/>
      <c r="OJO114" s="1009"/>
      <c r="OJP114" s="1009"/>
      <c r="OJQ114" s="1009"/>
      <c r="OJR114" s="1009"/>
      <c r="OJS114" s="1009"/>
      <c r="OJT114" s="1009"/>
      <c r="OJU114" s="1009"/>
      <c r="OJV114" s="1009"/>
      <c r="OJW114" s="1009"/>
      <c r="OJX114" s="1009"/>
      <c r="OJY114" s="1009"/>
      <c r="OJZ114" s="1009"/>
      <c r="OKA114" s="1009"/>
      <c r="OKB114" s="1009"/>
      <c r="OKC114" s="1009"/>
      <c r="OKD114" s="1009"/>
      <c r="OKE114" s="1009"/>
      <c r="OKF114" s="1009"/>
      <c r="OKG114" s="1009"/>
      <c r="OKH114" s="1009"/>
      <c r="OKI114" s="1009"/>
      <c r="OKJ114" s="1009"/>
      <c r="OKK114" s="1009"/>
      <c r="OKL114" s="1009"/>
      <c r="OKM114" s="1009"/>
      <c r="OKN114" s="1009"/>
      <c r="OKO114" s="1009"/>
      <c r="OKP114" s="1009"/>
      <c r="OKQ114" s="1009"/>
      <c r="OKR114" s="1009"/>
      <c r="OKS114" s="1009"/>
      <c r="OKT114" s="1009"/>
      <c r="OKU114" s="1009"/>
      <c r="OKV114" s="1009"/>
      <c r="OKW114" s="1009"/>
      <c r="OKX114" s="1009"/>
      <c r="OKY114" s="1009"/>
      <c r="OKZ114" s="1009"/>
      <c r="OLA114" s="1009"/>
      <c r="OLB114" s="1009"/>
      <c r="OLC114" s="1009"/>
      <c r="OLD114" s="1009"/>
      <c r="OLE114" s="1009"/>
      <c r="OLF114" s="1009"/>
      <c r="OLG114" s="1009"/>
      <c r="OLH114" s="1009"/>
      <c r="OLI114" s="1009"/>
      <c r="OLJ114" s="1009"/>
      <c r="OLK114" s="1009"/>
      <c r="OLL114" s="1009"/>
      <c r="OLM114" s="1009"/>
      <c r="OLN114" s="1009"/>
      <c r="OLO114" s="1009"/>
      <c r="OLP114" s="1009"/>
      <c r="OLQ114" s="1009"/>
      <c r="OLR114" s="1009"/>
      <c r="OLS114" s="1009"/>
      <c r="OLT114" s="1009"/>
      <c r="OLU114" s="1009"/>
      <c r="OLV114" s="1009"/>
      <c r="OLW114" s="1009"/>
      <c r="OLX114" s="1009"/>
      <c r="OLY114" s="1009"/>
      <c r="OLZ114" s="1009"/>
      <c r="OMA114" s="1009"/>
      <c r="OMB114" s="1009"/>
      <c r="OMC114" s="1009"/>
      <c r="OMD114" s="1009"/>
      <c r="OME114" s="1009"/>
      <c r="OMF114" s="1009"/>
      <c r="OMG114" s="1009"/>
      <c r="OMH114" s="1009"/>
      <c r="OMI114" s="1009"/>
      <c r="OMJ114" s="1009"/>
      <c r="OMK114" s="1009"/>
      <c r="OML114" s="1009"/>
      <c r="OMM114" s="1009"/>
      <c r="OMN114" s="1009"/>
      <c r="OMO114" s="1009"/>
      <c r="OMP114" s="1009"/>
      <c r="OMQ114" s="1009"/>
      <c r="OMR114" s="1009"/>
      <c r="OMS114" s="1009"/>
      <c r="OMT114" s="1009"/>
      <c r="OMU114" s="1009"/>
      <c r="OMV114" s="1009"/>
      <c r="OMW114" s="1009"/>
      <c r="OMX114" s="1009"/>
      <c r="OMY114" s="1009"/>
      <c r="OMZ114" s="1009"/>
      <c r="ONA114" s="1009"/>
      <c r="ONB114" s="1009"/>
      <c r="ONC114" s="1009"/>
      <c r="OND114" s="1009"/>
      <c r="ONE114" s="1009"/>
      <c r="ONF114" s="1009"/>
      <c r="ONG114" s="1009"/>
      <c r="ONH114" s="1009"/>
      <c r="ONI114" s="1009"/>
      <c r="ONJ114" s="1009"/>
      <c r="ONK114" s="1009"/>
      <c r="ONL114" s="1009"/>
      <c r="ONM114" s="1009"/>
      <c r="ONN114" s="1009"/>
      <c r="ONO114" s="1009"/>
      <c r="ONP114" s="1009"/>
      <c r="ONQ114" s="1009"/>
      <c r="ONR114" s="1009"/>
      <c r="ONS114" s="1009"/>
      <c r="ONT114" s="1009"/>
      <c r="ONU114" s="1009"/>
      <c r="ONV114" s="1009"/>
      <c r="ONW114" s="1009"/>
      <c r="ONX114" s="1009"/>
      <c r="ONY114" s="1009"/>
      <c r="ONZ114" s="1009"/>
      <c r="OOA114" s="1009"/>
      <c r="OOB114" s="1009"/>
      <c r="OOC114" s="1009"/>
      <c r="OOD114" s="1009"/>
      <c r="OOE114" s="1009"/>
      <c r="OOF114" s="1009"/>
      <c r="OOG114" s="1009"/>
      <c r="OOH114" s="1009"/>
      <c r="OOI114" s="1009"/>
      <c r="OOJ114" s="1009"/>
      <c r="OOK114" s="1009"/>
      <c r="OOL114" s="1009"/>
      <c r="OOM114" s="1009"/>
      <c r="OON114" s="1009"/>
      <c r="OOO114" s="1009"/>
      <c r="OOP114" s="1009"/>
      <c r="OOQ114" s="1009"/>
      <c r="OOR114" s="1009"/>
      <c r="OOS114" s="1009"/>
      <c r="OOT114" s="1009"/>
      <c r="OOU114" s="1009"/>
      <c r="OOV114" s="1009"/>
      <c r="OOW114" s="1009"/>
      <c r="OOX114" s="1009"/>
      <c r="OOY114" s="1009"/>
      <c r="OOZ114" s="1009"/>
      <c r="OPA114" s="1009"/>
      <c r="OPB114" s="1009"/>
      <c r="OPC114" s="1009"/>
      <c r="OPD114" s="1009"/>
      <c r="OPE114" s="1009"/>
      <c r="OPF114" s="1009"/>
      <c r="OPG114" s="1009"/>
      <c r="OPH114" s="1009"/>
      <c r="OPI114" s="1009"/>
      <c r="OPJ114" s="1009"/>
      <c r="OPK114" s="1009"/>
      <c r="OPL114" s="1009"/>
      <c r="OPM114" s="1009"/>
      <c r="OPN114" s="1009"/>
      <c r="OPO114" s="1009"/>
      <c r="OPP114" s="1009"/>
      <c r="OPQ114" s="1009"/>
      <c r="OPR114" s="1009"/>
      <c r="OPS114" s="1009"/>
      <c r="OPT114" s="1009"/>
      <c r="OPU114" s="1009"/>
      <c r="OPV114" s="1009"/>
      <c r="OPW114" s="1009"/>
      <c r="OPX114" s="1009"/>
      <c r="OPY114" s="1009"/>
      <c r="OPZ114" s="1009"/>
      <c r="OQA114" s="1009"/>
      <c r="OQB114" s="1009"/>
      <c r="OQC114" s="1009"/>
      <c r="OQD114" s="1009"/>
      <c r="OQE114" s="1009"/>
      <c r="OQF114" s="1009"/>
      <c r="OQG114" s="1009"/>
      <c r="OQH114" s="1009"/>
      <c r="OQI114" s="1009"/>
      <c r="OQJ114" s="1009"/>
      <c r="OQK114" s="1009"/>
      <c r="OQL114" s="1009"/>
      <c r="OQM114" s="1009"/>
      <c r="OQN114" s="1009"/>
      <c r="OQO114" s="1009"/>
      <c r="OQP114" s="1009"/>
      <c r="OQQ114" s="1009"/>
      <c r="OQR114" s="1009"/>
      <c r="OQS114" s="1009"/>
      <c r="OQT114" s="1009"/>
      <c r="OQU114" s="1009"/>
      <c r="OQV114" s="1009"/>
      <c r="OQW114" s="1009"/>
      <c r="OQX114" s="1009"/>
      <c r="OQY114" s="1009"/>
      <c r="OQZ114" s="1009"/>
      <c r="ORA114" s="1009"/>
      <c r="ORB114" s="1009"/>
      <c r="ORC114" s="1009"/>
      <c r="ORD114" s="1009"/>
      <c r="ORE114" s="1009"/>
      <c r="ORF114" s="1009"/>
      <c r="ORG114" s="1009"/>
      <c r="ORH114" s="1009"/>
      <c r="ORI114" s="1009"/>
      <c r="ORJ114" s="1009"/>
      <c r="ORK114" s="1009"/>
      <c r="ORL114" s="1009"/>
      <c r="ORM114" s="1009"/>
      <c r="ORN114" s="1009"/>
      <c r="ORO114" s="1009"/>
      <c r="ORP114" s="1009"/>
      <c r="ORQ114" s="1009"/>
      <c r="ORR114" s="1009"/>
      <c r="ORS114" s="1009"/>
      <c r="ORT114" s="1009"/>
      <c r="ORU114" s="1009"/>
      <c r="ORV114" s="1009"/>
      <c r="ORW114" s="1009"/>
      <c r="ORX114" s="1009"/>
      <c r="ORY114" s="1009"/>
      <c r="ORZ114" s="1009"/>
      <c r="OSA114" s="1009"/>
      <c r="OSB114" s="1009"/>
      <c r="OSC114" s="1009"/>
      <c r="OSD114" s="1009"/>
      <c r="OSE114" s="1009"/>
      <c r="OSF114" s="1009"/>
      <c r="OSG114" s="1009"/>
      <c r="OSH114" s="1009"/>
      <c r="OSI114" s="1009"/>
      <c r="OSJ114" s="1009"/>
      <c r="OSK114" s="1009"/>
      <c r="OSL114" s="1009"/>
      <c r="OSM114" s="1009"/>
      <c r="OSN114" s="1009"/>
      <c r="OSO114" s="1009"/>
      <c r="OSP114" s="1009"/>
      <c r="OSQ114" s="1009"/>
      <c r="OSR114" s="1009"/>
      <c r="OSS114" s="1009"/>
      <c r="OST114" s="1009"/>
      <c r="OSU114" s="1009"/>
      <c r="OSV114" s="1009"/>
      <c r="OSW114" s="1009"/>
      <c r="OSX114" s="1009"/>
      <c r="OSY114" s="1009"/>
      <c r="OSZ114" s="1009"/>
      <c r="OTA114" s="1009"/>
      <c r="OTB114" s="1009"/>
      <c r="OTC114" s="1009"/>
      <c r="OTD114" s="1009"/>
      <c r="OTE114" s="1009"/>
      <c r="OTF114" s="1009"/>
      <c r="OTG114" s="1009"/>
      <c r="OTH114" s="1009"/>
      <c r="OTI114" s="1009"/>
      <c r="OTJ114" s="1009"/>
      <c r="OTK114" s="1009"/>
      <c r="OTL114" s="1009"/>
      <c r="OTM114" s="1009"/>
      <c r="OTN114" s="1009"/>
      <c r="OTO114" s="1009"/>
      <c r="OTP114" s="1009"/>
      <c r="OTQ114" s="1009"/>
      <c r="OTR114" s="1009"/>
      <c r="OTS114" s="1009"/>
      <c r="OTT114" s="1009"/>
      <c r="OTU114" s="1009"/>
      <c r="OTV114" s="1009"/>
      <c r="OTW114" s="1009"/>
      <c r="OTX114" s="1009"/>
      <c r="OTY114" s="1009"/>
      <c r="OTZ114" s="1009"/>
      <c r="OUA114" s="1009"/>
      <c r="OUB114" s="1009"/>
      <c r="OUC114" s="1009"/>
      <c r="OUD114" s="1009"/>
      <c r="OUE114" s="1009"/>
      <c r="OUF114" s="1009"/>
      <c r="OUG114" s="1009"/>
      <c r="OUH114" s="1009"/>
      <c r="OUI114" s="1009"/>
      <c r="OUJ114" s="1009"/>
      <c r="OUK114" s="1009"/>
      <c r="OUL114" s="1009"/>
      <c r="OUM114" s="1009"/>
      <c r="OUN114" s="1009"/>
      <c r="OUO114" s="1009"/>
      <c r="OUP114" s="1009"/>
      <c r="OUQ114" s="1009"/>
      <c r="OUR114" s="1009"/>
      <c r="OUS114" s="1009"/>
      <c r="OUT114" s="1009"/>
      <c r="OUU114" s="1009"/>
      <c r="OUV114" s="1009"/>
      <c r="OUW114" s="1009"/>
      <c r="OUX114" s="1009"/>
      <c r="OUY114" s="1009"/>
      <c r="OUZ114" s="1009"/>
      <c r="OVA114" s="1009"/>
      <c r="OVB114" s="1009"/>
      <c r="OVC114" s="1009"/>
      <c r="OVD114" s="1009"/>
      <c r="OVE114" s="1009"/>
      <c r="OVF114" s="1009"/>
      <c r="OVG114" s="1009"/>
      <c r="OVH114" s="1009"/>
      <c r="OVI114" s="1009"/>
      <c r="OVJ114" s="1009"/>
      <c r="OVK114" s="1009"/>
      <c r="OVL114" s="1009"/>
      <c r="OVM114" s="1009"/>
      <c r="OVN114" s="1009"/>
      <c r="OVO114" s="1009"/>
      <c r="OVP114" s="1009"/>
      <c r="OVQ114" s="1009"/>
      <c r="OVR114" s="1009"/>
      <c r="OVS114" s="1009"/>
      <c r="OVT114" s="1009"/>
      <c r="OVU114" s="1009"/>
      <c r="OVV114" s="1009"/>
      <c r="OVW114" s="1009"/>
      <c r="OVX114" s="1009"/>
      <c r="OVY114" s="1009"/>
      <c r="OVZ114" s="1009"/>
      <c r="OWA114" s="1009"/>
      <c r="OWB114" s="1009"/>
      <c r="OWC114" s="1009"/>
      <c r="OWD114" s="1009"/>
      <c r="OWE114" s="1009"/>
      <c r="OWF114" s="1009"/>
      <c r="OWG114" s="1009"/>
      <c r="OWH114" s="1009"/>
      <c r="OWI114" s="1009"/>
      <c r="OWJ114" s="1009"/>
      <c r="OWK114" s="1009"/>
      <c r="OWL114" s="1009"/>
      <c r="OWM114" s="1009"/>
      <c r="OWN114" s="1009"/>
      <c r="OWO114" s="1009"/>
      <c r="OWP114" s="1009"/>
      <c r="OWQ114" s="1009"/>
      <c r="OWR114" s="1009"/>
      <c r="OWS114" s="1009"/>
      <c r="OWT114" s="1009"/>
      <c r="OWU114" s="1009"/>
      <c r="OWV114" s="1009"/>
      <c r="OWW114" s="1009"/>
      <c r="OWX114" s="1009"/>
      <c r="OWY114" s="1009"/>
      <c r="OWZ114" s="1009"/>
      <c r="OXA114" s="1009"/>
      <c r="OXB114" s="1009"/>
      <c r="OXC114" s="1009"/>
      <c r="OXD114" s="1009"/>
      <c r="OXE114" s="1009"/>
      <c r="OXF114" s="1009"/>
      <c r="OXG114" s="1009"/>
      <c r="OXH114" s="1009"/>
      <c r="OXI114" s="1009"/>
      <c r="OXJ114" s="1009"/>
      <c r="OXK114" s="1009"/>
      <c r="OXL114" s="1009"/>
      <c r="OXM114" s="1009"/>
      <c r="OXN114" s="1009"/>
      <c r="OXO114" s="1009"/>
      <c r="OXP114" s="1009"/>
      <c r="OXQ114" s="1009"/>
      <c r="OXR114" s="1009"/>
      <c r="OXS114" s="1009"/>
      <c r="OXT114" s="1009"/>
      <c r="OXU114" s="1009"/>
      <c r="OXV114" s="1009"/>
      <c r="OXW114" s="1009"/>
      <c r="OXX114" s="1009"/>
      <c r="OXY114" s="1009"/>
      <c r="OXZ114" s="1009"/>
      <c r="OYA114" s="1009"/>
      <c r="OYB114" s="1009"/>
      <c r="OYC114" s="1009"/>
      <c r="OYD114" s="1009"/>
      <c r="OYE114" s="1009"/>
      <c r="OYF114" s="1009"/>
      <c r="OYG114" s="1009"/>
      <c r="OYH114" s="1009"/>
      <c r="OYI114" s="1009"/>
      <c r="OYJ114" s="1009"/>
      <c r="OYK114" s="1009"/>
      <c r="OYL114" s="1009"/>
      <c r="OYM114" s="1009"/>
      <c r="OYN114" s="1009"/>
      <c r="OYO114" s="1009"/>
      <c r="OYP114" s="1009"/>
      <c r="OYQ114" s="1009"/>
      <c r="OYR114" s="1009"/>
      <c r="OYS114" s="1009"/>
      <c r="OYT114" s="1009"/>
      <c r="OYU114" s="1009"/>
      <c r="OYV114" s="1009"/>
      <c r="OYW114" s="1009"/>
      <c r="OYX114" s="1009"/>
      <c r="OYY114" s="1009"/>
      <c r="OYZ114" s="1009"/>
      <c r="OZA114" s="1009"/>
      <c r="OZB114" s="1009"/>
      <c r="OZC114" s="1009"/>
      <c r="OZD114" s="1009"/>
      <c r="OZE114" s="1009"/>
      <c r="OZF114" s="1009"/>
      <c r="OZG114" s="1009"/>
      <c r="OZH114" s="1009"/>
      <c r="OZI114" s="1009"/>
      <c r="OZJ114" s="1009"/>
      <c r="OZK114" s="1009"/>
      <c r="OZL114" s="1009"/>
      <c r="OZM114" s="1009"/>
      <c r="OZN114" s="1009"/>
      <c r="OZO114" s="1009"/>
      <c r="OZP114" s="1009"/>
      <c r="OZQ114" s="1009"/>
      <c r="OZR114" s="1009"/>
      <c r="OZS114" s="1009"/>
      <c r="OZT114" s="1009"/>
      <c r="OZU114" s="1009"/>
      <c r="OZV114" s="1009"/>
      <c r="OZW114" s="1009"/>
      <c r="OZX114" s="1009"/>
      <c r="OZY114" s="1009"/>
      <c r="OZZ114" s="1009"/>
      <c r="PAA114" s="1009"/>
      <c r="PAB114" s="1009"/>
      <c r="PAC114" s="1009"/>
      <c r="PAD114" s="1009"/>
      <c r="PAE114" s="1009"/>
      <c r="PAF114" s="1009"/>
      <c r="PAG114" s="1009"/>
      <c r="PAH114" s="1009"/>
      <c r="PAI114" s="1009"/>
      <c r="PAJ114" s="1009"/>
      <c r="PAK114" s="1009"/>
      <c r="PAL114" s="1009"/>
      <c r="PAM114" s="1009"/>
      <c r="PAN114" s="1009"/>
      <c r="PAO114" s="1009"/>
      <c r="PAP114" s="1009"/>
      <c r="PAQ114" s="1009"/>
      <c r="PAR114" s="1009"/>
      <c r="PAS114" s="1009"/>
      <c r="PAT114" s="1009"/>
      <c r="PAU114" s="1009"/>
      <c r="PAV114" s="1009"/>
      <c r="PAW114" s="1009"/>
      <c r="PAX114" s="1009"/>
      <c r="PAY114" s="1009"/>
      <c r="PAZ114" s="1009"/>
      <c r="PBA114" s="1009"/>
      <c r="PBB114" s="1009"/>
      <c r="PBC114" s="1009"/>
      <c r="PBD114" s="1009"/>
      <c r="PBE114" s="1009"/>
      <c r="PBF114" s="1009"/>
      <c r="PBG114" s="1009"/>
      <c r="PBH114" s="1009"/>
      <c r="PBI114" s="1009"/>
      <c r="PBJ114" s="1009"/>
      <c r="PBK114" s="1009"/>
      <c r="PBL114" s="1009"/>
      <c r="PBM114" s="1009"/>
      <c r="PBN114" s="1009"/>
      <c r="PBO114" s="1009"/>
      <c r="PBP114" s="1009"/>
      <c r="PBQ114" s="1009"/>
      <c r="PBR114" s="1009"/>
      <c r="PBS114" s="1009"/>
      <c r="PBT114" s="1009"/>
      <c r="PBU114" s="1009"/>
      <c r="PBV114" s="1009"/>
      <c r="PBW114" s="1009"/>
      <c r="PBX114" s="1009"/>
      <c r="PBY114" s="1009"/>
      <c r="PBZ114" s="1009"/>
      <c r="PCA114" s="1009"/>
      <c r="PCB114" s="1009"/>
      <c r="PCC114" s="1009"/>
      <c r="PCD114" s="1009"/>
      <c r="PCE114" s="1009"/>
      <c r="PCF114" s="1009"/>
      <c r="PCG114" s="1009"/>
      <c r="PCH114" s="1009"/>
      <c r="PCI114" s="1009"/>
      <c r="PCJ114" s="1009"/>
      <c r="PCK114" s="1009"/>
      <c r="PCL114" s="1009"/>
      <c r="PCM114" s="1009"/>
      <c r="PCN114" s="1009"/>
      <c r="PCO114" s="1009"/>
      <c r="PCP114" s="1009"/>
      <c r="PCQ114" s="1009"/>
      <c r="PCR114" s="1009"/>
      <c r="PCS114" s="1009"/>
      <c r="PCT114" s="1009"/>
      <c r="PCU114" s="1009"/>
      <c r="PCV114" s="1009"/>
      <c r="PCW114" s="1009"/>
      <c r="PCX114" s="1009"/>
      <c r="PCY114" s="1009"/>
      <c r="PCZ114" s="1009"/>
      <c r="PDA114" s="1009"/>
      <c r="PDB114" s="1009"/>
      <c r="PDC114" s="1009"/>
      <c r="PDD114" s="1009"/>
      <c r="PDE114" s="1009"/>
      <c r="PDF114" s="1009"/>
      <c r="PDG114" s="1009"/>
      <c r="PDH114" s="1009"/>
      <c r="PDI114" s="1009"/>
      <c r="PDJ114" s="1009"/>
      <c r="PDK114" s="1009"/>
      <c r="PDL114" s="1009"/>
      <c r="PDM114" s="1009"/>
      <c r="PDN114" s="1009"/>
      <c r="PDO114" s="1009"/>
      <c r="PDP114" s="1009"/>
      <c r="PDQ114" s="1009"/>
      <c r="PDR114" s="1009"/>
      <c r="PDS114" s="1009"/>
      <c r="PDT114" s="1009"/>
      <c r="PDU114" s="1009"/>
      <c r="PDV114" s="1009"/>
      <c r="PDW114" s="1009"/>
      <c r="PDX114" s="1009"/>
      <c r="PDY114" s="1009"/>
      <c r="PDZ114" s="1009"/>
      <c r="PEA114" s="1009"/>
      <c r="PEB114" s="1009"/>
      <c r="PEC114" s="1009"/>
      <c r="PED114" s="1009"/>
      <c r="PEE114" s="1009"/>
      <c r="PEF114" s="1009"/>
      <c r="PEG114" s="1009"/>
      <c r="PEH114" s="1009"/>
      <c r="PEI114" s="1009"/>
      <c r="PEJ114" s="1009"/>
      <c r="PEK114" s="1009"/>
      <c r="PEL114" s="1009"/>
      <c r="PEM114" s="1009"/>
      <c r="PEN114" s="1009"/>
      <c r="PEO114" s="1009"/>
      <c r="PEP114" s="1009"/>
      <c r="PEQ114" s="1009"/>
      <c r="PER114" s="1009"/>
      <c r="PES114" s="1009"/>
      <c r="PET114" s="1009"/>
      <c r="PEU114" s="1009"/>
      <c r="PEV114" s="1009"/>
      <c r="PEW114" s="1009"/>
      <c r="PEX114" s="1009"/>
      <c r="PEY114" s="1009"/>
      <c r="PEZ114" s="1009"/>
      <c r="PFA114" s="1009"/>
      <c r="PFB114" s="1009"/>
      <c r="PFC114" s="1009"/>
      <c r="PFD114" s="1009"/>
      <c r="PFE114" s="1009"/>
      <c r="PFF114" s="1009"/>
      <c r="PFG114" s="1009"/>
      <c r="PFH114" s="1009"/>
      <c r="PFI114" s="1009"/>
      <c r="PFJ114" s="1009"/>
      <c r="PFK114" s="1009"/>
      <c r="PFL114" s="1009"/>
      <c r="PFM114" s="1009"/>
      <c r="PFN114" s="1009"/>
      <c r="PFO114" s="1009"/>
      <c r="PFP114" s="1009"/>
      <c r="PFQ114" s="1009"/>
      <c r="PFR114" s="1009"/>
      <c r="PFS114" s="1009"/>
      <c r="PFT114" s="1009"/>
      <c r="PFU114" s="1009"/>
      <c r="PFV114" s="1009"/>
      <c r="PFW114" s="1009"/>
      <c r="PFX114" s="1009"/>
      <c r="PFY114" s="1009"/>
      <c r="PFZ114" s="1009"/>
      <c r="PGA114" s="1009"/>
      <c r="PGB114" s="1009"/>
      <c r="PGC114" s="1009"/>
      <c r="PGD114" s="1009"/>
      <c r="PGE114" s="1009"/>
      <c r="PGF114" s="1009"/>
      <c r="PGG114" s="1009"/>
      <c r="PGH114" s="1009"/>
      <c r="PGI114" s="1009"/>
      <c r="PGJ114" s="1009"/>
      <c r="PGK114" s="1009"/>
      <c r="PGL114" s="1009"/>
      <c r="PGM114" s="1009"/>
      <c r="PGN114" s="1009"/>
      <c r="PGO114" s="1009"/>
      <c r="PGP114" s="1009"/>
      <c r="PGQ114" s="1009"/>
      <c r="PGR114" s="1009"/>
      <c r="PGS114" s="1009"/>
      <c r="PGT114" s="1009"/>
      <c r="PGU114" s="1009"/>
      <c r="PGV114" s="1009"/>
      <c r="PGW114" s="1009"/>
      <c r="PGX114" s="1009"/>
      <c r="PGY114" s="1009"/>
      <c r="PGZ114" s="1009"/>
      <c r="PHA114" s="1009"/>
      <c r="PHB114" s="1009"/>
      <c r="PHC114" s="1009"/>
      <c r="PHD114" s="1009"/>
      <c r="PHE114" s="1009"/>
      <c r="PHF114" s="1009"/>
      <c r="PHG114" s="1009"/>
      <c r="PHH114" s="1009"/>
      <c r="PHI114" s="1009"/>
      <c r="PHJ114" s="1009"/>
      <c r="PHK114" s="1009"/>
      <c r="PHL114" s="1009"/>
      <c r="PHM114" s="1009"/>
      <c r="PHN114" s="1009"/>
      <c r="PHO114" s="1009"/>
      <c r="PHP114" s="1009"/>
      <c r="PHQ114" s="1009"/>
      <c r="PHR114" s="1009"/>
      <c r="PHS114" s="1009"/>
      <c r="PHT114" s="1009"/>
      <c r="PHU114" s="1009"/>
      <c r="PHV114" s="1009"/>
      <c r="PHW114" s="1009"/>
      <c r="PHX114" s="1009"/>
      <c r="PHY114" s="1009"/>
      <c r="PHZ114" s="1009"/>
      <c r="PIA114" s="1009"/>
      <c r="PIB114" s="1009"/>
      <c r="PIC114" s="1009"/>
      <c r="PID114" s="1009"/>
      <c r="PIE114" s="1009"/>
      <c r="PIF114" s="1009"/>
      <c r="PIG114" s="1009"/>
      <c r="PIH114" s="1009"/>
      <c r="PII114" s="1009"/>
      <c r="PIJ114" s="1009"/>
      <c r="PIK114" s="1009"/>
      <c r="PIL114" s="1009"/>
      <c r="PIM114" s="1009"/>
      <c r="PIN114" s="1009"/>
      <c r="PIO114" s="1009"/>
      <c r="PIP114" s="1009"/>
      <c r="PIQ114" s="1009"/>
      <c r="PIR114" s="1009"/>
      <c r="PIS114" s="1009"/>
      <c r="PIT114" s="1009"/>
      <c r="PIU114" s="1009"/>
      <c r="PIV114" s="1009"/>
      <c r="PIW114" s="1009"/>
      <c r="PIX114" s="1009"/>
      <c r="PIY114" s="1009"/>
      <c r="PIZ114" s="1009"/>
      <c r="PJA114" s="1009"/>
      <c r="PJB114" s="1009"/>
      <c r="PJC114" s="1009"/>
      <c r="PJD114" s="1009"/>
      <c r="PJE114" s="1009"/>
      <c r="PJF114" s="1009"/>
      <c r="PJG114" s="1009"/>
      <c r="PJH114" s="1009"/>
      <c r="PJI114" s="1009"/>
      <c r="PJJ114" s="1009"/>
      <c r="PJK114" s="1009"/>
      <c r="PJL114" s="1009"/>
      <c r="PJM114" s="1009"/>
      <c r="PJN114" s="1009"/>
      <c r="PJO114" s="1009"/>
      <c r="PJP114" s="1009"/>
      <c r="PJQ114" s="1009"/>
      <c r="PJR114" s="1009"/>
      <c r="PJS114" s="1009"/>
      <c r="PJT114" s="1009"/>
      <c r="PJU114" s="1009"/>
      <c r="PJV114" s="1009"/>
      <c r="PJW114" s="1009"/>
      <c r="PJX114" s="1009"/>
      <c r="PJY114" s="1009"/>
      <c r="PJZ114" s="1009"/>
      <c r="PKA114" s="1009"/>
      <c r="PKB114" s="1009"/>
      <c r="PKC114" s="1009"/>
      <c r="PKD114" s="1009"/>
      <c r="PKE114" s="1009"/>
      <c r="PKF114" s="1009"/>
      <c r="PKG114" s="1009"/>
      <c r="PKH114" s="1009"/>
      <c r="PKI114" s="1009"/>
      <c r="PKJ114" s="1009"/>
      <c r="PKK114" s="1009"/>
      <c r="PKL114" s="1009"/>
      <c r="PKM114" s="1009"/>
      <c r="PKN114" s="1009"/>
      <c r="PKO114" s="1009"/>
      <c r="PKP114" s="1009"/>
      <c r="PKQ114" s="1009"/>
      <c r="PKR114" s="1009"/>
      <c r="PKS114" s="1009"/>
      <c r="PKT114" s="1009"/>
      <c r="PKU114" s="1009"/>
      <c r="PKV114" s="1009"/>
      <c r="PKW114" s="1009"/>
      <c r="PKX114" s="1009"/>
      <c r="PKY114" s="1009"/>
      <c r="PKZ114" s="1009"/>
      <c r="PLA114" s="1009"/>
      <c r="PLB114" s="1009"/>
      <c r="PLC114" s="1009"/>
      <c r="PLD114" s="1009"/>
      <c r="PLE114" s="1009"/>
      <c r="PLF114" s="1009"/>
      <c r="PLG114" s="1009"/>
      <c r="PLH114" s="1009"/>
      <c r="PLI114" s="1009"/>
      <c r="PLJ114" s="1009"/>
      <c r="PLK114" s="1009"/>
      <c r="PLL114" s="1009"/>
      <c r="PLM114" s="1009"/>
      <c r="PLN114" s="1009"/>
      <c r="PLO114" s="1009"/>
      <c r="PLP114" s="1009"/>
      <c r="PLQ114" s="1009"/>
      <c r="PLR114" s="1009"/>
      <c r="PLS114" s="1009"/>
      <c r="PLT114" s="1009"/>
      <c r="PLU114" s="1009"/>
      <c r="PLV114" s="1009"/>
      <c r="PLW114" s="1009"/>
      <c r="PLX114" s="1009"/>
      <c r="PLY114" s="1009"/>
      <c r="PLZ114" s="1009"/>
      <c r="PMA114" s="1009"/>
      <c r="PMB114" s="1009"/>
      <c r="PMC114" s="1009"/>
      <c r="PMD114" s="1009"/>
      <c r="PME114" s="1009"/>
      <c r="PMF114" s="1009"/>
      <c r="PMG114" s="1009"/>
      <c r="PMH114" s="1009"/>
      <c r="PMI114" s="1009"/>
      <c r="PMJ114" s="1009"/>
      <c r="PMK114" s="1009"/>
      <c r="PML114" s="1009"/>
      <c r="PMM114" s="1009"/>
      <c r="PMN114" s="1009"/>
      <c r="PMO114" s="1009"/>
      <c r="PMP114" s="1009"/>
      <c r="PMQ114" s="1009"/>
      <c r="PMR114" s="1009"/>
      <c r="PMS114" s="1009"/>
      <c r="PMT114" s="1009"/>
      <c r="PMU114" s="1009"/>
      <c r="PMV114" s="1009"/>
      <c r="PMW114" s="1009"/>
      <c r="PMX114" s="1009"/>
      <c r="PMY114" s="1009"/>
      <c r="PMZ114" s="1009"/>
      <c r="PNA114" s="1009"/>
      <c r="PNB114" s="1009"/>
      <c r="PNC114" s="1009"/>
      <c r="PND114" s="1009"/>
      <c r="PNE114" s="1009"/>
      <c r="PNF114" s="1009"/>
      <c r="PNG114" s="1009"/>
      <c r="PNH114" s="1009"/>
      <c r="PNI114" s="1009"/>
      <c r="PNJ114" s="1009"/>
      <c r="PNK114" s="1009"/>
      <c r="PNL114" s="1009"/>
      <c r="PNM114" s="1009"/>
      <c r="PNN114" s="1009"/>
      <c r="PNO114" s="1009"/>
      <c r="PNP114" s="1009"/>
      <c r="PNQ114" s="1009"/>
      <c r="PNR114" s="1009"/>
      <c r="PNS114" s="1009"/>
      <c r="PNT114" s="1009"/>
      <c r="PNU114" s="1009"/>
      <c r="PNV114" s="1009"/>
      <c r="PNW114" s="1009"/>
      <c r="PNX114" s="1009"/>
      <c r="PNY114" s="1009"/>
      <c r="PNZ114" s="1009"/>
      <c r="POA114" s="1009"/>
      <c r="POB114" s="1009"/>
      <c r="POC114" s="1009"/>
      <c r="POD114" s="1009"/>
      <c r="POE114" s="1009"/>
      <c r="POF114" s="1009"/>
      <c r="POG114" s="1009"/>
      <c r="POH114" s="1009"/>
      <c r="POI114" s="1009"/>
      <c r="POJ114" s="1009"/>
      <c r="POK114" s="1009"/>
      <c r="POL114" s="1009"/>
      <c r="POM114" s="1009"/>
      <c r="PON114" s="1009"/>
      <c r="POO114" s="1009"/>
      <c r="POP114" s="1009"/>
      <c r="POQ114" s="1009"/>
      <c r="POR114" s="1009"/>
      <c r="POS114" s="1009"/>
      <c r="POT114" s="1009"/>
      <c r="POU114" s="1009"/>
      <c r="POV114" s="1009"/>
      <c r="POW114" s="1009"/>
      <c r="POX114" s="1009"/>
      <c r="POY114" s="1009"/>
      <c r="POZ114" s="1009"/>
      <c r="PPA114" s="1009"/>
      <c r="PPB114" s="1009"/>
      <c r="PPC114" s="1009"/>
      <c r="PPD114" s="1009"/>
      <c r="PPE114" s="1009"/>
      <c r="PPF114" s="1009"/>
      <c r="PPG114" s="1009"/>
      <c r="PPH114" s="1009"/>
      <c r="PPI114" s="1009"/>
      <c r="PPJ114" s="1009"/>
      <c r="PPK114" s="1009"/>
      <c r="PPL114" s="1009"/>
      <c r="PPM114" s="1009"/>
      <c r="PPN114" s="1009"/>
      <c r="PPO114" s="1009"/>
      <c r="PPP114" s="1009"/>
      <c r="PPQ114" s="1009"/>
      <c r="PPR114" s="1009"/>
      <c r="PPS114" s="1009"/>
      <c r="PPT114" s="1009"/>
      <c r="PPU114" s="1009"/>
      <c r="PPV114" s="1009"/>
      <c r="PPW114" s="1009"/>
      <c r="PPX114" s="1009"/>
      <c r="PPY114" s="1009"/>
      <c r="PPZ114" s="1009"/>
      <c r="PQA114" s="1009"/>
      <c r="PQB114" s="1009"/>
      <c r="PQC114" s="1009"/>
      <c r="PQD114" s="1009"/>
      <c r="PQE114" s="1009"/>
      <c r="PQF114" s="1009"/>
      <c r="PQG114" s="1009"/>
      <c r="PQH114" s="1009"/>
      <c r="PQI114" s="1009"/>
      <c r="PQJ114" s="1009"/>
      <c r="PQK114" s="1009"/>
      <c r="PQL114" s="1009"/>
      <c r="PQM114" s="1009"/>
      <c r="PQN114" s="1009"/>
      <c r="PQO114" s="1009"/>
      <c r="PQP114" s="1009"/>
      <c r="PQQ114" s="1009"/>
      <c r="PQR114" s="1009"/>
      <c r="PQS114" s="1009"/>
      <c r="PQT114" s="1009"/>
      <c r="PQU114" s="1009"/>
      <c r="PQV114" s="1009"/>
      <c r="PQW114" s="1009"/>
      <c r="PQX114" s="1009"/>
      <c r="PQY114" s="1009"/>
      <c r="PQZ114" s="1009"/>
      <c r="PRA114" s="1009"/>
      <c r="PRB114" s="1009"/>
      <c r="PRC114" s="1009"/>
      <c r="PRD114" s="1009"/>
      <c r="PRE114" s="1009"/>
      <c r="PRF114" s="1009"/>
      <c r="PRG114" s="1009"/>
      <c r="PRH114" s="1009"/>
      <c r="PRI114" s="1009"/>
      <c r="PRJ114" s="1009"/>
      <c r="PRK114" s="1009"/>
      <c r="PRL114" s="1009"/>
      <c r="PRM114" s="1009"/>
      <c r="PRN114" s="1009"/>
      <c r="PRO114" s="1009"/>
      <c r="PRP114" s="1009"/>
      <c r="PRQ114" s="1009"/>
      <c r="PRR114" s="1009"/>
      <c r="PRS114" s="1009"/>
      <c r="PRT114" s="1009"/>
      <c r="PRU114" s="1009"/>
      <c r="PRV114" s="1009"/>
      <c r="PRW114" s="1009"/>
      <c r="PRX114" s="1009"/>
      <c r="PRY114" s="1009"/>
      <c r="PRZ114" s="1009"/>
      <c r="PSA114" s="1009"/>
      <c r="PSB114" s="1009"/>
      <c r="PSC114" s="1009"/>
      <c r="PSD114" s="1009"/>
      <c r="PSE114" s="1009"/>
      <c r="PSF114" s="1009"/>
      <c r="PSG114" s="1009"/>
      <c r="PSH114" s="1009"/>
      <c r="PSI114" s="1009"/>
      <c r="PSJ114" s="1009"/>
      <c r="PSK114" s="1009"/>
      <c r="PSL114" s="1009"/>
      <c r="PSM114" s="1009"/>
      <c r="PSN114" s="1009"/>
      <c r="PSO114" s="1009"/>
      <c r="PSP114" s="1009"/>
      <c r="PSQ114" s="1009"/>
      <c r="PSR114" s="1009"/>
      <c r="PSS114" s="1009"/>
      <c r="PST114" s="1009"/>
      <c r="PSU114" s="1009"/>
      <c r="PSV114" s="1009"/>
      <c r="PSW114" s="1009"/>
      <c r="PSX114" s="1009"/>
      <c r="PSY114" s="1009"/>
      <c r="PSZ114" s="1009"/>
      <c r="PTA114" s="1009"/>
      <c r="PTB114" s="1009"/>
      <c r="PTC114" s="1009"/>
      <c r="PTD114" s="1009"/>
      <c r="PTE114" s="1009"/>
      <c r="PTF114" s="1009"/>
      <c r="PTG114" s="1009"/>
      <c r="PTH114" s="1009"/>
      <c r="PTI114" s="1009"/>
      <c r="PTJ114" s="1009"/>
      <c r="PTK114" s="1009"/>
      <c r="PTL114" s="1009"/>
      <c r="PTM114" s="1009"/>
      <c r="PTN114" s="1009"/>
      <c r="PTO114" s="1009"/>
      <c r="PTP114" s="1009"/>
      <c r="PTQ114" s="1009"/>
      <c r="PTR114" s="1009"/>
      <c r="PTS114" s="1009"/>
      <c r="PTT114" s="1009"/>
      <c r="PTU114" s="1009"/>
      <c r="PTV114" s="1009"/>
      <c r="PTW114" s="1009"/>
      <c r="PTX114" s="1009"/>
      <c r="PTY114" s="1009"/>
      <c r="PTZ114" s="1009"/>
      <c r="PUA114" s="1009"/>
      <c r="PUB114" s="1009"/>
      <c r="PUC114" s="1009"/>
      <c r="PUD114" s="1009"/>
      <c r="PUE114" s="1009"/>
      <c r="PUF114" s="1009"/>
      <c r="PUG114" s="1009"/>
      <c r="PUH114" s="1009"/>
      <c r="PUI114" s="1009"/>
      <c r="PUJ114" s="1009"/>
      <c r="PUK114" s="1009"/>
      <c r="PUL114" s="1009"/>
      <c r="PUM114" s="1009"/>
      <c r="PUN114" s="1009"/>
      <c r="PUO114" s="1009"/>
      <c r="PUP114" s="1009"/>
      <c r="PUQ114" s="1009"/>
      <c r="PUR114" s="1009"/>
      <c r="PUS114" s="1009"/>
      <c r="PUT114" s="1009"/>
      <c r="PUU114" s="1009"/>
      <c r="PUV114" s="1009"/>
      <c r="PUW114" s="1009"/>
      <c r="PUX114" s="1009"/>
      <c r="PUY114" s="1009"/>
      <c r="PUZ114" s="1009"/>
      <c r="PVA114" s="1009"/>
      <c r="PVB114" s="1009"/>
      <c r="PVC114" s="1009"/>
      <c r="PVD114" s="1009"/>
      <c r="PVE114" s="1009"/>
      <c r="PVF114" s="1009"/>
      <c r="PVG114" s="1009"/>
      <c r="PVH114" s="1009"/>
      <c r="PVI114" s="1009"/>
      <c r="PVJ114" s="1009"/>
      <c r="PVK114" s="1009"/>
      <c r="PVL114" s="1009"/>
      <c r="PVM114" s="1009"/>
      <c r="PVN114" s="1009"/>
      <c r="PVO114" s="1009"/>
      <c r="PVP114" s="1009"/>
      <c r="PVQ114" s="1009"/>
      <c r="PVR114" s="1009"/>
      <c r="PVS114" s="1009"/>
      <c r="PVT114" s="1009"/>
      <c r="PVU114" s="1009"/>
      <c r="PVV114" s="1009"/>
      <c r="PVW114" s="1009"/>
      <c r="PVX114" s="1009"/>
      <c r="PVY114" s="1009"/>
      <c r="PVZ114" s="1009"/>
      <c r="PWA114" s="1009"/>
      <c r="PWB114" s="1009"/>
      <c r="PWC114" s="1009"/>
      <c r="PWD114" s="1009"/>
      <c r="PWE114" s="1009"/>
      <c r="PWF114" s="1009"/>
      <c r="PWG114" s="1009"/>
      <c r="PWH114" s="1009"/>
      <c r="PWI114" s="1009"/>
      <c r="PWJ114" s="1009"/>
      <c r="PWK114" s="1009"/>
      <c r="PWL114" s="1009"/>
      <c r="PWM114" s="1009"/>
      <c r="PWN114" s="1009"/>
      <c r="PWO114" s="1009"/>
      <c r="PWP114" s="1009"/>
      <c r="PWQ114" s="1009"/>
      <c r="PWR114" s="1009"/>
      <c r="PWS114" s="1009"/>
      <c r="PWT114" s="1009"/>
      <c r="PWU114" s="1009"/>
      <c r="PWV114" s="1009"/>
      <c r="PWW114" s="1009"/>
      <c r="PWX114" s="1009"/>
      <c r="PWY114" s="1009"/>
      <c r="PWZ114" s="1009"/>
      <c r="PXA114" s="1009"/>
      <c r="PXB114" s="1009"/>
      <c r="PXC114" s="1009"/>
      <c r="PXD114" s="1009"/>
      <c r="PXE114" s="1009"/>
      <c r="PXF114" s="1009"/>
      <c r="PXG114" s="1009"/>
      <c r="PXH114" s="1009"/>
      <c r="PXI114" s="1009"/>
      <c r="PXJ114" s="1009"/>
      <c r="PXK114" s="1009"/>
      <c r="PXL114" s="1009"/>
      <c r="PXM114" s="1009"/>
      <c r="PXN114" s="1009"/>
      <c r="PXO114" s="1009"/>
      <c r="PXP114" s="1009"/>
      <c r="PXQ114" s="1009"/>
      <c r="PXR114" s="1009"/>
      <c r="PXS114" s="1009"/>
      <c r="PXT114" s="1009"/>
      <c r="PXU114" s="1009"/>
      <c r="PXV114" s="1009"/>
      <c r="PXW114" s="1009"/>
      <c r="PXX114" s="1009"/>
      <c r="PXY114" s="1009"/>
      <c r="PXZ114" s="1009"/>
      <c r="PYA114" s="1009"/>
      <c r="PYB114" s="1009"/>
      <c r="PYC114" s="1009"/>
      <c r="PYD114" s="1009"/>
      <c r="PYE114" s="1009"/>
      <c r="PYF114" s="1009"/>
      <c r="PYG114" s="1009"/>
      <c r="PYH114" s="1009"/>
      <c r="PYI114" s="1009"/>
      <c r="PYJ114" s="1009"/>
      <c r="PYK114" s="1009"/>
      <c r="PYL114" s="1009"/>
      <c r="PYM114" s="1009"/>
      <c r="PYN114" s="1009"/>
      <c r="PYO114" s="1009"/>
      <c r="PYP114" s="1009"/>
      <c r="PYQ114" s="1009"/>
      <c r="PYR114" s="1009"/>
      <c r="PYS114" s="1009"/>
      <c r="PYT114" s="1009"/>
      <c r="PYU114" s="1009"/>
      <c r="PYV114" s="1009"/>
      <c r="PYW114" s="1009"/>
      <c r="PYX114" s="1009"/>
      <c r="PYY114" s="1009"/>
      <c r="PYZ114" s="1009"/>
      <c r="PZA114" s="1009"/>
      <c r="PZB114" s="1009"/>
      <c r="PZC114" s="1009"/>
      <c r="PZD114" s="1009"/>
      <c r="PZE114" s="1009"/>
      <c r="PZF114" s="1009"/>
      <c r="PZG114" s="1009"/>
      <c r="PZH114" s="1009"/>
      <c r="PZI114" s="1009"/>
      <c r="PZJ114" s="1009"/>
      <c r="PZK114" s="1009"/>
      <c r="PZL114" s="1009"/>
      <c r="PZM114" s="1009"/>
      <c r="PZN114" s="1009"/>
      <c r="PZO114" s="1009"/>
      <c r="PZP114" s="1009"/>
      <c r="PZQ114" s="1009"/>
      <c r="PZR114" s="1009"/>
      <c r="PZS114" s="1009"/>
      <c r="PZT114" s="1009"/>
      <c r="PZU114" s="1009"/>
      <c r="PZV114" s="1009"/>
      <c r="PZW114" s="1009"/>
      <c r="PZX114" s="1009"/>
      <c r="PZY114" s="1009"/>
      <c r="PZZ114" s="1009"/>
      <c r="QAA114" s="1009"/>
      <c r="QAB114" s="1009"/>
      <c r="QAC114" s="1009"/>
      <c r="QAD114" s="1009"/>
      <c r="QAE114" s="1009"/>
      <c r="QAF114" s="1009"/>
      <c r="QAG114" s="1009"/>
      <c r="QAH114" s="1009"/>
      <c r="QAI114" s="1009"/>
      <c r="QAJ114" s="1009"/>
      <c r="QAK114" s="1009"/>
      <c r="QAL114" s="1009"/>
      <c r="QAM114" s="1009"/>
      <c r="QAN114" s="1009"/>
      <c r="QAO114" s="1009"/>
      <c r="QAP114" s="1009"/>
      <c r="QAQ114" s="1009"/>
      <c r="QAR114" s="1009"/>
      <c r="QAS114" s="1009"/>
      <c r="QAT114" s="1009"/>
      <c r="QAU114" s="1009"/>
      <c r="QAV114" s="1009"/>
      <c r="QAW114" s="1009"/>
      <c r="QAX114" s="1009"/>
      <c r="QAY114" s="1009"/>
      <c r="QAZ114" s="1009"/>
      <c r="QBA114" s="1009"/>
      <c r="QBB114" s="1009"/>
      <c r="QBC114" s="1009"/>
      <c r="QBD114" s="1009"/>
      <c r="QBE114" s="1009"/>
      <c r="QBF114" s="1009"/>
      <c r="QBG114" s="1009"/>
      <c r="QBH114" s="1009"/>
      <c r="QBI114" s="1009"/>
      <c r="QBJ114" s="1009"/>
      <c r="QBK114" s="1009"/>
      <c r="QBL114" s="1009"/>
      <c r="QBM114" s="1009"/>
      <c r="QBN114" s="1009"/>
      <c r="QBO114" s="1009"/>
      <c r="QBP114" s="1009"/>
      <c r="QBQ114" s="1009"/>
      <c r="QBR114" s="1009"/>
      <c r="QBS114" s="1009"/>
      <c r="QBT114" s="1009"/>
      <c r="QBU114" s="1009"/>
      <c r="QBV114" s="1009"/>
      <c r="QBW114" s="1009"/>
      <c r="QBX114" s="1009"/>
      <c r="QBY114" s="1009"/>
      <c r="QBZ114" s="1009"/>
      <c r="QCA114" s="1009"/>
      <c r="QCB114" s="1009"/>
      <c r="QCC114" s="1009"/>
      <c r="QCD114" s="1009"/>
      <c r="QCE114" s="1009"/>
      <c r="QCF114" s="1009"/>
      <c r="QCG114" s="1009"/>
      <c r="QCH114" s="1009"/>
      <c r="QCI114" s="1009"/>
      <c r="QCJ114" s="1009"/>
      <c r="QCK114" s="1009"/>
      <c r="QCL114" s="1009"/>
      <c r="QCM114" s="1009"/>
      <c r="QCN114" s="1009"/>
      <c r="QCO114" s="1009"/>
      <c r="QCP114" s="1009"/>
      <c r="QCQ114" s="1009"/>
      <c r="QCR114" s="1009"/>
      <c r="QCS114" s="1009"/>
      <c r="QCT114" s="1009"/>
      <c r="QCU114" s="1009"/>
      <c r="QCV114" s="1009"/>
      <c r="QCW114" s="1009"/>
      <c r="QCX114" s="1009"/>
      <c r="QCY114" s="1009"/>
      <c r="QCZ114" s="1009"/>
      <c r="QDA114" s="1009"/>
      <c r="QDB114" s="1009"/>
      <c r="QDC114" s="1009"/>
      <c r="QDD114" s="1009"/>
      <c r="QDE114" s="1009"/>
      <c r="QDF114" s="1009"/>
      <c r="QDG114" s="1009"/>
      <c r="QDH114" s="1009"/>
      <c r="QDI114" s="1009"/>
      <c r="QDJ114" s="1009"/>
      <c r="QDK114" s="1009"/>
      <c r="QDL114" s="1009"/>
      <c r="QDM114" s="1009"/>
      <c r="QDN114" s="1009"/>
      <c r="QDO114" s="1009"/>
      <c r="QDP114" s="1009"/>
      <c r="QDQ114" s="1009"/>
      <c r="QDR114" s="1009"/>
      <c r="QDS114" s="1009"/>
      <c r="QDT114" s="1009"/>
      <c r="QDU114" s="1009"/>
      <c r="QDV114" s="1009"/>
      <c r="QDW114" s="1009"/>
      <c r="QDX114" s="1009"/>
      <c r="QDY114" s="1009"/>
      <c r="QDZ114" s="1009"/>
      <c r="QEA114" s="1009"/>
      <c r="QEB114" s="1009"/>
      <c r="QEC114" s="1009"/>
      <c r="QED114" s="1009"/>
      <c r="QEE114" s="1009"/>
      <c r="QEF114" s="1009"/>
      <c r="QEG114" s="1009"/>
      <c r="QEH114" s="1009"/>
      <c r="QEI114" s="1009"/>
      <c r="QEJ114" s="1009"/>
      <c r="QEK114" s="1009"/>
      <c r="QEL114" s="1009"/>
      <c r="QEM114" s="1009"/>
      <c r="QEN114" s="1009"/>
      <c r="QEO114" s="1009"/>
      <c r="QEP114" s="1009"/>
      <c r="QEQ114" s="1009"/>
      <c r="QER114" s="1009"/>
      <c r="QES114" s="1009"/>
      <c r="QET114" s="1009"/>
      <c r="QEU114" s="1009"/>
      <c r="QEV114" s="1009"/>
      <c r="QEW114" s="1009"/>
      <c r="QEX114" s="1009"/>
      <c r="QEY114" s="1009"/>
      <c r="QEZ114" s="1009"/>
      <c r="QFA114" s="1009"/>
      <c r="QFB114" s="1009"/>
      <c r="QFC114" s="1009"/>
      <c r="QFD114" s="1009"/>
      <c r="QFE114" s="1009"/>
      <c r="QFF114" s="1009"/>
      <c r="QFG114" s="1009"/>
      <c r="QFH114" s="1009"/>
      <c r="QFI114" s="1009"/>
      <c r="QFJ114" s="1009"/>
      <c r="QFK114" s="1009"/>
      <c r="QFL114" s="1009"/>
      <c r="QFM114" s="1009"/>
      <c r="QFN114" s="1009"/>
      <c r="QFO114" s="1009"/>
      <c r="QFP114" s="1009"/>
      <c r="QFQ114" s="1009"/>
      <c r="QFR114" s="1009"/>
      <c r="QFS114" s="1009"/>
      <c r="QFT114" s="1009"/>
      <c r="QFU114" s="1009"/>
      <c r="QFV114" s="1009"/>
      <c r="QFW114" s="1009"/>
      <c r="QFX114" s="1009"/>
      <c r="QFY114" s="1009"/>
      <c r="QFZ114" s="1009"/>
      <c r="QGA114" s="1009"/>
      <c r="QGB114" s="1009"/>
      <c r="QGC114" s="1009"/>
      <c r="QGD114" s="1009"/>
      <c r="QGE114" s="1009"/>
      <c r="QGF114" s="1009"/>
      <c r="QGG114" s="1009"/>
      <c r="QGH114" s="1009"/>
      <c r="QGI114" s="1009"/>
      <c r="QGJ114" s="1009"/>
      <c r="QGK114" s="1009"/>
      <c r="QGL114" s="1009"/>
      <c r="QGM114" s="1009"/>
      <c r="QGN114" s="1009"/>
      <c r="QGO114" s="1009"/>
      <c r="QGP114" s="1009"/>
      <c r="QGQ114" s="1009"/>
      <c r="QGR114" s="1009"/>
      <c r="QGS114" s="1009"/>
      <c r="QGT114" s="1009"/>
      <c r="QGU114" s="1009"/>
      <c r="QGV114" s="1009"/>
      <c r="QGW114" s="1009"/>
      <c r="QGX114" s="1009"/>
      <c r="QGY114" s="1009"/>
      <c r="QGZ114" s="1009"/>
      <c r="QHA114" s="1009"/>
      <c r="QHB114" s="1009"/>
      <c r="QHC114" s="1009"/>
      <c r="QHD114" s="1009"/>
      <c r="QHE114" s="1009"/>
      <c r="QHF114" s="1009"/>
      <c r="QHG114" s="1009"/>
      <c r="QHH114" s="1009"/>
      <c r="QHI114" s="1009"/>
      <c r="QHJ114" s="1009"/>
      <c r="QHK114" s="1009"/>
      <c r="QHL114" s="1009"/>
      <c r="QHM114" s="1009"/>
      <c r="QHN114" s="1009"/>
      <c r="QHO114" s="1009"/>
      <c r="QHP114" s="1009"/>
      <c r="QHQ114" s="1009"/>
      <c r="QHR114" s="1009"/>
      <c r="QHS114" s="1009"/>
      <c r="QHT114" s="1009"/>
      <c r="QHU114" s="1009"/>
      <c r="QHV114" s="1009"/>
      <c r="QHW114" s="1009"/>
      <c r="QHX114" s="1009"/>
      <c r="QHY114" s="1009"/>
      <c r="QHZ114" s="1009"/>
      <c r="QIA114" s="1009"/>
      <c r="QIB114" s="1009"/>
      <c r="QIC114" s="1009"/>
      <c r="QID114" s="1009"/>
      <c r="QIE114" s="1009"/>
      <c r="QIF114" s="1009"/>
      <c r="QIG114" s="1009"/>
      <c r="QIH114" s="1009"/>
      <c r="QII114" s="1009"/>
      <c r="QIJ114" s="1009"/>
      <c r="QIK114" s="1009"/>
      <c r="QIL114" s="1009"/>
      <c r="QIM114" s="1009"/>
      <c r="QIN114" s="1009"/>
      <c r="QIO114" s="1009"/>
      <c r="QIP114" s="1009"/>
      <c r="QIQ114" s="1009"/>
      <c r="QIR114" s="1009"/>
      <c r="QIS114" s="1009"/>
      <c r="QIT114" s="1009"/>
      <c r="QIU114" s="1009"/>
      <c r="QIV114" s="1009"/>
      <c r="QIW114" s="1009"/>
      <c r="QIX114" s="1009"/>
      <c r="QIY114" s="1009"/>
      <c r="QIZ114" s="1009"/>
      <c r="QJA114" s="1009"/>
      <c r="QJB114" s="1009"/>
      <c r="QJC114" s="1009"/>
      <c r="QJD114" s="1009"/>
      <c r="QJE114" s="1009"/>
      <c r="QJF114" s="1009"/>
      <c r="QJG114" s="1009"/>
      <c r="QJH114" s="1009"/>
      <c r="QJI114" s="1009"/>
      <c r="QJJ114" s="1009"/>
      <c r="QJK114" s="1009"/>
      <c r="QJL114" s="1009"/>
      <c r="QJM114" s="1009"/>
      <c r="QJN114" s="1009"/>
      <c r="QJO114" s="1009"/>
      <c r="QJP114" s="1009"/>
      <c r="QJQ114" s="1009"/>
      <c r="QJR114" s="1009"/>
      <c r="QJS114" s="1009"/>
      <c r="QJT114" s="1009"/>
      <c r="QJU114" s="1009"/>
      <c r="QJV114" s="1009"/>
      <c r="QJW114" s="1009"/>
      <c r="QJX114" s="1009"/>
      <c r="QJY114" s="1009"/>
      <c r="QJZ114" s="1009"/>
      <c r="QKA114" s="1009"/>
      <c r="QKB114" s="1009"/>
      <c r="QKC114" s="1009"/>
      <c r="QKD114" s="1009"/>
      <c r="QKE114" s="1009"/>
      <c r="QKF114" s="1009"/>
      <c r="QKG114" s="1009"/>
      <c r="QKH114" s="1009"/>
      <c r="QKI114" s="1009"/>
      <c r="QKJ114" s="1009"/>
      <c r="QKK114" s="1009"/>
      <c r="QKL114" s="1009"/>
      <c r="QKM114" s="1009"/>
      <c r="QKN114" s="1009"/>
      <c r="QKO114" s="1009"/>
      <c r="QKP114" s="1009"/>
      <c r="QKQ114" s="1009"/>
      <c r="QKR114" s="1009"/>
      <c r="QKS114" s="1009"/>
      <c r="QKT114" s="1009"/>
      <c r="QKU114" s="1009"/>
      <c r="QKV114" s="1009"/>
      <c r="QKW114" s="1009"/>
      <c r="QKX114" s="1009"/>
      <c r="QKY114" s="1009"/>
      <c r="QKZ114" s="1009"/>
      <c r="QLA114" s="1009"/>
      <c r="QLB114" s="1009"/>
      <c r="QLC114" s="1009"/>
      <c r="QLD114" s="1009"/>
      <c r="QLE114" s="1009"/>
      <c r="QLF114" s="1009"/>
      <c r="QLG114" s="1009"/>
      <c r="QLH114" s="1009"/>
      <c r="QLI114" s="1009"/>
      <c r="QLJ114" s="1009"/>
      <c r="QLK114" s="1009"/>
      <c r="QLL114" s="1009"/>
      <c r="QLM114" s="1009"/>
      <c r="QLN114" s="1009"/>
      <c r="QLO114" s="1009"/>
      <c r="QLP114" s="1009"/>
      <c r="QLQ114" s="1009"/>
      <c r="QLR114" s="1009"/>
      <c r="QLS114" s="1009"/>
      <c r="QLT114" s="1009"/>
      <c r="QLU114" s="1009"/>
      <c r="QLV114" s="1009"/>
      <c r="QLW114" s="1009"/>
      <c r="QLX114" s="1009"/>
      <c r="QLY114" s="1009"/>
      <c r="QLZ114" s="1009"/>
      <c r="QMA114" s="1009"/>
      <c r="QMB114" s="1009"/>
      <c r="QMC114" s="1009"/>
      <c r="QMD114" s="1009"/>
      <c r="QME114" s="1009"/>
      <c r="QMF114" s="1009"/>
      <c r="QMG114" s="1009"/>
      <c r="QMH114" s="1009"/>
      <c r="QMI114" s="1009"/>
      <c r="QMJ114" s="1009"/>
      <c r="QMK114" s="1009"/>
      <c r="QML114" s="1009"/>
      <c r="QMM114" s="1009"/>
      <c r="QMN114" s="1009"/>
      <c r="QMO114" s="1009"/>
      <c r="QMP114" s="1009"/>
      <c r="QMQ114" s="1009"/>
      <c r="QMR114" s="1009"/>
      <c r="QMS114" s="1009"/>
      <c r="QMT114" s="1009"/>
      <c r="QMU114" s="1009"/>
      <c r="QMV114" s="1009"/>
      <c r="QMW114" s="1009"/>
      <c r="QMX114" s="1009"/>
      <c r="QMY114" s="1009"/>
      <c r="QMZ114" s="1009"/>
      <c r="QNA114" s="1009"/>
      <c r="QNB114" s="1009"/>
      <c r="QNC114" s="1009"/>
      <c r="QND114" s="1009"/>
      <c r="QNE114" s="1009"/>
      <c r="QNF114" s="1009"/>
      <c r="QNG114" s="1009"/>
      <c r="QNH114" s="1009"/>
      <c r="QNI114" s="1009"/>
      <c r="QNJ114" s="1009"/>
      <c r="QNK114" s="1009"/>
      <c r="QNL114" s="1009"/>
      <c r="QNM114" s="1009"/>
      <c r="QNN114" s="1009"/>
      <c r="QNO114" s="1009"/>
      <c r="QNP114" s="1009"/>
      <c r="QNQ114" s="1009"/>
      <c r="QNR114" s="1009"/>
      <c r="QNS114" s="1009"/>
      <c r="QNT114" s="1009"/>
      <c r="QNU114" s="1009"/>
      <c r="QNV114" s="1009"/>
      <c r="QNW114" s="1009"/>
      <c r="QNX114" s="1009"/>
      <c r="QNY114" s="1009"/>
      <c r="QNZ114" s="1009"/>
      <c r="QOA114" s="1009"/>
      <c r="QOB114" s="1009"/>
      <c r="QOC114" s="1009"/>
      <c r="QOD114" s="1009"/>
      <c r="QOE114" s="1009"/>
      <c r="QOF114" s="1009"/>
      <c r="QOG114" s="1009"/>
      <c r="QOH114" s="1009"/>
      <c r="QOI114" s="1009"/>
      <c r="QOJ114" s="1009"/>
      <c r="QOK114" s="1009"/>
      <c r="QOL114" s="1009"/>
      <c r="QOM114" s="1009"/>
      <c r="QON114" s="1009"/>
      <c r="QOO114" s="1009"/>
      <c r="QOP114" s="1009"/>
      <c r="QOQ114" s="1009"/>
      <c r="QOR114" s="1009"/>
      <c r="QOS114" s="1009"/>
      <c r="QOT114" s="1009"/>
      <c r="QOU114" s="1009"/>
      <c r="QOV114" s="1009"/>
      <c r="QOW114" s="1009"/>
      <c r="QOX114" s="1009"/>
      <c r="QOY114" s="1009"/>
      <c r="QOZ114" s="1009"/>
      <c r="QPA114" s="1009"/>
      <c r="QPB114" s="1009"/>
      <c r="QPC114" s="1009"/>
      <c r="QPD114" s="1009"/>
      <c r="QPE114" s="1009"/>
      <c r="QPF114" s="1009"/>
      <c r="QPG114" s="1009"/>
      <c r="QPH114" s="1009"/>
      <c r="QPI114" s="1009"/>
      <c r="QPJ114" s="1009"/>
      <c r="QPK114" s="1009"/>
      <c r="QPL114" s="1009"/>
      <c r="QPM114" s="1009"/>
      <c r="QPN114" s="1009"/>
      <c r="QPO114" s="1009"/>
      <c r="QPP114" s="1009"/>
      <c r="QPQ114" s="1009"/>
      <c r="QPR114" s="1009"/>
      <c r="QPS114" s="1009"/>
      <c r="QPT114" s="1009"/>
      <c r="QPU114" s="1009"/>
      <c r="QPV114" s="1009"/>
      <c r="QPW114" s="1009"/>
      <c r="QPX114" s="1009"/>
      <c r="QPY114" s="1009"/>
      <c r="QPZ114" s="1009"/>
      <c r="QQA114" s="1009"/>
      <c r="QQB114" s="1009"/>
      <c r="QQC114" s="1009"/>
      <c r="QQD114" s="1009"/>
      <c r="QQE114" s="1009"/>
      <c r="QQF114" s="1009"/>
      <c r="QQG114" s="1009"/>
      <c r="QQH114" s="1009"/>
      <c r="QQI114" s="1009"/>
      <c r="QQJ114" s="1009"/>
      <c r="QQK114" s="1009"/>
      <c r="QQL114" s="1009"/>
      <c r="QQM114" s="1009"/>
      <c r="QQN114" s="1009"/>
      <c r="QQO114" s="1009"/>
      <c r="QQP114" s="1009"/>
      <c r="QQQ114" s="1009"/>
      <c r="QQR114" s="1009"/>
      <c r="QQS114" s="1009"/>
      <c r="QQT114" s="1009"/>
      <c r="QQU114" s="1009"/>
      <c r="QQV114" s="1009"/>
      <c r="QQW114" s="1009"/>
      <c r="QQX114" s="1009"/>
      <c r="QQY114" s="1009"/>
      <c r="QQZ114" s="1009"/>
      <c r="QRA114" s="1009"/>
      <c r="QRB114" s="1009"/>
      <c r="QRC114" s="1009"/>
      <c r="QRD114" s="1009"/>
      <c r="QRE114" s="1009"/>
      <c r="QRF114" s="1009"/>
      <c r="QRG114" s="1009"/>
      <c r="QRH114" s="1009"/>
      <c r="QRI114" s="1009"/>
      <c r="QRJ114" s="1009"/>
      <c r="QRK114" s="1009"/>
      <c r="QRL114" s="1009"/>
      <c r="QRM114" s="1009"/>
      <c r="QRN114" s="1009"/>
      <c r="QRO114" s="1009"/>
      <c r="QRP114" s="1009"/>
      <c r="QRQ114" s="1009"/>
      <c r="QRR114" s="1009"/>
      <c r="QRS114" s="1009"/>
      <c r="QRT114" s="1009"/>
      <c r="QRU114" s="1009"/>
      <c r="QRV114" s="1009"/>
      <c r="QRW114" s="1009"/>
      <c r="QRX114" s="1009"/>
      <c r="QRY114" s="1009"/>
      <c r="QRZ114" s="1009"/>
      <c r="QSA114" s="1009"/>
      <c r="QSB114" s="1009"/>
      <c r="QSC114" s="1009"/>
      <c r="QSD114" s="1009"/>
      <c r="QSE114" s="1009"/>
      <c r="QSF114" s="1009"/>
      <c r="QSG114" s="1009"/>
      <c r="QSH114" s="1009"/>
      <c r="QSI114" s="1009"/>
      <c r="QSJ114" s="1009"/>
      <c r="QSK114" s="1009"/>
      <c r="QSL114" s="1009"/>
      <c r="QSM114" s="1009"/>
      <c r="QSN114" s="1009"/>
      <c r="QSO114" s="1009"/>
      <c r="QSP114" s="1009"/>
      <c r="QSQ114" s="1009"/>
      <c r="QSR114" s="1009"/>
      <c r="QSS114" s="1009"/>
      <c r="QST114" s="1009"/>
      <c r="QSU114" s="1009"/>
      <c r="QSV114" s="1009"/>
      <c r="QSW114" s="1009"/>
      <c r="QSX114" s="1009"/>
      <c r="QSY114" s="1009"/>
      <c r="QSZ114" s="1009"/>
      <c r="QTA114" s="1009"/>
      <c r="QTB114" s="1009"/>
      <c r="QTC114" s="1009"/>
      <c r="QTD114" s="1009"/>
      <c r="QTE114" s="1009"/>
      <c r="QTF114" s="1009"/>
      <c r="QTG114" s="1009"/>
      <c r="QTH114" s="1009"/>
      <c r="QTI114" s="1009"/>
      <c r="QTJ114" s="1009"/>
      <c r="QTK114" s="1009"/>
      <c r="QTL114" s="1009"/>
      <c r="QTM114" s="1009"/>
      <c r="QTN114" s="1009"/>
      <c r="QTO114" s="1009"/>
      <c r="QTP114" s="1009"/>
      <c r="QTQ114" s="1009"/>
      <c r="QTR114" s="1009"/>
      <c r="QTS114" s="1009"/>
      <c r="QTT114" s="1009"/>
      <c r="QTU114" s="1009"/>
      <c r="QTV114" s="1009"/>
      <c r="QTW114" s="1009"/>
      <c r="QTX114" s="1009"/>
      <c r="QTY114" s="1009"/>
      <c r="QTZ114" s="1009"/>
      <c r="QUA114" s="1009"/>
      <c r="QUB114" s="1009"/>
      <c r="QUC114" s="1009"/>
      <c r="QUD114" s="1009"/>
      <c r="QUE114" s="1009"/>
      <c r="QUF114" s="1009"/>
      <c r="QUG114" s="1009"/>
      <c r="QUH114" s="1009"/>
      <c r="QUI114" s="1009"/>
      <c r="QUJ114" s="1009"/>
      <c r="QUK114" s="1009"/>
      <c r="QUL114" s="1009"/>
      <c r="QUM114" s="1009"/>
      <c r="QUN114" s="1009"/>
      <c r="QUO114" s="1009"/>
      <c r="QUP114" s="1009"/>
      <c r="QUQ114" s="1009"/>
      <c r="QUR114" s="1009"/>
      <c r="QUS114" s="1009"/>
      <c r="QUT114" s="1009"/>
      <c r="QUU114" s="1009"/>
      <c r="QUV114" s="1009"/>
      <c r="QUW114" s="1009"/>
      <c r="QUX114" s="1009"/>
      <c r="QUY114" s="1009"/>
      <c r="QUZ114" s="1009"/>
      <c r="QVA114" s="1009"/>
      <c r="QVB114" s="1009"/>
      <c r="QVC114" s="1009"/>
      <c r="QVD114" s="1009"/>
      <c r="QVE114" s="1009"/>
      <c r="QVF114" s="1009"/>
      <c r="QVG114" s="1009"/>
      <c r="QVH114" s="1009"/>
      <c r="QVI114" s="1009"/>
      <c r="QVJ114" s="1009"/>
      <c r="QVK114" s="1009"/>
      <c r="QVL114" s="1009"/>
      <c r="QVM114" s="1009"/>
      <c r="QVN114" s="1009"/>
      <c r="QVO114" s="1009"/>
      <c r="QVP114" s="1009"/>
      <c r="QVQ114" s="1009"/>
      <c r="QVR114" s="1009"/>
      <c r="QVS114" s="1009"/>
      <c r="QVT114" s="1009"/>
      <c r="QVU114" s="1009"/>
      <c r="QVV114" s="1009"/>
      <c r="QVW114" s="1009"/>
      <c r="QVX114" s="1009"/>
      <c r="QVY114" s="1009"/>
      <c r="QVZ114" s="1009"/>
      <c r="QWA114" s="1009"/>
      <c r="QWB114" s="1009"/>
      <c r="QWC114" s="1009"/>
      <c r="QWD114" s="1009"/>
      <c r="QWE114" s="1009"/>
      <c r="QWF114" s="1009"/>
      <c r="QWG114" s="1009"/>
      <c r="QWH114" s="1009"/>
      <c r="QWI114" s="1009"/>
      <c r="QWJ114" s="1009"/>
      <c r="QWK114" s="1009"/>
      <c r="QWL114" s="1009"/>
      <c r="QWM114" s="1009"/>
      <c r="QWN114" s="1009"/>
      <c r="QWO114" s="1009"/>
      <c r="QWP114" s="1009"/>
      <c r="QWQ114" s="1009"/>
      <c r="QWR114" s="1009"/>
      <c r="QWS114" s="1009"/>
      <c r="QWT114" s="1009"/>
      <c r="QWU114" s="1009"/>
      <c r="QWV114" s="1009"/>
      <c r="QWW114" s="1009"/>
      <c r="QWX114" s="1009"/>
      <c r="QWY114" s="1009"/>
      <c r="QWZ114" s="1009"/>
      <c r="QXA114" s="1009"/>
      <c r="QXB114" s="1009"/>
      <c r="QXC114" s="1009"/>
      <c r="QXD114" s="1009"/>
      <c r="QXE114" s="1009"/>
      <c r="QXF114" s="1009"/>
      <c r="QXG114" s="1009"/>
      <c r="QXH114" s="1009"/>
      <c r="QXI114" s="1009"/>
      <c r="QXJ114" s="1009"/>
      <c r="QXK114" s="1009"/>
      <c r="QXL114" s="1009"/>
      <c r="QXM114" s="1009"/>
      <c r="QXN114" s="1009"/>
      <c r="QXO114" s="1009"/>
      <c r="QXP114" s="1009"/>
      <c r="QXQ114" s="1009"/>
      <c r="QXR114" s="1009"/>
      <c r="QXS114" s="1009"/>
      <c r="QXT114" s="1009"/>
      <c r="QXU114" s="1009"/>
      <c r="QXV114" s="1009"/>
      <c r="QXW114" s="1009"/>
      <c r="QXX114" s="1009"/>
      <c r="QXY114" s="1009"/>
      <c r="QXZ114" s="1009"/>
      <c r="QYA114" s="1009"/>
      <c r="QYB114" s="1009"/>
      <c r="QYC114" s="1009"/>
      <c r="QYD114" s="1009"/>
      <c r="QYE114" s="1009"/>
      <c r="QYF114" s="1009"/>
      <c r="QYG114" s="1009"/>
      <c r="QYH114" s="1009"/>
      <c r="QYI114" s="1009"/>
      <c r="QYJ114" s="1009"/>
      <c r="QYK114" s="1009"/>
      <c r="QYL114" s="1009"/>
      <c r="QYM114" s="1009"/>
      <c r="QYN114" s="1009"/>
      <c r="QYO114" s="1009"/>
      <c r="QYP114" s="1009"/>
      <c r="QYQ114" s="1009"/>
      <c r="QYR114" s="1009"/>
      <c r="QYS114" s="1009"/>
      <c r="QYT114" s="1009"/>
      <c r="QYU114" s="1009"/>
      <c r="QYV114" s="1009"/>
      <c r="QYW114" s="1009"/>
      <c r="QYX114" s="1009"/>
      <c r="QYY114" s="1009"/>
      <c r="QYZ114" s="1009"/>
      <c r="QZA114" s="1009"/>
      <c r="QZB114" s="1009"/>
      <c r="QZC114" s="1009"/>
      <c r="QZD114" s="1009"/>
      <c r="QZE114" s="1009"/>
      <c r="QZF114" s="1009"/>
      <c r="QZG114" s="1009"/>
      <c r="QZH114" s="1009"/>
      <c r="QZI114" s="1009"/>
      <c r="QZJ114" s="1009"/>
      <c r="QZK114" s="1009"/>
      <c r="QZL114" s="1009"/>
      <c r="QZM114" s="1009"/>
      <c r="QZN114" s="1009"/>
      <c r="QZO114" s="1009"/>
      <c r="QZP114" s="1009"/>
      <c r="QZQ114" s="1009"/>
      <c r="QZR114" s="1009"/>
      <c r="QZS114" s="1009"/>
      <c r="QZT114" s="1009"/>
      <c r="QZU114" s="1009"/>
      <c r="QZV114" s="1009"/>
      <c r="QZW114" s="1009"/>
      <c r="QZX114" s="1009"/>
      <c r="QZY114" s="1009"/>
      <c r="QZZ114" s="1009"/>
      <c r="RAA114" s="1009"/>
      <c r="RAB114" s="1009"/>
      <c r="RAC114" s="1009"/>
      <c r="RAD114" s="1009"/>
      <c r="RAE114" s="1009"/>
      <c r="RAF114" s="1009"/>
      <c r="RAG114" s="1009"/>
      <c r="RAH114" s="1009"/>
      <c r="RAI114" s="1009"/>
      <c r="RAJ114" s="1009"/>
      <c r="RAK114" s="1009"/>
      <c r="RAL114" s="1009"/>
      <c r="RAM114" s="1009"/>
      <c r="RAN114" s="1009"/>
      <c r="RAO114" s="1009"/>
      <c r="RAP114" s="1009"/>
      <c r="RAQ114" s="1009"/>
      <c r="RAR114" s="1009"/>
      <c r="RAS114" s="1009"/>
      <c r="RAT114" s="1009"/>
      <c r="RAU114" s="1009"/>
      <c r="RAV114" s="1009"/>
      <c r="RAW114" s="1009"/>
      <c r="RAX114" s="1009"/>
      <c r="RAY114" s="1009"/>
      <c r="RAZ114" s="1009"/>
      <c r="RBA114" s="1009"/>
      <c r="RBB114" s="1009"/>
      <c r="RBC114" s="1009"/>
      <c r="RBD114" s="1009"/>
      <c r="RBE114" s="1009"/>
      <c r="RBF114" s="1009"/>
      <c r="RBG114" s="1009"/>
      <c r="RBH114" s="1009"/>
      <c r="RBI114" s="1009"/>
      <c r="RBJ114" s="1009"/>
      <c r="RBK114" s="1009"/>
      <c r="RBL114" s="1009"/>
      <c r="RBM114" s="1009"/>
      <c r="RBN114" s="1009"/>
      <c r="RBO114" s="1009"/>
      <c r="RBP114" s="1009"/>
      <c r="RBQ114" s="1009"/>
      <c r="RBR114" s="1009"/>
      <c r="RBS114" s="1009"/>
      <c r="RBT114" s="1009"/>
      <c r="RBU114" s="1009"/>
      <c r="RBV114" s="1009"/>
      <c r="RBW114" s="1009"/>
      <c r="RBX114" s="1009"/>
      <c r="RBY114" s="1009"/>
      <c r="RBZ114" s="1009"/>
      <c r="RCA114" s="1009"/>
      <c r="RCB114" s="1009"/>
      <c r="RCC114" s="1009"/>
      <c r="RCD114" s="1009"/>
      <c r="RCE114" s="1009"/>
      <c r="RCF114" s="1009"/>
      <c r="RCG114" s="1009"/>
      <c r="RCH114" s="1009"/>
      <c r="RCI114" s="1009"/>
      <c r="RCJ114" s="1009"/>
      <c r="RCK114" s="1009"/>
      <c r="RCL114" s="1009"/>
      <c r="RCM114" s="1009"/>
      <c r="RCN114" s="1009"/>
      <c r="RCO114" s="1009"/>
      <c r="RCP114" s="1009"/>
      <c r="RCQ114" s="1009"/>
      <c r="RCR114" s="1009"/>
      <c r="RCS114" s="1009"/>
      <c r="RCT114" s="1009"/>
      <c r="RCU114" s="1009"/>
      <c r="RCV114" s="1009"/>
      <c r="RCW114" s="1009"/>
      <c r="RCX114" s="1009"/>
      <c r="RCY114" s="1009"/>
      <c r="RCZ114" s="1009"/>
      <c r="RDA114" s="1009"/>
      <c r="RDB114" s="1009"/>
      <c r="RDC114" s="1009"/>
      <c r="RDD114" s="1009"/>
      <c r="RDE114" s="1009"/>
      <c r="RDF114" s="1009"/>
      <c r="RDG114" s="1009"/>
      <c r="RDH114" s="1009"/>
      <c r="RDI114" s="1009"/>
      <c r="RDJ114" s="1009"/>
      <c r="RDK114" s="1009"/>
      <c r="RDL114" s="1009"/>
      <c r="RDM114" s="1009"/>
      <c r="RDN114" s="1009"/>
      <c r="RDO114" s="1009"/>
      <c r="RDP114" s="1009"/>
      <c r="RDQ114" s="1009"/>
      <c r="RDR114" s="1009"/>
      <c r="RDS114" s="1009"/>
      <c r="RDT114" s="1009"/>
      <c r="RDU114" s="1009"/>
      <c r="RDV114" s="1009"/>
      <c r="RDW114" s="1009"/>
      <c r="RDX114" s="1009"/>
      <c r="RDY114" s="1009"/>
      <c r="RDZ114" s="1009"/>
      <c r="REA114" s="1009"/>
      <c r="REB114" s="1009"/>
      <c r="REC114" s="1009"/>
      <c r="RED114" s="1009"/>
      <c r="REE114" s="1009"/>
      <c r="REF114" s="1009"/>
      <c r="REG114" s="1009"/>
      <c r="REH114" s="1009"/>
      <c r="REI114" s="1009"/>
      <c r="REJ114" s="1009"/>
      <c r="REK114" s="1009"/>
      <c r="REL114" s="1009"/>
      <c r="REM114" s="1009"/>
      <c r="REN114" s="1009"/>
      <c r="REO114" s="1009"/>
      <c r="REP114" s="1009"/>
      <c r="REQ114" s="1009"/>
      <c r="RER114" s="1009"/>
      <c r="RES114" s="1009"/>
      <c r="RET114" s="1009"/>
      <c r="REU114" s="1009"/>
      <c r="REV114" s="1009"/>
      <c r="REW114" s="1009"/>
      <c r="REX114" s="1009"/>
      <c r="REY114" s="1009"/>
      <c r="REZ114" s="1009"/>
      <c r="RFA114" s="1009"/>
      <c r="RFB114" s="1009"/>
      <c r="RFC114" s="1009"/>
      <c r="RFD114" s="1009"/>
      <c r="RFE114" s="1009"/>
      <c r="RFF114" s="1009"/>
      <c r="RFG114" s="1009"/>
      <c r="RFH114" s="1009"/>
      <c r="RFI114" s="1009"/>
      <c r="RFJ114" s="1009"/>
      <c r="RFK114" s="1009"/>
      <c r="RFL114" s="1009"/>
      <c r="RFM114" s="1009"/>
      <c r="RFN114" s="1009"/>
      <c r="RFO114" s="1009"/>
      <c r="RFP114" s="1009"/>
      <c r="RFQ114" s="1009"/>
      <c r="RFR114" s="1009"/>
      <c r="RFS114" s="1009"/>
      <c r="RFT114" s="1009"/>
      <c r="RFU114" s="1009"/>
      <c r="RFV114" s="1009"/>
      <c r="RFW114" s="1009"/>
      <c r="RFX114" s="1009"/>
      <c r="RFY114" s="1009"/>
      <c r="RFZ114" s="1009"/>
      <c r="RGA114" s="1009"/>
      <c r="RGB114" s="1009"/>
      <c r="RGC114" s="1009"/>
      <c r="RGD114" s="1009"/>
      <c r="RGE114" s="1009"/>
      <c r="RGF114" s="1009"/>
      <c r="RGG114" s="1009"/>
      <c r="RGH114" s="1009"/>
      <c r="RGI114" s="1009"/>
      <c r="RGJ114" s="1009"/>
      <c r="RGK114" s="1009"/>
      <c r="RGL114" s="1009"/>
      <c r="RGM114" s="1009"/>
      <c r="RGN114" s="1009"/>
      <c r="RGO114" s="1009"/>
      <c r="RGP114" s="1009"/>
      <c r="RGQ114" s="1009"/>
      <c r="RGR114" s="1009"/>
      <c r="RGS114" s="1009"/>
      <c r="RGT114" s="1009"/>
      <c r="RGU114" s="1009"/>
      <c r="RGV114" s="1009"/>
      <c r="RGW114" s="1009"/>
      <c r="RGX114" s="1009"/>
      <c r="RGY114" s="1009"/>
      <c r="RGZ114" s="1009"/>
      <c r="RHA114" s="1009"/>
      <c r="RHB114" s="1009"/>
      <c r="RHC114" s="1009"/>
      <c r="RHD114" s="1009"/>
      <c r="RHE114" s="1009"/>
      <c r="RHF114" s="1009"/>
      <c r="RHG114" s="1009"/>
      <c r="RHH114" s="1009"/>
      <c r="RHI114" s="1009"/>
      <c r="RHJ114" s="1009"/>
      <c r="RHK114" s="1009"/>
      <c r="RHL114" s="1009"/>
      <c r="RHM114" s="1009"/>
      <c r="RHN114" s="1009"/>
      <c r="RHO114" s="1009"/>
      <c r="RHP114" s="1009"/>
      <c r="RHQ114" s="1009"/>
      <c r="RHR114" s="1009"/>
      <c r="RHS114" s="1009"/>
      <c r="RHT114" s="1009"/>
      <c r="RHU114" s="1009"/>
      <c r="RHV114" s="1009"/>
      <c r="RHW114" s="1009"/>
      <c r="RHX114" s="1009"/>
      <c r="RHY114" s="1009"/>
      <c r="RHZ114" s="1009"/>
      <c r="RIA114" s="1009"/>
      <c r="RIB114" s="1009"/>
      <c r="RIC114" s="1009"/>
      <c r="RID114" s="1009"/>
      <c r="RIE114" s="1009"/>
      <c r="RIF114" s="1009"/>
      <c r="RIG114" s="1009"/>
      <c r="RIH114" s="1009"/>
      <c r="RII114" s="1009"/>
      <c r="RIJ114" s="1009"/>
      <c r="RIK114" s="1009"/>
      <c r="RIL114" s="1009"/>
      <c r="RIM114" s="1009"/>
      <c r="RIN114" s="1009"/>
      <c r="RIO114" s="1009"/>
      <c r="RIP114" s="1009"/>
      <c r="RIQ114" s="1009"/>
      <c r="RIR114" s="1009"/>
      <c r="RIS114" s="1009"/>
      <c r="RIT114" s="1009"/>
      <c r="RIU114" s="1009"/>
      <c r="RIV114" s="1009"/>
      <c r="RIW114" s="1009"/>
      <c r="RIX114" s="1009"/>
      <c r="RIY114" s="1009"/>
      <c r="RIZ114" s="1009"/>
      <c r="RJA114" s="1009"/>
      <c r="RJB114" s="1009"/>
      <c r="RJC114" s="1009"/>
      <c r="RJD114" s="1009"/>
      <c r="RJE114" s="1009"/>
      <c r="RJF114" s="1009"/>
      <c r="RJG114" s="1009"/>
      <c r="RJH114" s="1009"/>
      <c r="RJI114" s="1009"/>
      <c r="RJJ114" s="1009"/>
      <c r="RJK114" s="1009"/>
      <c r="RJL114" s="1009"/>
      <c r="RJM114" s="1009"/>
      <c r="RJN114" s="1009"/>
      <c r="RJO114" s="1009"/>
      <c r="RJP114" s="1009"/>
      <c r="RJQ114" s="1009"/>
      <c r="RJR114" s="1009"/>
      <c r="RJS114" s="1009"/>
      <c r="RJT114" s="1009"/>
      <c r="RJU114" s="1009"/>
      <c r="RJV114" s="1009"/>
      <c r="RJW114" s="1009"/>
      <c r="RJX114" s="1009"/>
      <c r="RJY114" s="1009"/>
      <c r="RJZ114" s="1009"/>
      <c r="RKA114" s="1009"/>
      <c r="RKB114" s="1009"/>
      <c r="RKC114" s="1009"/>
      <c r="RKD114" s="1009"/>
      <c r="RKE114" s="1009"/>
      <c r="RKF114" s="1009"/>
      <c r="RKG114" s="1009"/>
      <c r="RKH114" s="1009"/>
      <c r="RKI114" s="1009"/>
      <c r="RKJ114" s="1009"/>
      <c r="RKK114" s="1009"/>
      <c r="RKL114" s="1009"/>
      <c r="RKM114" s="1009"/>
      <c r="RKN114" s="1009"/>
      <c r="RKO114" s="1009"/>
      <c r="RKP114" s="1009"/>
      <c r="RKQ114" s="1009"/>
      <c r="RKR114" s="1009"/>
      <c r="RKS114" s="1009"/>
      <c r="RKT114" s="1009"/>
      <c r="RKU114" s="1009"/>
      <c r="RKV114" s="1009"/>
      <c r="RKW114" s="1009"/>
      <c r="RKX114" s="1009"/>
      <c r="RKY114" s="1009"/>
      <c r="RKZ114" s="1009"/>
      <c r="RLA114" s="1009"/>
      <c r="RLB114" s="1009"/>
      <c r="RLC114" s="1009"/>
      <c r="RLD114" s="1009"/>
      <c r="RLE114" s="1009"/>
      <c r="RLF114" s="1009"/>
      <c r="RLG114" s="1009"/>
      <c r="RLH114" s="1009"/>
      <c r="RLI114" s="1009"/>
      <c r="RLJ114" s="1009"/>
      <c r="RLK114" s="1009"/>
      <c r="RLL114" s="1009"/>
      <c r="RLM114" s="1009"/>
      <c r="RLN114" s="1009"/>
      <c r="RLO114" s="1009"/>
      <c r="RLP114" s="1009"/>
      <c r="RLQ114" s="1009"/>
      <c r="RLR114" s="1009"/>
      <c r="RLS114" s="1009"/>
      <c r="RLT114" s="1009"/>
      <c r="RLU114" s="1009"/>
      <c r="RLV114" s="1009"/>
      <c r="RLW114" s="1009"/>
      <c r="RLX114" s="1009"/>
      <c r="RLY114" s="1009"/>
      <c r="RLZ114" s="1009"/>
      <c r="RMA114" s="1009"/>
      <c r="RMB114" s="1009"/>
      <c r="RMC114" s="1009"/>
      <c r="RMD114" s="1009"/>
      <c r="RME114" s="1009"/>
      <c r="RMF114" s="1009"/>
      <c r="RMG114" s="1009"/>
      <c r="RMH114" s="1009"/>
      <c r="RMI114" s="1009"/>
      <c r="RMJ114" s="1009"/>
      <c r="RMK114" s="1009"/>
      <c r="RML114" s="1009"/>
      <c r="RMM114" s="1009"/>
      <c r="RMN114" s="1009"/>
      <c r="RMO114" s="1009"/>
      <c r="RMP114" s="1009"/>
      <c r="RMQ114" s="1009"/>
      <c r="RMR114" s="1009"/>
      <c r="RMS114" s="1009"/>
      <c r="RMT114" s="1009"/>
      <c r="RMU114" s="1009"/>
      <c r="RMV114" s="1009"/>
      <c r="RMW114" s="1009"/>
      <c r="RMX114" s="1009"/>
      <c r="RMY114" s="1009"/>
      <c r="RMZ114" s="1009"/>
      <c r="RNA114" s="1009"/>
      <c r="RNB114" s="1009"/>
      <c r="RNC114" s="1009"/>
      <c r="RND114" s="1009"/>
      <c r="RNE114" s="1009"/>
      <c r="RNF114" s="1009"/>
      <c r="RNG114" s="1009"/>
      <c r="RNH114" s="1009"/>
      <c r="RNI114" s="1009"/>
      <c r="RNJ114" s="1009"/>
      <c r="RNK114" s="1009"/>
      <c r="RNL114" s="1009"/>
      <c r="RNM114" s="1009"/>
      <c r="RNN114" s="1009"/>
      <c r="RNO114" s="1009"/>
      <c r="RNP114" s="1009"/>
      <c r="RNQ114" s="1009"/>
      <c r="RNR114" s="1009"/>
      <c r="RNS114" s="1009"/>
      <c r="RNT114" s="1009"/>
      <c r="RNU114" s="1009"/>
      <c r="RNV114" s="1009"/>
      <c r="RNW114" s="1009"/>
      <c r="RNX114" s="1009"/>
      <c r="RNY114" s="1009"/>
      <c r="RNZ114" s="1009"/>
      <c r="ROA114" s="1009"/>
      <c r="ROB114" s="1009"/>
      <c r="ROC114" s="1009"/>
      <c r="ROD114" s="1009"/>
      <c r="ROE114" s="1009"/>
      <c r="ROF114" s="1009"/>
      <c r="ROG114" s="1009"/>
      <c r="ROH114" s="1009"/>
      <c r="ROI114" s="1009"/>
      <c r="ROJ114" s="1009"/>
      <c r="ROK114" s="1009"/>
      <c r="ROL114" s="1009"/>
      <c r="ROM114" s="1009"/>
      <c r="RON114" s="1009"/>
      <c r="ROO114" s="1009"/>
      <c r="ROP114" s="1009"/>
      <c r="ROQ114" s="1009"/>
      <c r="ROR114" s="1009"/>
      <c r="ROS114" s="1009"/>
      <c r="ROT114" s="1009"/>
      <c r="ROU114" s="1009"/>
      <c r="ROV114" s="1009"/>
      <c r="ROW114" s="1009"/>
      <c r="ROX114" s="1009"/>
      <c r="ROY114" s="1009"/>
      <c r="ROZ114" s="1009"/>
      <c r="RPA114" s="1009"/>
      <c r="RPB114" s="1009"/>
      <c r="RPC114" s="1009"/>
      <c r="RPD114" s="1009"/>
      <c r="RPE114" s="1009"/>
      <c r="RPF114" s="1009"/>
      <c r="RPG114" s="1009"/>
      <c r="RPH114" s="1009"/>
      <c r="RPI114" s="1009"/>
      <c r="RPJ114" s="1009"/>
      <c r="RPK114" s="1009"/>
      <c r="RPL114" s="1009"/>
      <c r="RPM114" s="1009"/>
      <c r="RPN114" s="1009"/>
      <c r="RPO114" s="1009"/>
      <c r="RPP114" s="1009"/>
      <c r="RPQ114" s="1009"/>
      <c r="RPR114" s="1009"/>
      <c r="RPS114" s="1009"/>
      <c r="RPT114" s="1009"/>
      <c r="RPU114" s="1009"/>
      <c r="RPV114" s="1009"/>
      <c r="RPW114" s="1009"/>
      <c r="RPX114" s="1009"/>
      <c r="RPY114" s="1009"/>
      <c r="RPZ114" s="1009"/>
      <c r="RQA114" s="1009"/>
      <c r="RQB114" s="1009"/>
      <c r="RQC114" s="1009"/>
      <c r="RQD114" s="1009"/>
      <c r="RQE114" s="1009"/>
      <c r="RQF114" s="1009"/>
      <c r="RQG114" s="1009"/>
      <c r="RQH114" s="1009"/>
      <c r="RQI114" s="1009"/>
      <c r="RQJ114" s="1009"/>
      <c r="RQK114" s="1009"/>
      <c r="RQL114" s="1009"/>
      <c r="RQM114" s="1009"/>
      <c r="RQN114" s="1009"/>
      <c r="RQO114" s="1009"/>
      <c r="RQP114" s="1009"/>
      <c r="RQQ114" s="1009"/>
      <c r="RQR114" s="1009"/>
      <c r="RQS114" s="1009"/>
      <c r="RQT114" s="1009"/>
      <c r="RQU114" s="1009"/>
      <c r="RQV114" s="1009"/>
      <c r="RQW114" s="1009"/>
      <c r="RQX114" s="1009"/>
      <c r="RQY114" s="1009"/>
      <c r="RQZ114" s="1009"/>
      <c r="RRA114" s="1009"/>
      <c r="RRB114" s="1009"/>
      <c r="RRC114" s="1009"/>
      <c r="RRD114" s="1009"/>
      <c r="RRE114" s="1009"/>
      <c r="RRF114" s="1009"/>
      <c r="RRG114" s="1009"/>
      <c r="RRH114" s="1009"/>
      <c r="RRI114" s="1009"/>
      <c r="RRJ114" s="1009"/>
      <c r="RRK114" s="1009"/>
      <c r="RRL114" s="1009"/>
      <c r="RRM114" s="1009"/>
      <c r="RRN114" s="1009"/>
      <c r="RRO114" s="1009"/>
      <c r="RRP114" s="1009"/>
      <c r="RRQ114" s="1009"/>
      <c r="RRR114" s="1009"/>
      <c r="RRS114" s="1009"/>
      <c r="RRT114" s="1009"/>
      <c r="RRU114" s="1009"/>
      <c r="RRV114" s="1009"/>
      <c r="RRW114" s="1009"/>
      <c r="RRX114" s="1009"/>
      <c r="RRY114" s="1009"/>
      <c r="RRZ114" s="1009"/>
      <c r="RSA114" s="1009"/>
      <c r="RSB114" s="1009"/>
      <c r="RSC114" s="1009"/>
      <c r="RSD114" s="1009"/>
      <c r="RSE114" s="1009"/>
      <c r="RSF114" s="1009"/>
      <c r="RSG114" s="1009"/>
      <c r="RSH114" s="1009"/>
      <c r="RSI114" s="1009"/>
      <c r="RSJ114" s="1009"/>
      <c r="RSK114" s="1009"/>
      <c r="RSL114" s="1009"/>
      <c r="RSM114" s="1009"/>
      <c r="RSN114" s="1009"/>
      <c r="RSO114" s="1009"/>
      <c r="RSP114" s="1009"/>
      <c r="RSQ114" s="1009"/>
      <c r="RSR114" s="1009"/>
      <c r="RSS114" s="1009"/>
      <c r="RST114" s="1009"/>
      <c r="RSU114" s="1009"/>
      <c r="RSV114" s="1009"/>
      <c r="RSW114" s="1009"/>
      <c r="RSX114" s="1009"/>
      <c r="RSY114" s="1009"/>
      <c r="RSZ114" s="1009"/>
      <c r="RTA114" s="1009"/>
      <c r="RTB114" s="1009"/>
      <c r="RTC114" s="1009"/>
      <c r="RTD114" s="1009"/>
      <c r="RTE114" s="1009"/>
      <c r="RTF114" s="1009"/>
      <c r="RTG114" s="1009"/>
      <c r="RTH114" s="1009"/>
      <c r="RTI114" s="1009"/>
      <c r="RTJ114" s="1009"/>
      <c r="RTK114" s="1009"/>
      <c r="RTL114" s="1009"/>
      <c r="RTM114" s="1009"/>
      <c r="RTN114" s="1009"/>
      <c r="RTO114" s="1009"/>
      <c r="RTP114" s="1009"/>
      <c r="RTQ114" s="1009"/>
      <c r="RTR114" s="1009"/>
      <c r="RTS114" s="1009"/>
      <c r="RTT114" s="1009"/>
      <c r="RTU114" s="1009"/>
      <c r="RTV114" s="1009"/>
      <c r="RTW114" s="1009"/>
      <c r="RTX114" s="1009"/>
      <c r="RTY114" s="1009"/>
      <c r="RTZ114" s="1009"/>
      <c r="RUA114" s="1009"/>
      <c r="RUB114" s="1009"/>
      <c r="RUC114" s="1009"/>
      <c r="RUD114" s="1009"/>
      <c r="RUE114" s="1009"/>
      <c r="RUF114" s="1009"/>
      <c r="RUG114" s="1009"/>
      <c r="RUH114" s="1009"/>
      <c r="RUI114" s="1009"/>
      <c r="RUJ114" s="1009"/>
      <c r="RUK114" s="1009"/>
      <c r="RUL114" s="1009"/>
      <c r="RUM114" s="1009"/>
      <c r="RUN114" s="1009"/>
      <c r="RUO114" s="1009"/>
      <c r="RUP114" s="1009"/>
      <c r="RUQ114" s="1009"/>
      <c r="RUR114" s="1009"/>
      <c r="RUS114" s="1009"/>
      <c r="RUT114" s="1009"/>
      <c r="RUU114" s="1009"/>
      <c r="RUV114" s="1009"/>
      <c r="RUW114" s="1009"/>
      <c r="RUX114" s="1009"/>
      <c r="RUY114" s="1009"/>
      <c r="RUZ114" s="1009"/>
      <c r="RVA114" s="1009"/>
      <c r="RVB114" s="1009"/>
      <c r="RVC114" s="1009"/>
      <c r="RVD114" s="1009"/>
      <c r="RVE114" s="1009"/>
      <c r="RVF114" s="1009"/>
      <c r="RVG114" s="1009"/>
      <c r="RVH114" s="1009"/>
      <c r="RVI114" s="1009"/>
      <c r="RVJ114" s="1009"/>
      <c r="RVK114" s="1009"/>
      <c r="RVL114" s="1009"/>
      <c r="RVM114" s="1009"/>
      <c r="RVN114" s="1009"/>
      <c r="RVO114" s="1009"/>
      <c r="RVP114" s="1009"/>
      <c r="RVQ114" s="1009"/>
      <c r="RVR114" s="1009"/>
      <c r="RVS114" s="1009"/>
      <c r="RVT114" s="1009"/>
      <c r="RVU114" s="1009"/>
      <c r="RVV114" s="1009"/>
      <c r="RVW114" s="1009"/>
      <c r="RVX114" s="1009"/>
      <c r="RVY114" s="1009"/>
      <c r="RVZ114" s="1009"/>
      <c r="RWA114" s="1009"/>
      <c r="RWB114" s="1009"/>
      <c r="RWC114" s="1009"/>
      <c r="RWD114" s="1009"/>
      <c r="RWE114" s="1009"/>
      <c r="RWF114" s="1009"/>
      <c r="RWG114" s="1009"/>
      <c r="RWH114" s="1009"/>
      <c r="RWI114" s="1009"/>
      <c r="RWJ114" s="1009"/>
      <c r="RWK114" s="1009"/>
      <c r="RWL114" s="1009"/>
      <c r="RWM114" s="1009"/>
      <c r="RWN114" s="1009"/>
      <c r="RWO114" s="1009"/>
      <c r="RWP114" s="1009"/>
      <c r="RWQ114" s="1009"/>
      <c r="RWR114" s="1009"/>
      <c r="RWS114" s="1009"/>
      <c r="RWT114" s="1009"/>
      <c r="RWU114" s="1009"/>
      <c r="RWV114" s="1009"/>
      <c r="RWW114" s="1009"/>
      <c r="RWX114" s="1009"/>
      <c r="RWY114" s="1009"/>
      <c r="RWZ114" s="1009"/>
      <c r="RXA114" s="1009"/>
      <c r="RXB114" s="1009"/>
      <c r="RXC114" s="1009"/>
      <c r="RXD114" s="1009"/>
      <c r="RXE114" s="1009"/>
      <c r="RXF114" s="1009"/>
      <c r="RXG114" s="1009"/>
      <c r="RXH114" s="1009"/>
      <c r="RXI114" s="1009"/>
      <c r="RXJ114" s="1009"/>
      <c r="RXK114" s="1009"/>
      <c r="RXL114" s="1009"/>
      <c r="RXM114" s="1009"/>
      <c r="RXN114" s="1009"/>
      <c r="RXO114" s="1009"/>
      <c r="RXP114" s="1009"/>
      <c r="RXQ114" s="1009"/>
      <c r="RXR114" s="1009"/>
      <c r="RXS114" s="1009"/>
      <c r="RXT114" s="1009"/>
      <c r="RXU114" s="1009"/>
      <c r="RXV114" s="1009"/>
      <c r="RXW114" s="1009"/>
      <c r="RXX114" s="1009"/>
      <c r="RXY114" s="1009"/>
      <c r="RXZ114" s="1009"/>
      <c r="RYA114" s="1009"/>
      <c r="RYB114" s="1009"/>
      <c r="RYC114" s="1009"/>
      <c r="RYD114" s="1009"/>
      <c r="RYE114" s="1009"/>
      <c r="RYF114" s="1009"/>
      <c r="RYG114" s="1009"/>
      <c r="RYH114" s="1009"/>
      <c r="RYI114" s="1009"/>
      <c r="RYJ114" s="1009"/>
      <c r="RYK114" s="1009"/>
      <c r="RYL114" s="1009"/>
      <c r="RYM114" s="1009"/>
      <c r="RYN114" s="1009"/>
      <c r="RYO114" s="1009"/>
      <c r="RYP114" s="1009"/>
      <c r="RYQ114" s="1009"/>
      <c r="RYR114" s="1009"/>
      <c r="RYS114" s="1009"/>
      <c r="RYT114" s="1009"/>
      <c r="RYU114" s="1009"/>
      <c r="RYV114" s="1009"/>
      <c r="RYW114" s="1009"/>
      <c r="RYX114" s="1009"/>
      <c r="RYY114" s="1009"/>
      <c r="RYZ114" s="1009"/>
      <c r="RZA114" s="1009"/>
      <c r="RZB114" s="1009"/>
      <c r="RZC114" s="1009"/>
      <c r="RZD114" s="1009"/>
      <c r="RZE114" s="1009"/>
      <c r="RZF114" s="1009"/>
      <c r="RZG114" s="1009"/>
      <c r="RZH114" s="1009"/>
      <c r="RZI114" s="1009"/>
      <c r="RZJ114" s="1009"/>
      <c r="RZK114" s="1009"/>
      <c r="RZL114" s="1009"/>
      <c r="RZM114" s="1009"/>
      <c r="RZN114" s="1009"/>
      <c r="RZO114" s="1009"/>
      <c r="RZP114" s="1009"/>
      <c r="RZQ114" s="1009"/>
      <c r="RZR114" s="1009"/>
      <c r="RZS114" s="1009"/>
      <c r="RZT114" s="1009"/>
      <c r="RZU114" s="1009"/>
      <c r="RZV114" s="1009"/>
      <c r="RZW114" s="1009"/>
      <c r="RZX114" s="1009"/>
      <c r="RZY114" s="1009"/>
      <c r="RZZ114" s="1009"/>
      <c r="SAA114" s="1009"/>
      <c r="SAB114" s="1009"/>
      <c r="SAC114" s="1009"/>
      <c r="SAD114" s="1009"/>
      <c r="SAE114" s="1009"/>
      <c r="SAF114" s="1009"/>
      <c r="SAG114" s="1009"/>
      <c r="SAH114" s="1009"/>
      <c r="SAI114" s="1009"/>
      <c r="SAJ114" s="1009"/>
      <c r="SAK114" s="1009"/>
      <c r="SAL114" s="1009"/>
      <c r="SAM114" s="1009"/>
      <c r="SAN114" s="1009"/>
      <c r="SAO114" s="1009"/>
      <c r="SAP114" s="1009"/>
      <c r="SAQ114" s="1009"/>
      <c r="SAR114" s="1009"/>
      <c r="SAS114" s="1009"/>
      <c r="SAT114" s="1009"/>
      <c r="SAU114" s="1009"/>
      <c r="SAV114" s="1009"/>
      <c r="SAW114" s="1009"/>
      <c r="SAX114" s="1009"/>
      <c r="SAY114" s="1009"/>
      <c r="SAZ114" s="1009"/>
      <c r="SBA114" s="1009"/>
      <c r="SBB114" s="1009"/>
      <c r="SBC114" s="1009"/>
      <c r="SBD114" s="1009"/>
      <c r="SBE114" s="1009"/>
      <c r="SBF114" s="1009"/>
      <c r="SBG114" s="1009"/>
      <c r="SBH114" s="1009"/>
      <c r="SBI114" s="1009"/>
      <c r="SBJ114" s="1009"/>
      <c r="SBK114" s="1009"/>
      <c r="SBL114" s="1009"/>
      <c r="SBM114" s="1009"/>
      <c r="SBN114" s="1009"/>
      <c r="SBO114" s="1009"/>
      <c r="SBP114" s="1009"/>
      <c r="SBQ114" s="1009"/>
      <c r="SBR114" s="1009"/>
      <c r="SBS114" s="1009"/>
      <c r="SBT114" s="1009"/>
      <c r="SBU114" s="1009"/>
      <c r="SBV114" s="1009"/>
      <c r="SBW114" s="1009"/>
      <c r="SBX114" s="1009"/>
      <c r="SBY114" s="1009"/>
      <c r="SBZ114" s="1009"/>
      <c r="SCA114" s="1009"/>
      <c r="SCB114" s="1009"/>
      <c r="SCC114" s="1009"/>
      <c r="SCD114" s="1009"/>
      <c r="SCE114" s="1009"/>
      <c r="SCF114" s="1009"/>
      <c r="SCG114" s="1009"/>
      <c r="SCH114" s="1009"/>
      <c r="SCI114" s="1009"/>
      <c r="SCJ114" s="1009"/>
      <c r="SCK114" s="1009"/>
      <c r="SCL114" s="1009"/>
      <c r="SCM114" s="1009"/>
      <c r="SCN114" s="1009"/>
      <c r="SCO114" s="1009"/>
      <c r="SCP114" s="1009"/>
      <c r="SCQ114" s="1009"/>
      <c r="SCR114" s="1009"/>
      <c r="SCS114" s="1009"/>
      <c r="SCT114" s="1009"/>
      <c r="SCU114" s="1009"/>
      <c r="SCV114" s="1009"/>
      <c r="SCW114" s="1009"/>
      <c r="SCX114" s="1009"/>
      <c r="SCY114" s="1009"/>
      <c r="SCZ114" s="1009"/>
      <c r="SDA114" s="1009"/>
      <c r="SDB114" s="1009"/>
      <c r="SDC114" s="1009"/>
      <c r="SDD114" s="1009"/>
      <c r="SDE114" s="1009"/>
      <c r="SDF114" s="1009"/>
      <c r="SDG114" s="1009"/>
      <c r="SDH114" s="1009"/>
      <c r="SDI114" s="1009"/>
      <c r="SDJ114" s="1009"/>
      <c r="SDK114" s="1009"/>
      <c r="SDL114" s="1009"/>
      <c r="SDM114" s="1009"/>
      <c r="SDN114" s="1009"/>
      <c r="SDO114" s="1009"/>
      <c r="SDP114" s="1009"/>
      <c r="SDQ114" s="1009"/>
      <c r="SDR114" s="1009"/>
      <c r="SDS114" s="1009"/>
      <c r="SDT114" s="1009"/>
      <c r="SDU114" s="1009"/>
      <c r="SDV114" s="1009"/>
      <c r="SDW114" s="1009"/>
      <c r="SDX114" s="1009"/>
      <c r="SDY114" s="1009"/>
      <c r="SDZ114" s="1009"/>
      <c r="SEA114" s="1009"/>
      <c r="SEB114" s="1009"/>
      <c r="SEC114" s="1009"/>
      <c r="SED114" s="1009"/>
      <c r="SEE114" s="1009"/>
      <c r="SEF114" s="1009"/>
      <c r="SEG114" s="1009"/>
      <c r="SEH114" s="1009"/>
      <c r="SEI114" s="1009"/>
      <c r="SEJ114" s="1009"/>
      <c r="SEK114" s="1009"/>
      <c r="SEL114" s="1009"/>
      <c r="SEM114" s="1009"/>
      <c r="SEN114" s="1009"/>
      <c r="SEO114" s="1009"/>
      <c r="SEP114" s="1009"/>
      <c r="SEQ114" s="1009"/>
      <c r="SER114" s="1009"/>
      <c r="SES114" s="1009"/>
      <c r="SET114" s="1009"/>
      <c r="SEU114" s="1009"/>
      <c r="SEV114" s="1009"/>
      <c r="SEW114" s="1009"/>
      <c r="SEX114" s="1009"/>
      <c r="SEY114" s="1009"/>
      <c r="SEZ114" s="1009"/>
      <c r="SFA114" s="1009"/>
      <c r="SFB114" s="1009"/>
      <c r="SFC114" s="1009"/>
      <c r="SFD114" s="1009"/>
      <c r="SFE114" s="1009"/>
      <c r="SFF114" s="1009"/>
      <c r="SFG114" s="1009"/>
      <c r="SFH114" s="1009"/>
      <c r="SFI114" s="1009"/>
      <c r="SFJ114" s="1009"/>
      <c r="SFK114" s="1009"/>
      <c r="SFL114" s="1009"/>
      <c r="SFM114" s="1009"/>
      <c r="SFN114" s="1009"/>
      <c r="SFO114" s="1009"/>
      <c r="SFP114" s="1009"/>
      <c r="SFQ114" s="1009"/>
      <c r="SFR114" s="1009"/>
      <c r="SFS114" s="1009"/>
      <c r="SFT114" s="1009"/>
      <c r="SFU114" s="1009"/>
      <c r="SFV114" s="1009"/>
      <c r="SFW114" s="1009"/>
      <c r="SFX114" s="1009"/>
      <c r="SFY114" s="1009"/>
      <c r="SFZ114" s="1009"/>
      <c r="SGA114" s="1009"/>
      <c r="SGB114" s="1009"/>
      <c r="SGC114" s="1009"/>
      <c r="SGD114" s="1009"/>
      <c r="SGE114" s="1009"/>
      <c r="SGF114" s="1009"/>
      <c r="SGG114" s="1009"/>
      <c r="SGH114" s="1009"/>
      <c r="SGI114" s="1009"/>
      <c r="SGJ114" s="1009"/>
      <c r="SGK114" s="1009"/>
      <c r="SGL114" s="1009"/>
      <c r="SGM114" s="1009"/>
      <c r="SGN114" s="1009"/>
      <c r="SGO114" s="1009"/>
      <c r="SGP114" s="1009"/>
      <c r="SGQ114" s="1009"/>
      <c r="SGR114" s="1009"/>
      <c r="SGS114" s="1009"/>
      <c r="SGT114" s="1009"/>
      <c r="SGU114" s="1009"/>
      <c r="SGV114" s="1009"/>
      <c r="SGW114" s="1009"/>
      <c r="SGX114" s="1009"/>
      <c r="SGY114" s="1009"/>
      <c r="SGZ114" s="1009"/>
      <c r="SHA114" s="1009"/>
      <c r="SHB114" s="1009"/>
      <c r="SHC114" s="1009"/>
      <c r="SHD114" s="1009"/>
      <c r="SHE114" s="1009"/>
      <c r="SHF114" s="1009"/>
      <c r="SHG114" s="1009"/>
      <c r="SHH114" s="1009"/>
      <c r="SHI114" s="1009"/>
      <c r="SHJ114" s="1009"/>
      <c r="SHK114" s="1009"/>
      <c r="SHL114" s="1009"/>
      <c r="SHM114" s="1009"/>
      <c r="SHN114" s="1009"/>
      <c r="SHO114" s="1009"/>
      <c r="SHP114" s="1009"/>
      <c r="SHQ114" s="1009"/>
      <c r="SHR114" s="1009"/>
      <c r="SHS114" s="1009"/>
      <c r="SHT114" s="1009"/>
      <c r="SHU114" s="1009"/>
      <c r="SHV114" s="1009"/>
      <c r="SHW114" s="1009"/>
      <c r="SHX114" s="1009"/>
      <c r="SHY114" s="1009"/>
      <c r="SHZ114" s="1009"/>
      <c r="SIA114" s="1009"/>
      <c r="SIB114" s="1009"/>
      <c r="SIC114" s="1009"/>
      <c r="SID114" s="1009"/>
      <c r="SIE114" s="1009"/>
      <c r="SIF114" s="1009"/>
      <c r="SIG114" s="1009"/>
      <c r="SIH114" s="1009"/>
      <c r="SII114" s="1009"/>
      <c r="SIJ114" s="1009"/>
      <c r="SIK114" s="1009"/>
      <c r="SIL114" s="1009"/>
      <c r="SIM114" s="1009"/>
      <c r="SIN114" s="1009"/>
      <c r="SIO114" s="1009"/>
      <c r="SIP114" s="1009"/>
      <c r="SIQ114" s="1009"/>
      <c r="SIR114" s="1009"/>
      <c r="SIS114" s="1009"/>
      <c r="SIT114" s="1009"/>
      <c r="SIU114" s="1009"/>
      <c r="SIV114" s="1009"/>
      <c r="SIW114" s="1009"/>
      <c r="SIX114" s="1009"/>
      <c r="SIY114" s="1009"/>
      <c r="SIZ114" s="1009"/>
      <c r="SJA114" s="1009"/>
      <c r="SJB114" s="1009"/>
      <c r="SJC114" s="1009"/>
      <c r="SJD114" s="1009"/>
      <c r="SJE114" s="1009"/>
      <c r="SJF114" s="1009"/>
      <c r="SJG114" s="1009"/>
      <c r="SJH114" s="1009"/>
      <c r="SJI114" s="1009"/>
      <c r="SJJ114" s="1009"/>
      <c r="SJK114" s="1009"/>
      <c r="SJL114" s="1009"/>
      <c r="SJM114" s="1009"/>
      <c r="SJN114" s="1009"/>
      <c r="SJO114" s="1009"/>
      <c r="SJP114" s="1009"/>
      <c r="SJQ114" s="1009"/>
      <c r="SJR114" s="1009"/>
      <c r="SJS114" s="1009"/>
      <c r="SJT114" s="1009"/>
      <c r="SJU114" s="1009"/>
      <c r="SJV114" s="1009"/>
      <c r="SJW114" s="1009"/>
      <c r="SJX114" s="1009"/>
      <c r="SJY114" s="1009"/>
      <c r="SJZ114" s="1009"/>
      <c r="SKA114" s="1009"/>
      <c r="SKB114" s="1009"/>
      <c r="SKC114" s="1009"/>
      <c r="SKD114" s="1009"/>
      <c r="SKE114" s="1009"/>
      <c r="SKF114" s="1009"/>
      <c r="SKG114" s="1009"/>
      <c r="SKH114" s="1009"/>
      <c r="SKI114" s="1009"/>
      <c r="SKJ114" s="1009"/>
      <c r="SKK114" s="1009"/>
      <c r="SKL114" s="1009"/>
      <c r="SKM114" s="1009"/>
      <c r="SKN114" s="1009"/>
      <c r="SKO114" s="1009"/>
      <c r="SKP114" s="1009"/>
      <c r="SKQ114" s="1009"/>
      <c r="SKR114" s="1009"/>
      <c r="SKS114" s="1009"/>
      <c r="SKT114" s="1009"/>
      <c r="SKU114" s="1009"/>
      <c r="SKV114" s="1009"/>
      <c r="SKW114" s="1009"/>
      <c r="SKX114" s="1009"/>
      <c r="SKY114" s="1009"/>
      <c r="SKZ114" s="1009"/>
      <c r="SLA114" s="1009"/>
      <c r="SLB114" s="1009"/>
      <c r="SLC114" s="1009"/>
      <c r="SLD114" s="1009"/>
      <c r="SLE114" s="1009"/>
      <c r="SLF114" s="1009"/>
      <c r="SLG114" s="1009"/>
      <c r="SLH114" s="1009"/>
      <c r="SLI114" s="1009"/>
      <c r="SLJ114" s="1009"/>
      <c r="SLK114" s="1009"/>
      <c r="SLL114" s="1009"/>
      <c r="SLM114" s="1009"/>
      <c r="SLN114" s="1009"/>
      <c r="SLO114" s="1009"/>
      <c r="SLP114" s="1009"/>
      <c r="SLQ114" s="1009"/>
      <c r="SLR114" s="1009"/>
      <c r="SLS114" s="1009"/>
      <c r="SLT114" s="1009"/>
      <c r="SLU114" s="1009"/>
      <c r="SLV114" s="1009"/>
      <c r="SLW114" s="1009"/>
      <c r="SLX114" s="1009"/>
      <c r="SLY114" s="1009"/>
      <c r="SLZ114" s="1009"/>
      <c r="SMA114" s="1009"/>
      <c r="SMB114" s="1009"/>
      <c r="SMC114" s="1009"/>
      <c r="SMD114" s="1009"/>
      <c r="SME114" s="1009"/>
      <c r="SMF114" s="1009"/>
      <c r="SMG114" s="1009"/>
      <c r="SMH114" s="1009"/>
      <c r="SMI114" s="1009"/>
      <c r="SMJ114" s="1009"/>
      <c r="SMK114" s="1009"/>
      <c r="SML114" s="1009"/>
      <c r="SMM114" s="1009"/>
      <c r="SMN114" s="1009"/>
      <c r="SMO114" s="1009"/>
      <c r="SMP114" s="1009"/>
      <c r="SMQ114" s="1009"/>
      <c r="SMR114" s="1009"/>
      <c r="SMS114" s="1009"/>
      <c r="SMT114" s="1009"/>
      <c r="SMU114" s="1009"/>
      <c r="SMV114" s="1009"/>
      <c r="SMW114" s="1009"/>
      <c r="SMX114" s="1009"/>
      <c r="SMY114" s="1009"/>
      <c r="SMZ114" s="1009"/>
      <c r="SNA114" s="1009"/>
      <c r="SNB114" s="1009"/>
      <c r="SNC114" s="1009"/>
      <c r="SND114" s="1009"/>
      <c r="SNE114" s="1009"/>
      <c r="SNF114" s="1009"/>
      <c r="SNG114" s="1009"/>
      <c r="SNH114" s="1009"/>
      <c r="SNI114" s="1009"/>
      <c r="SNJ114" s="1009"/>
      <c r="SNK114" s="1009"/>
      <c r="SNL114" s="1009"/>
      <c r="SNM114" s="1009"/>
      <c r="SNN114" s="1009"/>
      <c r="SNO114" s="1009"/>
      <c r="SNP114" s="1009"/>
      <c r="SNQ114" s="1009"/>
      <c r="SNR114" s="1009"/>
      <c r="SNS114" s="1009"/>
      <c r="SNT114" s="1009"/>
      <c r="SNU114" s="1009"/>
      <c r="SNV114" s="1009"/>
      <c r="SNW114" s="1009"/>
      <c r="SNX114" s="1009"/>
      <c r="SNY114" s="1009"/>
      <c r="SNZ114" s="1009"/>
      <c r="SOA114" s="1009"/>
      <c r="SOB114" s="1009"/>
      <c r="SOC114" s="1009"/>
      <c r="SOD114" s="1009"/>
      <c r="SOE114" s="1009"/>
      <c r="SOF114" s="1009"/>
      <c r="SOG114" s="1009"/>
      <c r="SOH114" s="1009"/>
      <c r="SOI114" s="1009"/>
      <c r="SOJ114" s="1009"/>
      <c r="SOK114" s="1009"/>
      <c r="SOL114" s="1009"/>
      <c r="SOM114" s="1009"/>
      <c r="SON114" s="1009"/>
      <c r="SOO114" s="1009"/>
      <c r="SOP114" s="1009"/>
      <c r="SOQ114" s="1009"/>
      <c r="SOR114" s="1009"/>
      <c r="SOS114" s="1009"/>
      <c r="SOT114" s="1009"/>
      <c r="SOU114" s="1009"/>
      <c r="SOV114" s="1009"/>
      <c r="SOW114" s="1009"/>
      <c r="SOX114" s="1009"/>
      <c r="SOY114" s="1009"/>
      <c r="SOZ114" s="1009"/>
      <c r="SPA114" s="1009"/>
      <c r="SPB114" s="1009"/>
      <c r="SPC114" s="1009"/>
      <c r="SPD114" s="1009"/>
      <c r="SPE114" s="1009"/>
      <c r="SPF114" s="1009"/>
      <c r="SPG114" s="1009"/>
      <c r="SPH114" s="1009"/>
      <c r="SPI114" s="1009"/>
      <c r="SPJ114" s="1009"/>
      <c r="SPK114" s="1009"/>
      <c r="SPL114" s="1009"/>
      <c r="SPM114" s="1009"/>
      <c r="SPN114" s="1009"/>
      <c r="SPO114" s="1009"/>
      <c r="SPP114" s="1009"/>
      <c r="SPQ114" s="1009"/>
      <c r="SPR114" s="1009"/>
      <c r="SPS114" s="1009"/>
      <c r="SPT114" s="1009"/>
      <c r="SPU114" s="1009"/>
      <c r="SPV114" s="1009"/>
      <c r="SPW114" s="1009"/>
      <c r="SPX114" s="1009"/>
      <c r="SPY114" s="1009"/>
      <c r="SPZ114" s="1009"/>
      <c r="SQA114" s="1009"/>
      <c r="SQB114" s="1009"/>
      <c r="SQC114" s="1009"/>
      <c r="SQD114" s="1009"/>
      <c r="SQE114" s="1009"/>
      <c r="SQF114" s="1009"/>
      <c r="SQG114" s="1009"/>
      <c r="SQH114" s="1009"/>
      <c r="SQI114" s="1009"/>
      <c r="SQJ114" s="1009"/>
      <c r="SQK114" s="1009"/>
      <c r="SQL114" s="1009"/>
      <c r="SQM114" s="1009"/>
      <c r="SQN114" s="1009"/>
      <c r="SQO114" s="1009"/>
      <c r="SQP114" s="1009"/>
      <c r="SQQ114" s="1009"/>
      <c r="SQR114" s="1009"/>
      <c r="SQS114" s="1009"/>
      <c r="SQT114" s="1009"/>
      <c r="SQU114" s="1009"/>
      <c r="SQV114" s="1009"/>
      <c r="SQW114" s="1009"/>
      <c r="SQX114" s="1009"/>
      <c r="SQY114" s="1009"/>
      <c r="SQZ114" s="1009"/>
      <c r="SRA114" s="1009"/>
      <c r="SRB114" s="1009"/>
      <c r="SRC114" s="1009"/>
      <c r="SRD114" s="1009"/>
      <c r="SRE114" s="1009"/>
      <c r="SRF114" s="1009"/>
      <c r="SRG114" s="1009"/>
      <c r="SRH114" s="1009"/>
      <c r="SRI114" s="1009"/>
      <c r="SRJ114" s="1009"/>
      <c r="SRK114" s="1009"/>
      <c r="SRL114" s="1009"/>
      <c r="SRM114" s="1009"/>
      <c r="SRN114" s="1009"/>
      <c r="SRO114" s="1009"/>
      <c r="SRP114" s="1009"/>
      <c r="SRQ114" s="1009"/>
      <c r="SRR114" s="1009"/>
      <c r="SRS114" s="1009"/>
      <c r="SRT114" s="1009"/>
      <c r="SRU114" s="1009"/>
      <c r="SRV114" s="1009"/>
      <c r="SRW114" s="1009"/>
      <c r="SRX114" s="1009"/>
      <c r="SRY114" s="1009"/>
      <c r="SRZ114" s="1009"/>
      <c r="SSA114" s="1009"/>
      <c r="SSB114" s="1009"/>
      <c r="SSC114" s="1009"/>
      <c r="SSD114" s="1009"/>
      <c r="SSE114" s="1009"/>
      <c r="SSF114" s="1009"/>
      <c r="SSG114" s="1009"/>
      <c r="SSH114" s="1009"/>
      <c r="SSI114" s="1009"/>
      <c r="SSJ114" s="1009"/>
      <c r="SSK114" s="1009"/>
      <c r="SSL114" s="1009"/>
      <c r="SSM114" s="1009"/>
      <c r="SSN114" s="1009"/>
      <c r="SSO114" s="1009"/>
      <c r="SSP114" s="1009"/>
      <c r="SSQ114" s="1009"/>
      <c r="SSR114" s="1009"/>
      <c r="SSS114" s="1009"/>
      <c r="SST114" s="1009"/>
      <c r="SSU114" s="1009"/>
      <c r="SSV114" s="1009"/>
      <c r="SSW114" s="1009"/>
      <c r="SSX114" s="1009"/>
      <c r="SSY114" s="1009"/>
      <c r="SSZ114" s="1009"/>
      <c r="STA114" s="1009"/>
      <c r="STB114" s="1009"/>
      <c r="STC114" s="1009"/>
      <c r="STD114" s="1009"/>
      <c r="STE114" s="1009"/>
      <c r="STF114" s="1009"/>
      <c r="STG114" s="1009"/>
      <c r="STH114" s="1009"/>
      <c r="STI114" s="1009"/>
      <c r="STJ114" s="1009"/>
      <c r="STK114" s="1009"/>
      <c r="STL114" s="1009"/>
      <c r="STM114" s="1009"/>
      <c r="STN114" s="1009"/>
      <c r="STO114" s="1009"/>
      <c r="STP114" s="1009"/>
      <c r="STQ114" s="1009"/>
      <c r="STR114" s="1009"/>
      <c r="STS114" s="1009"/>
      <c r="STT114" s="1009"/>
      <c r="STU114" s="1009"/>
      <c r="STV114" s="1009"/>
      <c r="STW114" s="1009"/>
      <c r="STX114" s="1009"/>
      <c r="STY114" s="1009"/>
      <c r="STZ114" s="1009"/>
      <c r="SUA114" s="1009"/>
      <c r="SUB114" s="1009"/>
      <c r="SUC114" s="1009"/>
      <c r="SUD114" s="1009"/>
      <c r="SUE114" s="1009"/>
      <c r="SUF114" s="1009"/>
      <c r="SUG114" s="1009"/>
      <c r="SUH114" s="1009"/>
      <c r="SUI114" s="1009"/>
      <c r="SUJ114" s="1009"/>
      <c r="SUK114" s="1009"/>
      <c r="SUL114" s="1009"/>
      <c r="SUM114" s="1009"/>
      <c r="SUN114" s="1009"/>
      <c r="SUO114" s="1009"/>
      <c r="SUP114" s="1009"/>
      <c r="SUQ114" s="1009"/>
      <c r="SUR114" s="1009"/>
      <c r="SUS114" s="1009"/>
      <c r="SUT114" s="1009"/>
      <c r="SUU114" s="1009"/>
      <c r="SUV114" s="1009"/>
      <c r="SUW114" s="1009"/>
      <c r="SUX114" s="1009"/>
      <c r="SUY114" s="1009"/>
      <c r="SUZ114" s="1009"/>
      <c r="SVA114" s="1009"/>
      <c r="SVB114" s="1009"/>
      <c r="SVC114" s="1009"/>
      <c r="SVD114" s="1009"/>
      <c r="SVE114" s="1009"/>
      <c r="SVF114" s="1009"/>
      <c r="SVG114" s="1009"/>
      <c r="SVH114" s="1009"/>
      <c r="SVI114" s="1009"/>
      <c r="SVJ114" s="1009"/>
      <c r="SVK114" s="1009"/>
      <c r="SVL114" s="1009"/>
      <c r="SVM114" s="1009"/>
      <c r="SVN114" s="1009"/>
      <c r="SVO114" s="1009"/>
      <c r="SVP114" s="1009"/>
      <c r="SVQ114" s="1009"/>
      <c r="SVR114" s="1009"/>
      <c r="SVS114" s="1009"/>
      <c r="SVT114" s="1009"/>
      <c r="SVU114" s="1009"/>
      <c r="SVV114" s="1009"/>
      <c r="SVW114" s="1009"/>
      <c r="SVX114" s="1009"/>
      <c r="SVY114" s="1009"/>
      <c r="SVZ114" s="1009"/>
      <c r="SWA114" s="1009"/>
      <c r="SWB114" s="1009"/>
      <c r="SWC114" s="1009"/>
      <c r="SWD114" s="1009"/>
      <c r="SWE114" s="1009"/>
      <c r="SWF114" s="1009"/>
      <c r="SWG114" s="1009"/>
      <c r="SWH114" s="1009"/>
      <c r="SWI114" s="1009"/>
      <c r="SWJ114" s="1009"/>
      <c r="SWK114" s="1009"/>
      <c r="SWL114" s="1009"/>
      <c r="SWM114" s="1009"/>
      <c r="SWN114" s="1009"/>
      <c r="SWO114" s="1009"/>
      <c r="SWP114" s="1009"/>
      <c r="SWQ114" s="1009"/>
      <c r="SWR114" s="1009"/>
      <c r="SWS114" s="1009"/>
      <c r="SWT114" s="1009"/>
      <c r="SWU114" s="1009"/>
      <c r="SWV114" s="1009"/>
      <c r="SWW114" s="1009"/>
      <c r="SWX114" s="1009"/>
      <c r="SWY114" s="1009"/>
      <c r="SWZ114" s="1009"/>
      <c r="SXA114" s="1009"/>
      <c r="SXB114" s="1009"/>
      <c r="SXC114" s="1009"/>
      <c r="SXD114" s="1009"/>
      <c r="SXE114" s="1009"/>
      <c r="SXF114" s="1009"/>
      <c r="SXG114" s="1009"/>
      <c r="SXH114" s="1009"/>
      <c r="SXI114" s="1009"/>
      <c r="SXJ114" s="1009"/>
      <c r="SXK114" s="1009"/>
      <c r="SXL114" s="1009"/>
      <c r="SXM114" s="1009"/>
      <c r="SXN114" s="1009"/>
      <c r="SXO114" s="1009"/>
      <c r="SXP114" s="1009"/>
      <c r="SXQ114" s="1009"/>
      <c r="SXR114" s="1009"/>
      <c r="SXS114" s="1009"/>
      <c r="SXT114" s="1009"/>
      <c r="SXU114" s="1009"/>
      <c r="SXV114" s="1009"/>
      <c r="SXW114" s="1009"/>
      <c r="SXX114" s="1009"/>
      <c r="SXY114" s="1009"/>
      <c r="SXZ114" s="1009"/>
      <c r="SYA114" s="1009"/>
      <c r="SYB114" s="1009"/>
      <c r="SYC114" s="1009"/>
      <c r="SYD114" s="1009"/>
      <c r="SYE114" s="1009"/>
      <c r="SYF114" s="1009"/>
      <c r="SYG114" s="1009"/>
      <c r="SYH114" s="1009"/>
      <c r="SYI114" s="1009"/>
      <c r="SYJ114" s="1009"/>
      <c r="SYK114" s="1009"/>
      <c r="SYL114" s="1009"/>
      <c r="SYM114" s="1009"/>
      <c r="SYN114" s="1009"/>
      <c r="SYO114" s="1009"/>
      <c r="SYP114" s="1009"/>
      <c r="SYQ114" s="1009"/>
      <c r="SYR114" s="1009"/>
      <c r="SYS114" s="1009"/>
      <c r="SYT114" s="1009"/>
      <c r="SYU114" s="1009"/>
      <c r="SYV114" s="1009"/>
      <c r="SYW114" s="1009"/>
      <c r="SYX114" s="1009"/>
      <c r="SYY114" s="1009"/>
      <c r="SYZ114" s="1009"/>
      <c r="SZA114" s="1009"/>
      <c r="SZB114" s="1009"/>
      <c r="SZC114" s="1009"/>
      <c r="SZD114" s="1009"/>
      <c r="SZE114" s="1009"/>
      <c r="SZF114" s="1009"/>
      <c r="SZG114" s="1009"/>
      <c r="SZH114" s="1009"/>
      <c r="SZI114" s="1009"/>
      <c r="SZJ114" s="1009"/>
      <c r="SZK114" s="1009"/>
      <c r="SZL114" s="1009"/>
      <c r="SZM114" s="1009"/>
      <c r="SZN114" s="1009"/>
      <c r="SZO114" s="1009"/>
      <c r="SZP114" s="1009"/>
      <c r="SZQ114" s="1009"/>
      <c r="SZR114" s="1009"/>
      <c r="SZS114" s="1009"/>
      <c r="SZT114" s="1009"/>
      <c r="SZU114" s="1009"/>
      <c r="SZV114" s="1009"/>
      <c r="SZW114" s="1009"/>
      <c r="SZX114" s="1009"/>
      <c r="SZY114" s="1009"/>
      <c r="SZZ114" s="1009"/>
      <c r="TAA114" s="1009"/>
      <c r="TAB114" s="1009"/>
      <c r="TAC114" s="1009"/>
      <c r="TAD114" s="1009"/>
      <c r="TAE114" s="1009"/>
      <c r="TAF114" s="1009"/>
      <c r="TAG114" s="1009"/>
      <c r="TAH114" s="1009"/>
      <c r="TAI114" s="1009"/>
      <c r="TAJ114" s="1009"/>
      <c r="TAK114" s="1009"/>
      <c r="TAL114" s="1009"/>
      <c r="TAM114" s="1009"/>
      <c r="TAN114" s="1009"/>
      <c r="TAO114" s="1009"/>
      <c r="TAP114" s="1009"/>
      <c r="TAQ114" s="1009"/>
      <c r="TAR114" s="1009"/>
      <c r="TAS114" s="1009"/>
      <c r="TAT114" s="1009"/>
      <c r="TAU114" s="1009"/>
      <c r="TAV114" s="1009"/>
      <c r="TAW114" s="1009"/>
      <c r="TAX114" s="1009"/>
      <c r="TAY114" s="1009"/>
      <c r="TAZ114" s="1009"/>
      <c r="TBA114" s="1009"/>
      <c r="TBB114" s="1009"/>
      <c r="TBC114" s="1009"/>
      <c r="TBD114" s="1009"/>
      <c r="TBE114" s="1009"/>
      <c r="TBF114" s="1009"/>
      <c r="TBG114" s="1009"/>
      <c r="TBH114" s="1009"/>
      <c r="TBI114" s="1009"/>
      <c r="TBJ114" s="1009"/>
      <c r="TBK114" s="1009"/>
      <c r="TBL114" s="1009"/>
      <c r="TBM114" s="1009"/>
      <c r="TBN114" s="1009"/>
      <c r="TBO114" s="1009"/>
      <c r="TBP114" s="1009"/>
      <c r="TBQ114" s="1009"/>
      <c r="TBR114" s="1009"/>
      <c r="TBS114" s="1009"/>
      <c r="TBT114" s="1009"/>
      <c r="TBU114" s="1009"/>
      <c r="TBV114" s="1009"/>
      <c r="TBW114" s="1009"/>
      <c r="TBX114" s="1009"/>
      <c r="TBY114" s="1009"/>
      <c r="TBZ114" s="1009"/>
      <c r="TCA114" s="1009"/>
      <c r="TCB114" s="1009"/>
      <c r="TCC114" s="1009"/>
      <c r="TCD114" s="1009"/>
      <c r="TCE114" s="1009"/>
      <c r="TCF114" s="1009"/>
      <c r="TCG114" s="1009"/>
      <c r="TCH114" s="1009"/>
      <c r="TCI114" s="1009"/>
      <c r="TCJ114" s="1009"/>
      <c r="TCK114" s="1009"/>
      <c r="TCL114" s="1009"/>
      <c r="TCM114" s="1009"/>
      <c r="TCN114" s="1009"/>
      <c r="TCO114" s="1009"/>
      <c r="TCP114" s="1009"/>
      <c r="TCQ114" s="1009"/>
      <c r="TCR114" s="1009"/>
      <c r="TCS114" s="1009"/>
      <c r="TCT114" s="1009"/>
      <c r="TCU114" s="1009"/>
      <c r="TCV114" s="1009"/>
      <c r="TCW114" s="1009"/>
      <c r="TCX114" s="1009"/>
      <c r="TCY114" s="1009"/>
      <c r="TCZ114" s="1009"/>
      <c r="TDA114" s="1009"/>
      <c r="TDB114" s="1009"/>
      <c r="TDC114" s="1009"/>
      <c r="TDD114" s="1009"/>
      <c r="TDE114" s="1009"/>
      <c r="TDF114" s="1009"/>
      <c r="TDG114" s="1009"/>
      <c r="TDH114" s="1009"/>
      <c r="TDI114" s="1009"/>
      <c r="TDJ114" s="1009"/>
      <c r="TDK114" s="1009"/>
      <c r="TDL114" s="1009"/>
      <c r="TDM114" s="1009"/>
      <c r="TDN114" s="1009"/>
      <c r="TDO114" s="1009"/>
      <c r="TDP114" s="1009"/>
      <c r="TDQ114" s="1009"/>
      <c r="TDR114" s="1009"/>
      <c r="TDS114" s="1009"/>
      <c r="TDT114" s="1009"/>
      <c r="TDU114" s="1009"/>
      <c r="TDV114" s="1009"/>
      <c r="TDW114" s="1009"/>
      <c r="TDX114" s="1009"/>
      <c r="TDY114" s="1009"/>
      <c r="TDZ114" s="1009"/>
      <c r="TEA114" s="1009"/>
      <c r="TEB114" s="1009"/>
      <c r="TEC114" s="1009"/>
      <c r="TED114" s="1009"/>
      <c r="TEE114" s="1009"/>
      <c r="TEF114" s="1009"/>
      <c r="TEG114" s="1009"/>
      <c r="TEH114" s="1009"/>
      <c r="TEI114" s="1009"/>
      <c r="TEJ114" s="1009"/>
      <c r="TEK114" s="1009"/>
      <c r="TEL114" s="1009"/>
      <c r="TEM114" s="1009"/>
      <c r="TEN114" s="1009"/>
      <c r="TEO114" s="1009"/>
      <c r="TEP114" s="1009"/>
      <c r="TEQ114" s="1009"/>
      <c r="TER114" s="1009"/>
      <c r="TES114" s="1009"/>
      <c r="TET114" s="1009"/>
      <c r="TEU114" s="1009"/>
      <c r="TEV114" s="1009"/>
      <c r="TEW114" s="1009"/>
      <c r="TEX114" s="1009"/>
      <c r="TEY114" s="1009"/>
      <c r="TEZ114" s="1009"/>
      <c r="TFA114" s="1009"/>
      <c r="TFB114" s="1009"/>
      <c r="TFC114" s="1009"/>
      <c r="TFD114" s="1009"/>
      <c r="TFE114" s="1009"/>
      <c r="TFF114" s="1009"/>
      <c r="TFG114" s="1009"/>
      <c r="TFH114" s="1009"/>
      <c r="TFI114" s="1009"/>
      <c r="TFJ114" s="1009"/>
      <c r="TFK114" s="1009"/>
      <c r="TFL114" s="1009"/>
      <c r="TFM114" s="1009"/>
      <c r="TFN114" s="1009"/>
      <c r="TFO114" s="1009"/>
      <c r="TFP114" s="1009"/>
      <c r="TFQ114" s="1009"/>
      <c r="TFR114" s="1009"/>
      <c r="TFS114" s="1009"/>
      <c r="TFT114" s="1009"/>
      <c r="TFU114" s="1009"/>
      <c r="TFV114" s="1009"/>
      <c r="TFW114" s="1009"/>
      <c r="TFX114" s="1009"/>
      <c r="TFY114" s="1009"/>
      <c r="TFZ114" s="1009"/>
      <c r="TGA114" s="1009"/>
      <c r="TGB114" s="1009"/>
      <c r="TGC114" s="1009"/>
      <c r="TGD114" s="1009"/>
      <c r="TGE114" s="1009"/>
      <c r="TGF114" s="1009"/>
      <c r="TGG114" s="1009"/>
      <c r="TGH114" s="1009"/>
      <c r="TGI114" s="1009"/>
      <c r="TGJ114" s="1009"/>
      <c r="TGK114" s="1009"/>
      <c r="TGL114" s="1009"/>
      <c r="TGM114" s="1009"/>
      <c r="TGN114" s="1009"/>
      <c r="TGO114" s="1009"/>
      <c r="TGP114" s="1009"/>
      <c r="TGQ114" s="1009"/>
      <c r="TGR114" s="1009"/>
      <c r="TGS114" s="1009"/>
      <c r="TGT114" s="1009"/>
      <c r="TGU114" s="1009"/>
      <c r="TGV114" s="1009"/>
      <c r="TGW114" s="1009"/>
      <c r="TGX114" s="1009"/>
      <c r="TGY114" s="1009"/>
      <c r="TGZ114" s="1009"/>
      <c r="THA114" s="1009"/>
      <c r="THB114" s="1009"/>
      <c r="THC114" s="1009"/>
      <c r="THD114" s="1009"/>
      <c r="THE114" s="1009"/>
      <c r="THF114" s="1009"/>
      <c r="THG114" s="1009"/>
      <c r="THH114" s="1009"/>
      <c r="THI114" s="1009"/>
      <c r="THJ114" s="1009"/>
      <c r="THK114" s="1009"/>
      <c r="THL114" s="1009"/>
      <c r="THM114" s="1009"/>
      <c r="THN114" s="1009"/>
      <c r="THO114" s="1009"/>
      <c r="THP114" s="1009"/>
      <c r="THQ114" s="1009"/>
      <c r="THR114" s="1009"/>
      <c r="THS114" s="1009"/>
      <c r="THT114" s="1009"/>
      <c r="THU114" s="1009"/>
      <c r="THV114" s="1009"/>
      <c r="THW114" s="1009"/>
      <c r="THX114" s="1009"/>
      <c r="THY114" s="1009"/>
      <c r="THZ114" s="1009"/>
      <c r="TIA114" s="1009"/>
      <c r="TIB114" s="1009"/>
      <c r="TIC114" s="1009"/>
      <c r="TID114" s="1009"/>
      <c r="TIE114" s="1009"/>
      <c r="TIF114" s="1009"/>
      <c r="TIG114" s="1009"/>
      <c r="TIH114" s="1009"/>
      <c r="TII114" s="1009"/>
      <c r="TIJ114" s="1009"/>
      <c r="TIK114" s="1009"/>
      <c r="TIL114" s="1009"/>
      <c r="TIM114" s="1009"/>
      <c r="TIN114" s="1009"/>
      <c r="TIO114" s="1009"/>
      <c r="TIP114" s="1009"/>
      <c r="TIQ114" s="1009"/>
      <c r="TIR114" s="1009"/>
      <c r="TIS114" s="1009"/>
      <c r="TIT114" s="1009"/>
      <c r="TIU114" s="1009"/>
      <c r="TIV114" s="1009"/>
      <c r="TIW114" s="1009"/>
      <c r="TIX114" s="1009"/>
      <c r="TIY114" s="1009"/>
      <c r="TIZ114" s="1009"/>
      <c r="TJA114" s="1009"/>
      <c r="TJB114" s="1009"/>
      <c r="TJC114" s="1009"/>
      <c r="TJD114" s="1009"/>
      <c r="TJE114" s="1009"/>
      <c r="TJF114" s="1009"/>
      <c r="TJG114" s="1009"/>
      <c r="TJH114" s="1009"/>
      <c r="TJI114" s="1009"/>
      <c r="TJJ114" s="1009"/>
      <c r="TJK114" s="1009"/>
      <c r="TJL114" s="1009"/>
      <c r="TJM114" s="1009"/>
      <c r="TJN114" s="1009"/>
      <c r="TJO114" s="1009"/>
      <c r="TJP114" s="1009"/>
      <c r="TJQ114" s="1009"/>
      <c r="TJR114" s="1009"/>
      <c r="TJS114" s="1009"/>
      <c r="TJT114" s="1009"/>
      <c r="TJU114" s="1009"/>
      <c r="TJV114" s="1009"/>
      <c r="TJW114" s="1009"/>
      <c r="TJX114" s="1009"/>
      <c r="TJY114" s="1009"/>
      <c r="TJZ114" s="1009"/>
      <c r="TKA114" s="1009"/>
      <c r="TKB114" s="1009"/>
      <c r="TKC114" s="1009"/>
      <c r="TKD114" s="1009"/>
      <c r="TKE114" s="1009"/>
      <c r="TKF114" s="1009"/>
      <c r="TKG114" s="1009"/>
      <c r="TKH114" s="1009"/>
      <c r="TKI114" s="1009"/>
      <c r="TKJ114" s="1009"/>
      <c r="TKK114" s="1009"/>
      <c r="TKL114" s="1009"/>
      <c r="TKM114" s="1009"/>
      <c r="TKN114" s="1009"/>
      <c r="TKO114" s="1009"/>
      <c r="TKP114" s="1009"/>
      <c r="TKQ114" s="1009"/>
      <c r="TKR114" s="1009"/>
      <c r="TKS114" s="1009"/>
      <c r="TKT114" s="1009"/>
      <c r="TKU114" s="1009"/>
      <c r="TKV114" s="1009"/>
      <c r="TKW114" s="1009"/>
      <c r="TKX114" s="1009"/>
      <c r="TKY114" s="1009"/>
      <c r="TKZ114" s="1009"/>
      <c r="TLA114" s="1009"/>
      <c r="TLB114" s="1009"/>
      <c r="TLC114" s="1009"/>
      <c r="TLD114" s="1009"/>
      <c r="TLE114" s="1009"/>
      <c r="TLF114" s="1009"/>
      <c r="TLG114" s="1009"/>
      <c r="TLH114" s="1009"/>
      <c r="TLI114" s="1009"/>
      <c r="TLJ114" s="1009"/>
      <c r="TLK114" s="1009"/>
      <c r="TLL114" s="1009"/>
      <c r="TLM114" s="1009"/>
      <c r="TLN114" s="1009"/>
      <c r="TLO114" s="1009"/>
      <c r="TLP114" s="1009"/>
      <c r="TLQ114" s="1009"/>
      <c r="TLR114" s="1009"/>
      <c r="TLS114" s="1009"/>
      <c r="TLT114" s="1009"/>
      <c r="TLU114" s="1009"/>
      <c r="TLV114" s="1009"/>
      <c r="TLW114" s="1009"/>
      <c r="TLX114" s="1009"/>
      <c r="TLY114" s="1009"/>
      <c r="TLZ114" s="1009"/>
      <c r="TMA114" s="1009"/>
      <c r="TMB114" s="1009"/>
      <c r="TMC114" s="1009"/>
      <c r="TMD114" s="1009"/>
      <c r="TME114" s="1009"/>
      <c r="TMF114" s="1009"/>
      <c r="TMG114" s="1009"/>
      <c r="TMH114" s="1009"/>
      <c r="TMI114" s="1009"/>
      <c r="TMJ114" s="1009"/>
      <c r="TMK114" s="1009"/>
      <c r="TML114" s="1009"/>
      <c r="TMM114" s="1009"/>
      <c r="TMN114" s="1009"/>
      <c r="TMO114" s="1009"/>
      <c r="TMP114" s="1009"/>
      <c r="TMQ114" s="1009"/>
      <c r="TMR114" s="1009"/>
      <c r="TMS114" s="1009"/>
      <c r="TMT114" s="1009"/>
      <c r="TMU114" s="1009"/>
      <c r="TMV114" s="1009"/>
      <c r="TMW114" s="1009"/>
      <c r="TMX114" s="1009"/>
      <c r="TMY114" s="1009"/>
      <c r="TMZ114" s="1009"/>
      <c r="TNA114" s="1009"/>
      <c r="TNB114" s="1009"/>
      <c r="TNC114" s="1009"/>
      <c r="TND114" s="1009"/>
      <c r="TNE114" s="1009"/>
      <c r="TNF114" s="1009"/>
      <c r="TNG114" s="1009"/>
      <c r="TNH114" s="1009"/>
      <c r="TNI114" s="1009"/>
      <c r="TNJ114" s="1009"/>
      <c r="TNK114" s="1009"/>
      <c r="TNL114" s="1009"/>
      <c r="TNM114" s="1009"/>
      <c r="TNN114" s="1009"/>
      <c r="TNO114" s="1009"/>
      <c r="TNP114" s="1009"/>
      <c r="TNQ114" s="1009"/>
      <c r="TNR114" s="1009"/>
      <c r="TNS114" s="1009"/>
      <c r="TNT114" s="1009"/>
      <c r="TNU114" s="1009"/>
      <c r="TNV114" s="1009"/>
      <c r="TNW114" s="1009"/>
      <c r="TNX114" s="1009"/>
      <c r="TNY114" s="1009"/>
      <c r="TNZ114" s="1009"/>
      <c r="TOA114" s="1009"/>
      <c r="TOB114" s="1009"/>
      <c r="TOC114" s="1009"/>
      <c r="TOD114" s="1009"/>
      <c r="TOE114" s="1009"/>
      <c r="TOF114" s="1009"/>
      <c r="TOG114" s="1009"/>
      <c r="TOH114" s="1009"/>
      <c r="TOI114" s="1009"/>
      <c r="TOJ114" s="1009"/>
      <c r="TOK114" s="1009"/>
      <c r="TOL114" s="1009"/>
      <c r="TOM114" s="1009"/>
      <c r="TON114" s="1009"/>
      <c r="TOO114" s="1009"/>
      <c r="TOP114" s="1009"/>
      <c r="TOQ114" s="1009"/>
      <c r="TOR114" s="1009"/>
      <c r="TOS114" s="1009"/>
      <c r="TOT114" s="1009"/>
      <c r="TOU114" s="1009"/>
      <c r="TOV114" s="1009"/>
      <c r="TOW114" s="1009"/>
      <c r="TOX114" s="1009"/>
      <c r="TOY114" s="1009"/>
      <c r="TOZ114" s="1009"/>
      <c r="TPA114" s="1009"/>
      <c r="TPB114" s="1009"/>
      <c r="TPC114" s="1009"/>
      <c r="TPD114" s="1009"/>
      <c r="TPE114" s="1009"/>
      <c r="TPF114" s="1009"/>
      <c r="TPG114" s="1009"/>
      <c r="TPH114" s="1009"/>
      <c r="TPI114" s="1009"/>
      <c r="TPJ114" s="1009"/>
      <c r="TPK114" s="1009"/>
      <c r="TPL114" s="1009"/>
      <c r="TPM114" s="1009"/>
      <c r="TPN114" s="1009"/>
      <c r="TPO114" s="1009"/>
      <c r="TPP114" s="1009"/>
      <c r="TPQ114" s="1009"/>
      <c r="TPR114" s="1009"/>
      <c r="TPS114" s="1009"/>
      <c r="TPT114" s="1009"/>
      <c r="TPU114" s="1009"/>
      <c r="TPV114" s="1009"/>
      <c r="TPW114" s="1009"/>
      <c r="TPX114" s="1009"/>
      <c r="TPY114" s="1009"/>
      <c r="TPZ114" s="1009"/>
      <c r="TQA114" s="1009"/>
      <c r="TQB114" s="1009"/>
      <c r="TQC114" s="1009"/>
      <c r="TQD114" s="1009"/>
      <c r="TQE114" s="1009"/>
      <c r="TQF114" s="1009"/>
      <c r="TQG114" s="1009"/>
      <c r="TQH114" s="1009"/>
      <c r="TQI114" s="1009"/>
      <c r="TQJ114" s="1009"/>
      <c r="TQK114" s="1009"/>
      <c r="TQL114" s="1009"/>
      <c r="TQM114" s="1009"/>
      <c r="TQN114" s="1009"/>
      <c r="TQO114" s="1009"/>
      <c r="TQP114" s="1009"/>
      <c r="TQQ114" s="1009"/>
      <c r="TQR114" s="1009"/>
      <c r="TQS114" s="1009"/>
      <c r="TQT114" s="1009"/>
      <c r="TQU114" s="1009"/>
      <c r="TQV114" s="1009"/>
      <c r="TQW114" s="1009"/>
      <c r="TQX114" s="1009"/>
      <c r="TQY114" s="1009"/>
      <c r="TQZ114" s="1009"/>
      <c r="TRA114" s="1009"/>
      <c r="TRB114" s="1009"/>
      <c r="TRC114" s="1009"/>
      <c r="TRD114" s="1009"/>
      <c r="TRE114" s="1009"/>
      <c r="TRF114" s="1009"/>
      <c r="TRG114" s="1009"/>
      <c r="TRH114" s="1009"/>
      <c r="TRI114" s="1009"/>
      <c r="TRJ114" s="1009"/>
      <c r="TRK114" s="1009"/>
      <c r="TRL114" s="1009"/>
      <c r="TRM114" s="1009"/>
      <c r="TRN114" s="1009"/>
      <c r="TRO114" s="1009"/>
      <c r="TRP114" s="1009"/>
      <c r="TRQ114" s="1009"/>
      <c r="TRR114" s="1009"/>
      <c r="TRS114" s="1009"/>
      <c r="TRT114" s="1009"/>
      <c r="TRU114" s="1009"/>
      <c r="TRV114" s="1009"/>
      <c r="TRW114" s="1009"/>
      <c r="TRX114" s="1009"/>
      <c r="TRY114" s="1009"/>
      <c r="TRZ114" s="1009"/>
      <c r="TSA114" s="1009"/>
      <c r="TSB114" s="1009"/>
      <c r="TSC114" s="1009"/>
      <c r="TSD114" s="1009"/>
      <c r="TSE114" s="1009"/>
      <c r="TSF114" s="1009"/>
      <c r="TSG114" s="1009"/>
      <c r="TSH114" s="1009"/>
      <c r="TSI114" s="1009"/>
      <c r="TSJ114" s="1009"/>
      <c r="TSK114" s="1009"/>
      <c r="TSL114" s="1009"/>
      <c r="TSM114" s="1009"/>
      <c r="TSN114" s="1009"/>
      <c r="TSO114" s="1009"/>
      <c r="TSP114" s="1009"/>
      <c r="TSQ114" s="1009"/>
      <c r="TSR114" s="1009"/>
      <c r="TSS114" s="1009"/>
      <c r="TST114" s="1009"/>
      <c r="TSU114" s="1009"/>
      <c r="TSV114" s="1009"/>
      <c r="TSW114" s="1009"/>
      <c r="TSX114" s="1009"/>
      <c r="TSY114" s="1009"/>
      <c r="TSZ114" s="1009"/>
      <c r="TTA114" s="1009"/>
      <c r="TTB114" s="1009"/>
      <c r="TTC114" s="1009"/>
      <c r="TTD114" s="1009"/>
      <c r="TTE114" s="1009"/>
      <c r="TTF114" s="1009"/>
      <c r="TTG114" s="1009"/>
      <c r="TTH114" s="1009"/>
      <c r="TTI114" s="1009"/>
      <c r="TTJ114" s="1009"/>
      <c r="TTK114" s="1009"/>
      <c r="TTL114" s="1009"/>
      <c r="TTM114" s="1009"/>
      <c r="TTN114" s="1009"/>
      <c r="TTO114" s="1009"/>
      <c r="TTP114" s="1009"/>
      <c r="TTQ114" s="1009"/>
      <c r="TTR114" s="1009"/>
      <c r="TTS114" s="1009"/>
      <c r="TTT114" s="1009"/>
      <c r="TTU114" s="1009"/>
      <c r="TTV114" s="1009"/>
      <c r="TTW114" s="1009"/>
      <c r="TTX114" s="1009"/>
      <c r="TTY114" s="1009"/>
      <c r="TTZ114" s="1009"/>
      <c r="TUA114" s="1009"/>
      <c r="TUB114" s="1009"/>
      <c r="TUC114" s="1009"/>
      <c r="TUD114" s="1009"/>
      <c r="TUE114" s="1009"/>
      <c r="TUF114" s="1009"/>
      <c r="TUG114" s="1009"/>
      <c r="TUH114" s="1009"/>
      <c r="TUI114" s="1009"/>
      <c r="TUJ114" s="1009"/>
      <c r="TUK114" s="1009"/>
      <c r="TUL114" s="1009"/>
      <c r="TUM114" s="1009"/>
      <c r="TUN114" s="1009"/>
      <c r="TUO114" s="1009"/>
      <c r="TUP114" s="1009"/>
      <c r="TUQ114" s="1009"/>
      <c r="TUR114" s="1009"/>
      <c r="TUS114" s="1009"/>
      <c r="TUT114" s="1009"/>
      <c r="TUU114" s="1009"/>
      <c r="TUV114" s="1009"/>
      <c r="TUW114" s="1009"/>
      <c r="TUX114" s="1009"/>
      <c r="TUY114" s="1009"/>
      <c r="TUZ114" s="1009"/>
      <c r="TVA114" s="1009"/>
      <c r="TVB114" s="1009"/>
      <c r="TVC114" s="1009"/>
      <c r="TVD114" s="1009"/>
      <c r="TVE114" s="1009"/>
      <c r="TVF114" s="1009"/>
      <c r="TVG114" s="1009"/>
      <c r="TVH114" s="1009"/>
      <c r="TVI114" s="1009"/>
      <c r="TVJ114" s="1009"/>
      <c r="TVK114" s="1009"/>
      <c r="TVL114" s="1009"/>
      <c r="TVM114" s="1009"/>
      <c r="TVN114" s="1009"/>
      <c r="TVO114" s="1009"/>
      <c r="TVP114" s="1009"/>
      <c r="TVQ114" s="1009"/>
      <c r="TVR114" s="1009"/>
      <c r="TVS114" s="1009"/>
      <c r="TVT114" s="1009"/>
      <c r="TVU114" s="1009"/>
      <c r="TVV114" s="1009"/>
      <c r="TVW114" s="1009"/>
      <c r="TVX114" s="1009"/>
      <c r="TVY114" s="1009"/>
      <c r="TVZ114" s="1009"/>
      <c r="TWA114" s="1009"/>
      <c r="TWB114" s="1009"/>
      <c r="TWC114" s="1009"/>
      <c r="TWD114" s="1009"/>
      <c r="TWE114" s="1009"/>
      <c r="TWF114" s="1009"/>
      <c r="TWG114" s="1009"/>
      <c r="TWH114" s="1009"/>
      <c r="TWI114" s="1009"/>
      <c r="TWJ114" s="1009"/>
      <c r="TWK114" s="1009"/>
      <c r="TWL114" s="1009"/>
      <c r="TWM114" s="1009"/>
      <c r="TWN114" s="1009"/>
      <c r="TWO114" s="1009"/>
      <c r="TWP114" s="1009"/>
      <c r="TWQ114" s="1009"/>
      <c r="TWR114" s="1009"/>
      <c r="TWS114" s="1009"/>
      <c r="TWT114" s="1009"/>
      <c r="TWU114" s="1009"/>
      <c r="TWV114" s="1009"/>
      <c r="TWW114" s="1009"/>
      <c r="TWX114" s="1009"/>
      <c r="TWY114" s="1009"/>
      <c r="TWZ114" s="1009"/>
      <c r="TXA114" s="1009"/>
      <c r="TXB114" s="1009"/>
      <c r="TXC114" s="1009"/>
      <c r="TXD114" s="1009"/>
      <c r="TXE114" s="1009"/>
      <c r="TXF114" s="1009"/>
      <c r="TXG114" s="1009"/>
      <c r="TXH114" s="1009"/>
      <c r="TXI114" s="1009"/>
      <c r="TXJ114" s="1009"/>
      <c r="TXK114" s="1009"/>
      <c r="TXL114" s="1009"/>
      <c r="TXM114" s="1009"/>
      <c r="TXN114" s="1009"/>
      <c r="TXO114" s="1009"/>
      <c r="TXP114" s="1009"/>
      <c r="TXQ114" s="1009"/>
      <c r="TXR114" s="1009"/>
      <c r="TXS114" s="1009"/>
      <c r="TXT114" s="1009"/>
      <c r="TXU114" s="1009"/>
      <c r="TXV114" s="1009"/>
      <c r="TXW114" s="1009"/>
      <c r="TXX114" s="1009"/>
      <c r="TXY114" s="1009"/>
      <c r="TXZ114" s="1009"/>
      <c r="TYA114" s="1009"/>
      <c r="TYB114" s="1009"/>
      <c r="TYC114" s="1009"/>
      <c r="TYD114" s="1009"/>
      <c r="TYE114" s="1009"/>
      <c r="TYF114" s="1009"/>
      <c r="TYG114" s="1009"/>
      <c r="TYH114" s="1009"/>
      <c r="TYI114" s="1009"/>
      <c r="TYJ114" s="1009"/>
      <c r="TYK114" s="1009"/>
      <c r="TYL114" s="1009"/>
      <c r="TYM114" s="1009"/>
      <c r="TYN114" s="1009"/>
      <c r="TYO114" s="1009"/>
      <c r="TYP114" s="1009"/>
      <c r="TYQ114" s="1009"/>
      <c r="TYR114" s="1009"/>
      <c r="TYS114" s="1009"/>
      <c r="TYT114" s="1009"/>
      <c r="TYU114" s="1009"/>
      <c r="TYV114" s="1009"/>
      <c r="TYW114" s="1009"/>
      <c r="TYX114" s="1009"/>
      <c r="TYY114" s="1009"/>
      <c r="TYZ114" s="1009"/>
      <c r="TZA114" s="1009"/>
      <c r="TZB114" s="1009"/>
      <c r="TZC114" s="1009"/>
      <c r="TZD114" s="1009"/>
      <c r="TZE114" s="1009"/>
      <c r="TZF114" s="1009"/>
      <c r="TZG114" s="1009"/>
      <c r="TZH114" s="1009"/>
      <c r="TZI114" s="1009"/>
      <c r="TZJ114" s="1009"/>
      <c r="TZK114" s="1009"/>
      <c r="TZL114" s="1009"/>
      <c r="TZM114" s="1009"/>
      <c r="TZN114" s="1009"/>
      <c r="TZO114" s="1009"/>
      <c r="TZP114" s="1009"/>
      <c r="TZQ114" s="1009"/>
      <c r="TZR114" s="1009"/>
      <c r="TZS114" s="1009"/>
      <c r="TZT114" s="1009"/>
      <c r="TZU114" s="1009"/>
      <c r="TZV114" s="1009"/>
      <c r="TZW114" s="1009"/>
      <c r="TZX114" s="1009"/>
      <c r="TZY114" s="1009"/>
      <c r="TZZ114" s="1009"/>
      <c r="UAA114" s="1009"/>
      <c r="UAB114" s="1009"/>
      <c r="UAC114" s="1009"/>
      <c r="UAD114" s="1009"/>
      <c r="UAE114" s="1009"/>
      <c r="UAF114" s="1009"/>
      <c r="UAG114" s="1009"/>
      <c r="UAH114" s="1009"/>
      <c r="UAI114" s="1009"/>
      <c r="UAJ114" s="1009"/>
      <c r="UAK114" s="1009"/>
      <c r="UAL114" s="1009"/>
      <c r="UAM114" s="1009"/>
      <c r="UAN114" s="1009"/>
      <c r="UAO114" s="1009"/>
      <c r="UAP114" s="1009"/>
      <c r="UAQ114" s="1009"/>
      <c r="UAR114" s="1009"/>
      <c r="UAS114" s="1009"/>
      <c r="UAT114" s="1009"/>
      <c r="UAU114" s="1009"/>
      <c r="UAV114" s="1009"/>
      <c r="UAW114" s="1009"/>
      <c r="UAX114" s="1009"/>
      <c r="UAY114" s="1009"/>
      <c r="UAZ114" s="1009"/>
      <c r="UBA114" s="1009"/>
      <c r="UBB114" s="1009"/>
      <c r="UBC114" s="1009"/>
      <c r="UBD114" s="1009"/>
      <c r="UBE114" s="1009"/>
      <c r="UBF114" s="1009"/>
      <c r="UBG114" s="1009"/>
      <c r="UBH114" s="1009"/>
      <c r="UBI114" s="1009"/>
      <c r="UBJ114" s="1009"/>
      <c r="UBK114" s="1009"/>
      <c r="UBL114" s="1009"/>
      <c r="UBM114" s="1009"/>
      <c r="UBN114" s="1009"/>
      <c r="UBO114" s="1009"/>
      <c r="UBP114" s="1009"/>
      <c r="UBQ114" s="1009"/>
      <c r="UBR114" s="1009"/>
      <c r="UBS114" s="1009"/>
      <c r="UBT114" s="1009"/>
      <c r="UBU114" s="1009"/>
      <c r="UBV114" s="1009"/>
      <c r="UBW114" s="1009"/>
      <c r="UBX114" s="1009"/>
      <c r="UBY114" s="1009"/>
      <c r="UBZ114" s="1009"/>
      <c r="UCA114" s="1009"/>
      <c r="UCB114" s="1009"/>
      <c r="UCC114" s="1009"/>
      <c r="UCD114" s="1009"/>
      <c r="UCE114" s="1009"/>
      <c r="UCF114" s="1009"/>
      <c r="UCG114" s="1009"/>
      <c r="UCH114" s="1009"/>
      <c r="UCI114" s="1009"/>
      <c r="UCJ114" s="1009"/>
      <c r="UCK114" s="1009"/>
      <c r="UCL114" s="1009"/>
      <c r="UCM114" s="1009"/>
      <c r="UCN114" s="1009"/>
      <c r="UCO114" s="1009"/>
      <c r="UCP114" s="1009"/>
      <c r="UCQ114" s="1009"/>
      <c r="UCR114" s="1009"/>
      <c r="UCS114" s="1009"/>
      <c r="UCT114" s="1009"/>
      <c r="UCU114" s="1009"/>
      <c r="UCV114" s="1009"/>
      <c r="UCW114" s="1009"/>
      <c r="UCX114" s="1009"/>
      <c r="UCY114" s="1009"/>
      <c r="UCZ114" s="1009"/>
      <c r="UDA114" s="1009"/>
      <c r="UDB114" s="1009"/>
      <c r="UDC114" s="1009"/>
      <c r="UDD114" s="1009"/>
      <c r="UDE114" s="1009"/>
      <c r="UDF114" s="1009"/>
      <c r="UDG114" s="1009"/>
      <c r="UDH114" s="1009"/>
      <c r="UDI114" s="1009"/>
      <c r="UDJ114" s="1009"/>
      <c r="UDK114" s="1009"/>
      <c r="UDL114" s="1009"/>
      <c r="UDM114" s="1009"/>
      <c r="UDN114" s="1009"/>
      <c r="UDO114" s="1009"/>
      <c r="UDP114" s="1009"/>
      <c r="UDQ114" s="1009"/>
      <c r="UDR114" s="1009"/>
      <c r="UDS114" s="1009"/>
      <c r="UDT114" s="1009"/>
      <c r="UDU114" s="1009"/>
      <c r="UDV114" s="1009"/>
      <c r="UDW114" s="1009"/>
      <c r="UDX114" s="1009"/>
      <c r="UDY114" s="1009"/>
      <c r="UDZ114" s="1009"/>
      <c r="UEA114" s="1009"/>
      <c r="UEB114" s="1009"/>
      <c r="UEC114" s="1009"/>
      <c r="UED114" s="1009"/>
      <c r="UEE114" s="1009"/>
      <c r="UEF114" s="1009"/>
      <c r="UEG114" s="1009"/>
      <c r="UEH114" s="1009"/>
      <c r="UEI114" s="1009"/>
      <c r="UEJ114" s="1009"/>
      <c r="UEK114" s="1009"/>
      <c r="UEL114" s="1009"/>
      <c r="UEM114" s="1009"/>
      <c r="UEN114" s="1009"/>
      <c r="UEO114" s="1009"/>
      <c r="UEP114" s="1009"/>
      <c r="UEQ114" s="1009"/>
      <c r="UER114" s="1009"/>
      <c r="UES114" s="1009"/>
      <c r="UET114" s="1009"/>
      <c r="UEU114" s="1009"/>
      <c r="UEV114" s="1009"/>
      <c r="UEW114" s="1009"/>
      <c r="UEX114" s="1009"/>
      <c r="UEY114" s="1009"/>
      <c r="UEZ114" s="1009"/>
      <c r="UFA114" s="1009"/>
      <c r="UFB114" s="1009"/>
      <c r="UFC114" s="1009"/>
      <c r="UFD114" s="1009"/>
      <c r="UFE114" s="1009"/>
      <c r="UFF114" s="1009"/>
      <c r="UFG114" s="1009"/>
      <c r="UFH114" s="1009"/>
      <c r="UFI114" s="1009"/>
      <c r="UFJ114" s="1009"/>
      <c r="UFK114" s="1009"/>
      <c r="UFL114" s="1009"/>
      <c r="UFM114" s="1009"/>
      <c r="UFN114" s="1009"/>
      <c r="UFO114" s="1009"/>
      <c r="UFP114" s="1009"/>
      <c r="UFQ114" s="1009"/>
      <c r="UFR114" s="1009"/>
      <c r="UFS114" s="1009"/>
      <c r="UFT114" s="1009"/>
      <c r="UFU114" s="1009"/>
      <c r="UFV114" s="1009"/>
      <c r="UFW114" s="1009"/>
      <c r="UFX114" s="1009"/>
      <c r="UFY114" s="1009"/>
      <c r="UFZ114" s="1009"/>
      <c r="UGA114" s="1009"/>
      <c r="UGB114" s="1009"/>
      <c r="UGC114" s="1009"/>
      <c r="UGD114" s="1009"/>
      <c r="UGE114" s="1009"/>
      <c r="UGF114" s="1009"/>
      <c r="UGG114" s="1009"/>
      <c r="UGH114" s="1009"/>
      <c r="UGI114" s="1009"/>
      <c r="UGJ114" s="1009"/>
      <c r="UGK114" s="1009"/>
      <c r="UGL114" s="1009"/>
      <c r="UGM114" s="1009"/>
      <c r="UGN114" s="1009"/>
      <c r="UGO114" s="1009"/>
      <c r="UGP114" s="1009"/>
      <c r="UGQ114" s="1009"/>
      <c r="UGR114" s="1009"/>
      <c r="UGS114" s="1009"/>
      <c r="UGT114" s="1009"/>
      <c r="UGU114" s="1009"/>
      <c r="UGV114" s="1009"/>
      <c r="UGW114" s="1009"/>
      <c r="UGX114" s="1009"/>
      <c r="UGY114" s="1009"/>
      <c r="UGZ114" s="1009"/>
      <c r="UHA114" s="1009"/>
      <c r="UHB114" s="1009"/>
      <c r="UHC114" s="1009"/>
      <c r="UHD114" s="1009"/>
      <c r="UHE114" s="1009"/>
      <c r="UHF114" s="1009"/>
      <c r="UHG114" s="1009"/>
      <c r="UHH114" s="1009"/>
      <c r="UHI114" s="1009"/>
      <c r="UHJ114" s="1009"/>
      <c r="UHK114" s="1009"/>
      <c r="UHL114" s="1009"/>
      <c r="UHM114" s="1009"/>
      <c r="UHN114" s="1009"/>
      <c r="UHO114" s="1009"/>
      <c r="UHP114" s="1009"/>
      <c r="UHQ114" s="1009"/>
      <c r="UHR114" s="1009"/>
      <c r="UHS114" s="1009"/>
      <c r="UHT114" s="1009"/>
      <c r="UHU114" s="1009"/>
      <c r="UHV114" s="1009"/>
      <c r="UHW114" s="1009"/>
      <c r="UHX114" s="1009"/>
      <c r="UHY114" s="1009"/>
      <c r="UHZ114" s="1009"/>
      <c r="UIA114" s="1009"/>
      <c r="UIB114" s="1009"/>
      <c r="UIC114" s="1009"/>
      <c r="UID114" s="1009"/>
      <c r="UIE114" s="1009"/>
      <c r="UIF114" s="1009"/>
      <c r="UIG114" s="1009"/>
      <c r="UIH114" s="1009"/>
      <c r="UII114" s="1009"/>
      <c r="UIJ114" s="1009"/>
      <c r="UIK114" s="1009"/>
      <c r="UIL114" s="1009"/>
      <c r="UIM114" s="1009"/>
      <c r="UIN114" s="1009"/>
      <c r="UIO114" s="1009"/>
      <c r="UIP114" s="1009"/>
      <c r="UIQ114" s="1009"/>
      <c r="UIR114" s="1009"/>
      <c r="UIS114" s="1009"/>
      <c r="UIT114" s="1009"/>
      <c r="UIU114" s="1009"/>
      <c r="UIV114" s="1009"/>
      <c r="UIW114" s="1009"/>
      <c r="UIX114" s="1009"/>
      <c r="UIY114" s="1009"/>
      <c r="UIZ114" s="1009"/>
      <c r="UJA114" s="1009"/>
      <c r="UJB114" s="1009"/>
      <c r="UJC114" s="1009"/>
      <c r="UJD114" s="1009"/>
      <c r="UJE114" s="1009"/>
      <c r="UJF114" s="1009"/>
      <c r="UJG114" s="1009"/>
      <c r="UJH114" s="1009"/>
      <c r="UJI114" s="1009"/>
      <c r="UJJ114" s="1009"/>
      <c r="UJK114" s="1009"/>
      <c r="UJL114" s="1009"/>
      <c r="UJM114" s="1009"/>
      <c r="UJN114" s="1009"/>
      <c r="UJO114" s="1009"/>
      <c r="UJP114" s="1009"/>
      <c r="UJQ114" s="1009"/>
      <c r="UJR114" s="1009"/>
      <c r="UJS114" s="1009"/>
      <c r="UJT114" s="1009"/>
      <c r="UJU114" s="1009"/>
      <c r="UJV114" s="1009"/>
      <c r="UJW114" s="1009"/>
      <c r="UJX114" s="1009"/>
      <c r="UJY114" s="1009"/>
      <c r="UJZ114" s="1009"/>
      <c r="UKA114" s="1009"/>
      <c r="UKB114" s="1009"/>
      <c r="UKC114" s="1009"/>
      <c r="UKD114" s="1009"/>
      <c r="UKE114" s="1009"/>
      <c r="UKF114" s="1009"/>
      <c r="UKG114" s="1009"/>
      <c r="UKH114" s="1009"/>
      <c r="UKI114" s="1009"/>
      <c r="UKJ114" s="1009"/>
      <c r="UKK114" s="1009"/>
      <c r="UKL114" s="1009"/>
      <c r="UKM114" s="1009"/>
      <c r="UKN114" s="1009"/>
      <c r="UKO114" s="1009"/>
      <c r="UKP114" s="1009"/>
      <c r="UKQ114" s="1009"/>
      <c r="UKR114" s="1009"/>
      <c r="UKS114" s="1009"/>
      <c r="UKT114" s="1009"/>
      <c r="UKU114" s="1009"/>
      <c r="UKV114" s="1009"/>
      <c r="UKW114" s="1009"/>
      <c r="UKX114" s="1009"/>
      <c r="UKY114" s="1009"/>
      <c r="UKZ114" s="1009"/>
      <c r="ULA114" s="1009"/>
      <c r="ULB114" s="1009"/>
      <c r="ULC114" s="1009"/>
      <c r="ULD114" s="1009"/>
      <c r="ULE114" s="1009"/>
      <c r="ULF114" s="1009"/>
      <c r="ULG114" s="1009"/>
      <c r="ULH114" s="1009"/>
      <c r="ULI114" s="1009"/>
      <c r="ULJ114" s="1009"/>
      <c r="ULK114" s="1009"/>
      <c r="ULL114" s="1009"/>
      <c r="ULM114" s="1009"/>
      <c r="ULN114" s="1009"/>
      <c r="ULO114" s="1009"/>
      <c r="ULP114" s="1009"/>
      <c r="ULQ114" s="1009"/>
      <c r="ULR114" s="1009"/>
      <c r="ULS114" s="1009"/>
      <c r="ULT114" s="1009"/>
      <c r="ULU114" s="1009"/>
      <c r="ULV114" s="1009"/>
      <c r="ULW114" s="1009"/>
      <c r="ULX114" s="1009"/>
      <c r="ULY114" s="1009"/>
      <c r="ULZ114" s="1009"/>
      <c r="UMA114" s="1009"/>
      <c r="UMB114" s="1009"/>
      <c r="UMC114" s="1009"/>
      <c r="UMD114" s="1009"/>
      <c r="UME114" s="1009"/>
      <c r="UMF114" s="1009"/>
      <c r="UMG114" s="1009"/>
      <c r="UMH114" s="1009"/>
      <c r="UMI114" s="1009"/>
      <c r="UMJ114" s="1009"/>
      <c r="UMK114" s="1009"/>
      <c r="UML114" s="1009"/>
      <c r="UMM114" s="1009"/>
      <c r="UMN114" s="1009"/>
      <c r="UMO114" s="1009"/>
      <c r="UMP114" s="1009"/>
      <c r="UMQ114" s="1009"/>
      <c r="UMR114" s="1009"/>
      <c r="UMS114" s="1009"/>
      <c r="UMT114" s="1009"/>
      <c r="UMU114" s="1009"/>
      <c r="UMV114" s="1009"/>
      <c r="UMW114" s="1009"/>
      <c r="UMX114" s="1009"/>
      <c r="UMY114" s="1009"/>
      <c r="UMZ114" s="1009"/>
      <c r="UNA114" s="1009"/>
      <c r="UNB114" s="1009"/>
      <c r="UNC114" s="1009"/>
      <c r="UND114" s="1009"/>
      <c r="UNE114" s="1009"/>
      <c r="UNF114" s="1009"/>
      <c r="UNG114" s="1009"/>
      <c r="UNH114" s="1009"/>
      <c r="UNI114" s="1009"/>
      <c r="UNJ114" s="1009"/>
      <c r="UNK114" s="1009"/>
      <c r="UNL114" s="1009"/>
      <c r="UNM114" s="1009"/>
      <c r="UNN114" s="1009"/>
      <c r="UNO114" s="1009"/>
      <c r="UNP114" s="1009"/>
      <c r="UNQ114" s="1009"/>
      <c r="UNR114" s="1009"/>
      <c r="UNS114" s="1009"/>
      <c r="UNT114" s="1009"/>
      <c r="UNU114" s="1009"/>
      <c r="UNV114" s="1009"/>
      <c r="UNW114" s="1009"/>
      <c r="UNX114" s="1009"/>
      <c r="UNY114" s="1009"/>
      <c r="UNZ114" s="1009"/>
      <c r="UOA114" s="1009"/>
      <c r="UOB114" s="1009"/>
      <c r="UOC114" s="1009"/>
      <c r="UOD114" s="1009"/>
      <c r="UOE114" s="1009"/>
      <c r="UOF114" s="1009"/>
      <c r="UOG114" s="1009"/>
      <c r="UOH114" s="1009"/>
      <c r="UOI114" s="1009"/>
      <c r="UOJ114" s="1009"/>
      <c r="UOK114" s="1009"/>
      <c r="UOL114" s="1009"/>
      <c r="UOM114" s="1009"/>
      <c r="UON114" s="1009"/>
      <c r="UOO114" s="1009"/>
      <c r="UOP114" s="1009"/>
      <c r="UOQ114" s="1009"/>
      <c r="UOR114" s="1009"/>
      <c r="UOS114" s="1009"/>
      <c r="UOT114" s="1009"/>
      <c r="UOU114" s="1009"/>
      <c r="UOV114" s="1009"/>
      <c r="UOW114" s="1009"/>
      <c r="UOX114" s="1009"/>
      <c r="UOY114" s="1009"/>
      <c r="UOZ114" s="1009"/>
      <c r="UPA114" s="1009"/>
      <c r="UPB114" s="1009"/>
      <c r="UPC114" s="1009"/>
      <c r="UPD114" s="1009"/>
      <c r="UPE114" s="1009"/>
      <c r="UPF114" s="1009"/>
      <c r="UPG114" s="1009"/>
      <c r="UPH114" s="1009"/>
      <c r="UPI114" s="1009"/>
      <c r="UPJ114" s="1009"/>
      <c r="UPK114" s="1009"/>
      <c r="UPL114" s="1009"/>
      <c r="UPM114" s="1009"/>
      <c r="UPN114" s="1009"/>
      <c r="UPO114" s="1009"/>
      <c r="UPP114" s="1009"/>
      <c r="UPQ114" s="1009"/>
      <c r="UPR114" s="1009"/>
      <c r="UPS114" s="1009"/>
      <c r="UPT114" s="1009"/>
      <c r="UPU114" s="1009"/>
      <c r="UPV114" s="1009"/>
      <c r="UPW114" s="1009"/>
      <c r="UPX114" s="1009"/>
      <c r="UPY114" s="1009"/>
      <c r="UPZ114" s="1009"/>
      <c r="UQA114" s="1009"/>
      <c r="UQB114" s="1009"/>
      <c r="UQC114" s="1009"/>
      <c r="UQD114" s="1009"/>
      <c r="UQE114" s="1009"/>
      <c r="UQF114" s="1009"/>
      <c r="UQG114" s="1009"/>
      <c r="UQH114" s="1009"/>
      <c r="UQI114" s="1009"/>
      <c r="UQJ114" s="1009"/>
      <c r="UQK114" s="1009"/>
      <c r="UQL114" s="1009"/>
      <c r="UQM114" s="1009"/>
      <c r="UQN114" s="1009"/>
      <c r="UQO114" s="1009"/>
      <c r="UQP114" s="1009"/>
      <c r="UQQ114" s="1009"/>
      <c r="UQR114" s="1009"/>
      <c r="UQS114" s="1009"/>
      <c r="UQT114" s="1009"/>
      <c r="UQU114" s="1009"/>
      <c r="UQV114" s="1009"/>
      <c r="UQW114" s="1009"/>
      <c r="UQX114" s="1009"/>
      <c r="UQY114" s="1009"/>
      <c r="UQZ114" s="1009"/>
      <c r="URA114" s="1009"/>
      <c r="URB114" s="1009"/>
      <c r="URC114" s="1009"/>
      <c r="URD114" s="1009"/>
      <c r="URE114" s="1009"/>
      <c r="URF114" s="1009"/>
      <c r="URG114" s="1009"/>
      <c r="URH114" s="1009"/>
      <c r="URI114" s="1009"/>
      <c r="URJ114" s="1009"/>
      <c r="URK114" s="1009"/>
      <c r="URL114" s="1009"/>
      <c r="URM114" s="1009"/>
      <c r="URN114" s="1009"/>
      <c r="URO114" s="1009"/>
      <c r="URP114" s="1009"/>
      <c r="URQ114" s="1009"/>
      <c r="URR114" s="1009"/>
      <c r="URS114" s="1009"/>
      <c r="URT114" s="1009"/>
      <c r="URU114" s="1009"/>
      <c r="URV114" s="1009"/>
      <c r="URW114" s="1009"/>
      <c r="URX114" s="1009"/>
      <c r="URY114" s="1009"/>
      <c r="URZ114" s="1009"/>
      <c r="USA114" s="1009"/>
      <c r="USB114" s="1009"/>
      <c r="USC114" s="1009"/>
      <c r="USD114" s="1009"/>
      <c r="USE114" s="1009"/>
      <c r="USF114" s="1009"/>
      <c r="USG114" s="1009"/>
      <c r="USH114" s="1009"/>
      <c r="USI114" s="1009"/>
      <c r="USJ114" s="1009"/>
      <c r="USK114" s="1009"/>
      <c r="USL114" s="1009"/>
      <c r="USM114" s="1009"/>
      <c r="USN114" s="1009"/>
      <c r="USO114" s="1009"/>
      <c r="USP114" s="1009"/>
      <c r="USQ114" s="1009"/>
      <c r="USR114" s="1009"/>
      <c r="USS114" s="1009"/>
      <c r="UST114" s="1009"/>
      <c r="USU114" s="1009"/>
      <c r="USV114" s="1009"/>
      <c r="USW114" s="1009"/>
      <c r="USX114" s="1009"/>
      <c r="USY114" s="1009"/>
      <c r="USZ114" s="1009"/>
      <c r="UTA114" s="1009"/>
      <c r="UTB114" s="1009"/>
      <c r="UTC114" s="1009"/>
      <c r="UTD114" s="1009"/>
      <c r="UTE114" s="1009"/>
      <c r="UTF114" s="1009"/>
      <c r="UTG114" s="1009"/>
      <c r="UTH114" s="1009"/>
      <c r="UTI114" s="1009"/>
      <c r="UTJ114" s="1009"/>
      <c r="UTK114" s="1009"/>
      <c r="UTL114" s="1009"/>
      <c r="UTM114" s="1009"/>
      <c r="UTN114" s="1009"/>
      <c r="UTO114" s="1009"/>
      <c r="UTP114" s="1009"/>
      <c r="UTQ114" s="1009"/>
      <c r="UTR114" s="1009"/>
      <c r="UTS114" s="1009"/>
      <c r="UTT114" s="1009"/>
      <c r="UTU114" s="1009"/>
      <c r="UTV114" s="1009"/>
      <c r="UTW114" s="1009"/>
      <c r="UTX114" s="1009"/>
      <c r="UTY114" s="1009"/>
      <c r="UTZ114" s="1009"/>
      <c r="UUA114" s="1009"/>
      <c r="UUB114" s="1009"/>
      <c r="UUC114" s="1009"/>
      <c r="UUD114" s="1009"/>
      <c r="UUE114" s="1009"/>
      <c r="UUF114" s="1009"/>
      <c r="UUG114" s="1009"/>
      <c r="UUH114" s="1009"/>
      <c r="UUI114" s="1009"/>
      <c r="UUJ114" s="1009"/>
      <c r="UUK114" s="1009"/>
      <c r="UUL114" s="1009"/>
      <c r="UUM114" s="1009"/>
      <c r="UUN114" s="1009"/>
      <c r="UUO114" s="1009"/>
      <c r="UUP114" s="1009"/>
      <c r="UUQ114" s="1009"/>
      <c r="UUR114" s="1009"/>
      <c r="UUS114" s="1009"/>
      <c r="UUT114" s="1009"/>
      <c r="UUU114" s="1009"/>
      <c r="UUV114" s="1009"/>
      <c r="UUW114" s="1009"/>
      <c r="UUX114" s="1009"/>
      <c r="UUY114" s="1009"/>
      <c r="UUZ114" s="1009"/>
      <c r="UVA114" s="1009"/>
      <c r="UVB114" s="1009"/>
      <c r="UVC114" s="1009"/>
      <c r="UVD114" s="1009"/>
      <c r="UVE114" s="1009"/>
      <c r="UVF114" s="1009"/>
      <c r="UVG114" s="1009"/>
      <c r="UVH114" s="1009"/>
      <c r="UVI114" s="1009"/>
      <c r="UVJ114" s="1009"/>
      <c r="UVK114" s="1009"/>
      <c r="UVL114" s="1009"/>
      <c r="UVM114" s="1009"/>
      <c r="UVN114" s="1009"/>
      <c r="UVO114" s="1009"/>
      <c r="UVP114" s="1009"/>
      <c r="UVQ114" s="1009"/>
      <c r="UVR114" s="1009"/>
      <c r="UVS114" s="1009"/>
      <c r="UVT114" s="1009"/>
      <c r="UVU114" s="1009"/>
      <c r="UVV114" s="1009"/>
      <c r="UVW114" s="1009"/>
      <c r="UVX114" s="1009"/>
      <c r="UVY114" s="1009"/>
      <c r="UVZ114" s="1009"/>
      <c r="UWA114" s="1009"/>
      <c r="UWB114" s="1009"/>
      <c r="UWC114" s="1009"/>
      <c r="UWD114" s="1009"/>
      <c r="UWE114" s="1009"/>
      <c r="UWF114" s="1009"/>
      <c r="UWG114" s="1009"/>
      <c r="UWH114" s="1009"/>
      <c r="UWI114" s="1009"/>
      <c r="UWJ114" s="1009"/>
      <c r="UWK114" s="1009"/>
      <c r="UWL114" s="1009"/>
      <c r="UWM114" s="1009"/>
      <c r="UWN114" s="1009"/>
      <c r="UWO114" s="1009"/>
      <c r="UWP114" s="1009"/>
      <c r="UWQ114" s="1009"/>
      <c r="UWR114" s="1009"/>
      <c r="UWS114" s="1009"/>
      <c r="UWT114" s="1009"/>
      <c r="UWU114" s="1009"/>
      <c r="UWV114" s="1009"/>
      <c r="UWW114" s="1009"/>
      <c r="UWX114" s="1009"/>
      <c r="UWY114" s="1009"/>
      <c r="UWZ114" s="1009"/>
      <c r="UXA114" s="1009"/>
      <c r="UXB114" s="1009"/>
      <c r="UXC114" s="1009"/>
      <c r="UXD114" s="1009"/>
      <c r="UXE114" s="1009"/>
      <c r="UXF114" s="1009"/>
      <c r="UXG114" s="1009"/>
      <c r="UXH114" s="1009"/>
      <c r="UXI114" s="1009"/>
      <c r="UXJ114" s="1009"/>
      <c r="UXK114" s="1009"/>
      <c r="UXL114" s="1009"/>
      <c r="UXM114" s="1009"/>
      <c r="UXN114" s="1009"/>
      <c r="UXO114" s="1009"/>
      <c r="UXP114" s="1009"/>
      <c r="UXQ114" s="1009"/>
      <c r="UXR114" s="1009"/>
      <c r="UXS114" s="1009"/>
      <c r="UXT114" s="1009"/>
      <c r="UXU114" s="1009"/>
      <c r="UXV114" s="1009"/>
      <c r="UXW114" s="1009"/>
      <c r="UXX114" s="1009"/>
      <c r="UXY114" s="1009"/>
      <c r="UXZ114" s="1009"/>
      <c r="UYA114" s="1009"/>
      <c r="UYB114" s="1009"/>
      <c r="UYC114" s="1009"/>
      <c r="UYD114" s="1009"/>
      <c r="UYE114" s="1009"/>
      <c r="UYF114" s="1009"/>
      <c r="UYG114" s="1009"/>
      <c r="UYH114" s="1009"/>
      <c r="UYI114" s="1009"/>
      <c r="UYJ114" s="1009"/>
      <c r="UYK114" s="1009"/>
      <c r="UYL114" s="1009"/>
      <c r="UYM114" s="1009"/>
      <c r="UYN114" s="1009"/>
      <c r="UYO114" s="1009"/>
      <c r="UYP114" s="1009"/>
      <c r="UYQ114" s="1009"/>
      <c r="UYR114" s="1009"/>
      <c r="UYS114" s="1009"/>
      <c r="UYT114" s="1009"/>
      <c r="UYU114" s="1009"/>
      <c r="UYV114" s="1009"/>
      <c r="UYW114" s="1009"/>
      <c r="UYX114" s="1009"/>
      <c r="UYY114" s="1009"/>
      <c r="UYZ114" s="1009"/>
      <c r="UZA114" s="1009"/>
      <c r="UZB114" s="1009"/>
      <c r="UZC114" s="1009"/>
      <c r="UZD114" s="1009"/>
      <c r="UZE114" s="1009"/>
      <c r="UZF114" s="1009"/>
      <c r="UZG114" s="1009"/>
      <c r="UZH114" s="1009"/>
      <c r="UZI114" s="1009"/>
      <c r="UZJ114" s="1009"/>
      <c r="UZK114" s="1009"/>
      <c r="UZL114" s="1009"/>
      <c r="UZM114" s="1009"/>
      <c r="UZN114" s="1009"/>
      <c r="UZO114" s="1009"/>
      <c r="UZP114" s="1009"/>
      <c r="UZQ114" s="1009"/>
      <c r="UZR114" s="1009"/>
      <c r="UZS114" s="1009"/>
      <c r="UZT114" s="1009"/>
      <c r="UZU114" s="1009"/>
      <c r="UZV114" s="1009"/>
      <c r="UZW114" s="1009"/>
      <c r="UZX114" s="1009"/>
      <c r="UZY114" s="1009"/>
      <c r="UZZ114" s="1009"/>
      <c r="VAA114" s="1009"/>
      <c r="VAB114" s="1009"/>
      <c r="VAC114" s="1009"/>
      <c r="VAD114" s="1009"/>
      <c r="VAE114" s="1009"/>
      <c r="VAF114" s="1009"/>
      <c r="VAG114" s="1009"/>
      <c r="VAH114" s="1009"/>
      <c r="VAI114" s="1009"/>
      <c r="VAJ114" s="1009"/>
      <c r="VAK114" s="1009"/>
      <c r="VAL114" s="1009"/>
      <c r="VAM114" s="1009"/>
      <c r="VAN114" s="1009"/>
      <c r="VAO114" s="1009"/>
      <c r="VAP114" s="1009"/>
      <c r="VAQ114" s="1009"/>
      <c r="VAR114" s="1009"/>
      <c r="VAS114" s="1009"/>
      <c r="VAT114" s="1009"/>
      <c r="VAU114" s="1009"/>
      <c r="VAV114" s="1009"/>
      <c r="VAW114" s="1009"/>
      <c r="VAX114" s="1009"/>
      <c r="VAY114" s="1009"/>
      <c r="VAZ114" s="1009"/>
      <c r="VBA114" s="1009"/>
      <c r="VBB114" s="1009"/>
      <c r="VBC114" s="1009"/>
      <c r="VBD114" s="1009"/>
      <c r="VBE114" s="1009"/>
      <c r="VBF114" s="1009"/>
      <c r="VBG114" s="1009"/>
      <c r="VBH114" s="1009"/>
      <c r="VBI114" s="1009"/>
      <c r="VBJ114" s="1009"/>
      <c r="VBK114" s="1009"/>
      <c r="VBL114" s="1009"/>
      <c r="VBM114" s="1009"/>
      <c r="VBN114" s="1009"/>
      <c r="VBO114" s="1009"/>
      <c r="VBP114" s="1009"/>
      <c r="VBQ114" s="1009"/>
      <c r="VBR114" s="1009"/>
      <c r="VBS114" s="1009"/>
      <c r="VBT114" s="1009"/>
      <c r="VBU114" s="1009"/>
      <c r="VBV114" s="1009"/>
      <c r="VBW114" s="1009"/>
      <c r="VBX114" s="1009"/>
      <c r="VBY114" s="1009"/>
      <c r="VBZ114" s="1009"/>
      <c r="VCA114" s="1009"/>
      <c r="VCB114" s="1009"/>
      <c r="VCC114" s="1009"/>
      <c r="VCD114" s="1009"/>
      <c r="VCE114" s="1009"/>
      <c r="VCF114" s="1009"/>
      <c r="VCG114" s="1009"/>
      <c r="VCH114" s="1009"/>
      <c r="VCI114" s="1009"/>
      <c r="VCJ114" s="1009"/>
      <c r="VCK114" s="1009"/>
      <c r="VCL114" s="1009"/>
      <c r="VCM114" s="1009"/>
      <c r="VCN114" s="1009"/>
      <c r="VCO114" s="1009"/>
      <c r="VCP114" s="1009"/>
      <c r="VCQ114" s="1009"/>
      <c r="VCR114" s="1009"/>
      <c r="VCS114" s="1009"/>
      <c r="VCT114" s="1009"/>
      <c r="VCU114" s="1009"/>
      <c r="VCV114" s="1009"/>
      <c r="VCW114" s="1009"/>
      <c r="VCX114" s="1009"/>
      <c r="VCY114" s="1009"/>
      <c r="VCZ114" s="1009"/>
      <c r="VDA114" s="1009"/>
      <c r="VDB114" s="1009"/>
      <c r="VDC114" s="1009"/>
      <c r="VDD114" s="1009"/>
      <c r="VDE114" s="1009"/>
      <c r="VDF114" s="1009"/>
      <c r="VDG114" s="1009"/>
      <c r="VDH114" s="1009"/>
      <c r="VDI114" s="1009"/>
      <c r="VDJ114" s="1009"/>
      <c r="VDK114" s="1009"/>
      <c r="VDL114" s="1009"/>
      <c r="VDM114" s="1009"/>
      <c r="VDN114" s="1009"/>
      <c r="VDO114" s="1009"/>
      <c r="VDP114" s="1009"/>
      <c r="VDQ114" s="1009"/>
      <c r="VDR114" s="1009"/>
      <c r="VDS114" s="1009"/>
      <c r="VDT114" s="1009"/>
      <c r="VDU114" s="1009"/>
      <c r="VDV114" s="1009"/>
      <c r="VDW114" s="1009"/>
      <c r="VDX114" s="1009"/>
      <c r="VDY114" s="1009"/>
      <c r="VDZ114" s="1009"/>
      <c r="VEA114" s="1009"/>
      <c r="VEB114" s="1009"/>
      <c r="VEC114" s="1009"/>
      <c r="VED114" s="1009"/>
      <c r="VEE114" s="1009"/>
      <c r="VEF114" s="1009"/>
      <c r="VEG114" s="1009"/>
      <c r="VEH114" s="1009"/>
      <c r="VEI114" s="1009"/>
      <c r="VEJ114" s="1009"/>
      <c r="VEK114" s="1009"/>
      <c r="VEL114" s="1009"/>
      <c r="VEM114" s="1009"/>
      <c r="VEN114" s="1009"/>
      <c r="VEO114" s="1009"/>
      <c r="VEP114" s="1009"/>
      <c r="VEQ114" s="1009"/>
      <c r="VER114" s="1009"/>
      <c r="VES114" s="1009"/>
      <c r="VET114" s="1009"/>
      <c r="VEU114" s="1009"/>
      <c r="VEV114" s="1009"/>
      <c r="VEW114" s="1009"/>
      <c r="VEX114" s="1009"/>
      <c r="VEY114" s="1009"/>
      <c r="VEZ114" s="1009"/>
      <c r="VFA114" s="1009"/>
      <c r="VFB114" s="1009"/>
      <c r="VFC114" s="1009"/>
      <c r="VFD114" s="1009"/>
      <c r="VFE114" s="1009"/>
      <c r="VFF114" s="1009"/>
      <c r="VFG114" s="1009"/>
      <c r="VFH114" s="1009"/>
      <c r="VFI114" s="1009"/>
      <c r="VFJ114" s="1009"/>
      <c r="VFK114" s="1009"/>
      <c r="VFL114" s="1009"/>
      <c r="VFM114" s="1009"/>
      <c r="VFN114" s="1009"/>
      <c r="VFO114" s="1009"/>
      <c r="VFP114" s="1009"/>
      <c r="VFQ114" s="1009"/>
      <c r="VFR114" s="1009"/>
      <c r="VFS114" s="1009"/>
      <c r="VFT114" s="1009"/>
      <c r="VFU114" s="1009"/>
      <c r="VFV114" s="1009"/>
      <c r="VFW114" s="1009"/>
      <c r="VFX114" s="1009"/>
      <c r="VFY114" s="1009"/>
      <c r="VFZ114" s="1009"/>
      <c r="VGA114" s="1009"/>
      <c r="VGB114" s="1009"/>
      <c r="VGC114" s="1009"/>
      <c r="VGD114" s="1009"/>
      <c r="VGE114" s="1009"/>
      <c r="VGF114" s="1009"/>
      <c r="VGG114" s="1009"/>
      <c r="VGH114" s="1009"/>
      <c r="VGI114" s="1009"/>
      <c r="VGJ114" s="1009"/>
      <c r="VGK114" s="1009"/>
      <c r="VGL114" s="1009"/>
      <c r="VGM114" s="1009"/>
      <c r="VGN114" s="1009"/>
      <c r="VGO114" s="1009"/>
      <c r="VGP114" s="1009"/>
      <c r="VGQ114" s="1009"/>
      <c r="VGR114" s="1009"/>
      <c r="VGS114" s="1009"/>
      <c r="VGT114" s="1009"/>
      <c r="VGU114" s="1009"/>
      <c r="VGV114" s="1009"/>
      <c r="VGW114" s="1009"/>
      <c r="VGX114" s="1009"/>
      <c r="VGY114" s="1009"/>
      <c r="VGZ114" s="1009"/>
      <c r="VHA114" s="1009"/>
      <c r="VHB114" s="1009"/>
      <c r="VHC114" s="1009"/>
      <c r="VHD114" s="1009"/>
      <c r="VHE114" s="1009"/>
      <c r="VHF114" s="1009"/>
      <c r="VHG114" s="1009"/>
      <c r="VHH114" s="1009"/>
      <c r="VHI114" s="1009"/>
      <c r="VHJ114" s="1009"/>
      <c r="VHK114" s="1009"/>
      <c r="VHL114" s="1009"/>
      <c r="VHM114" s="1009"/>
      <c r="VHN114" s="1009"/>
      <c r="VHO114" s="1009"/>
      <c r="VHP114" s="1009"/>
      <c r="VHQ114" s="1009"/>
      <c r="VHR114" s="1009"/>
      <c r="VHS114" s="1009"/>
      <c r="VHT114" s="1009"/>
      <c r="VHU114" s="1009"/>
      <c r="VHV114" s="1009"/>
      <c r="VHW114" s="1009"/>
      <c r="VHX114" s="1009"/>
      <c r="VHY114" s="1009"/>
      <c r="VHZ114" s="1009"/>
      <c r="VIA114" s="1009"/>
      <c r="VIB114" s="1009"/>
      <c r="VIC114" s="1009"/>
      <c r="VID114" s="1009"/>
      <c r="VIE114" s="1009"/>
      <c r="VIF114" s="1009"/>
      <c r="VIG114" s="1009"/>
      <c r="VIH114" s="1009"/>
      <c r="VII114" s="1009"/>
      <c r="VIJ114" s="1009"/>
      <c r="VIK114" s="1009"/>
      <c r="VIL114" s="1009"/>
      <c r="VIM114" s="1009"/>
      <c r="VIN114" s="1009"/>
      <c r="VIO114" s="1009"/>
      <c r="VIP114" s="1009"/>
      <c r="VIQ114" s="1009"/>
      <c r="VIR114" s="1009"/>
      <c r="VIS114" s="1009"/>
      <c r="VIT114" s="1009"/>
      <c r="VIU114" s="1009"/>
      <c r="VIV114" s="1009"/>
      <c r="VIW114" s="1009"/>
      <c r="VIX114" s="1009"/>
      <c r="VIY114" s="1009"/>
      <c r="VIZ114" s="1009"/>
      <c r="VJA114" s="1009"/>
      <c r="VJB114" s="1009"/>
      <c r="VJC114" s="1009"/>
      <c r="VJD114" s="1009"/>
      <c r="VJE114" s="1009"/>
      <c r="VJF114" s="1009"/>
      <c r="VJG114" s="1009"/>
      <c r="VJH114" s="1009"/>
      <c r="VJI114" s="1009"/>
      <c r="VJJ114" s="1009"/>
      <c r="VJK114" s="1009"/>
      <c r="VJL114" s="1009"/>
      <c r="VJM114" s="1009"/>
      <c r="VJN114" s="1009"/>
      <c r="VJO114" s="1009"/>
      <c r="VJP114" s="1009"/>
      <c r="VJQ114" s="1009"/>
      <c r="VJR114" s="1009"/>
      <c r="VJS114" s="1009"/>
      <c r="VJT114" s="1009"/>
      <c r="VJU114" s="1009"/>
      <c r="VJV114" s="1009"/>
      <c r="VJW114" s="1009"/>
      <c r="VJX114" s="1009"/>
      <c r="VJY114" s="1009"/>
      <c r="VJZ114" s="1009"/>
      <c r="VKA114" s="1009"/>
      <c r="VKB114" s="1009"/>
      <c r="VKC114" s="1009"/>
      <c r="VKD114" s="1009"/>
      <c r="VKE114" s="1009"/>
      <c r="VKF114" s="1009"/>
      <c r="VKG114" s="1009"/>
      <c r="VKH114" s="1009"/>
      <c r="VKI114" s="1009"/>
      <c r="VKJ114" s="1009"/>
      <c r="VKK114" s="1009"/>
      <c r="VKL114" s="1009"/>
      <c r="VKM114" s="1009"/>
      <c r="VKN114" s="1009"/>
      <c r="VKO114" s="1009"/>
      <c r="VKP114" s="1009"/>
      <c r="VKQ114" s="1009"/>
      <c r="VKR114" s="1009"/>
      <c r="VKS114" s="1009"/>
      <c r="VKT114" s="1009"/>
      <c r="VKU114" s="1009"/>
      <c r="VKV114" s="1009"/>
      <c r="VKW114" s="1009"/>
      <c r="VKX114" s="1009"/>
      <c r="VKY114" s="1009"/>
      <c r="VKZ114" s="1009"/>
      <c r="VLA114" s="1009"/>
      <c r="VLB114" s="1009"/>
      <c r="VLC114" s="1009"/>
      <c r="VLD114" s="1009"/>
      <c r="VLE114" s="1009"/>
      <c r="VLF114" s="1009"/>
      <c r="VLG114" s="1009"/>
      <c r="VLH114" s="1009"/>
      <c r="VLI114" s="1009"/>
      <c r="VLJ114" s="1009"/>
      <c r="VLK114" s="1009"/>
      <c r="VLL114" s="1009"/>
      <c r="VLM114" s="1009"/>
      <c r="VLN114" s="1009"/>
      <c r="VLO114" s="1009"/>
      <c r="VLP114" s="1009"/>
      <c r="VLQ114" s="1009"/>
      <c r="VLR114" s="1009"/>
      <c r="VLS114" s="1009"/>
      <c r="VLT114" s="1009"/>
      <c r="VLU114" s="1009"/>
      <c r="VLV114" s="1009"/>
      <c r="VLW114" s="1009"/>
      <c r="VLX114" s="1009"/>
      <c r="VLY114" s="1009"/>
      <c r="VLZ114" s="1009"/>
      <c r="VMA114" s="1009"/>
      <c r="VMB114" s="1009"/>
      <c r="VMC114" s="1009"/>
      <c r="VMD114" s="1009"/>
      <c r="VME114" s="1009"/>
      <c r="VMF114" s="1009"/>
      <c r="VMG114" s="1009"/>
      <c r="VMH114" s="1009"/>
      <c r="VMI114" s="1009"/>
      <c r="VMJ114" s="1009"/>
      <c r="VMK114" s="1009"/>
      <c r="VML114" s="1009"/>
      <c r="VMM114" s="1009"/>
      <c r="VMN114" s="1009"/>
      <c r="VMO114" s="1009"/>
      <c r="VMP114" s="1009"/>
      <c r="VMQ114" s="1009"/>
      <c r="VMR114" s="1009"/>
      <c r="VMS114" s="1009"/>
      <c r="VMT114" s="1009"/>
      <c r="VMU114" s="1009"/>
      <c r="VMV114" s="1009"/>
      <c r="VMW114" s="1009"/>
      <c r="VMX114" s="1009"/>
      <c r="VMY114" s="1009"/>
      <c r="VMZ114" s="1009"/>
      <c r="VNA114" s="1009"/>
      <c r="VNB114" s="1009"/>
      <c r="VNC114" s="1009"/>
      <c r="VND114" s="1009"/>
      <c r="VNE114" s="1009"/>
      <c r="VNF114" s="1009"/>
      <c r="VNG114" s="1009"/>
      <c r="VNH114" s="1009"/>
      <c r="VNI114" s="1009"/>
      <c r="VNJ114" s="1009"/>
      <c r="VNK114" s="1009"/>
      <c r="VNL114" s="1009"/>
      <c r="VNM114" s="1009"/>
      <c r="VNN114" s="1009"/>
      <c r="VNO114" s="1009"/>
      <c r="VNP114" s="1009"/>
      <c r="VNQ114" s="1009"/>
      <c r="VNR114" s="1009"/>
      <c r="VNS114" s="1009"/>
      <c r="VNT114" s="1009"/>
      <c r="VNU114" s="1009"/>
      <c r="VNV114" s="1009"/>
      <c r="VNW114" s="1009"/>
      <c r="VNX114" s="1009"/>
      <c r="VNY114" s="1009"/>
      <c r="VNZ114" s="1009"/>
      <c r="VOA114" s="1009"/>
      <c r="VOB114" s="1009"/>
      <c r="VOC114" s="1009"/>
      <c r="VOD114" s="1009"/>
      <c r="VOE114" s="1009"/>
      <c r="VOF114" s="1009"/>
      <c r="VOG114" s="1009"/>
      <c r="VOH114" s="1009"/>
      <c r="VOI114" s="1009"/>
      <c r="VOJ114" s="1009"/>
      <c r="VOK114" s="1009"/>
      <c r="VOL114" s="1009"/>
      <c r="VOM114" s="1009"/>
      <c r="VON114" s="1009"/>
      <c r="VOO114" s="1009"/>
      <c r="VOP114" s="1009"/>
      <c r="VOQ114" s="1009"/>
      <c r="VOR114" s="1009"/>
      <c r="VOS114" s="1009"/>
      <c r="VOT114" s="1009"/>
      <c r="VOU114" s="1009"/>
      <c r="VOV114" s="1009"/>
      <c r="VOW114" s="1009"/>
      <c r="VOX114" s="1009"/>
      <c r="VOY114" s="1009"/>
      <c r="VOZ114" s="1009"/>
      <c r="VPA114" s="1009"/>
      <c r="VPB114" s="1009"/>
      <c r="VPC114" s="1009"/>
      <c r="VPD114" s="1009"/>
      <c r="VPE114" s="1009"/>
      <c r="VPF114" s="1009"/>
      <c r="VPG114" s="1009"/>
      <c r="VPH114" s="1009"/>
      <c r="VPI114" s="1009"/>
      <c r="VPJ114" s="1009"/>
      <c r="VPK114" s="1009"/>
      <c r="VPL114" s="1009"/>
      <c r="VPM114" s="1009"/>
      <c r="VPN114" s="1009"/>
      <c r="VPO114" s="1009"/>
      <c r="VPP114" s="1009"/>
      <c r="VPQ114" s="1009"/>
      <c r="VPR114" s="1009"/>
      <c r="VPS114" s="1009"/>
      <c r="VPT114" s="1009"/>
      <c r="VPU114" s="1009"/>
      <c r="VPV114" s="1009"/>
      <c r="VPW114" s="1009"/>
      <c r="VPX114" s="1009"/>
      <c r="VPY114" s="1009"/>
      <c r="VPZ114" s="1009"/>
      <c r="VQA114" s="1009"/>
      <c r="VQB114" s="1009"/>
      <c r="VQC114" s="1009"/>
      <c r="VQD114" s="1009"/>
      <c r="VQE114" s="1009"/>
      <c r="VQF114" s="1009"/>
      <c r="VQG114" s="1009"/>
      <c r="VQH114" s="1009"/>
      <c r="VQI114" s="1009"/>
      <c r="VQJ114" s="1009"/>
      <c r="VQK114" s="1009"/>
      <c r="VQL114" s="1009"/>
      <c r="VQM114" s="1009"/>
      <c r="VQN114" s="1009"/>
      <c r="VQO114" s="1009"/>
      <c r="VQP114" s="1009"/>
      <c r="VQQ114" s="1009"/>
      <c r="VQR114" s="1009"/>
      <c r="VQS114" s="1009"/>
      <c r="VQT114" s="1009"/>
      <c r="VQU114" s="1009"/>
      <c r="VQV114" s="1009"/>
      <c r="VQW114" s="1009"/>
      <c r="VQX114" s="1009"/>
      <c r="VQY114" s="1009"/>
      <c r="VQZ114" s="1009"/>
      <c r="VRA114" s="1009"/>
      <c r="VRB114" s="1009"/>
      <c r="VRC114" s="1009"/>
      <c r="VRD114" s="1009"/>
      <c r="VRE114" s="1009"/>
      <c r="VRF114" s="1009"/>
      <c r="VRG114" s="1009"/>
      <c r="VRH114" s="1009"/>
      <c r="VRI114" s="1009"/>
      <c r="VRJ114" s="1009"/>
      <c r="VRK114" s="1009"/>
      <c r="VRL114" s="1009"/>
      <c r="VRM114" s="1009"/>
      <c r="VRN114" s="1009"/>
      <c r="VRO114" s="1009"/>
      <c r="VRP114" s="1009"/>
      <c r="VRQ114" s="1009"/>
      <c r="VRR114" s="1009"/>
      <c r="VRS114" s="1009"/>
      <c r="VRT114" s="1009"/>
      <c r="VRU114" s="1009"/>
      <c r="VRV114" s="1009"/>
      <c r="VRW114" s="1009"/>
      <c r="VRX114" s="1009"/>
      <c r="VRY114" s="1009"/>
      <c r="VRZ114" s="1009"/>
      <c r="VSA114" s="1009"/>
      <c r="VSB114" s="1009"/>
      <c r="VSC114" s="1009"/>
      <c r="VSD114" s="1009"/>
      <c r="VSE114" s="1009"/>
      <c r="VSF114" s="1009"/>
      <c r="VSG114" s="1009"/>
      <c r="VSH114" s="1009"/>
      <c r="VSI114" s="1009"/>
      <c r="VSJ114" s="1009"/>
      <c r="VSK114" s="1009"/>
      <c r="VSL114" s="1009"/>
      <c r="VSM114" s="1009"/>
      <c r="VSN114" s="1009"/>
      <c r="VSO114" s="1009"/>
      <c r="VSP114" s="1009"/>
      <c r="VSQ114" s="1009"/>
      <c r="VSR114" s="1009"/>
      <c r="VSS114" s="1009"/>
      <c r="VST114" s="1009"/>
      <c r="VSU114" s="1009"/>
      <c r="VSV114" s="1009"/>
      <c r="VSW114" s="1009"/>
      <c r="VSX114" s="1009"/>
      <c r="VSY114" s="1009"/>
      <c r="VSZ114" s="1009"/>
      <c r="VTA114" s="1009"/>
      <c r="VTB114" s="1009"/>
      <c r="VTC114" s="1009"/>
      <c r="VTD114" s="1009"/>
      <c r="VTE114" s="1009"/>
      <c r="VTF114" s="1009"/>
      <c r="VTG114" s="1009"/>
      <c r="VTH114" s="1009"/>
      <c r="VTI114" s="1009"/>
      <c r="VTJ114" s="1009"/>
      <c r="VTK114" s="1009"/>
      <c r="VTL114" s="1009"/>
      <c r="VTM114" s="1009"/>
      <c r="VTN114" s="1009"/>
      <c r="VTO114" s="1009"/>
      <c r="VTP114" s="1009"/>
      <c r="VTQ114" s="1009"/>
      <c r="VTR114" s="1009"/>
      <c r="VTS114" s="1009"/>
      <c r="VTT114" s="1009"/>
      <c r="VTU114" s="1009"/>
      <c r="VTV114" s="1009"/>
      <c r="VTW114" s="1009"/>
      <c r="VTX114" s="1009"/>
      <c r="VTY114" s="1009"/>
      <c r="VTZ114" s="1009"/>
      <c r="VUA114" s="1009"/>
      <c r="VUB114" s="1009"/>
      <c r="VUC114" s="1009"/>
      <c r="VUD114" s="1009"/>
      <c r="VUE114" s="1009"/>
      <c r="VUF114" s="1009"/>
      <c r="VUG114" s="1009"/>
      <c r="VUH114" s="1009"/>
      <c r="VUI114" s="1009"/>
      <c r="VUJ114" s="1009"/>
      <c r="VUK114" s="1009"/>
      <c r="VUL114" s="1009"/>
      <c r="VUM114" s="1009"/>
      <c r="VUN114" s="1009"/>
      <c r="VUO114" s="1009"/>
      <c r="VUP114" s="1009"/>
      <c r="VUQ114" s="1009"/>
      <c r="VUR114" s="1009"/>
      <c r="VUS114" s="1009"/>
      <c r="VUT114" s="1009"/>
      <c r="VUU114" s="1009"/>
      <c r="VUV114" s="1009"/>
      <c r="VUW114" s="1009"/>
      <c r="VUX114" s="1009"/>
      <c r="VUY114" s="1009"/>
      <c r="VUZ114" s="1009"/>
      <c r="VVA114" s="1009"/>
      <c r="VVB114" s="1009"/>
      <c r="VVC114" s="1009"/>
      <c r="VVD114" s="1009"/>
      <c r="VVE114" s="1009"/>
      <c r="VVF114" s="1009"/>
      <c r="VVG114" s="1009"/>
      <c r="VVH114" s="1009"/>
      <c r="VVI114" s="1009"/>
      <c r="VVJ114" s="1009"/>
      <c r="VVK114" s="1009"/>
      <c r="VVL114" s="1009"/>
      <c r="VVM114" s="1009"/>
      <c r="VVN114" s="1009"/>
      <c r="VVO114" s="1009"/>
      <c r="VVP114" s="1009"/>
      <c r="VVQ114" s="1009"/>
      <c r="VVR114" s="1009"/>
      <c r="VVS114" s="1009"/>
      <c r="VVT114" s="1009"/>
      <c r="VVU114" s="1009"/>
      <c r="VVV114" s="1009"/>
      <c r="VVW114" s="1009"/>
      <c r="VVX114" s="1009"/>
      <c r="VVY114" s="1009"/>
      <c r="VVZ114" s="1009"/>
      <c r="VWA114" s="1009"/>
      <c r="VWB114" s="1009"/>
      <c r="VWC114" s="1009"/>
      <c r="VWD114" s="1009"/>
      <c r="VWE114" s="1009"/>
      <c r="VWF114" s="1009"/>
      <c r="VWG114" s="1009"/>
      <c r="VWH114" s="1009"/>
      <c r="VWI114" s="1009"/>
      <c r="VWJ114" s="1009"/>
      <c r="VWK114" s="1009"/>
      <c r="VWL114" s="1009"/>
      <c r="VWM114" s="1009"/>
      <c r="VWN114" s="1009"/>
      <c r="VWO114" s="1009"/>
      <c r="VWP114" s="1009"/>
      <c r="VWQ114" s="1009"/>
      <c r="VWR114" s="1009"/>
      <c r="VWS114" s="1009"/>
      <c r="VWT114" s="1009"/>
      <c r="VWU114" s="1009"/>
      <c r="VWV114" s="1009"/>
      <c r="VWW114" s="1009"/>
      <c r="VWX114" s="1009"/>
      <c r="VWY114" s="1009"/>
      <c r="VWZ114" s="1009"/>
      <c r="VXA114" s="1009"/>
      <c r="VXB114" s="1009"/>
      <c r="VXC114" s="1009"/>
      <c r="VXD114" s="1009"/>
      <c r="VXE114" s="1009"/>
      <c r="VXF114" s="1009"/>
      <c r="VXG114" s="1009"/>
      <c r="VXH114" s="1009"/>
      <c r="VXI114" s="1009"/>
      <c r="VXJ114" s="1009"/>
      <c r="VXK114" s="1009"/>
      <c r="VXL114" s="1009"/>
      <c r="VXM114" s="1009"/>
      <c r="VXN114" s="1009"/>
      <c r="VXO114" s="1009"/>
      <c r="VXP114" s="1009"/>
      <c r="VXQ114" s="1009"/>
      <c r="VXR114" s="1009"/>
      <c r="VXS114" s="1009"/>
      <c r="VXT114" s="1009"/>
      <c r="VXU114" s="1009"/>
      <c r="VXV114" s="1009"/>
      <c r="VXW114" s="1009"/>
      <c r="VXX114" s="1009"/>
      <c r="VXY114" s="1009"/>
      <c r="VXZ114" s="1009"/>
      <c r="VYA114" s="1009"/>
      <c r="VYB114" s="1009"/>
      <c r="VYC114" s="1009"/>
      <c r="VYD114" s="1009"/>
      <c r="VYE114" s="1009"/>
      <c r="VYF114" s="1009"/>
      <c r="VYG114" s="1009"/>
      <c r="VYH114" s="1009"/>
      <c r="VYI114" s="1009"/>
      <c r="VYJ114" s="1009"/>
      <c r="VYK114" s="1009"/>
      <c r="VYL114" s="1009"/>
      <c r="VYM114" s="1009"/>
      <c r="VYN114" s="1009"/>
      <c r="VYO114" s="1009"/>
      <c r="VYP114" s="1009"/>
      <c r="VYQ114" s="1009"/>
      <c r="VYR114" s="1009"/>
      <c r="VYS114" s="1009"/>
      <c r="VYT114" s="1009"/>
      <c r="VYU114" s="1009"/>
      <c r="VYV114" s="1009"/>
      <c r="VYW114" s="1009"/>
      <c r="VYX114" s="1009"/>
      <c r="VYY114" s="1009"/>
      <c r="VYZ114" s="1009"/>
      <c r="VZA114" s="1009"/>
      <c r="VZB114" s="1009"/>
      <c r="VZC114" s="1009"/>
      <c r="VZD114" s="1009"/>
      <c r="VZE114" s="1009"/>
      <c r="VZF114" s="1009"/>
      <c r="VZG114" s="1009"/>
      <c r="VZH114" s="1009"/>
      <c r="VZI114" s="1009"/>
      <c r="VZJ114" s="1009"/>
      <c r="VZK114" s="1009"/>
      <c r="VZL114" s="1009"/>
      <c r="VZM114" s="1009"/>
      <c r="VZN114" s="1009"/>
      <c r="VZO114" s="1009"/>
      <c r="VZP114" s="1009"/>
      <c r="VZQ114" s="1009"/>
      <c r="VZR114" s="1009"/>
      <c r="VZS114" s="1009"/>
      <c r="VZT114" s="1009"/>
      <c r="VZU114" s="1009"/>
      <c r="VZV114" s="1009"/>
      <c r="VZW114" s="1009"/>
      <c r="VZX114" s="1009"/>
      <c r="VZY114" s="1009"/>
      <c r="VZZ114" s="1009"/>
      <c r="WAA114" s="1009"/>
      <c r="WAB114" s="1009"/>
      <c r="WAC114" s="1009"/>
      <c r="WAD114" s="1009"/>
      <c r="WAE114" s="1009"/>
      <c r="WAF114" s="1009"/>
      <c r="WAG114" s="1009"/>
      <c r="WAH114" s="1009"/>
      <c r="WAI114" s="1009"/>
      <c r="WAJ114" s="1009"/>
      <c r="WAK114" s="1009"/>
      <c r="WAL114" s="1009"/>
      <c r="WAM114" s="1009"/>
      <c r="WAN114" s="1009"/>
      <c r="WAO114" s="1009"/>
      <c r="WAP114" s="1009"/>
      <c r="WAQ114" s="1009"/>
      <c r="WAR114" s="1009"/>
      <c r="WAS114" s="1009"/>
      <c r="WAT114" s="1009"/>
      <c r="WAU114" s="1009"/>
      <c r="WAV114" s="1009"/>
      <c r="WAW114" s="1009"/>
      <c r="WAX114" s="1009"/>
      <c r="WAY114" s="1009"/>
      <c r="WAZ114" s="1009"/>
      <c r="WBA114" s="1009"/>
      <c r="WBB114" s="1009"/>
      <c r="WBC114" s="1009"/>
      <c r="WBD114" s="1009"/>
      <c r="WBE114" s="1009"/>
      <c r="WBF114" s="1009"/>
      <c r="WBG114" s="1009"/>
      <c r="WBH114" s="1009"/>
      <c r="WBI114" s="1009"/>
      <c r="WBJ114" s="1009"/>
      <c r="WBK114" s="1009"/>
      <c r="WBL114" s="1009"/>
      <c r="WBM114" s="1009"/>
      <c r="WBN114" s="1009"/>
      <c r="WBO114" s="1009"/>
      <c r="WBP114" s="1009"/>
      <c r="WBQ114" s="1009"/>
      <c r="WBR114" s="1009"/>
      <c r="WBS114" s="1009"/>
      <c r="WBT114" s="1009"/>
      <c r="WBU114" s="1009"/>
      <c r="WBV114" s="1009"/>
      <c r="WBW114" s="1009"/>
      <c r="WBX114" s="1009"/>
      <c r="WBY114" s="1009"/>
      <c r="WBZ114" s="1009"/>
      <c r="WCA114" s="1009"/>
      <c r="WCB114" s="1009"/>
      <c r="WCC114" s="1009"/>
      <c r="WCD114" s="1009"/>
      <c r="WCE114" s="1009"/>
      <c r="WCF114" s="1009"/>
      <c r="WCG114" s="1009"/>
      <c r="WCH114" s="1009"/>
      <c r="WCI114" s="1009"/>
      <c r="WCJ114" s="1009"/>
      <c r="WCK114" s="1009"/>
      <c r="WCL114" s="1009"/>
      <c r="WCM114" s="1009"/>
      <c r="WCN114" s="1009"/>
      <c r="WCO114" s="1009"/>
      <c r="WCP114" s="1009"/>
      <c r="WCQ114" s="1009"/>
      <c r="WCR114" s="1009"/>
      <c r="WCS114" s="1009"/>
      <c r="WCT114" s="1009"/>
      <c r="WCU114" s="1009"/>
      <c r="WCV114" s="1009"/>
      <c r="WCW114" s="1009"/>
      <c r="WCX114" s="1009"/>
      <c r="WCY114" s="1009"/>
      <c r="WCZ114" s="1009"/>
      <c r="WDA114" s="1009"/>
      <c r="WDB114" s="1009"/>
      <c r="WDC114" s="1009"/>
      <c r="WDD114" s="1009"/>
      <c r="WDE114" s="1009"/>
      <c r="WDF114" s="1009"/>
      <c r="WDG114" s="1009"/>
      <c r="WDH114" s="1009"/>
      <c r="WDI114" s="1009"/>
      <c r="WDJ114" s="1009"/>
      <c r="WDK114" s="1009"/>
      <c r="WDL114" s="1009"/>
      <c r="WDM114" s="1009"/>
      <c r="WDN114" s="1009"/>
      <c r="WDO114" s="1009"/>
      <c r="WDP114" s="1009"/>
      <c r="WDQ114" s="1009"/>
      <c r="WDR114" s="1009"/>
      <c r="WDS114" s="1009"/>
      <c r="WDT114" s="1009"/>
      <c r="WDU114" s="1009"/>
      <c r="WDV114" s="1009"/>
      <c r="WDW114" s="1009"/>
      <c r="WDX114" s="1009"/>
      <c r="WDY114" s="1009"/>
      <c r="WDZ114" s="1009"/>
      <c r="WEA114" s="1009"/>
      <c r="WEB114" s="1009"/>
      <c r="WEC114" s="1009"/>
      <c r="WED114" s="1009"/>
      <c r="WEE114" s="1009"/>
      <c r="WEF114" s="1009"/>
      <c r="WEG114" s="1009"/>
      <c r="WEH114" s="1009"/>
      <c r="WEI114" s="1009"/>
      <c r="WEJ114" s="1009"/>
      <c r="WEK114" s="1009"/>
      <c r="WEL114" s="1009"/>
      <c r="WEM114" s="1009"/>
      <c r="WEN114" s="1009"/>
      <c r="WEO114" s="1009"/>
      <c r="WEP114" s="1009"/>
      <c r="WEQ114" s="1009"/>
      <c r="WER114" s="1009"/>
      <c r="WES114" s="1009"/>
      <c r="WET114" s="1009"/>
      <c r="WEU114" s="1009"/>
      <c r="WEV114" s="1009"/>
      <c r="WEW114" s="1009"/>
      <c r="WEX114" s="1009"/>
      <c r="WEY114" s="1009"/>
      <c r="WEZ114" s="1009"/>
      <c r="WFA114" s="1009"/>
      <c r="WFB114" s="1009"/>
      <c r="WFC114" s="1009"/>
      <c r="WFD114" s="1009"/>
      <c r="WFE114" s="1009"/>
      <c r="WFF114" s="1009"/>
      <c r="WFG114" s="1009"/>
      <c r="WFH114" s="1009"/>
      <c r="WFI114" s="1009"/>
      <c r="WFJ114" s="1009"/>
      <c r="WFK114" s="1009"/>
      <c r="WFL114" s="1009"/>
      <c r="WFM114" s="1009"/>
      <c r="WFN114" s="1009"/>
      <c r="WFO114" s="1009"/>
      <c r="WFP114" s="1009"/>
      <c r="WFQ114" s="1009"/>
      <c r="WFR114" s="1009"/>
      <c r="WFS114" s="1009"/>
      <c r="WFT114" s="1009"/>
      <c r="WFU114" s="1009"/>
      <c r="WFV114" s="1009"/>
      <c r="WFW114" s="1009"/>
      <c r="WFX114" s="1009"/>
      <c r="WFY114" s="1009"/>
      <c r="WFZ114" s="1009"/>
      <c r="WGA114" s="1009"/>
      <c r="WGB114" s="1009"/>
      <c r="WGC114" s="1009"/>
      <c r="WGD114" s="1009"/>
      <c r="WGE114" s="1009"/>
      <c r="WGF114" s="1009"/>
      <c r="WGG114" s="1009"/>
      <c r="WGH114" s="1009"/>
      <c r="WGI114" s="1009"/>
      <c r="WGJ114" s="1009"/>
      <c r="WGK114" s="1009"/>
      <c r="WGL114" s="1009"/>
      <c r="WGM114" s="1009"/>
      <c r="WGN114" s="1009"/>
      <c r="WGO114" s="1009"/>
      <c r="WGP114" s="1009"/>
      <c r="WGQ114" s="1009"/>
      <c r="WGR114" s="1009"/>
      <c r="WGS114" s="1009"/>
      <c r="WGT114" s="1009"/>
      <c r="WGU114" s="1009"/>
      <c r="WGV114" s="1009"/>
      <c r="WGW114" s="1009"/>
      <c r="WGX114" s="1009"/>
      <c r="WGY114" s="1009"/>
      <c r="WGZ114" s="1009"/>
      <c r="WHA114" s="1009"/>
      <c r="WHB114" s="1009"/>
      <c r="WHC114" s="1009"/>
      <c r="WHD114" s="1009"/>
      <c r="WHE114" s="1009"/>
      <c r="WHF114" s="1009"/>
      <c r="WHG114" s="1009"/>
      <c r="WHH114" s="1009"/>
      <c r="WHI114" s="1009"/>
      <c r="WHJ114" s="1009"/>
      <c r="WHK114" s="1009"/>
      <c r="WHL114" s="1009"/>
      <c r="WHM114" s="1009"/>
      <c r="WHN114" s="1009"/>
      <c r="WHO114" s="1009"/>
      <c r="WHP114" s="1009"/>
      <c r="WHQ114" s="1009"/>
      <c r="WHR114" s="1009"/>
      <c r="WHS114" s="1009"/>
      <c r="WHT114" s="1009"/>
      <c r="WHU114" s="1009"/>
      <c r="WHV114" s="1009"/>
      <c r="WHW114" s="1009"/>
      <c r="WHX114" s="1009"/>
      <c r="WHY114" s="1009"/>
      <c r="WHZ114" s="1009"/>
      <c r="WIA114" s="1009"/>
      <c r="WIB114" s="1009"/>
      <c r="WIC114" s="1009"/>
      <c r="WID114" s="1009"/>
      <c r="WIE114" s="1009"/>
      <c r="WIF114" s="1009"/>
      <c r="WIG114" s="1009"/>
      <c r="WIH114" s="1009"/>
      <c r="WII114" s="1009"/>
      <c r="WIJ114" s="1009"/>
      <c r="WIK114" s="1009"/>
      <c r="WIL114" s="1009"/>
      <c r="WIM114" s="1009"/>
      <c r="WIN114" s="1009"/>
      <c r="WIO114" s="1009"/>
      <c r="WIP114" s="1009"/>
      <c r="WIQ114" s="1009"/>
      <c r="WIR114" s="1009"/>
      <c r="WIS114" s="1009"/>
      <c r="WIT114" s="1009"/>
      <c r="WIU114" s="1009"/>
      <c r="WIV114" s="1009"/>
      <c r="WIW114" s="1009"/>
      <c r="WIX114" s="1009"/>
      <c r="WIY114" s="1009"/>
      <c r="WIZ114" s="1009"/>
      <c r="WJA114" s="1009"/>
      <c r="WJB114" s="1009"/>
      <c r="WJC114" s="1009"/>
      <c r="WJD114" s="1009"/>
      <c r="WJE114" s="1009"/>
      <c r="WJF114" s="1009"/>
      <c r="WJG114" s="1009"/>
      <c r="WJH114" s="1009"/>
      <c r="WJI114" s="1009"/>
      <c r="WJJ114" s="1009"/>
      <c r="WJK114" s="1009"/>
      <c r="WJL114" s="1009"/>
      <c r="WJM114" s="1009"/>
      <c r="WJN114" s="1009"/>
      <c r="WJO114" s="1009"/>
      <c r="WJP114" s="1009"/>
      <c r="WJQ114" s="1009"/>
      <c r="WJR114" s="1009"/>
      <c r="WJS114" s="1009"/>
      <c r="WJT114" s="1009"/>
      <c r="WJU114" s="1009"/>
      <c r="WJV114" s="1009"/>
      <c r="WJW114" s="1009"/>
      <c r="WJX114" s="1009"/>
      <c r="WJY114" s="1009"/>
      <c r="WJZ114" s="1009"/>
      <c r="WKA114" s="1009"/>
      <c r="WKB114" s="1009"/>
      <c r="WKC114" s="1009"/>
      <c r="WKD114" s="1009"/>
      <c r="WKE114" s="1009"/>
      <c r="WKF114" s="1009"/>
      <c r="WKG114" s="1009"/>
      <c r="WKH114" s="1009"/>
      <c r="WKI114" s="1009"/>
      <c r="WKJ114" s="1009"/>
      <c r="WKK114" s="1009"/>
      <c r="WKL114" s="1009"/>
      <c r="WKM114" s="1009"/>
      <c r="WKN114" s="1009"/>
      <c r="WKO114" s="1009"/>
      <c r="WKP114" s="1009"/>
      <c r="WKQ114" s="1009"/>
      <c r="WKR114" s="1009"/>
      <c r="WKS114" s="1009"/>
      <c r="WKT114" s="1009"/>
      <c r="WKU114" s="1009"/>
      <c r="WKV114" s="1009"/>
      <c r="WKW114" s="1009"/>
      <c r="WKX114" s="1009"/>
      <c r="WKY114" s="1009"/>
      <c r="WKZ114" s="1009"/>
      <c r="WLA114" s="1009"/>
      <c r="WLB114" s="1009"/>
      <c r="WLC114" s="1009"/>
      <c r="WLD114" s="1009"/>
      <c r="WLE114" s="1009"/>
      <c r="WLF114" s="1009"/>
      <c r="WLG114" s="1009"/>
      <c r="WLH114" s="1009"/>
      <c r="WLI114" s="1009"/>
      <c r="WLJ114" s="1009"/>
      <c r="WLK114" s="1009"/>
      <c r="WLL114" s="1009"/>
      <c r="WLM114" s="1009"/>
      <c r="WLN114" s="1009"/>
      <c r="WLO114" s="1009"/>
      <c r="WLP114" s="1009"/>
      <c r="WLQ114" s="1009"/>
      <c r="WLR114" s="1009"/>
      <c r="WLS114" s="1009"/>
      <c r="WLT114" s="1009"/>
      <c r="WLU114" s="1009"/>
      <c r="WLV114" s="1009"/>
      <c r="WLW114" s="1009"/>
      <c r="WLX114" s="1009"/>
      <c r="WLY114" s="1009"/>
      <c r="WLZ114" s="1009"/>
      <c r="WMA114" s="1009"/>
      <c r="WMB114" s="1009"/>
      <c r="WMC114" s="1009"/>
      <c r="WMD114" s="1009"/>
      <c r="WME114" s="1009"/>
      <c r="WMF114" s="1009"/>
      <c r="WMG114" s="1009"/>
      <c r="WMH114" s="1009"/>
      <c r="WMI114" s="1009"/>
      <c r="WMJ114" s="1009"/>
      <c r="WMK114" s="1009"/>
      <c r="WML114" s="1009"/>
      <c r="WMM114" s="1009"/>
      <c r="WMN114" s="1009"/>
      <c r="WMO114" s="1009"/>
      <c r="WMP114" s="1009"/>
      <c r="WMQ114" s="1009"/>
      <c r="WMR114" s="1009"/>
      <c r="WMS114" s="1009"/>
      <c r="WMT114" s="1009"/>
      <c r="WMU114" s="1009"/>
      <c r="WMV114" s="1009"/>
      <c r="WMW114" s="1009"/>
      <c r="WMX114" s="1009"/>
      <c r="WMY114" s="1009"/>
      <c r="WMZ114" s="1009"/>
      <c r="WNA114" s="1009"/>
      <c r="WNB114" s="1009"/>
      <c r="WNC114" s="1009"/>
      <c r="WND114" s="1009"/>
      <c r="WNE114" s="1009"/>
      <c r="WNF114" s="1009"/>
      <c r="WNG114" s="1009"/>
      <c r="WNH114" s="1009"/>
      <c r="WNI114" s="1009"/>
      <c r="WNJ114" s="1009"/>
      <c r="WNK114" s="1009"/>
      <c r="WNL114" s="1009"/>
      <c r="WNM114" s="1009"/>
      <c r="WNN114" s="1009"/>
      <c r="WNO114" s="1009"/>
      <c r="WNP114" s="1009"/>
      <c r="WNQ114" s="1009"/>
      <c r="WNR114" s="1009"/>
      <c r="WNS114" s="1009"/>
      <c r="WNT114" s="1009"/>
      <c r="WNU114" s="1009"/>
      <c r="WNV114" s="1009"/>
      <c r="WNW114" s="1009"/>
      <c r="WNX114" s="1009"/>
      <c r="WNY114" s="1009"/>
      <c r="WNZ114" s="1009"/>
      <c r="WOA114" s="1009"/>
      <c r="WOB114" s="1009"/>
      <c r="WOC114" s="1009"/>
      <c r="WOD114" s="1009"/>
      <c r="WOE114" s="1009"/>
      <c r="WOF114" s="1009"/>
      <c r="WOG114" s="1009"/>
      <c r="WOH114" s="1009"/>
      <c r="WOI114" s="1009"/>
      <c r="WOJ114" s="1009"/>
      <c r="WOK114" s="1009"/>
      <c r="WOL114" s="1009"/>
      <c r="WOM114" s="1009"/>
      <c r="WON114" s="1009"/>
      <c r="WOO114" s="1009"/>
      <c r="WOP114" s="1009"/>
      <c r="WOQ114" s="1009"/>
      <c r="WOR114" s="1009"/>
      <c r="WOS114" s="1009"/>
      <c r="WOT114" s="1009"/>
      <c r="WOU114" s="1009"/>
      <c r="WOV114" s="1009"/>
      <c r="WOW114" s="1009"/>
      <c r="WOX114" s="1009"/>
      <c r="WOY114" s="1009"/>
      <c r="WOZ114" s="1009"/>
      <c r="WPA114" s="1009"/>
      <c r="WPB114" s="1009"/>
      <c r="WPC114" s="1009"/>
      <c r="WPD114" s="1009"/>
      <c r="WPE114" s="1009"/>
      <c r="WPF114" s="1009"/>
      <c r="WPG114" s="1009"/>
      <c r="WPH114" s="1009"/>
      <c r="WPI114" s="1009"/>
      <c r="WPJ114" s="1009"/>
      <c r="WPK114" s="1009"/>
      <c r="WPL114" s="1009"/>
      <c r="WPM114" s="1009"/>
      <c r="WPN114" s="1009"/>
      <c r="WPO114" s="1009"/>
      <c r="WPP114" s="1009"/>
      <c r="WPQ114" s="1009"/>
      <c r="WPR114" s="1009"/>
      <c r="WPS114" s="1009"/>
      <c r="WPT114" s="1009"/>
      <c r="WPU114" s="1009"/>
      <c r="WPV114" s="1009"/>
      <c r="WPW114" s="1009"/>
      <c r="WPX114" s="1009"/>
      <c r="WPY114" s="1009"/>
      <c r="WPZ114" s="1009"/>
      <c r="WQA114" s="1009"/>
      <c r="WQB114" s="1009"/>
      <c r="WQC114" s="1009"/>
      <c r="WQD114" s="1009"/>
      <c r="WQE114" s="1009"/>
      <c r="WQF114" s="1009"/>
      <c r="WQG114" s="1009"/>
      <c r="WQH114" s="1009"/>
      <c r="WQI114" s="1009"/>
      <c r="WQJ114" s="1009"/>
      <c r="WQK114" s="1009"/>
      <c r="WQL114" s="1009"/>
      <c r="WQM114" s="1009"/>
      <c r="WQN114" s="1009"/>
      <c r="WQO114" s="1009"/>
      <c r="WQP114" s="1009"/>
      <c r="WQQ114" s="1009"/>
      <c r="WQR114" s="1009"/>
      <c r="WQS114" s="1009"/>
      <c r="WQT114" s="1009"/>
      <c r="WQU114" s="1009"/>
      <c r="WQV114" s="1009"/>
      <c r="WQW114" s="1009"/>
      <c r="WQX114" s="1009"/>
      <c r="WQY114" s="1009"/>
      <c r="WQZ114" s="1009"/>
      <c r="WRA114" s="1009"/>
      <c r="WRB114" s="1009"/>
      <c r="WRC114" s="1009"/>
      <c r="WRD114" s="1009"/>
      <c r="WRE114" s="1009"/>
      <c r="WRF114" s="1009"/>
      <c r="WRG114" s="1009"/>
      <c r="WRH114" s="1009"/>
      <c r="WRI114" s="1009"/>
      <c r="WRJ114" s="1009"/>
      <c r="WRK114" s="1009"/>
      <c r="WRL114" s="1009"/>
      <c r="WRM114" s="1009"/>
      <c r="WRN114" s="1009"/>
      <c r="WRO114" s="1009"/>
      <c r="WRP114" s="1009"/>
      <c r="WRQ114" s="1009"/>
      <c r="WRR114" s="1009"/>
      <c r="WRS114" s="1009"/>
      <c r="WRT114" s="1009"/>
      <c r="WRU114" s="1009"/>
      <c r="WRV114" s="1009"/>
      <c r="WRW114" s="1009"/>
      <c r="WRX114" s="1009"/>
      <c r="WRY114" s="1009"/>
      <c r="WRZ114" s="1009"/>
      <c r="WSA114" s="1009"/>
      <c r="WSB114" s="1009"/>
      <c r="WSC114" s="1009"/>
      <c r="WSD114" s="1009"/>
      <c r="WSE114" s="1009"/>
      <c r="WSF114" s="1009"/>
      <c r="WSG114" s="1009"/>
      <c r="WSH114" s="1009"/>
      <c r="WSI114" s="1009"/>
      <c r="WSJ114" s="1009"/>
      <c r="WSK114" s="1009"/>
      <c r="WSL114" s="1009"/>
      <c r="WSM114" s="1009"/>
      <c r="WSN114" s="1009"/>
      <c r="WSO114" s="1009"/>
      <c r="WSP114" s="1009"/>
      <c r="WSQ114" s="1009"/>
      <c r="WSR114" s="1009"/>
      <c r="WSS114" s="1009"/>
      <c r="WST114" s="1009"/>
      <c r="WSU114" s="1009"/>
      <c r="WSV114" s="1009"/>
      <c r="WSW114" s="1009"/>
      <c r="WSX114" s="1009"/>
      <c r="WSY114" s="1009"/>
      <c r="WSZ114" s="1009"/>
      <c r="WTA114" s="1009"/>
      <c r="WTB114" s="1009"/>
      <c r="WTC114" s="1009"/>
      <c r="WTD114" s="1009"/>
      <c r="WTE114" s="1009"/>
      <c r="WTF114" s="1009"/>
      <c r="WTG114" s="1009"/>
      <c r="WTH114" s="1009"/>
      <c r="WTI114" s="1009"/>
      <c r="WTJ114" s="1009"/>
      <c r="WTK114" s="1009"/>
      <c r="WTL114" s="1009"/>
      <c r="WTM114" s="1009"/>
      <c r="WTN114" s="1009"/>
      <c r="WTO114" s="1009"/>
      <c r="WTP114" s="1009"/>
      <c r="WTQ114" s="1009"/>
      <c r="WTR114" s="1009"/>
      <c r="WTS114" s="1009"/>
      <c r="WTT114" s="1009"/>
      <c r="WTU114" s="1009"/>
      <c r="WTV114" s="1009"/>
      <c r="WTW114" s="1009"/>
      <c r="WTX114" s="1009"/>
      <c r="WTY114" s="1009"/>
      <c r="WTZ114" s="1009"/>
      <c r="WUA114" s="1009"/>
      <c r="WUB114" s="1009"/>
      <c r="WUC114" s="1009"/>
      <c r="WUD114" s="1009"/>
      <c r="WUE114" s="1009"/>
      <c r="WUF114" s="1009"/>
      <c r="WUG114" s="1009"/>
      <c r="WUH114" s="1009"/>
      <c r="WUI114" s="1009"/>
      <c r="WUJ114" s="1009"/>
      <c r="WUK114" s="1009"/>
      <c r="WUL114" s="1009"/>
      <c r="WUM114" s="1009"/>
      <c r="WUN114" s="1009"/>
      <c r="WUO114" s="1009"/>
      <c r="WUP114" s="1009"/>
      <c r="WUQ114" s="1009"/>
      <c r="WUR114" s="1009"/>
      <c r="WUS114" s="1009"/>
      <c r="WUT114" s="1009"/>
      <c r="WUU114" s="1009"/>
      <c r="WUV114" s="1009"/>
      <c r="WUW114" s="1009"/>
      <c r="WUX114" s="1009"/>
      <c r="WUY114" s="1009"/>
      <c r="WUZ114" s="1009"/>
      <c r="WVA114" s="1009"/>
      <c r="WVB114" s="1009"/>
      <c r="WVC114" s="1009"/>
      <c r="WVD114" s="1009"/>
      <c r="WVE114" s="1009"/>
      <c r="WVF114" s="1009"/>
      <c r="WVG114" s="1009"/>
      <c r="WVH114" s="1009"/>
      <c r="WVI114" s="1009"/>
      <c r="WVJ114" s="1009"/>
      <c r="WVK114" s="1009"/>
      <c r="WVL114" s="1009"/>
      <c r="WVM114" s="1009"/>
      <c r="WVN114" s="1009"/>
      <c r="WVO114" s="1009"/>
      <c r="WVP114" s="1009"/>
      <c r="WVQ114" s="1009"/>
      <c r="WVR114" s="1009"/>
      <c r="WVS114" s="1009"/>
      <c r="WVT114" s="1009"/>
      <c r="WVU114" s="1009"/>
      <c r="WVV114" s="1009"/>
      <c r="WVW114" s="1009"/>
      <c r="WVX114" s="1009"/>
      <c r="WVY114" s="1009"/>
      <c r="WVZ114" s="1009"/>
      <c r="WWA114" s="1009"/>
      <c r="WWB114" s="1009"/>
      <c r="WWC114" s="1009"/>
      <c r="WWD114" s="1009"/>
      <c r="WWE114" s="1009"/>
      <c r="WWF114" s="1009"/>
      <c r="WWG114" s="1009"/>
      <c r="WWH114" s="1009"/>
      <c r="WWI114" s="1009"/>
      <c r="WWJ114" s="1009"/>
      <c r="WWK114" s="1009"/>
      <c r="WWL114" s="1009"/>
      <c r="WWM114" s="1009"/>
      <c r="WWN114" s="1009"/>
      <c r="WWO114" s="1009"/>
      <c r="WWP114" s="1009"/>
      <c r="WWQ114" s="1009"/>
      <c r="WWR114" s="1009"/>
      <c r="WWS114" s="1009"/>
      <c r="WWT114" s="1009"/>
      <c r="WWU114" s="1009"/>
      <c r="WWV114" s="1009"/>
      <c r="WWW114" s="1009"/>
      <c r="WWX114" s="1009"/>
      <c r="WWY114" s="1009"/>
      <c r="WWZ114" s="1009"/>
      <c r="WXA114" s="1009"/>
      <c r="WXB114" s="1009"/>
      <c r="WXC114" s="1009"/>
      <c r="WXD114" s="1009"/>
      <c r="WXE114" s="1009"/>
      <c r="WXF114" s="1009"/>
      <c r="WXG114" s="1009"/>
      <c r="WXH114" s="1009"/>
      <c r="WXI114" s="1009"/>
      <c r="WXJ114" s="1009"/>
      <c r="WXK114" s="1009"/>
      <c r="WXL114" s="1009"/>
      <c r="WXM114" s="1009"/>
      <c r="WXN114" s="1009"/>
      <c r="WXO114" s="1009"/>
      <c r="WXP114" s="1009"/>
      <c r="WXQ114" s="1009"/>
      <c r="WXR114" s="1009"/>
      <c r="WXS114" s="1009"/>
      <c r="WXT114" s="1009"/>
      <c r="WXU114" s="1009"/>
      <c r="WXV114" s="1009"/>
      <c r="WXW114" s="1009"/>
      <c r="WXX114" s="1009"/>
      <c r="WXY114" s="1009"/>
      <c r="WXZ114" s="1009"/>
      <c r="WYA114" s="1009"/>
      <c r="WYB114" s="1009"/>
      <c r="WYC114" s="1009"/>
      <c r="WYD114" s="1009"/>
      <c r="WYE114" s="1009"/>
      <c r="WYF114" s="1009"/>
      <c r="WYG114" s="1009"/>
      <c r="WYH114" s="1009"/>
      <c r="WYI114" s="1009"/>
      <c r="WYJ114" s="1009"/>
      <c r="WYK114" s="1009"/>
      <c r="WYL114" s="1009"/>
      <c r="WYM114" s="1009"/>
      <c r="WYN114" s="1009"/>
      <c r="WYO114" s="1009"/>
      <c r="WYP114" s="1009"/>
      <c r="WYQ114" s="1009"/>
      <c r="WYR114" s="1009"/>
      <c r="WYS114" s="1009"/>
      <c r="WYT114" s="1009"/>
      <c r="WYU114" s="1009"/>
      <c r="WYV114" s="1009"/>
      <c r="WYW114" s="1009"/>
      <c r="WYX114" s="1009"/>
      <c r="WYY114" s="1009"/>
      <c r="WYZ114" s="1009"/>
      <c r="WZA114" s="1009"/>
      <c r="WZB114" s="1009"/>
      <c r="WZC114" s="1009"/>
      <c r="WZD114" s="1009"/>
      <c r="WZE114" s="1009"/>
      <c r="WZF114" s="1009"/>
      <c r="WZG114" s="1009"/>
      <c r="WZH114" s="1009"/>
      <c r="WZI114" s="1009"/>
      <c r="WZJ114" s="1009"/>
      <c r="WZK114" s="1009"/>
      <c r="WZL114" s="1009"/>
      <c r="WZM114" s="1009"/>
      <c r="WZN114" s="1009"/>
      <c r="WZO114" s="1009"/>
      <c r="WZP114" s="1009"/>
      <c r="WZQ114" s="1009"/>
      <c r="WZR114" s="1009"/>
      <c r="WZS114" s="1009"/>
      <c r="WZT114" s="1009"/>
      <c r="WZU114" s="1009"/>
      <c r="WZV114" s="1009"/>
      <c r="WZW114" s="1009"/>
      <c r="WZX114" s="1009"/>
      <c r="WZY114" s="1009"/>
      <c r="WZZ114" s="1009"/>
      <c r="XAA114" s="1009"/>
      <c r="XAB114" s="1009"/>
      <c r="XAC114" s="1009"/>
      <c r="XAD114" s="1009"/>
      <c r="XAE114" s="1009"/>
      <c r="XAF114" s="1009"/>
      <c r="XAG114" s="1009"/>
      <c r="XAH114" s="1009"/>
      <c r="XAI114" s="1009"/>
      <c r="XAJ114" s="1009"/>
      <c r="XAK114" s="1009"/>
      <c r="XAL114" s="1009"/>
      <c r="XAM114" s="1009"/>
      <c r="XAN114" s="1009"/>
      <c r="XAO114" s="1009"/>
      <c r="XAP114" s="1009"/>
      <c r="XAQ114" s="1009"/>
      <c r="XAR114" s="1009"/>
      <c r="XAS114" s="1009"/>
      <c r="XAT114" s="1009"/>
      <c r="XAU114" s="1009"/>
      <c r="XAV114" s="1009"/>
      <c r="XAW114" s="1009"/>
      <c r="XAX114" s="1009"/>
      <c r="XAY114" s="1009"/>
      <c r="XAZ114" s="1009"/>
      <c r="XBA114" s="1009"/>
      <c r="XBB114" s="1009"/>
      <c r="XBC114" s="1009"/>
      <c r="XBD114" s="1009"/>
      <c r="XBE114" s="1009"/>
      <c r="XBF114" s="1009"/>
      <c r="XBG114" s="1009"/>
      <c r="XBH114" s="1009"/>
      <c r="XBI114" s="1009"/>
      <c r="XBJ114" s="1009"/>
      <c r="XBK114" s="1009"/>
      <c r="XBL114" s="1009"/>
      <c r="XBM114" s="1009"/>
      <c r="XBN114" s="1009"/>
      <c r="XBO114" s="1009"/>
      <c r="XBP114" s="1009"/>
      <c r="XBQ114" s="1009"/>
      <c r="XBR114" s="1009"/>
      <c r="XBS114" s="1009"/>
      <c r="XBT114" s="1009"/>
      <c r="XBU114" s="1009"/>
      <c r="XBV114" s="1009"/>
      <c r="XBW114" s="1009"/>
      <c r="XBX114" s="1009"/>
      <c r="XBY114" s="1009"/>
      <c r="XBZ114" s="1009"/>
      <c r="XCA114" s="1009"/>
      <c r="XCB114" s="1009"/>
      <c r="XCC114" s="1009"/>
      <c r="XCD114" s="1009"/>
      <c r="XCE114" s="1009"/>
      <c r="XCF114" s="1009"/>
      <c r="XCG114" s="1009"/>
      <c r="XCH114" s="1009"/>
      <c r="XCI114" s="1009"/>
      <c r="XCJ114" s="1009"/>
      <c r="XCK114" s="1009"/>
      <c r="XCL114" s="1009"/>
      <c r="XCM114" s="1009"/>
      <c r="XCN114" s="1009"/>
      <c r="XCO114" s="1009"/>
      <c r="XCP114" s="1009"/>
      <c r="XCQ114" s="1009"/>
      <c r="XCR114" s="1009"/>
      <c r="XCS114" s="1009"/>
      <c r="XCT114" s="1009"/>
      <c r="XCU114" s="1009"/>
      <c r="XCV114" s="1009"/>
      <c r="XCW114" s="1009"/>
      <c r="XCX114" s="1009"/>
      <c r="XCY114" s="1009"/>
      <c r="XCZ114" s="1009"/>
      <c r="XDA114" s="1009"/>
      <c r="XDB114" s="1009"/>
      <c r="XDC114" s="1009"/>
      <c r="XDD114" s="1009"/>
      <c r="XDE114" s="1009"/>
      <c r="XDF114" s="1009"/>
      <c r="XDG114" s="1009"/>
      <c r="XDH114" s="1009"/>
      <c r="XDI114" s="1009"/>
      <c r="XDJ114" s="1009"/>
      <c r="XDK114" s="1009"/>
      <c r="XDL114" s="1009"/>
      <c r="XDM114" s="1009"/>
      <c r="XDN114" s="1009"/>
      <c r="XDO114" s="1009"/>
      <c r="XDP114" s="1009"/>
      <c r="XDQ114" s="1009"/>
      <c r="XDR114" s="1009"/>
      <c r="XDS114" s="1009"/>
      <c r="XDT114" s="1009"/>
      <c r="XDU114" s="1009"/>
      <c r="XDV114" s="1009"/>
      <c r="XDW114" s="1009"/>
      <c r="XDX114" s="1009"/>
      <c r="XDY114" s="1009"/>
      <c r="XDZ114" s="1009"/>
      <c r="XEA114" s="1009"/>
      <c r="XEB114" s="1009"/>
      <c r="XEC114" s="1009"/>
      <c r="XED114" s="1009"/>
      <c r="XEE114" s="1009"/>
      <c r="XEF114" s="1009"/>
      <c r="XEG114" s="1009"/>
      <c r="XEH114" s="1009"/>
      <c r="XEI114" s="1009"/>
      <c r="XEJ114" s="1009"/>
      <c r="XEK114" s="1009"/>
      <c r="XEL114" s="1009"/>
      <c r="XEM114" s="1009"/>
      <c r="XEN114" s="1009"/>
      <c r="XEO114" s="1009"/>
      <c r="XEP114" s="1009"/>
      <c r="XEQ114" s="1009"/>
      <c r="XER114" s="1009"/>
      <c r="XES114" s="1009"/>
      <c r="XET114" s="1009"/>
      <c r="XEU114" s="1009"/>
      <c r="XEV114" s="1009"/>
      <c r="XEW114" s="1009"/>
      <c r="XEX114" s="1009"/>
      <c r="XEY114" s="1009"/>
      <c r="XEZ114" s="1009"/>
      <c r="XFA114" s="1009"/>
      <c r="XFB114" s="1009"/>
      <c r="XFC114" s="1009"/>
    </row>
    <row r="115" spans="1:16383" ht="33.75" customHeight="1" x14ac:dyDescent="0.2">
      <c r="A115" s="1040" t="str">
        <f t="shared" si="21"/>
        <v>f/ Includes ticketed commercial, over-the-bank sales, and ceremonial and subsistence catch.  Spring season commercial fishery closed in 1975, 1976, and from 1978 to 2000.  Spring Chinook landed during those years were from the winter season fishery and limited spring Ceremonial &amp; Subsistence harvest.   Includes below Bonneville Dam C&amp;S starting in 2008 along with fish taken for tribal use from lower river test fishing.</v>
      </c>
      <c r="B115" s="1040"/>
      <c r="C115" s="1040"/>
      <c r="D115" s="1040"/>
      <c r="E115" s="1040"/>
      <c r="F115" s="1040"/>
      <c r="G115" s="1040"/>
      <c r="H115" s="1040"/>
      <c r="I115" s="1040"/>
      <c r="J115" s="1040"/>
      <c r="K115" s="1040"/>
      <c r="L115" s="1040"/>
      <c r="M115" s="1009"/>
      <c r="N115" s="1009"/>
      <c r="O115" s="1009"/>
      <c r="P115" s="1009"/>
      <c r="Q115" s="1009"/>
      <c r="R115" s="1009"/>
      <c r="S115" s="1009"/>
      <c r="T115" s="1009"/>
      <c r="U115" s="1009"/>
      <c r="V115" s="1009"/>
      <c r="W115" s="1009"/>
      <c r="X115" s="1009"/>
      <c r="Y115" s="1009"/>
      <c r="Z115" s="1009"/>
      <c r="AA115" s="1009"/>
      <c r="AB115" s="1009"/>
      <c r="AC115" s="1009"/>
      <c r="AD115" s="1009"/>
      <c r="AE115" s="1009"/>
      <c r="AF115" s="1009"/>
      <c r="AG115" s="1009"/>
      <c r="AH115" s="1009"/>
      <c r="AI115" s="1009"/>
      <c r="AJ115" s="1009"/>
      <c r="AK115" s="1009"/>
      <c r="AL115" s="1009"/>
      <c r="AM115" s="1009"/>
      <c r="AN115" s="1009"/>
      <c r="AO115" s="1009"/>
      <c r="AP115" s="1009"/>
      <c r="AQ115" s="1009"/>
      <c r="AR115" s="1009"/>
      <c r="AS115" s="1009"/>
      <c r="AT115" s="1009"/>
      <c r="AU115" s="1009"/>
      <c r="AV115" s="1009"/>
      <c r="AW115" s="1009"/>
      <c r="AX115" s="1009"/>
      <c r="AY115" s="1009"/>
      <c r="AZ115" s="1009"/>
      <c r="BA115" s="1009"/>
      <c r="BB115" s="1009"/>
      <c r="BC115" s="1009"/>
      <c r="BD115" s="1009"/>
      <c r="BE115" s="1009"/>
      <c r="BF115" s="1009"/>
      <c r="BG115" s="1009"/>
      <c r="BH115" s="1009"/>
      <c r="BI115" s="1009"/>
      <c r="BJ115" s="1009"/>
      <c r="BK115" s="1009"/>
      <c r="BL115" s="1009"/>
      <c r="BM115" s="1009"/>
      <c r="BN115" s="1009"/>
      <c r="BO115" s="1009"/>
      <c r="BP115" s="1009"/>
      <c r="BQ115" s="1009"/>
      <c r="BR115" s="1009"/>
      <c r="BS115" s="1009"/>
      <c r="BT115" s="1009"/>
      <c r="BU115" s="1009"/>
      <c r="BV115" s="1009"/>
      <c r="BW115" s="1009"/>
      <c r="BX115" s="1009"/>
      <c r="BY115" s="1009"/>
      <c r="BZ115" s="1009"/>
      <c r="CA115" s="1009"/>
      <c r="CB115" s="1009"/>
      <c r="CC115" s="1009"/>
      <c r="CD115" s="1009"/>
      <c r="CE115" s="1009"/>
      <c r="CF115" s="1009"/>
      <c r="CG115" s="1009"/>
      <c r="CH115" s="1009"/>
      <c r="CI115" s="1009"/>
      <c r="CJ115" s="1009"/>
      <c r="CK115" s="1009"/>
      <c r="CL115" s="1009"/>
      <c r="CM115" s="1009"/>
      <c r="CN115" s="1009"/>
      <c r="CO115" s="1009"/>
      <c r="CP115" s="1009"/>
      <c r="CQ115" s="1009"/>
      <c r="CR115" s="1009"/>
      <c r="CS115" s="1009"/>
      <c r="CT115" s="1009"/>
      <c r="CU115" s="1009"/>
      <c r="CV115" s="1009"/>
      <c r="CW115" s="1009"/>
      <c r="CX115" s="1009"/>
      <c r="CY115" s="1009"/>
      <c r="CZ115" s="1009"/>
      <c r="DA115" s="1009"/>
      <c r="DB115" s="1009"/>
      <c r="DC115" s="1009"/>
      <c r="DD115" s="1009"/>
      <c r="DE115" s="1009"/>
      <c r="DF115" s="1009"/>
      <c r="DG115" s="1009"/>
      <c r="DH115" s="1009"/>
      <c r="DI115" s="1009"/>
      <c r="DJ115" s="1009"/>
      <c r="DK115" s="1009"/>
      <c r="DL115" s="1009"/>
      <c r="DM115" s="1009"/>
      <c r="DN115" s="1009"/>
      <c r="DO115" s="1009"/>
      <c r="DP115" s="1009"/>
      <c r="DQ115" s="1009"/>
      <c r="DR115" s="1009"/>
      <c r="DS115" s="1009"/>
      <c r="DT115" s="1009"/>
      <c r="DU115" s="1009"/>
      <c r="DV115" s="1009"/>
      <c r="DW115" s="1009"/>
      <c r="DX115" s="1009"/>
      <c r="DY115" s="1009"/>
      <c r="DZ115" s="1009"/>
      <c r="EA115" s="1009"/>
      <c r="EB115" s="1009"/>
      <c r="EC115" s="1009"/>
      <c r="ED115" s="1009"/>
      <c r="EE115" s="1009"/>
      <c r="EF115" s="1009"/>
      <c r="EG115" s="1009"/>
      <c r="EH115" s="1009"/>
      <c r="EI115" s="1009"/>
      <c r="EJ115" s="1009"/>
      <c r="EK115" s="1009"/>
      <c r="EL115" s="1009"/>
      <c r="EM115" s="1009"/>
      <c r="EN115" s="1009"/>
      <c r="EO115" s="1009"/>
      <c r="EP115" s="1009"/>
      <c r="EQ115" s="1009"/>
      <c r="ER115" s="1009"/>
      <c r="ES115" s="1009"/>
      <c r="ET115" s="1009"/>
      <c r="EU115" s="1009"/>
      <c r="EV115" s="1009"/>
      <c r="EW115" s="1009"/>
      <c r="EX115" s="1009"/>
      <c r="EY115" s="1009"/>
      <c r="EZ115" s="1009"/>
      <c r="FA115" s="1009"/>
      <c r="FB115" s="1009"/>
      <c r="FC115" s="1009"/>
      <c r="FD115" s="1009"/>
      <c r="FE115" s="1009"/>
      <c r="FF115" s="1009"/>
      <c r="FG115" s="1009"/>
      <c r="FH115" s="1009"/>
      <c r="FI115" s="1009"/>
      <c r="FJ115" s="1009"/>
      <c r="FK115" s="1009"/>
      <c r="FL115" s="1009"/>
      <c r="FM115" s="1009"/>
      <c r="FN115" s="1009"/>
      <c r="FO115" s="1009"/>
      <c r="FP115" s="1009"/>
      <c r="FQ115" s="1009"/>
      <c r="FR115" s="1009"/>
      <c r="FS115" s="1009"/>
      <c r="FT115" s="1009"/>
      <c r="FU115" s="1009"/>
      <c r="FV115" s="1009"/>
      <c r="FW115" s="1009"/>
      <c r="FX115" s="1009"/>
      <c r="FY115" s="1009"/>
      <c r="FZ115" s="1009"/>
      <c r="GA115" s="1009"/>
      <c r="GB115" s="1009"/>
      <c r="GC115" s="1009"/>
      <c r="GD115" s="1009"/>
      <c r="GE115" s="1009"/>
      <c r="GF115" s="1009"/>
      <c r="GG115" s="1009"/>
      <c r="GH115" s="1009"/>
      <c r="GI115" s="1009"/>
      <c r="GJ115" s="1009"/>
      <c r="GK115" s="1009"/>
      <c r="GL115" s="1009"/>
      <c r="GM115" s="1009"/>
      <c r="GN115" s="1009"/>
      <c r="GO115" s="1009"/>
      <c r="GP115" s="1009"/>
      <c r="GQ115" s="1009"/>
      <c r="GR115" s="1009"/>
      <c r="GS115" s="1009"/>
      <c r="GT115" s="1009"/>
      <c r="GU115" s="1009"/>
      <c r="GV115" s="1009"/>
      <c r="GW115" s="1009"/>
      <c r="GX115" s="1009"/>
      <c r="GY115" s="1009"/>
      <c r="GZ115" s="1009"/>
      <c r="HA115" s="1009"/>
      <c r="HB115" s="1009"/>
      <c r="HC115" s="1009"/>
      <c r="HD115" s="1009"/>
      <c r="HE115" s="1009"/>
      <c r="HF115" s="1009"/>
      <c r="HG115" s="1009"/>
      <c r="HH115" s="1009"/>
      <c r="HI115" s="1009"/>
      <c r="HJ115" s="1009"/>
      <c r="HK115" s="1009"/>
      <c r="HL115" s="1009"/>
      <c r="HM115" s="1009"/>
      <c r="HN115" s="1009"/>
      <c r="HO115" s="1009"/>
      <c r="HP115" s="1009"/>
      <c r="HQ115" s="1009"/>
      <c r="HR115" s="1009"/>
      <c r="HS115" s="1009"/>
      <c r="HT115" s="1009"/>
      <c r="HU115" s="1009"/>
      <c r="HV115" s="1009"/>
      <c r="HW115" s="1009"/>
      <c r="HX115" s="1009"/>
      <c r="HY115" s="1009"/>
      <c r="HZ115" s="1009"/>
      <c r="IA115" s="1009"/>
      <c r="IB115" s="1009"/>
      <c r="IC115" s="1009"/>
      <c r="ID115" s="1009"/>
      <c r="IE115" s="1009"/>
      <c r="IF115" s="1009"/>
      <c r="IG115" s="1009"/>
      <c r="IH115" s="1009"/>
      <c r="II115" s="1009"/>
      <c r="IJ115" s="1009"/>
      <c r="IK115" s="1009"/>
      <c r="IL115" s="1009"/>
      <c r="IM115" s="1009"/>
      <c r="IN115" s="1009"/>
      <c r="IO115" s="1009"/>
      <c r="IP115" s="1009"/>
      <c r="IQ115" s="1009"/>
      <c r="IR115" s="1009"/>
      <c r="IS115" s="1009"/>
      <c r="IT115" s="1009"/>
      <c r="IU115" s="1009"/>
      <c r="IV115" s="1009"/>
      <c r="IW115" s="1009"/>
      <c r="IX115" s="1009"/>
      <c r="IY115" s="1009"/>
      <c r="IZ115" s="1009"/>
      <c r="JA115" s="1009"/>
      <c r="JB115" s="1009"/>
      <c r="JC115" s="1009"/>
      <c r="JD115" s="1009"/>
      <c r="JE115" s="1009"/>
      <c r="JF115" s="1009"/>
      <c r="JG115" s="1009"/>
      <c r="JH115" s="1009"/>
      <c r="JI115" s="1009"/>
      <c r="JJ115" s="1009"/>
      <c r="JK115" s="1009"/>
      <c r="JL115" s="1009"/>
      <c r="JM115" s="1009"/>
      <c r="JN115" s="1009"/>
      <c r="JO115" s="1009"/>
      <c r="JP115" s="1009"/>
      <c r="JQ115" s="1009"/>
      <c r="JR115" s="1009"/>
      <c r="JS115" s="1009"/>
      <c r="JT115" s="1009"/>
      <c r="JU115" s="1009"/>
      <c r="JV115" s="1009"/>
      <c r="JW115" s="1009"/>
      <c r="JX115" s="1009"/>
      <c r="JY115" s="1009"/>
      <c r="JZ115" s="1009"/>
      <c r="KA115" s="1009"/>
      <c r="KB115" s="1009"/>
      <c r="KC115" s="1009"/>
      <c r="KD115" s="1009"/>
      <c r="KE115" s="1009"/>
      <c r="KF115" s="1009"/>
      <c r="KG115" s="1009"/>
      <c r="KH115" s="1009"/>
      <c r="KI115" s="1009"/>
      <c r="KJ115" s="1009"/>
      <c r="KK115" s="1009"/>
      <c r="KL115" s="1009"/>
      <c r="KM115" s="1009"/>
      <c r="KN115" s="1009"/>
      <c r="KO115" s="1009"/>
      <c r="KP115" s="1009"/>
      <c r="KQ115" s="1009"/>
      <c r="KR115" s="1009"/>
      <c r="KS115" s="1009"/>
      <c r="KT115" s="1009"/>
      <c r="KU115" s="1009"/>
      <c r="KV115" s="1009"/>
      <c r="KW115" s="1009"/>
      <c r="KX115" s="1009"/>
      <c r="KY115" s="1009"/>
      <c r="KZ115" s="1009"/>
      <c r="LA115" s="1009"/>
      <c r="LB115" s="1009"/>
      <c r="LC115" s="1009"/>
      <c r="LD115" s="1009"/>
      <c r="LE115" s="1009"/>
      <c r="LF115" s="1009"/>
      <c r="LG115" s="1009"/>
      <c r="LH115" s="1009"/>
      <c r="LI115" s="1009"/>
      <c r="LJ115" s="1009"/>
      <c r="LK115" s="1009"/>
      <c r="LL115" s="1009"/>
      <c r="LM115" s="1009"/>
      <c r="LN115" s="1009"/>
      <c r="LO115" s="1009"/>
      <c r="LP115" s="1009"/>
      <c r="LQ115" s="1009"/>
      <c r="LR115" s="1009"/>
      <c r="LS115" s="1009"/>
      <c r="LT115" s="1009"/>
      <c r="LU115" s="1009"/>
      <c r="LV115" s="1009"/>
      <c r="LW115" s="1009"/>
      <c r="LX115" s="1009"/>
      <c r="LY115" s="1009"/>
      <c r="LZ115" s="1009"/>
      <c r="MA115" s="1009"/>
      <c r="MB115" s="1009"/>
      <c r="MC115" s="1009"/>
      <c r="MD115" s="1009"/>
      <c r="ME115" s="1009"/>
      <c r="MF115" s="1009"/>
      <c r="MG115" s="1009"/>
      <c r="MH115" s="1009"/>
      <c r="MI115" s="1009"/>
      <c r="MJ115" s="1009"/>
      <c r="MK115" s="1009"/>
      <c r="ML115" s="1009"/>
      <c r="MM115" s="1009"/>
      <c r="MN115" s="1009"/>
      <c r="MO115" s="1009"/>
      <c r="MP115" s="1009"/>
      <c r="MQ115" s="1009"/>
      <c r="MR115" s="1009"/>
      <c r="MS115" s="1009"/>
      <c r="MT115" s="1009"/>
      <c r="MU115" s="1009"/>
      <c r="MV115" s="1009"/>
      <c r="MW115" s="1009"/>
      <c r="MX115" s="1009"/>
      <c r="MY115" s="1009"/>
      <c r="MZ115" s="1009"/>
      <c r="NA115" s="1009"/>
      <c r="NB115" s="1009"/>
      <c r="NC115" s="1009"/>
      <c r="ND115" s="1009"/>
      <c r="NE115" s="1009"/>
      <c r="NF115" s="1009"/>
      <c r="NG115" s="1009"/>
      <c r="NH115" s="1009"/>
      <c r="NI115" s="1009"/>
      <c r="NJ115" s="1009"/>
      <c r="NK115" s="1009"/>
      <c r="NL115" s="1009"/>
      <c r="NM115" s="1009"/>
      <c r="NN115" s="1009"/>
      <c r="NO115" s="1009"/>
      <c r="NP115" s="1009"/>
      <c r="NQ115" s="1009"/>
      <c r="NR115" s="1009"/>
      <c r="NS115" s="1009"/>
      <c r="NT115" s="1009"/>
      <c r="NU115" s="1009"/>
      <c r="NV115" s="1009"/>
      <c r="NW115" s="1009"/>
      <c r="NX115" s="1009"/>
      <c r="NY115" s="1009"/>
      <c r="NZ115" s="1009"/>
      <c r="OA115" s="1009"/>
      <c r="OB115" s="1009"/>
      <c r="OC115" s="1009"/>
      <c r="OD115" s="1009"/>
      <c r="OE115" s="1009"/>
      <c r="OF115" s="1009"/>
      <c r="OG115" s="1009"/>
      <c r="OH115" s="1009"/>
      <c r="OI115" s="1009"/>
      <c r="OJ115" s="1009"/>
      <c r="OK115" s="1009"/>
      <c r="OL115" s="1009"/>
      <c r="OM115" s="1009"/>
      <c r="ON115" s="1009"/>
      <c r="OO115" s="1009"/>
      <c r="OP115" s="1009"/>
      <c r="OQ115" s="1009"/>
      <c r="OR115" s="1009"/>
      <c r="OS115" s="1009"/>
      <c r="OT115" s="1009"/>
      <c r="OU115" s="1009"/>
      <c r="OV115" s="1009"/>
      <c r="OW115" s="1009"/>
      <c r="OX115" s="1009"/>
      <c r="OY115" s="1009"/>
      <c r="OZ115" s="1009"/>
      <c r="PA115" s="1009"/>
      <c r="PB115" s="1009"/>
      <c r="PC115" s="1009"/>
      <c r="PD115" s="1009"/>
      <c r="PE115" s="1009"/>
      <c r="PF115" s="1009"/>
      <c r="PG115" s="1009"/>
      <c r="PH115" s="1009"/>
      <c r="PI115" s="1009"/>
      <c r="PJ115" s="1009"/>
      <c r="PK115" s="1009"/>
      <c r="PL115" s="1009"/>
      <c r="PM115" s="1009"/>
      <c r="PN115" s="1009"/>
      <c r="PO115" s="1009"/>
      <c r="PP115" s="1009"/>
      <c r="PQ115" s="1009"/>
      <c r="PR115" s="1009"/>
      <c r="PS115" s="1009"/>
      <c r="PT115" s="1009"/>
      <c r="PU115" s="1009"/>
      <c r="PV115" s="1009"/>
      <c r="PW115" s="1009"/>
      <c r="PX115" s="1009"/>
      <c r="PY115" s="1009"/>
      <c r="PZ115" s="1009"/>
      <c r="QA115" s="1009"/>
      <c r="QB115" s="1009"/>
      <c r="QC115" s="1009"/>
      <c r="QD115" s="1009"/>
      <c r="QE115" s="1009"/>
      <c r="QF115" s="1009"/>
      <c r="QG115" s="1009"/>
      <c r="QH115" s="1009"/>
      <c r="QI115" s="1009"/>
      <c r="QJ115" s="1009"/>
      <c r="QK115" s="1009"/>
      <c r="QL115" s="1009"/>
      <c r="QM115" s="1009"/>
      <c r="QN115" s="1009"/>
      <c r="QO115" s="1009"/>
      <c r="QP115" s="1009"/>
      <c r="QQ115" s="1009"/>
      <c r="QR115" s="1009"/>
      <c r="QS115" s="1009"/>
      <c r="QT115" s="1009"/>
      <c r="QU115" s="1009"/>
      <c r="QV115" s="1009"/>
      <c r="QW115" s="1009"/>
      <c r="QX115" s="1009"/>
      <c r="QY115" s="1009"/>
      <c r="QZ115" s="1009"/>
      <c r="RA115" s="1009"/>
      <c r="RB115" s="1009"/>
      <c r="RC115" s="1009"/>
      <c r="RD115" s="1009"/>
      <c r="RE115" s="1009"/>
      <c r="RF115" s="1009"/>
      <c r="RG115" s="1009"/>
      <c r="RH115" s="1009"/>
      <c r="RI115" s="1009"/>
      <c r="RJ115" s="1009"/>
      <c r="RK115" s="1009"/>
      <c r="RL115" s="1009"/>
      <c r="RM115" s="1009"/>
      <c r="RN115" s="1009"/>
      <c r="RO115" s="1009"/>
      <c r="RP115" s="1009"/>
      <c r="RQ115" s="1009"/>
      <c r="RR115" s="1009"/>
      <c r="RS115" s="1009"/>
      <c r="RT115" s="1009"/>
      <c r="RU115" s="1009"/>
      <c r="RV115" s="1009"/>
      <c r="RW115" s="1009"/>
      <c r="RX115" s="1009"/>
      <c r="RY115" s="1009"/>
      <c r="RZ115" s="1009"/>
      <c r="SA115" s="1009"/>
      <c r="SB115" s="1009"/>
      <c r="SC115" s="1009"/>
      <c r="SD115" s="1009"/>
      <c r="SE115" s="1009"/>
      <c r="SF115" s="1009"/>
      <c r="SG115" s="1009"/>
      <c r="SH115" s="1009"/>
      <c r="SI115" s="1009"/>
      <c r="SJ115" s="1009"/>
      <c r="SK115" s="1009"/>
      <c r="SL115" s="1009"/>
      <c r="SM115" s="1009"/>
      <c r="SN115" s="1009"/>
      <c r="SO115" s="1009"/>
      <c r="SP115" s="1009"/>
      <c r="SQ115" s="1009"/>
      <c r="SR115" s="1009"/>
      <c r="SS115" s="1009"/>
      <c r="ST115" s="1009"/>
      <c r="SU115" s="1009"/>
      <c r="SV115" s="1009"/>
      <c r="SW115" s="1009"/>
      <c r="SX115" s="1009"/>
      <c r="SY115" s="1009"/>
      <c r="SZ115" s="1009"/>
      <c r="TA115" s="1009"/>
      <c r="TB115" s="1009"/>
      <c r="TC115" s="1009"/>
      <c r="TD115" s="1009"/>
      <c r="TE115" s="1009"/>
      <c r="TF115" s="1009"/>
      <c r="TG115" s="1009"/>
      <c r="TH115" s="1009"/>
      <c r="TI115" s="1009"/>
      <c r="TJ115" s="1009"/>
      <c r="TK115" s="1009"/>
      <c r="TL115" s="1009"/>
      <c r="TM115" s="1009"/>
      <c r="TN115" s="1009"/>
      <c r="TO115" s="1009"/>
      <c r="TP115" s="1009"/>
      <c r="TQ115" s="1009"/>
      <c r="TR115" s="1009"/>
      <c r="TS115" s="1009"/>
      <c r="TT115" s="1009"/>
      <c r="TU115" s="1009"/>
      <c r="TV115" s="1009"/>
      <c r="TW115" s="1009"/>
      <c r="TX115" s="1009"/>
      <c r="TY115" s="1009"/>
      <c r="TZ115" s="1009"/>
      <c r="UA115" s="1009"/>
      <c r="UB115" s="1009"/>
      <c r="UC115" s="1009"/>
      <c r="UD115" s="1009"/>
      <c r="UE115" s="1009"/>
      <c r="UF115" s="1009"/>
      <c r="UG115" s="1009"/>
      <c r="UH115" s="1009"/>
      <c r="UI115" s="1009"/>
      <c r="UJ115" s="1009"/>
      <c r="UK115" s="1009"/>
      <c r="UL115" s="1009"/>
      <c r="UM115" s="1009"/>
      <c r="UN115" s="1009"/>
      <c r="UO115" s="1009"/>
      <c r="UP115" s="1009"/>
      <c r="UQ115" s="1009"/>
      <c r="UR115" s="1009"/>
      <c r="US115" s="1009"/>
      <c r="UT115" s="1009"/>
      <c r="UU115" s="1009"/>
      <c r="UV115" s="1009"/>
      <c r="UW115" s="1009"/>
      <c r="UX115" s="1009"/>
      <c r="UY115" s="1009"/>
      <c r="UZ115" s="1009"/>
      <c r="VA115" s="1009"/>
      <c r="VB115" s="1009"/>
      <c r="VC115" s="1009"/>
      <c r="VD115" s="1009"/>
      <c r="VE115" s="1009"/>
      <c r="VF115" s="1009"/>
      <c r="VG115" s="1009"/>
      <c r="VH115" s="1009"/>
      <c r="VI115" s="1009"/>
      <c r="VJ115" s="1009"/>
      <c r="VK115" s="1009"/>
      <c r="VL115" s="1009"/>
      <c r="VM115" s="1009"/>
      <c r="VN115" s="1009"/>
      <c r="VO115" s="1009"/>
      <c r="VP115" s="1009"/>
      <c r="VQ115" s="1009"/>
      <c r="VR115" s="1009"/>
      <c r="VS115" s="1009"/>
      <c r="VT115" s="1009"/>
      <c r="VU115" s="1009"/>
      <c r="VV115" s="1009"/>
      <c r="VW115" s="1009"/>
      <c r="VX115" s="1009"/>
      <c r="VY115" s="1009"/>
      <c r="VZ115" s="1009"/>
      <c r="WA115" s="1009"/>
      <c r="WB115" s="1009"/>
      <c r="WC115" s="1009"/>
      <c r="WD115" s="1009"/>
      <c r="WE115" s="1009"/>
      <c r="WF115" s="1009"/>
      <c r="WG115" s="1009"/>
      <c r="WH115" s="1009"/>
      <c r="WI115" s="1009"/>
      <c r="WJ115" s="1009"/>
      <c r="WK115" s="1009"/>
      <c r="WL115" s="1009"/>
      <c r="WM115" s="1009"/>
      <c r="WN115" s="1009"/>
      <c r="WO115" s="1009"/>
      <c r="WP115" s="1009"/>
      <c r="WQ115" s="1009"/>
      <c r="WR115" s="1009"/>
      <c r="WS115" s="1009"/>
      <c r="WT115" s="1009"/>
      <c r="WU115" s="1009"/>
      <c r="WV115" s="1009"/>
      <c r="WW115" s="1009"/>
      <c r="WX115" s="1009"/>
      <c r="WY115" s="1009"/>
      <c r="WZ115" s="1009"/>
      <c r="XA115" s="1009"/>
      <c r="XB115" s="1009"/>
      <c r="XC115" s="1009"/>
      <c r="XD115" s="1009"/>
      <c r="XE115" s="1009"/>
      <c r="XF115" s="1009"/>
      <c r="XG115" s="1009"/>
      <c r="XH115" s="1009"/>
      <c r="XI115" s="1009"/>
      <c r="XJ115" s="1009"/>
      <c r="XK115" s="1009"/>
      <c r="XL115" s="1009"/>
      <c r="XM115" s="1009"/>
      <c r="XN115" s="1009"/>
      <c r="XO115" s="1009"/>
      <c r="XP115" s="1009"/>
      <c r="XQ115" s="1009"/>
      <c r="XR115" s="1009"/>
      <c r="XS115" s="1009"/>
      <c r="XT115" s="1009"/>
      <c r="XU115" s="1009"/>
      <c r="XV115" s="1009"/>
      <c r="XW115" s="1009"/>
      <c r="XX115" s="1009"/>
      <c r="XY115" s="1009"/>
      <c r="XZ115" s="1009"/>
      <c r="YA115" s="1009"/>
      <c r="YB115" s="1009"/>
      <c r="YC115" s="1009"/>
      <c r="YD115" s="1009"/>
      <c r="YE115" s="1009"/>
      <c r="YF115" s="1009"/>
      <c r="YG115" s="1009"/>
      <c r="YH115" s="1009"/>
      <c r="YI115" s="1009"/>
      <c r="YJ115" s="1009"/>
      <c r="YK115" s="1009"/>
      <c r="YL115" s="1009"/>
      <c r="YM115" s="1009"/>
      <c r="YN115" s="1009"/>
      <c r="YO115" s="1009"/>
      <c r="YP115" s="1009"/>
      <c r="YQ115" s="1009"/>
      <c r="YR115" s="1009"/>
      <c r="YS115" s="1009"/>
      <c r="YT115" s="1009"/>
      <c r="YU115" s="1009"/>
      <c r="YV115" s="1009"/>
      <c r="YW115" s="1009"/>
      <c r="YX115" s="1009"/>
      <c r="YY115" s="1009"/>
      <c r="YZ115" s="1009"/>
      <c r="ZA115" s="1009"/>
      <c r="ZB115" s="1009"/>
      <c r="ZC115" s="1009"/>
      <c r="ZD115" s="1009"/>
      <c r="ZE115" s="1009"/>
      <c r="ZF115" s="1009"/>
      <c r="ZG115" s="1009"/>
      <c r="ZH115" s="1009"/>
      <c r="ZI115" s="1009"/>
      <c r="ZJ115" s="1009"/>
      <c r="ZK115" s="1009"/>
      <c r="ZL115" s="1009"/>
      <c r="ZM115" s="1009"/>
      <c r="ZN115" s="1009"/>
      <c r="ZO115" s="1009"/>
      <c r="ZP115" s="1009"/>
      <c r="ZQ115" s="1009"/>
      <c r="ZR115" s="1009"/>
      <c r="ZS115" s="1009"/>
      <c r="ZT115" s="1009"/>
      <c r="ZU115" s="1009"/>
      <c r="ZV115" s="1009"/>
      <c r="ZW115" s="1009"/>
      <c r="ZX115" s="1009"/>
      <c r="ZY115" s="1009"/>
      <c r="ZZ115" s="1009"/>
      <c r="AAA115" s="1009"/>
      <c r="AAB115" s="1009"/>
      <c r="AAC115" s="1009"/>
      <c r="AAD115" s="1009"/>
      <c r="AAE115" s="1009"/>
      <c r="AAF115" s="1009"/>
      <c r="AAG115" s="1009"/>
      <c r="AAH115" s="1009"/>
      <c r="AAI115" s="1009"/>
      <c r="AAJ115" s="1009"/>
      <c r="AAK115" s="1009"/>
      <c r="AAL115" s="1009"/>
      <c r="AAM115" s="1009"/>
      <c r="AAN115" s="1009"/>
      <c r="AAO115" s="1009"/>
      <c r="AAP115" s="1009"/>
      <c r="AAQ115" s="1009"/>
      <c r="AAR115" s="1009"/>
      <c r="AAS115" s="1009"/>
      <c r="AAT115" s="1009"/>
      <c r="AAU115" s="1009"/>
      <c r="AAV115" s="1009"/>
      <c r="AAW115" s="1009"/>
      <c r="AAX115" s="1009"/>
      <c r="AAY115" s="1009"/>
      <c r="AAZ115" s="1009"/>
      <c r="ABA115" s="1009"/>
      <c r="ABB115" s="1009"/>
      <c r="ABC115" s="1009"/>
      <c r="ABD115" s="1009"/>
      <c r="ABE115" s="1009"/>
      <c r="ABF115" s="1009"/>
      <c r="ABG115" s="1009"/>
      <c r="ABH115" s="1009"/>
      <c r="ABI115" s="1009"/>
      <c r="ABJ115" s="1009"/>
      <c r="ABK115" s="1009"/>
      <c r="ABL115" s="1009"/>
      <c r="ABM115" s="1009"/>
      <c r="ABN115" s="1009"/>
      <c r="ABO115" s="1009"/>
      <c r="ABP115" s="1009"/>
      <c r="ABQ115" s="1009"/>
      <c r="ABR115" s="1009"/>
      <c r="ABS115" s="1009"/>
      <c r="ABT115" s="1009"/>
      <c r="ABU115" s="1009"/>
      <c r="ABV115" s="1009"/>
      <c r="ABW115" s="1009"/>
      <c r="ABX115" s="1009"/>
      <c r="ABY115" s="1009"/>
      <c r="ABZ115" s="1009"/>
      <c r="ACA115" s="1009"/>
      <c r="ACB115" s="1009"/>
      <c r="ACC115" s="1009"/>
      <c r="ACD115" s="1009"/>
      <c r="ACE115" s="1009"/>
      <c r="ACF115" s="1009"/>
      <c r="ACG115" s="1009"/>
      <c r="ACH115" s="1009"/>
      <c r="ACI115" s="1009"/>
      <c r="ACJ115" s="1009"/>
      <c r="ACK115" s="1009"/>
      <c r="ACL115" s="1009"/>
      <c r="ACM115" s="1009"/>
      <c r="ACN115" s="1009"/>
      <c r="ACO115" s="1009"/>
      <c r="ACP115" s="1009"/>
      <c r="ACQ115" s="1009"/>
      <c r="ACR115" s="1009"/>
      <c r="ACS115" s="1009"/>
      <c r="ACT115" s="1009"/>
      <c r="ACU115" s="1009"/>
      <c r="ACV115" s="1009"/>
      <c r="ACW115" s="1009"/>
      <c r="ACX115" s="1009"/>
      <c r="ACY115" s="1009"/>
      <c r="ACZ115" s="1009"/>
      <c r="ADA115" s="1009"/>
      <c r="ADB115" s="1009"/>
      <c r="ADC115" s="1009"/>
      <c r="ADD115" s="1009"/>
      <c r="ADE115" s="1009"/>
      <c r="ADF115" s="1009"/>
      <c r="ADG115" s="1009"/>
      <c r="ADH115" s="1009"/>
      <c r="ADI115" s="1009"/>
      <c r="ADJ115" s="1009"/>
      <c r="ADK115" s="1009"/>
      <c r="ADL115" s="1009"/>
      <c r="ADM115" s="1009"/>
      <c r="ADN115" s="1009"/>
      <c r="ADO115" s="1009"/>
      <c r="ADP115" s="1009"/>
      <c r="ADQ115" s="1009"/>
      <c r="ADR115" s="1009"/>
      <c r="ADS115" s="1009"/>
      <c r="ADT115" s="1009"/>
      <c r="ADU115" s="1009"/>
      <c r="ADV115" s="1009"/>
      <c r="ADW115" s="1009"/>
      <c r="ADX115" s="1009"/>
      <c r="ADY115" s="1009"/>
      <c r="ADZ115" s="1009"/>
      <c r="AEA115" s="1009"/>
      <c r="AEB115" s="1009"/>
      <c r="AEC115" s="1009"/>
      <c r="AED115" s="1009"/>
      <c r="AEE115" s="1009"/>
      <c r="AEF115" s="1009"/>
      <c r="AEG115" s="1009"/>
      <c r="AEH115" s="1009"/>
      <c r="AEI115" s="1009"/>
      <c r="AEJ115" s="1009"/>
      <c r="AEK115" s="1009"/>
      <c r="AEL115" s="1009"/>
      <c r="AEM115" s="1009"/>
      <c r="AEN115" s="1009"/>
      <c r="AEO115" s="1009"/>
      <c r="AEP115" s="1009"/>
      <c r="AEQ115" s="1009"/>
      <c r="AER115" s="1009"/>
      <c r="AES115" s="1009"/>
      <c r="AET115" s="1009"/>
      <c r="AEU115" s="1009"/>
      <c r="AEV115" s="1009"/>
      <c r="AEW115" s="1009"/>
      <c r="AEX115" s="1009"/>
      <c r="AEY115" s="1009"/>
      <c r="AEZ115" s="1009"/>
      <c r="AFA115" s="1009"/>
      <c r="AFB115" s="1009"/>
      <c r="AFC115" s="1009"/>
      <c r="AFD115" s="1009"/>
      <c r="AFE115" s="1009"/>
      <c r="AFF115" s="1009"/>
      <c r="AFG115" s="1009"/>
      <c r="AFH115" s="1009"/>
      <c r="AFI115" s="1009"/>
      <c r="AFJ115" s="1009"/>
      <c r="AFK115" s="1009"/>
      <c r="AFL115" s="1009"/>
      <c r="AFM115" s="1009"/>
      <c r="AFN115" s="1009"/>
      <c r="AFO115" s="1009"/>
      <c r="AFP115" s="1009"/>
      <c r="AFQ115" s="1009"/>
      <c r="AFR115" s="1009"/>
      <c r="AFS115" s="1009"/>
      <c r="AFT115" s="1009"/>
      <c r="AFU115" s="1009"/>
      <c r="AFV115" s="1009"/>
      <c r="AFW115" s="1009"/>
      <c r="AFX115" s="1009"/>
      <c r="AFY115" s="1009"/>
      <c r="AFZ115" s="1009"/>
      <c r="AGA115" s="1009"/>
      <c r="AGB115" s="1009"/>
      <c r="AGC115" s="1009"/>
      <c r="AGD115" s="1009"/>
      <c r="AGE115" s="1009"/>
      <c r="AGF115" s="1009"/>
      <c r="AGG115" s="1009"/>
      <c r="AGH115" s="1009"/>
      <c r="AGI115" s="1009"/>
      <c r="AGJ115" s="1009"/>
      <c r="AGK115" s="1009"/>
      <c r="AGL115" s="1009"/>
      <c r="AGM115" s="1009"/>
      <c r="AGN115" s="1009"/>
      <c r="AGO115" s="1009"/>
      <c r="AGP115" s="1009"/>
      <c r="AGQ115" s="1009"/>
      <c r="AGR115" s="1009"/>
      <c r="AGS115" s="1009"/>
      <c r="AGT115" s="1009"/>
      <c r="AGU115" s="1009"/>
      <c r="AGV115" s="1009"/>
      <c r="AGW115" s="1009"/>
      <c r="AGX115" s="1009"/>
      <c r="AGY115" s="1009"/>
      <c r="AGZ115" s="1009"/>
      <c r="AHA115" s="1009"/>
      <c r="AHB115" s="1009"/>
      <c r="AHC115" s="1009"/>
      <c r="AHD115" s="1009"/>
      <c r="AHE115" s="1009"/>
      <c r="AHF115" s="1009"/>
      <c r="AHG115" s="1009"/>
      <c r="AHH115" s="1009"/>
      <c r="AHI115" s="1009"/>
      <c r="AHJ115" s="1009"/>
      <c r="AHK115" s="1009"/>
      <c r="AHL115" s="1009"/>
      <c r="AHM115" s="1009"/>
      <c r="AHN115" s="1009"/>
      <c r="AHO115" s="1009"/>
      <c r="AHP115" s="1009"/>
      <c r="AHQ115" s="1009"/>
      <c r="AHR115" s="1009"/>
      <c r="AHS115" s="1009"/>
      <c r="AHT115" s="1009"/>
      <c r="AHU115" s="1009"/>
      <c r="AHV115" s="1009"/>
      <c r="AHW115" s="1009"/>
      <c r="AHX115" s="1009"/>
      <c r="AHY115" s="1009"/>
      <c r="AHZ115" s="1009"/>
      <c r="AIA115" s="1009"/>
      <c r="AIB115" s="1009"/>
      <c r="AIC115" s="1009"/>
      <c r="AID115" s="1009"/>
      <c r="AIE115" s="1009"/>
      <c r="AIF115" s="1009"/>
      <c r="AIG115" s="1009"/>
      <c r="AIH115" s="1009"/>
      <c r="AII115" s="1009"/>
      <c r="AIJ115" s="1009"/>
      <c r="AIK115" s="1009"/>
      <c r="AIL115" s="1009"/>
      <c r="AIM115" s="1009"/>
      <c r="AIN115" s="1009"/>
      <c r="AIO115" s="1009"/>
      <c r="AIP115" s="1009"/>
      <c r="AIQ115" s="1009"/>
      <c r="AIR115" s="1009"/>
      <c r="AIS115" s="1009"/>
      <c r="AIT115" s="1009"/>
      <c r="AIU115" s="1009"/>
      <c r="AIV115" s="1009"/>
      <c r="AIW115" s="1009"/>
      <c r="AIX115" s="1009"/>
      <c r="AIY115" s="1009"/>
      <c r="AIZ115" s="1009"/>
      <c r="AJA115" s="1009"/>
      <c r="AJB115" s="1009"/>
      <c r="AJC115" s="1009"/>
      <c r="AJD115" s="1009"/>
      <c r="AJE115" s="1009"/>
      <c r="AJF115" s="1009"/>
      <c r="AJG115" s="1009"/>
      <c r="AJH115" s="1009"/>
      <c r="AJI115" s="1009"/>
      <c r="AJJ115" s="1009"/>
      <c r="AJK115" s="1009"/>
      <c r="AJL115" s="1009"/>
      <c r="AJM115" s="1009"/>
      <c r="AJN115" s="1009"/>
      <c r="AJO115" s="1009"/>
      <c r="AJP115" s="1009"/>
      <c r="AJQ115" s="1009"/>
      <c r="AJR115" s="1009"/>
      <c r="AJS115" s="1009"/>
      <c r="AJT115" s="1009"/>
      <c r="AJU115" s="1009"/>
      <c r="AJV115" s="1009"/>
      <c r="AJW115" s="1009"/>
      <c r="AJX115" s="1009"/>
      <c r="AJY115" s="1009"/>
      <c r="AJZ115" s="1009"/>
      <c r="AKA115" s="1009"/>
      <c r="AKB115" s="1009"/>
      <c r="AKC115" s="1009"/>
      <c r="AKD115" s="1009"/>
      <c r="AKE115" s="1009"/>
      <c r="AKF115" s="1009"/>
      <c r="AKG115" s="1009"/>
      <c r="AKH115" s="1009"/>
      <c r="AKI115" s="1009"/>
      <c r="AKJ115" s="1009"/>
      <c r="AKK115" s="1009"/>
      <c r="AKL115" s="1009"/>
      <c r="AKM115" s="1009"/>
      <c r="AKN115" s="1009"/>
      <c r="AKO115" s="1009"/>
      <c r="AKP115" s="1009"/>
      <c r="AKQ115" s="1009"/>
      <c r="AKR115" s="1009"/>
      <c r="AKS115" s="1009"/>
      <c r="AKT115" s="1009"/>
      <c r="AKU115" s="1009"/>
      <c r="AKV115" s="1009"/>
      <c r="AKW115" s="1009"/>
      <c r="AKX115" s="1009"/>
      <c r="AKY115" s="1009"/>
      <c r="AKZ115" s="1009"/>
      <c r="ALA115" s="1009"/>
      <c r="ALB115" s="1009"/>
      <c r="ALC115" s="1009"/>
      <c r="ALD115" s="1009"/>
      <c r="ALE115" s="1009"/>
      <c r="ALF115" s="1009"/>
      <c r="ALG115" s="1009"/>
      <c r="ALH115" s="1009"/>
      <c r="ALI115" s="1009"/>
      <c r="ALJ115" s="1009"/>
      <c r="ALK115" s="1009"/>
      <c r="ALL115" s="1009"/>
      <c r="ALM115" s="1009"/>
      <c r="ALN115" s="1009"/>
      <c r="ALO115" s="1009"/>
      <c r="ALP115" s="1009"/>
      <c r="ALQ115" s="1009"/>
      <c r="ALR115" s="1009"/>
      <c r="ALS115" s="1009"/>
      <c r="ALT115" s="1009"/>
      <c r="ALU115" s="1009"/>
      <c r="ALV115" s="1009"/>
      <c r="ALW115" s="1009"/>
      <c r="ALX115" s="1009"/>
      <c r="ALY115" s="1009"/>
      <c r="ALZ115" s="1009"/>
      <c r="AMA115" s="1009"/>
      <c r="AMB115" s="1009"/>
      <c r="AMC115" s="1009"/>
      <c r="AMD115" s="1009"/>
      <c r="AME115" s="1009"/>
      <c r="AMF115" s="1009"/>
      <c r="AMG115" s="1009"/>
      <c r="AMH115" s="1009"/>
      <c r="AMI115" s="1009"/>
      <c r="AMJ115" s="1009"/>
      <c r="AMK115" s="1009"/>
      <c r="AML115" s="1009"/>
      <c r="AMM115" s="1009"/>
      <c r="AMN115" s="1009"/>
      <c r="AMO115" s="1009"/>
      <c r="AMP115" s="1009"/>
      <c r="AMQ115" s="1009"/>
      <c r="AMR115" s="1009"/>
      <c r="AMS115" s="1009"/>
      <c r="AMT115" s="1009"/>
      <c r="AMU115" s="1009"/>
      <c r="AMV115" s="1009"/>
      <c r="AMW115" s="1009"/>
      <c r="AMX115" s="1009"/>
      <c r="AMY115" s="1009"/>
      <c r="AMZ115" s="1009"/>
      <c r="ANA115" s="1009"/>
      <c r="ANB115" s="1009"/>
      <c r="ANC115" s="1009"/>
      <c r="AND115" s="1009"/>
      <c r="ANE115" s="1009"/>
      <c r="ANF115" s="1009"/>
      <c r="ANG115" s="1009"/>
      <c r="ANH115" s="1009"/>
      <c r="ANI115" s="1009"/>
      <c r="ANJ115" s="1009"/>
      <c r="ANK115" s="1009"/>
      <c r="ANL115" s="1009"/>
      <c r="ANM115" s="1009"/>
      <c r="ANN115" s="1009"/>
      <c r="ANO115" s="1009"/>
      <c r="ANP115" s="1009"/>
      <c r="ANQ115" s="1009"/>
      <c r="ANR115" s="1009"/>
      <c r="ANS115" s="1009"/>
      <c r="ANT115" s="1009"/>
      <c r="ANU115" s="1009"/>
      <c r="ANV115" s="1009"/>
      <c r="ANW115" s="1009"/>
      <c r="ANX115" s="1009"/>
      <c r="ANY115" s="1009"/>
      <c r="ANZ115" s="1009"/>
      <c r="AOA115" s="1009"/>
      <c r="AOB115" s="1009"/>
      <c r="AOC115" s="1009"/>
      <c r="AOD115" s="1009"/>
      <c r="AOE115" s="1009"/>
      <c r="AOF115" s="1009"/>
      <c r="AOG115" s="1009"/>
      <c r="AOH115" s="1009"/>
      <c r="AOI115" s="1009"/>
      <c r="AOJ115" s="1009"/>
      <c r="AOK115" s="1009"/>
      <c r="AOL115" s="1009"/>
      <c r="AOM115" s="1009"/>
      <c r="AON115" s="1009"/>
      <c r="AOO115" s="1009"/>
      <c r="AOP115" s="1009"/>
      <c r="AOQ115" s="1009"/>
      <c r="AOR115" s="1009"/>
      <c r="AOS115" s="1009"/>
      <c r="AOT115" s="1009"/>
      <c r="AOU115" s="1009"/>
      <c r="AOV115" s="1009"/>
      <c r="AOW115" s="1009"/>
      <c r="AOX115" s="1009"/>
      <c r="AOY115" s="1009"/>
      <c r="AOZ115" s="1009"/>
      <c r="APA115" s="1009"/>
      <c r="APB115" s="1009"/>
      <c r="APC115" s="1009"/>
      <c r="APD115" s="1009"/>
      <c r="APE115" s="1009"/>
      <c r="APF115" s="1009"/>
      <c r="APG115" s="1009"/>
      <c r="APH115" s="1009"/>
      <c r="API115" s="1009"/>
      <c r="APJ115" s="1009"/>
      <c r="APK115" s="1009"/>
      <c r="APL115" s="1009"/>
      <c r="APM115" s="1009"/>
      <c r="APN115" s="1009"/>
      <c r="APO115" s="1009"/>
      <c r="APP115" s="1009"/>
      <c r="APQ115" s="1009"/>
      <c r="APR115" s="1009"/>
      <c r="APS115" s="1009"/>
      <c r="APT115" s="1009"/>
      <c r="APU115" s="1009"/>
      <c r="APV115" s="1009"/>
      <c r="APW115" s="1009"/>
      <c r="APX115" s="1009"/>
      <c r="APY115" s="1009"/>
      <c r="APZ115" s="1009"/>
      <c r="AQA115" s="1009"/>
      <c r="AQB115" s="1009"/>
      <c r="AQC115" s="1009"/>
      <c r="AQD115" s="1009"/>
      <c r="AQE115" s="1009"/>
      <c r="AQF115" s="1009"/>
      <c r="AQG115" s="1009"/>
      <c r="AQH115" s="1009"/>
      <c r="AQI115" s="1009"/>
      <c r="AQJ115" s="1009"/>
      <c r="AQK115" s="1009"/>
      <c r="AQL115" s="1009"/>
      <c r="AQM115" s="1009"/>
      <c r="AQN115" s="1009"/>
      <c r="AQO115" s="1009"/>
      <c r="AQP115" s="1009"/>
      <c r="AQQ115" s="1009"/>
      <c r="AQR115" s="1009"/>
      <c r="AQS115" s="1009"/>
      <c r="AQT115" s="1009"/>
      <c r="AQU115" s="1009"/>
      <c r="AQV115" s="1009"/>
      <c r="AQW115" s="1009"/>
      <c r="AQX115" s="1009"/>
      <c r="AQY115" s="1009"/>
      <c r="AQZ115" s="1009"/>
      <c r="ARA115" s="1009"/>
      <c r="ARB115" s="1009"/>
      <c r="ARC115" s="1009"/>
      <c r="ARD115" s="1009"/>
      <c r="ARE115" s="1009"/>
      <c r="ARF115" s="1009"/>
      <c r="ARG115" s="1009"/>
      <c r="ARH115" s="1009"/>
      <c r="ARI115" s="1009"/>
      <c r="ARJ115" s="1009"/>
      <c r="ARK115" s="1009"/>
      <c r="ARL115" s="1009"/>
      <c r="ARM115" s="1009"/>
      <c r="ARN115" s="1009"/>
      <c r="ARO115" s="1009"/>
      <c r="ARP115" s="1009"/>
      <c r="ARQ115" s="1009"/>
      <c r="ARR115" s="1009"/>
      <c r="ARS115" s="1009"/>
      <c r="ART115" s="1009"/>
      <c r="ARU115" s="1009"/>
      <c r="ARV115" s="1009"/>
      <c r="ARW115" s="1009"/>
      <c r="ARX115" s="1009"/>
      <c r="ARY115" s="1009"/>
      <c r="ARZ115" s="1009"/>
      <c r="ASA115" s="1009"/>
      <c r="ASB115" s="1009"/>
      <c r="ASC115" s="1009"/>
      <c r="ASD115" s="1009"/>
      <c r="ASE115" s="1009"/>
      <c r="ASF115" s="1009"/>
      <c r="ASG115" s="1009"/>
      <c r="ASH115" s="1009"/>
      <c r="ASI115" s="1009"/>
      <c r="ASJ115" s="1009"/>
      <c r="ASK115" s="1009"/>
      <c r="ASL115" s="1009"/>
      <c r="ASM115" s="1009"/>
      <c r="ASN115" s="1009"/>
      <c r="ASO115" s="1009"/>
      <c r="ASP115" s="1009"/>
      <c r="ASQ115" s="1009"/>
      <c r="ASR115" s="1009"/>
      <c r="ASS115" s="1009"/>
      <c r="AST115" s="1009"/>
      <c r="ASU115" s="1009"/>
      <c r="ASV115" s="1009"/>
      <c r="ASW115" s="1009"/>
      <c r="ASX115" s="1009"/>
      <c r="ASY115" s="1009"/>
      <c r="ASZ115" s="1009"/>
      <c r="ATA115" s="1009"/>
      <c r="ATB115" s="1009"/>
      <c r="ATC115" s="1009"/>
      <c r="ATD115" s="1009"/>
      <c r="ATE115" s="1009"/>
      <c r="ATF115" s="1009"/>
      <c r="ATG115" s="1009"/>
      <c r="ATH115" s="1009"/>
      <c r="ATI115" s="1009"/>
      <c r="ATJ115" s="1009"/>
      <c r="ATK115" s="1009"/>
      <c r="ATL115" s="1009"/>
      <c r="ATM115" s="1009"/>
      <c r="ATN115" s="1009"/>
      <c r="ATO115" s="1009"/>
      <c r="ATP115" s="1009"/>
      <c r="ATQ115" s="1009"/>
      <c r="ATR115" s="1009"/>
      <c r="ATS115" s="1009"/>
      <c r="ATT115" s="1009"/>
      <c r="ATU115" s="1009"/>
      <c r="ATV115" s="1009"/>
      <c r="ATW115" s="1009"/>
      <c r="ATX115" s="1009"/>
      <c r="ATY115" s="1009"/>
      <c r="ATZ115" s="1009"/>
      <c r="AUA115" s="1009"/>
      <c r="AUB115" s="1009"/>
      <c r="AUC115" s="1009"/>
      <c r="AUD115" s="1009"/>
      <c r="AUE115" s="1009"/>
      <c r="AUF115" s="1009"/>
      <c r="AUG115" s="1009"/>
      <c r="AUH115" s="1009"/>
      <c r="AUI115" s="1009"/>
      <c r="AUJ115" s="1009"/>
      <c r="AUK115" s="1009"/>
      <c r="AUL115" s="1009"/>
      <c r="AUM115" s="1009"/>
      <c r="AUN115" s="1009"/>
      <c r="AUO115" s="1009"/>
      <c r="AUP115" s="1009"/>
      <c r="AUQ115" s="1009"/>
      <c r="AUR115" s="1009"/>
      <c r="AUS115" s="1009"/>
      <c r="AUT115" s="1009"/>
      <c r="AUU115" s="1009"/>
      <c r="AUV115" s="1009"/>
      <c r="AUW115" s="1009"/>
      <c r="AUX115" s="1009"/>
      <c r="AUY115" s="1009"/>
      <c r="AUZ115" s="1009"/>
      <c r="AVA115" s="1009"/>
      <c r="AVB115" s="1009"/>
      <c r="AVC115" s="1009"/>
      <c r="AVD115" s="1009"/>
      <c r="AVE115" s="1009"/>
      <c r="AVF115" s="1009"/>
      <c r="AVG115" s="1009"/>
      <c r="AVH115" s="1009"/>
      <c r="AVI115" s="1009"/>
      <c r="AVJ115" s="1009"/>
      <c r="AVK115" s="1009"/>
      <c r="AVL115" s="1009"/>
      <c r="AVM115" s="1009"/>
      <c r="AVN115" s="1009"/>
      <c r="AVO115" s="1009"/>
      <c r="AVP115" s="1009"/>
      <c r="AVQ115" s="1009"/>
      <c r="AVR115" s="1009"/>
      <c r="AVS115" s="1009"/>
      <c r="AVT115" s="1009"/>
      <c r="AVU115" s="1009"/>
      <c r="AVV115" s="1009"/>
      <c r="AVW115" s="1009"/>
      <c r="AVX115" s="1009"/>
      <c r="AVY115" s="1009"/>
      <c r="AVZ115" s="1009"/>
      <c r="AWA115" s="1009"/>
      <c r="AWB115" s="1009"/>
      <c r="AWC115" s="1009"/>
      <c r="AWD115" s="1009"/>
      <c r="AWE115" s="1009"/>
      <c r="AWF115" s="1009"/>
      <c r="AWG115" s="1009"/>
      <c r="AWH115" s="1009"/>
      <c r="AWI115" s="1009"/>
      <c r="AWJ115" s="1009"/>
      <c r="AWK115" s="1009"/>
      <c r="AWL115" s="1009"/>
      <c r="AWM115" s="1009"/>
      <c r="AWN115" s="1009"/>
      <c r="AWO115" s="1009"/>
      <c r="AWP115" s="1009"/>
      <c r="AWQ115" s="1009"/>
      <c r="AWR115" s="1009"/>
      <c r="AWS115" s="1009"/>
      <c r="AWT115" s="1009"/>
      <c r="AWU115" s="1009"/>
      <c r="AWV115" s="1009"/>
      <c r="AWW115" s="1009"/>
      <c r="AWX115" s="1009"/>
      <c r="AWY115" s="1009"/>
      <c r="AWZ115" s="1009"/>
      <c r="AXA115" s="1009"/>
      <c r="AXB115" s="1009"/>
      <c r="AXC115" s="1009"/>
      <c r="AXD115" s="1009"/>
      <c r="AXE115" s="1009"/>
      <c r="AXF115" s="1009"/>
      <c r="AXG115" s="1009"/>
      <c r="AXH115" s="1009"/>
      <c r="AXI115" s="1009"/>
      <c r="AXJ115" s="1009"/>
      <c r="AXK115" s="1009"/>
      <c r="AXL115" s="1009"/>
      <c r="AXM115" s="1009"/>
      <c r="AXN115" s="1009"/>
      <c r="AXO115" s="1009"/>
      <c r="AXP115" s="1009"/>
      <c r="AXQ115" s="1009"/>
      <c r="AXR115" s="1009"/>
      <c r="AXS115" s="1009"/>
      <c r="AXT115" s="1009"/>
      <c r="AXU115" s="1009"/>
      <c r="AXV115" s="1009"/>
      <c r="AXW115" s="1009"/>
      <c r="AXX115" s="1009"/>
      <c r="AXY115" s="1009"/>
      <c r="AXZ115" s="1009"/>
      <c r="AYA115" s="1009"/>
      <c r="AYB115" s="1009"/>
      <c r="AYC115" s="1009"/>
      <c r="AYD115" s="1009"/>
      <c r="AYE115" s="1009"/>
      <c r="AYF115" s="1009"/>
      <c r="AYG115" s="1009"/>
      <c r="AYH115" s="1009"/>
      <c r="AYI115" s="1009"/>
      <c r="AYJ115" s="1009"/>
      <c r="AYK115" s="1009"/>
      <c r="AYL115" s="1009"/>
      <c r="AYM115" s="1009"/>
      <c r="AYN115" s="1009"/>
      <c r="AYO115" s="1009"/>
      <c r="AYP115" s="1009"/>
      <c r="AYQ115" s="1009"/>
      <c r="AYR115" s="1009"/>
      <c r="AYS115" s="1009"/>
      <c r="AYT115" s="1009"/>
      <c r="AYU115" s="1009"/>
      <c r="AYV115" s="1009"/>
      <c r="AYW115" s="1009"/>
      <c r="AYX115" s="1009"/>
      <c r="AYY115" s="1009"/>
      <c r="AYZ115" s="1009"/>
      <c r="AZA115" s="1009"/>
      <c r="AZB115" s="1009"/>
      <c r="AZC115" s="1009"/>
      <c r="AZD115" s="1009"/>
      <c r="AZE115" s="1009"/>
      <c r="AZF115" s="1009"/>
      <c r="AZG115" s="1009"/>
      <c r="AZH115" s="1009"/>
      <c r="AZI115" s="1009"/>
      <c r="AZJ115" s="1009"/>
      <c r="AZK115" s="1009"/>
      <c r="AZL115" s="1009"/>
      <c r="AZM115" s="1009"/>
      <c r="AZN115" s="1009"/>
      <c r="AZO115" s="1009"/>
      <c r="AZP115" s="1009"/>
      <c r="AZQ115" s="1009"/>
      <c r="AZR115" s="1009"/>
      <c r="AZS115" s="1009"/>
      <c r="AZT115" s="1009"/>
      <c r="AZU115" s="1009"/>
      <c r="AZV115" s="1009"/>
      <c r="AZW115" s="1009"/>
      <c r="AZX115" s="1009"/>
      <c r="AZY115" s="1009"/>
      <c r="AZZ115" s="1009"/>
      <c r="BAA115" s="1009"/>
      <c r="BAB115" s="1009"/>
      <c r="BAC115" s="1009"/>
      <c r="BAD115" s="1009"/>
      <c r="BAE115" s="1009"/>
      <c r="BAF115" s="1009"/>
      <c r="BAG115" s="1009"/>
      <c r="BAH115" s="1009"/>
      <c r="BAI115" s="1009"/>
      <c r="BAJ115" s="1009"/>
      <c r="BAK115" s="1009"/>
      <c r="BAL115" s="1009"/>
      <c r="BAM115" s="1009"/>
      <c r="BAN115" s="1009"/>
      <c r="BAO115" s="1009"/>
      <c r="BAP115" s="1009"/>
      <c r="BAQ115" s="1009"/>
      <c r="BAR115" s="1009"/>
      <c r="BAS115" s="1009"/>
      <c r="BAT115" s="1009"/>
      <c r="BAU115" s="1009"/>
      <c r="BAV115" s="1009"/>
      <c r="BAW115" s="1009"/>
      <c r="BAX115" s="1009"/>
      <c r="BAY115" s="1009"/>
      <c r="BAZ115" s="1009"/>
      <c r="BBA115" s="1009"/>
      <c r="BBB115" s="1009"/>
      <c r="BBC115" s="1009"/>
      <c r="BBD115" s="1009"/>
      <c r="BBE115" s="1009"/>
      <c r="BBF115" s="1009"/>
      <c r="BBG115" s="1009"/>
      <c r="BBH115" s="1009"/>
      <c r="BBI115" s="1009"/>
      <c r="BBJ115" s="1009"/>
      <c r="BBK115" s="1009"/>
      <c r="BBL115" s="1009"/>
      <c r="BBM115" s="1009"/>
      <c r="BBN115" s="1009"/>
      <c r="BBO115" s="1009"/>
      <c r="BBP115" s="1009"/>
      <c r="BBQ115" s="1009"/>
      <c r="BBR115" s="1009"/>
      <c r="BBS115" s="1009"/>
      <c r="BBT115" s="1009"/>
      <c r="BBU115" s="1009"/>
      <c r="BBV115" s="1009"/>
      <c r="BBW115" s="1009"/>
      <c r="BBX115" s="1009"/>
      <c r="BBY115" s="1009"/>
      <c r="BBZ115" s="1009"/>
      <c r="BCA115" s="1009"/>
      <c r="BCB115" s="1009"/>
      <c r="BCC115" s="1009"/>
      <c r="BCD115" s="1009"/>
      <c r="BCE115" s="1009"/>
      <c r="BCF115" s="1009"/>
      <c r="BCG115" s="1009"/>
      <c r="BCH115" s="1009"/>
      <c r="BCI115" s="1009"/>
      <c r="BCJ115" s="1009"/>
      <c r="BCK115" s="1009"/>
      <c r="BCL115" s="1009"/>
      <c r="BCM115" s="1009"/>
      <c r="BCN115" s="1009"/>
      <c r="BCO115" s="1009"/>
      <c r="BCP115" s="1009"/>
      <c r="BCQ115" s="1009"/>
      <c r="BCR115" s="1009"/>
      <c r="BCS115" s="1009"/>
      <c r="BCT115" s="1009"/>
      <c r="BCU115" s="1009"/>
      <c r="BCV115" s="1009"/>
      <c r="BCW115" s="1009"/>
      <c r="BCX115" s="1009"/>
      <c r="BCY115" s="1009"/>
      <c r="BCZ115" s="1009"/>
      <c r="BDA115" s="1009"/>
      <c r="BDB115" s="1009"/>
      <c r="BDC115" s="1009"/>
      <c r="BDD115" s="1009"/>
      <c r="BDE115" s="1009"/>
      <c r="BDF115" s="1009"/>
      <c r="BDG115" s="1009"/>
      <c r="BDH115" s="1009"/>
      <c r="BDI115" s="1009"/>
      <c r="BDJ115" s="1009"/>
      <c r="BDK115" s="1009"/>
      <c r="BDL115" s="1009"/>
      <c r="BDM115" s="1009"/>
      <c r="BDN115" s="1009"/>
      <c r="BDO115" s="1009"/>
      <c r="BDP115" s="1009"/>
      <c r="BDQ115" s="1009"/>
      <c r="BDR115" s="1009"/>
      <c r="BDS115" s="1009"/>
      <c r="BDT115" s="1009"/>
      <c r="BDU115" s="1009"/>
      <c r="BDV115" s="1009"/>
      <c r="BDW115" s="1009"/>
      <c r="BDX115" s="1009"/>
      <c r="BDY115" s="1009"/>
      <c r="BDZ115" s="1009"/>
      <c r="BEA115" s="1009"/>
      <c r="BEB115" s="1009"/>
      <c r="BEC115" s="1009"/>
      <c r="BED115" s="1009"/>
      <c r="BEE115" s="1009"/>
      <c r="BEF115" s="1009"/>
      <c r="BEG115" s="1009"/>
      <c r="BEH115" s="1009"/>
      <c r="BEI115" s="1009"/>
      <c r="BEJ115" s="1009"/>
      <c r="BEK115" s="1009"/>
      <c r="BEL115" s="1009"/>
      <c r="BEM115" s="1009"/>
      <c r="BEN115" s="1009"/>
      <c r="BEO115" s="1009"/>
      <c r="BEP115" s="1009"/>
      <c r="BEQ115" s="1009"/>
      <c r="BER115" s="1009"/>
      <c r="BES115" s="1009"/>
      <c r="BET115" s="1009"/>
      <c r="BEU115" s="1009"/>
      <c r="BEV115" s="1009"/>
      <c r="BEW115" s="1009"/>
      <c r="BEX115" s="1009"/>
      <c r="BEY115" s="1009"/>
      <c r="BEZ115" s="1009"/>
      <c r="BFA115" s="1009"/>
      <c r="BFB115" s="1009"/>
      <c r="BFC115" s="1009"/>
      <c r="BFD115" s="1009"/>
      <c r="BFE115" s="1009"/>
      <c r="BFF115" s="1009"/>
      <c r="BFG115" s="1009"/>
      <c r="BFH115" s="1009"/>
      <c r="BFI115" s="1009"/>
      <c r="BFJ115" s="1009"/>
      <c r="BFK115" s="1009"/>
      <c r="BFL115" s="1009"/>
      <c r="BFM115" s="1009"/>
      <c r="BFN115" s="1009"/>
      <c r="BFO115" s="1009"/>
      <c r="BFP115" s="1009"/>
      <c r="BFQ115" s="1009"/>
      <c r="BFR115" s="1009"/>
      <c r="BFS115" s="1009"/>
      <c r="BFT115" s="1009"/>
      <c r="BFU115" s="1009"/>
      <c r="BFV115" s="1009"/>
      <c r="BFW115" s="1009"/>
      <c r="BFX115" s="1009"/>
      <c r="BFY115" s="1009"/>
      <c r="BFZ115" s="1009"/>
      <c r="BGA115" s="1009"/>
      <c r="BGB115" s="1009"/>
      <c r="BGC115" s="1009"/>
      <c r="BGD115" s="1009"/>
      <c r="BGE115" s="1009"/>
      <c r="BGF115" s="1009"/>
      <c r="BGG115" s="1009"/>
      <c r="BGH115" s="1009"/>
      <c r="BGI115" s="1009"/>
      <c r="BGJ115" s="1009"/>
      <c r="BGK115" s="1009"/>
      <c r="BGL115" s="1009"/>
      <c r="BGM115" s="1009"/>
      <c r="BGN115" s="1009"/>
      <c r="BGO115" s="1009"/>
      <c r="BGP115" s="1009"/>
      <c r="BGQ115" s="1009"/>
      <c r="BGR115" s="1009"/>
      <c r="BGS115" s="1009"/>
      <c r="BGT115" s="1009"/>
      <c r="BGU115" s="1009"/>
      <c r="BGV115" s="1009"/>
      <c r="BGW115" s="1009"/>
      <c r="BGX115" s="1009"/>
      <c r="BGY115" s="1009"/>
      <c r="BGZ115" s="1009"/>
      <c r="BHA115" s="1009"/>
      <c r="BHB115" s="1009"/>
      <c r="BHC115" s="1009"/>
      <c r="BHD115" s="1009"/>
      <c r="BHE115" s="1009"/>
      <c r="BHF115" s="1009"/>
      <c r="BHG115" s="1009"/>
      <c r="BHH115" s="1009"/>
      <c r="BHI115" s="1009"/>
      <c r="BHJ115" s="1009"/>
      <c r="BHK115" s="1009"/>
      <c r="BHL115" s="1009"/>
      <c r="BHM115" s="1009"/>
      <c r="BHN115" s="1009"/>
      <c r="BHO115" s="1009"/>
      <c r="BHP115" s="1009"/>
      <c r="BHQ115" s="1009"/>
      <c r="BHR115" s="1009"/>
      <c r="BHS115" s="1009"/>
      <c r="BHT115" s="1009"/>
      <c r="BHU115" s="1009"/>
      <c r="BHV115" s="1009"/>
      <c r="BHW115" s="1009"/>
      <c r="BHX115" s="1009"/>
      <c r="BHY115" s="1009"/>
      <c r="BHZ115" s="1009"/>
      <c r="BIA115" s="1009"/>
      <c r="BIB115" s="1009"/>
      <c r="BIC115" s="1009"/>
      <c r="BID115" s="1009"/>
      <c r="BIE115" s="1009"/>
      <c r="BIF115" s="1009"/>
      <c r="BIG115" s="1009"/>
      <c r="BIH115" s="1009"/>
      <c r="BII115" s="1009"/>
      <c r="BIJ115" s="1009"/>
      <c r="BIK115" s="1009"/>
      <c r="BIL115" s="1009"/>
      <c r="BIM115" s="1009"/>
      <c r="BIN115" s="1009"/>
      <c r="BIO115" s="1009"/>
      <c r="BIP115" s="1009"/>
      <c r="BIQ115" s="1009"/>
      <c r="BIR115" s="1009"/>
      <c r="BIS115" s="1009"/>
      <c r="BIT115" s="1009"/>
      <c r="BIU115" s="1009"/>
      <c r="BIV115" s="1009"/>
      <c r="BIW115" s="1009"/>
      <c r="BIX115" s="1009"/>
      <c r="BIY115" s="1009"/>
      <c r="BIZ115" s="1009"/>
      <c r="BJA115" s="1009"/>
      <c r="BJB115" s="1009"/>
      <c r="BJC115" s="1009"/>
      <c r="BJD115" s="1009"/>
      <c r="BJE115" s="1009"/>
      <c r="BJF115" s="1009"/>
      <c r="BJG115" s="1009"/>
      <c r="BJH115" s="1009"/>
      <c r="BJI115" s="1009"/>
      <c r="BJJ115" s="1009"/>
      <c r="BJK115" s="1009"/>
      <c r="BJL115" s="1009"/>
      <c r="BJM115" s="1009"/>
      <c r="BJN115" s="1009"/>
      <c r="BJO115" s="1009"/>
      <c r="BJP115" s="1009"/>
      <c r="BJQ115" s="1009"/>
      <c r="BJR115" s="1009"/>
      <c r="BJS115" s="1009"/>
      <c r="BJT115" s="1009"/>
      <c r="BJU115" s="1009"/>
      <c r="BJV115" s="1009"/>
      <c r="BJW115" s="1009"/>
      <c r="BJX115" s="1009"/>
      <c r="BJY115" s="1009"/>
      <c r="BJZ115" s="1009"/>
      <c r="BKA115" s="1009"/>
      <c r="BKB115" s="1009"/>
      <c r="BKC115" s="1009"/>
      <c r="BKD115" s="1009"/>
      <c r="BKE115" s="1009"/>
      <c r="BKF115" s="1009"/>
      <c r="BKG115" s="1009"/>
      <c r="BKH115" s="1009"/>
      <c r="BKI115" s="1009"/>
      <c r="BKJ115" s="1009"/>
      <c r="BKK115" s="1009"/>
      <c r="BKL115" s="1009"/>
      <c r="BKM115" s="1009"/>
      <c r="BKN115" s="1009"/>
      <c r="BKO115" s="1009"/>
      <c r="BKP115" s="1009"/>
      <c r="BKQ115" s="1009"/>
      <c r="BKR115" s="1009"/>
      <c r="BKS115" s="1009"/>
      <c r="BKT115" s="1009"/>
      <c r="BKU115" s="1009"/>
      <c r="BKV115" s="1009"/>
      <c r="BKW115" s="1009"/>
      <c r="BKX115" s="1009"/>
      <c r="BKY115" s="1009"/>
      <c r="BKZ115" s="1009"/>
      <c r="BLA115" s="1009"/>
      <c r="BLB115" s="1009"/>
      <c r="BLC115" s="1009"/>
      <c r="BLD115" s="1009"/>
      <c r="BLE115" s="1009"/>
      <c r="BLF115" s="1009"/>
      <c r="BLG115" s="1009"/>
      <c r="BLH115" s="1009"/>
      <c r="BLI115" s="1009"/>
      <c r="BLJ115" s="1009"/>
      <c r="BLK115" s="1009"/>
      <c r="BLL115" s="1009"/>
      <c r="BLM115" s="1009"/>
      <c r="BLN115" s="1009"/>
      <c r="BLO115" s="1009"/>
      <c r="BLP115" s="1009"/>
      <c r="BLQ115" s="1009"/>
      <c r="BLR115" s="1009"/>
      <c r="BLS115" s="1009"/>
      <c r="BLT115" s="1009"/>
      <c r="BLU115" s="1009"/>
      <c r="BLV115" s="1009"/>
      <c r="BLW115" s="1009"/>
      <c r="BLX115" s="1009"/>
      <c r="BLY115" s="1009"/>
      <c r="BLZ115" s="1009"/>
      <c r="BMA115" s="1009"/>
      <c r="BMB115" s="1009"/>
      <c r="BMC115" s="1009"/>
      <c r="BMD115" s="1009"/>
      <c r="BME115" s="1009"/>
      <c r="BMF115" s="1009"/>
      <c r="BMG115" s="1009"/>
      <c r="BMH115" s="1009"/>
      <c r="BMI115" s="1009"/>
      <c r="BMJ115" s="1009"/>
      <c r="BMK115" s="1009"/>
      <c r="BML115" s="1009"/>
      <c r="BMM115" s="1009"/>
      <c r="BMN115" s="1009"/>
      <c r="BMO115" s="1009"/>
      <c r="BMP115" s="1009"/>
      <c r="BMQ115" s="1009"/>
      <c r="BMR115" s="1009"/>
      <c r="BMS115" s="1009"/>
      <c r="BMT115" s="1009"/>
      <c r="BMU115" s="1009"/>
      <c r="BMV115" s="1009"/>
      <c r="BMW115" s="1009"/>
      <c r="BMX115" s="1009"/>
      <c r="BMY115" s="1009"/>
      <c r="BMZ115" s="1009"/>
      <c r="BNA115" s="1009"/>
      <c r="BNB115" s="1009"/>
      <c r="BNC115" s="1009"/>
      <c r="BND115" s="1009"/>
      <c r="BNE115" s="1009"/>
      <c r="BNF115" s="1009"/>
      <c r="BNG115" s="1009"/>
      <c r="BNH115" s="1009"/>
      <c r="BNI115" s="1009"/>
      <c r="BNJ115" s="1009"/>
      <c r="BNK115" s="1009"/>
      <c r="BNL115" s="1009"/>
      <c r="BNM115" s="1009"/>
      <c r="BNN115" s="1009"/>
      <c r="BNO115" s="1009"/>
      <c r="BNP115" s="1009"/>
      <c r="BNQ115" s="1009"/>
      <c r="BNR115" s="1009"/>
      <c r="BNS115" s="1009"/>
      <c r="BNT115" s="1009"/>
      <c r="BNU115" s="1009"/>
      <c r="BNV115" s="1009"/>
      <c r="BNW115" s="1009"/>
      <c r="BNX115" s="1009"/>
      <c r="BNY115" s="1009"/>
      <c r="BNZ115" s="1009"/>
      <c r="BOA115" s="1009"/>
      <c r="BOB115" s="1009"/>
      <c r="BOC115" s="1009"/>
      <c r="BOD115" s="1009"/>
      <c r="BOE115" s="1009"/>
      <c r="BOF115" s="1009"/>
      <c r="BOG115" s="1009"/>
      <c r="BOH115" s="1009"/>
      <c r="BOI115" s="1009"/>
      <c r="BOJ115" s="1009"/>
      <c r="BOK115" s="1009"/>
      <c r="BOL115" s="1009"/>
      <c r="BOM115" s="1009"/>
      <c r="BON115" s="1009"/>
      <c r="BOO115" s="1009"/>
      <c r="BOP115" s="1009"/>
      <c r="BOQ115" s="1009"/>
      <c r="BOR115" s="1009"/>
      <c r="BOS115" s="1009"/>
      <c r="BOT115" s="1009"/>
      <c r="BOU115" s="1009"/>
      <c r="BOV115" s="1009"/>
      <c r="BOW115" s="1009"/>
      <c r="BOX115" s="1009"/>
      <c r="BOY115" s="1009"/>
      <c r="BOZ115" s="1009"/>
      <c r="BPA115" s="1009"/>
      <c r="BPB115" s="1009"/>
      <c r="BPC115" s="1009"/>
      <c r="BPD115" s="1009"/>
      <c r="BPE115" s="1009"/>
      <c r="BPF115" s="1009"/>
      <c r="BPG115" s="1009"/>
      <c r="BPH115" s="1009"/>
      <c r="BPI115" s="1009"/>
      <c r="BPJ115" s="1009"/>
      <c r="BPK115" s="1009"/>
      <c r="BPL115" s="1009"/>
      <c r="BPM115" s="1009"/>
      <c r="BPN115" s="1009"/>
      <c r="BPO115" s="1009"/>
      <c r="BPP115" s="1009"/>
      <c r="BPQ115" s="1009"/>
      <c r="BPR115" s="1009"/>
      <c r="BPS115" s="1009"/>
      <c r="BPT115" s="1009"/>
      <c r="BPU115" s="1009"/>
      <c r="BPV115" s="1009"/>
      <c r="BPW115" s="1009"/>
      <c r="BPX115" s="1009"/>
      <c r="BPY115" s="1009"/>
      <c r="BPZ115" s="1009"/>
      <c r="BQA115" s="1009"/>
      <c r="BQB115" s="1009"/>
      <c r="BQC115" s="1009"/>
      <c r="BQD115" s="1009"/>
      <c r="BQE115" s="1009"/>
      <c r="BQF115" s="1009"/>
      <c r="BQG115" s="1009"/>
      <c r="BQH115" s="1009"/>
      <c r="BQI115" s="1009"/>
      <c r="BQJ115" s="1009"/>
      <c r="BQK115" s="1009"/>
      <c r="BQL115" s="1009"/>
      <c r="BQM115" s="1009"/>
      <c r="BQN115" s="1009"/>
      <c r="BQO115" s="1009"/>
      <c r="BQP115" s="1009"/>
      <c r="BQQ115" s="1009"/>
      <c r="BQR115" s="1009"/>
      <c r="BQS115" s="1009"/>
      <c r="BQT115" s="1009"/>
      <c r="BQU115" s="1009"/>
      <c r="BQV115" s="1009"/>
      <c r="BQW115" s="1009"/>
      <c r="BQX115" s="1009"/>
      <c r="BQY115" s="1009"/>
      <c r="BQZ115" s="1009"/>
      <c r="BRA115" s="1009"/>
      <c r="BRB115" s="1009"/>
      <c r="BRC115" s="1009"/>
      <c r="BRD115" s="1009"/>
      <c r="BRE115" s="1009"/>
      <c r="BRF115" s="1009"/>
      <c r="BRG115" s="1009"/>
      <c r="BRH115" s="1009"/>
      <c r="BRI115" s="1009"/>
      <c r="BRJ115" s="1009"/>
      <c r="BRK115" s="1009"/>
      <c r="BRL115" s="1009"/>
      <c r="BRM115" s="1009"/>
      <c r="BRN115" s="1009"/>
      <c r="BRO115" s="1009"/>
      <c r="BRP115" s="1009"/>
      <c r="BRQ115" s="1009"/>
      <c r="BRR115" s="1009"/>
      <c r="BRS115" s="1009"/>
      <c r="BRT115" s="1009"/>
      <c r="BRU115" s="1009"/>
      <c r="BRV115" s="1009"/>
      <c r="BRW115" s="1009"/>
      <c r="BRX115" s="1009"/>
      <c r="BRY115" s="1009"/>
      <c r="BRZ115" s="1009"/>
      <c r="BSA115" s="1009"/>
      <c r="BSB115" s="1009"/>
      <c r="BSC115" s="1009"/>
      <c r="BSD115" s="1009"/>
      <c r="BSE115" s="1009"/>
      <c r="BSF115" s="1009"/>
      <c r="BSG115" s="1009"/>
      <c r="BSH115" s="1009"/>
      <c r="BSI115" s="1009"/>
      <c r="BSJ115" s="1009"/>
      <c r="BSK115" s="1009"/>
      <c r="BSL115" s="1009"/>
      <c r="BSM115" s="1009"/>
      <c r="BSN115" s="1009"/>
      <c r="BSO115" s="1009"/>
      <c r="BSP115" s="1009"/>
      <c r="BSQ115" s="1009"/>
      <c r="BSR115" s="1009"/>
      <c r="BSS115" s="1009"/>
      <c r="BST115" s="1009"/>
      <c r="BSU115" s="1009"/>
      <c r="BSV115" s="1009"/>
      <c r="BSW115" s="1009"/>
      <c r="BSX115" s="1009"/>
      <c r="BSY115" s="1009"/>
      <c r="BSZ115" s="1009"/>
      <c r="BTA115" s="1009"/>
      <c r="BTB115" s="1009"/>
      <c r="BTC115" s="1009"/>
      <c r="BTD115" s="1009"/>
      <c r="BTE115" s="1009"/>
      <c r="BTF115" s="1009"/>
      <c r="BTG115" s="1009"/>
      <c r="BTH115" s="1009"/>
      <c r="BTI115" s="1009"/>
      <c r="BTJ115" s="1009"/>
      <c r="BTK115" s="1009"/>
      <c r="BTL115" s="1009"/>
      <c r="BTM115" s="1009"/>
      <c r="BTN115" s="1009"/>
      <c r="BTO115" s="1009"/>
      <c r="BTP115" s="1009"/>
      <c r="BTQ115" s="1009"/>
      <c r="BTR115" s="1009"/>
      <c r="BTS115" s="1009"/>
      <c r="BTT115" s="1009"/>
      <c r="BTU115" s="1009"/>
      <c r="BTV115" s="1009"/>
      <c r="BTW115" s="1009"/>
      <c r="BTX115" s="1009"/>
      <c r="BTY115" s="1009"/>
      <c r="BTZ115" s="1009"/>
      <c r="BUA115" s="1009"/>
      <c r="BUB115" s="1009"/>
      <c r="BUC115" s="1009"/>
      <c r="BUD115" s="1009"/>
      <c r="BUE115" s="1009"/>
      <c r="BUF115" s="1009"/>
      <c r="BUG115" s="1009"/>
      <c r="BUH115" s="1009"/>
      <c r="BUI115" s="1009"/>
      <c r="BUJ115" s="1009"/>
      <c r="BUK115" s="1009"/>
      <c r="BUL115" s="1009"/>
      <c r="BUM115" s="1009"/>
      <c r="BUN115" s="1009"/>
      <c r="BUO115" s="1009"/>
      <c r="BUP115" s="1009"/>
      <c r="BUQ115" s="1009"/>
      <c r="BUR115" s="1009"/>
      <c r="BUS115" s="1009"/>
      <c r="BUT115" s="1009"/>
      <c r="BUU115" s="1009"/>
      <c r="BUV115" s="1009"/>
      <c r="BUW115" s="1009"/>
      <c r="BUX115" s="1009"/>
      <c r="BUY115" s="1009"/>
      <c r="BUZ115" s="1009"/>
      <c r="BVA115" s="1009"/>
      <c r="BVB115" s="1009"/>
      <c r="BVC115" s="1009"/>
      <c r="BVD115" s="1009"/>
      <c r="BVE115" s="1009"/>
      <c r="BVF115" s="1009"/>
      <c r="BVG115" s="1009"/>
      <c r="BVH115" s="1009"/>
      <c r="BVI115" s="1009"/>
      <c r="BVJ115" s="1009"/>
      <c r="BVK115" s="1009"/>
      <c r="BVL115" s="1009"/>
      <c r="BVM115" s="1009"/>
      <c r="BVN115" s="1009"/>
      <c r="BVO115" s="1009"/>
      <c r="BVP115" s="1009"/>
      <c r="BVQ115" s="1009"/>
      <c r="BVR115" s="1009"/>
      <c r="BVS115" s="1009"/>
      <c r="BVT115" s="1009"/>
      <c r="BVU115" s="1009"/>
      <c r="BVV115" s="1009"/>
      <c r="BVW115" s="1009"/>
      <c r="BVX115" s="1009"/>
      <c r="BVY115" s="1009"/>
      <c r="BVZ115" s="1009"/>
      <c r="BWA115" s="1009"/>
      <c r="BWB115" s="1009"/>
      <c r="BWC115" s="1009"/>
      <c r="BWD115" s="1009"/>
      <c r="BWE115" s="1009"/>
      <c r="BWF115" s="1009"/>
      <c r="BWG115" s="1009"/>
      <c r="BWH115" s="1009"/>
      <c r="BWI115" s="1009"/>
      <c r="BWJ115" s="1009"/>
      <c r="BWK115" s="1009"/>
      <c r="BWL115" s="1009"/>
      <c r="BWM115" s="1009"/>
      <c r="BWN115" s="1009"/>
      <c r="BWO115" s="1009"/>
      <c r="BWP115" s="1009"/>
      <c r="BWQ115" s="1009"/>
      <c r="BWR115" s="1009"/>
      <c r="BWS115" s="1009"/>
      <c r="BWT115" s="1009"/>
      <c r="BWU115" s="1009"/>
      <c r="BWV115" s="1009"/>
      <c r="BWW115" s="1009"/>
      <c r="BWX115" s="1009"/>
      <c r="BWY115" s="1009"/>
      <c r="BWZ115" s="1009"/>
      <c r="BXA115" s="1009"/>
      <c r="BXB115" s="1009"/>
      <c r="BXC115" s="1009"/>
      <c r="BXD115" s="1009"/>
      <c r="BXE115" s="1009"/>
      <c r="BXF115" s="1009"/>
      <c r="BXG115" s="1009"/>
      <c r="BXH115" s="1009"/>
      <c r="BXI115" s="1009"/>
      <c r="BXJ115" s="1009"/>
      <c r="BXK115" s="1009"/>
      <c r="BXL115" s="1009"/>
      <c r="BXM115" s="1009"/>
      <c r="BXN115" s="1009"/>
      <c r="BXO115" s="1009"/>
      <c r="BXP115" s="1009"/>
      <c r="BXQ115" s="1009"/>
      <c r="BXR115" s="1009"/>
      <c r="BXS115" s="1009"/>
      <c r="BXT115" s="1009"/>
      <c r="BXU115" s="1009"/>
      <c r="BXV115" s="1009"/>
      <c r="BXW115" s="1009"/>
      <c r="BXX115" s="1009"/>
      <c r="BXY115" s="1009"/>
      <c r="BXZ115" s="1009"/>
      <c r="BYA115" s="1009"/>
      <c r="BYB115" s="1009"/>
      <c r="BYC115" s="1009"/>
      <c r="BYD115" s="1009"/>
      <c r="BYE115" s="1009"/>
      <c r="BYF115" s="1009"/>
      <c r="BYG115" s="1009"/>
      <c r="BYH115" s="1009"/>
      <c r="BYI115" s="1009"/>
      <c r="BYJ115" s="1009"/>
      <c r="BYK115" s="1009"/>
      <c r="BYL115" s="1009"/>
      <c r="BYM115" s="1009"/>
      <c r="BYN115" s="1009"/>
      <c r="BYO115" s="1009"/>
      <c r="BYP115" s="1009"/>
      <c r="BYQ115" s="1009"/>
      <c r="BYR115" s="1009"/>
      <c r="BYS115" s="1009"/>
      <c r="BYT115" s="1009"/>
      <c r="BYU115" s="1009"/>
      <c r="BYV115" s="1009"/>
      <c r="BYW115" s="1009"/>
      <c r="BYX115" s="1009"/>
      <c r="BYY115" s="1009"/>
      <c r="BYZ115" s="1009"/>
      <c r="BZA115" s="1009"/>
      <c r="BZB115" s="1009"/>
      <c r="BZC115" s="1009"/>
      <c r="BZD115" s="1009"/>
      <c r="BZE115" s="1009"/>
      <c r="BZF115" s="1009"/>
      <c r="BZG115" s="1009"/>
      <c r="BZH115" s="1009"/>
      <c r="BZI115" s="1009"/>
      <c r="BZJ115" s="1009"/>
      <c r="BZK115" s="1009"/>
      <c r="BZL115" s="1009"/>
      <c r="BZM115" s="1009"/>
      <c r="BZN115" s="1009"/>
      <c r="BZO115" s="1009"/>
      <c r="BZP115" s="1009"/>
      <c r="BZQ115" s="1009"/>
      <c r="BZR115" s="1009"/>
      <c r="BZS115" s="1009"/>
      <c r="BZT115" s="1009"/>
      <c r="BZU115" s="1009"/>
      <c r="BZV115" s="1009"/>
      <c r="BZW115" s="1009"/>
      <c r="BZX115" s="1009"/>
      <c r="BZY115" s="1009"/>
      <c r="BZZ115" s="1009"/>
      <c r="CAA115" s="1009"/>
      <c r="CAB115" s="1009"/>
      <c r="CAC115" s="1009"/>
      <c r="CAD115" s="1009"/>
      <c r="CAE115" s="1009"/>
      <c r="CAF115" s="1009"/>
      <c r="CAG115" s="1009"/>
      <c r="CAH115" s="1009"/>
      <c r="CAI115" s="1009"/>
      <c r="CAJ115" s="1009"/>
      <c r="CAK115" s="1009"/>
      <c r="CAL115" s="1009"/>
      <c r="CAM115" s="1009"/>
      <c r="CAN115" s="1009"/>
      <c r="CAO115" s="1009"/>
      <c r="CAP115" s="1009"/>
      <c r="CAQ115" s="1009"/>
      <c r="CAR115" s="1009"/>
      <c r="CAS115" s="1009"/>
      <c r="CAT115" s="1009"/>
      <c r="CAU115" s="1009"/>
      <c r="CAV115" s="1009"/>
      <c r="CAW115" s="1009"/>
      <c r="CAX115" s="1009"/>
      <c r="CAY115" s="1009"/>
      <c r="CAZ115" s="1009"/>
      <c r="CBA115" s="1009"/>
      <c r="CBB115" s="1009"/>
      <c r="CBC115" s="1009"/>
      <c r="CBD115" s="1009"/>
      <c r="CBE115" s="1009"/>
      <c r="CBF115" s="1009"/>
      <c r="CBG115" s="1009"/>
      <c r="CBH115" s="1009"/>
      <c r="CBI115" s="1009"/>
      <c r="CBJ115" s="1009"/>
      <c r="CBK115" s="1009"/>
      <c r="CBL115" s="1009"/>
      <c r="CBM115" s="1009"/>
      <c r="CBN115" s="1009"/>
      <c r="CBO115" s="1009"/>
      <c r="CBP115" s="1009"/>
      <c r="CBQ115" s="1009"/>
      <c r="CBR115" s="1009"/>
      <c r="CBS115" s="1009"/>
      <c r="CBT115" s="1009"/>
      <c r="CBU115" s="1009"/>
      <c r="CBV115" s="1009"/>
      <c r="CBW115" s="1009"/>
      <c r="CBX115" s="1009"/>
      <c r="CBY115" s="1009"/>
      <c r="CBZ115" s="1009"/>
      <c r="CCA115" s="1009"/>
      <c r="CCB115" s="1009"/>
      <c r="CCC115" s="1009"/>
      <c r="CCD115" s="1009"/>
      <c r="CCE115" s="1009"/>
      <c r="CCF115" s="1009"/>
      <c r="CCG115" s="1009"/>
      <c r="CCH115" s="1009"/>
      <c r="CCI115" s="1009"/>
      <c r="CCJ115" s="1009"/>
      <c r="CCK115" s="1009"/>
      <c r="CCL115" s="1009"/>
      <c r="CCM115" s="1009"/>
      <c r="CCN115" s="1009"/>
      <c r="CCO115" s="1009"/>
      <c r="CCP115" s="1009"/>
      <c r="CCQ115" s="1009"/>
      <c r="CCR115" s="1009"/>
      <c r="CCS115" s="1009"/>
      <c r="CCT115" s="1009"/>
      <c r="CCU115" s="1009"/>
      <c r="CCV115" s="1009"/>
      <c r="CCW115" s="1009"/>
      <c r="CCX115" s="1009"/>
      <c r="CCY115" s="1009"/>
      <c r="CCZ115" s="1009"/>
      <c r="CDA115" s="1009"/>
      <c r="CDB115" s="1009"/>
      <c r="CDC115" s="1009"/>
      <c r="CDD115" s="1009"/>
      <c r="CDE115" s="1009"/>
      <c r="CDF115" s="1009"/>
      <c r="CDG115" s="1009"/>
      <c r="CDH115" s="1009"/>
      <c r="CDI115" s="1009"/>
      <c r="CDJ115" s="1009"/>
      <c r="CDK115" s="1009"/>
      <c r="CDL115" s="1009"/>
      <c r="CDM115" s="1009"/>
      <c r="CDN115" s="1009"/>
      <c r="CDO115" s="1009"/>
      <c r="CDP115" s="1009"/>
      <c r="CDQ115" s="1009"/>
      <c r="CDR115" s="1009"/>
      <c r="CDS115" s="1009"/>
      <c r="CDT115" s="1009"/>
      <c r="CDU115" s="1009"/>
      <c r="CDV115" s="1009"/>
      <c r="CDW115" s="1009"/>
      <c r="CDX115" s="1009"/>
      <c r="CDY115" s="1009"/>
      <c r="CDZ115" s="1009"/>
      <c r="CEA115" s="1009"/>
      <c r="CEB115" s="1009"/>
      <c r="CEC115" s="1009"/>
      <c r="CED115" s="1009"/>
      <c r="CEE115" s="1009"/>
      <c r="CEF115" s="1009"/>
      <c r="CEG115" s="1009"/>
      <c r="CEH115" s="1009"/>
      <c r="CEI115" s="1009"/>
      <c r="CEJ115" s="1009"/>
      <c r="CEK115" s="1009"/>
      <c r="CEL115" s="1009"/>
      <c r="CEM115" s="1009"/>
      <c r="CEN115" s="1009"/>
      <c r="CEO115" s="1009"/>
      <c r="CEP115" s="1009"/>
      <c r="CEQ115" s="1009"/>
      <c r="CER115" s="1009"/>
      <c r="CES115" s="1009"/>
      <c r="CET115" s="1009"/>
      <c r="CEU115" s="1009"/>
      <c r="CEV115" s="1009"/>
      <c r="CEW115" s="1009"/>
      <c r="CEX115" s="1009"/>
      <c r="CEY115" s="1009"/>
      <c r="CEZ115" s="1009"/>
      <c r="CFA115" s="1009"/>
      <c r="CFB115" s="1009"/>
      <c r="CFC115" s="1009"/>
      <c r="CFD115" s="1009"/>
      <c r="CFE115" s="1009"/>
      <c r="CFF115" s="1009"/>
      <c r="CFG115" s="1009"/>
      <c r="CFH115" s="1009"/>
      <c r="CFI115" s="1009"/>
      <c r="CFJ115" s="1009"/>
      <c r="CFK115" s="1009"/>
      <c r="CFL115" s="1009"/>
      <c r="CFM115" s="1009"/>
      <c r="CFN115" s="1009"/>
      <c r="CFO115" s="1009"/>
      <c r="CFP115" s="1009"/>
      <c r="CFQ115" s="1009"/>
      <c r="CFR115" s="1009"/>
      <c r="CFS115" s="1009"/>
      <c r="CFT115" s="1009"/>
      <c r="CFU115" s="1009"/>
      <c r="CFV115" s="1009"/>
      <c r="CFW115" s="1009"/>
      <c r="CFX115" s="1009"/>
      <c r="CFY115" s="1009"/>
      <c r="CFZ115" s="1009"/>
      <c r="CGA115" s="1009"/>
      <c r="CGB115" s="1009"/>
      <c r="CGC115" s="1009"/>
      <c r="CGD115" s="1009"/>
      <c r="CGE115" s="1009"/>
      <c r="CGF115" s="1009"/>
      <c r="CGG115" s="1009"/>
      <c r="CGH115" s="1009"/>
      <c r="CGI115" s="1009"/>
      <c r="CGJ115" s="1009"/>
      <c r="CGK115" s="1009"/>
      <c r="CGL115" s="1009"/>
      <c r="CGM115" s="1009"/>
      <c r="CGN115" s="1009"/>
      <c r="CGO115" s="1009"/>
      <c r="CGP115" s="1009"/>
      <c r="CGQ115" s="1009"/>
      <c r="CGR115" s="1009"/>
      <c r="CGS115" s="1009"/>
      <c r="CGT115" s="1009"/>
      <c r="CGU115" s="1009"/>
      <c r="CGV115" s="1009"/>
      <c r="CGW115" s="1009"/>
      <c r="CGX115" s="1009"/>
      <c r="CGY115" s="1009"/>
      <c r="CGZ115" s="1009"/>
      <c r="CHA115" s="1009"/>
      <c r="CHB115" s="1009"/>
      <c r="CHC115" s="1009"/>
      <c r="CHD115" s="1009"/>
      <c r="CHE115" s="1009"/>
      <c r="CHF115" s="1009"/>
      <c r="CHG115" s="1009"/>
      <c r="CHH115" s="1009"/>
      <c r="CHI115" s="1009"/>
      <c r="CHJ115" s="1009"/>
      <c r="CHK115" s="1009"/>
      <c r="CHL115" s="1009"/>
      <c r="CHM115" s="1009"/>
      <c r="CHN115" s="1009"/>
      <c r="CHO115" s="1009"/>
      <c r="CHP115" s="1009"/>
      <c r="CHQ115" s="1009"/>
      <c r="CHR115" s="1009"/>
      <c r="CHS115" s="1009"/>
      <c r="CHT115" s="1009"/>
      <c r="CHU115" s="1009"/>
      <c r="CHV115" s="1009"/>
      <c r="CHW115" s="1009"/>
      <c r="CHX115" s="1009"/>
      <c r="CHY115" s="1009"/>
      <c r="CHZ115" s="1009"/>
      <c r="CIA115" s="1009"/>
      <c r="CIB115" s="1009"/>
      <c r="CIC115" s="1009"/>
      <c r="CID115" s="1009"/>
      <c r="CIE115" s="1009"/>
      <c r="CIF115" s="1009"/>
      <c r="CIG115" s="1009"/>
      <c r="CIH115" s="1009"/>
      <c r="CII115" s="1009"/>
      <c r="CIJ115" s="1009"/>
      <c r="CIK115" s="1009"/>
      <c r="CIL115" s="1009"/>
      <c r="CIM115" s="1009"/>
      <c r="CIN115" s="1009"/>
      <c r="CIO115" s="1009"/>
      <c r="CIP115" s="1009"/>
      <c r="CIQ115" s="1009"/>
      <c r="CIR115" s="1009"/>
      <c r="CIS115" s="1009"/>
      <c r="CIT115" s="1009"/>
      <c r="CIU115" s="1009"/>
      <c r="CIV115" s="1009"/>
      <c r="CIW115" s="1009"/>
      <c r="CIX115" s="1009"/>
      <c r="CIY115" s="1009"/>
      <c r="CIZ115" s="1009"/>
      <c r="CJA115" s="1009"/>
      <c r="CJB115" s="1009"/>
      <c r="CJC115" s="1009"/>
      <c r="CJD115" s="1009"/>
      <c r="CJE115" s="1009"/>
      <c r="CJF115" s="1009"/>
      <c r="CJG115" s="1009"/>
      <c r="CJH115" s="1009"/>
      <c r="CJI115" s="1009"/>
      <c r="CJJ115" s="1009"/>
      <c r="CJK115" s="1009"/>
      <c r="CJL115" s="1009"/>
      <c r="CJM115" s="1009"/>
      <c r="CJN115" s="1009"/>
      <c r="CJO115" s="1009"/>
      <c r="CJP115" s="1009"/>
      <c r="CJQ115" s="1009"/>
      <c r="CJR115" s="1009"/>
      <c r="CJS115" s="1009"/>
      <c r="CJT115" s="1009"/>
      <c r="CJU115" s="1009"/>
      <c r="CJV115" s="1009"/>
      <c r="CJW115" s="1009"/>
      <c r="CJX115" s="1009"/>
      <c r="CJY115" s="1009"/>
      <c r="CJZ115" s="1009"/>
      <c r="CKA115" s="1009"/>
      <c r="CKB115" s="1009"/>
      <c r="CKC115" s="1009"/>
      <c r="CKD115" s="1009"/>
      <c r="CKE115" s="1009"/>
      <c r="CKF115" s="1009"/>
      <c r="CKG115" s="1009"/>
      <c r="CKH115" s="1009"/>
      <c r="CKI115" s="1009"/>
      <c r="CKJ115" s="1009"/>
      <c r="CKK115" s="1009"/>
      <c r="CKL115" s="1009"/>
      <c r="CKM115" s="1009"/>
      <c r="CKN115" s="1009"/>
      <c r="CKO115" s="1009"/>
      <c r="CKP115" s="1009"/>
      <c r="CKQ115" s="1009"/>
      <c r="CKR115" s="1009"/>
      <c r="CKS115" s="1009"/>
      <c r="CKT115" s="1009"/>
      <c r="CKU115" s="1009"/>
      <c r="CKV115" s="1009"/>
      <c r="CKW115" s="1009"/>
      <c r="CKX115" s="1009"/>
      <c r="CKY115" s="1009"/>
      <c r="CKZ115" s="1009"/>
      <c r="CLA115" s="1009"/>
      <c r="CLB115" s="1009"/>
      <c r="CLC115" s="1009"/>
      <c r="CLD115" s="1009"/>
      <c r="CLE115" s="1009"/>
      <c r="CLF115" s="1009"/>
      <c r="CLG115" s="1009"/>
      <c r="CLH115" s="1009"/>
      <c r="CLI115" s="1009"/>
      <c r="CLJ115" s="1009"/>
      <c r="CLK115" s="1009"/>
      <c r="CLL115" s="1009"/>
      <c r="CLM115" s="1009"/>
      <c r="CLN115" s="1009"/>
      <c r="CLO115" s="1009"/>
      <c r="CLP115" s="1009"/>
      <c r="CLQ115" s="1009"/>
      <c r="CLR115" s="1009"/>
      <c r="CLS115" s="1009"/>
      <c r="CLT115" s="1009"/>
      <c r="CLU115" s="1009"/>
      <c r="CLV115" s="1009"/>
      <c r="CLW115" s="1009"/>
      <c r="CLX115" s="1009"/>
      <c r="CLY115" s="1009"/>
      <c r="CLZ115" s="1009"/>
      <c r="CMA115" s="1009"/>
      <c r="CMB115" s="1009"/>
      <c r="CMC115" s="1009"/>
      <c r="CMD115" s="1009"/>
      <c r="CME115" s="1009"/>
      <c r="CMF115" s="1009"/>
      <c r="CMG115" s="1009"/>
      <c r="CMH115" s="1009"/>
      <c r="CMI115" s="1009"/>
      <c r="CMJ115" s="1009"/>
      <c r="CMK115" s="1009"/>
      <c r="CML115" s="1009"/>
      <c r="CMM115" s="1009"/>
      <c r="CMN115" s="1009"/>
      <c r="CMO115" s="1009"/>
      <c r="CMP115" s="1009"/>
      <c r="CMQ115" s="1009"/>
      <c r="CMR115" s="1009"/>
      <c r="CMS115" s="1009"/>
      <c r="CMT115" s="1009"/>
      <c r="CMU115" s="1009"/>
      <c r="CMV115" s="1009"/>
      <c r="CMW115" s="1009"/>
      <c r="CMX115" s="1009"/>
      <c r="CMY115" s="1009"/>
      <c r="CMZ115" s="1009"/>
      <c r="CNA115" s="1009"/>
      <c r="CNB115" s="1009"/>
      <c r="CNC115" s="1009"/>
      <c r="CND115" s="1009"/>
      <c r="CNE115" s="1009"/>
      <c r="CNF115" s="1009"/>
      <c r="CNG115" s="1009"/>
      <c r="CNH115" s="1009"/>
      <c r="CNI115" s="1009"/>
      <c r="CNJ115" s="1009"/>
      <c r="CNK115" s="1009"/>
      <c r="CNL115" s="1009"/>
      <c r="CNM115" s="1009"/>
      <c r="CNN115" s="1009"/>
      <c r="CNO115" s="1009"/>
      <c r="CNP115" s="1009"/>
      <c r="CNQ115" s="1009"/>
      <c r="CNR115" s="1009"/>
      <c r="CNS115" s="1009"/>
      <c r="CNT115" s="1009"/>
      <c r="CNU115" s="1009"/>
      <c r="CNV115" s="1009"/>
      <c r="CNW115" s="1009"/>
      <c r="CNX115" s="1009"/>
      <c r="CNY115" s="1009"/>
      <c r="CNZ115" s="1009"/>
      <c r="COA115" s="1009"/>
      <c r="COB115" s="1009"/>
      <c r="COC115" s="1009"/>
      <c r="COD115" s="1009"/>
      <c r="COE115" s="1009"/>
      <c r="COF115" s="1009"/>
      <c r="COG115" s="1009"/>
      <c r="COH115" s="1009"/>
      <c r="COI115" s="1009"/>
      <c r="COJ115" s="1009"/>
      <c r="COK115" s="1009"/>
      <c r="COL115" s="1009"/>
      <c r="COM115" s="1009"/>
      <c r="CON115" s="1009"/>
      <c r="COO115" s="1009"/>
      <c r="COP115" s="1009"/>
      <c r="COQ115" s="1009"/>
      <c r="COR115" s="1009"/>
      <c r="COS115" s="1009"/>
      <c r="COT115" s="1009"/>
      <c r="COU115" s="1009"/>
      <c r="COV115" s="1009"/>
      <c r="COW115" s="1009"/>
      <c r="COX115" s="1009"/>
      <c r="COY115" s="1009"/>
      <c r="COZ115" s="1009"/>
      <c r="CPA115" s="1009"/>
      <c r="CPB115" s="1009"/>
      <c r="CPC115" s="1009"/>
      <c r="CPD115" s="1009"/>
      <c r="CPE115" s="1009"/>
      <c r="CPF115" s="1009"/>
      <c r="CPG115" s="1009"/>
      <c r="CPH115" s="1009"/>
      <c r="CPI115" s="1009"/>
      <c r="CPJ115" s="1009"/>
      <c r="CPK115" s="1009"/>
      <c r="CPL115" s="1009"/>
      <c r="CPM115" s="1009"/>
      <c r="CPN115" s="1009"/>
      <c r="CPO115" s="1009"/>
      <c r="CPP115" s="1009"/>
      <c r="CPQ115" s="1009"/>
      <c r="CPR115" s="1009"/>
      <c r="CPS115" s="1009"/>
      <c r="CPT115" s="1009"/>
      <c r="CPU115" s="1009"/>
      <c r="CPV115" s="1009"/>
      <c r="CPW115" s="1009"/>
      <c r="CPX115" s="1009"/>
      <c r="CPY115" s="1009"/>
      <c r="CPZ115" s="1009"/>
      <c r="CQA115" s="1009"/>
      <c r="CQB115" s="1009"/>
      <c r="CQC115" s="1009"/>
      <c r="CQD115" s="1009"/>
      <c r="CQE115" s="1009"/>
      <c r="CQF115" s="1009"/>
      <c r="CQG115" s="1009"/>
      <c r="CQH115" s="1009"/>
      <c r="CQI115" s="1009"/>
      <c r="CQJ115" s="1009"/>
      <c r="CQK115" s="1009"/>
      <c r="CQL115" s="1009"/>
      <c r="CQM115" s="1009"/>
      <c r="CQN115" s="1009"/>
      <c r="CQO115" s="1009"/>
      <c r="CQP115" s="1009"/>
      <c r="CQQ115" s="1009"/>
      <c r="CQR115" s="1009"/>
      <c r="CQS115" s="1009"/>
      <c r="CQT115" s="1009"/>
      <c r="CQU115" s="1009"/>
      <c r="CQV115" s="1009"/>
      <c r="CQW115" s="1009"/>
      <c r="CQX115" s="1009"/>
      <c r="CQY115" s="1009"/>
      <c r="CQZ115" s="1009"/>
      <c r="CRA115" s="1009"/>
      <c r="CRB115" s="1009"/>
      <c r="CRC115" s="1009"/>
      <c r="CRD115" s="1009"/>
      <c r="CRE115" s="1009"/>
      <c r="CRF115" s="1009"/>
      <c r="CRG115" s="1009"/>
      <c r="CRH115" s="1009"/>
      <c r="CRI115" s="1009"/>
      <c r="CRJ115" s="1009"/>
      <c r="CRK115" s="1009"/>
      <c r="CRL115" s="1009"/>
      <c r="CRM115" s="1009"/>
      <c r="CRN115" s="1009"/>
      <c r="CRO115" s="1009"/>
      <c r="CRP115" s="1009"/>
      <c r="CRQ115" s="1009"/>
      <c r="CRR115" s="1009"/>
      <c r="CRS115" s="1009"/>
      <c r="CRT115" s="1009"/>
      <c r="CRU115" s="1009"/>
      <c r="CRV115" s="1009"/>
      <c r="CRW115" s="1009"/>
      <c r="CRX115" s="1009"/>
      <c r="CRY115" s="1009"/>
      <c r="CRZ115" s="1009"/>
      <c r="CSA115" s="1009"/>
      <c r="CSB115" s="1009"/>
      <c r="CSC115" s="1009"/>
      <c r="CSD115" s="1009"/>
      <c r="CSE115" s="1009"/>
      <c r="CSF115" s="1009"/>
      <c r="CSG115" s="1009"/>
      <c r="CSH115" s="1009"/>
      <c r="CSI115" s="1009"/>
      <c r="CSJ115" s="1009"/>
      <c r="CSK115" s="1009"/>
      <c r="CSL115" s="1009"/>
      <c r="CSM115" s="1009"/>
      <c r="CSN115" s="1009"/>
      <c r="CSO115" s="1009"/>
      <c r="CSP115" s="1009"/>
      <c r="CSQ115" s="1009"/>
      <c r="CSR115" s="1009"/>
      <c r="CSS115" s="1009"/>
      <c r="CST115" s="1009"/>
      <c r="CSU115" s="1009"/>
      <c r="CSV115" s="1009"/>
      <c r="CSW115" s="1009"/>
      <c r="CSX115" s="1009"/>
      <c r="CSY115" s="1009"/>
      <c r="CSZ115" s="1009"/>
      <c r="CTA115" s="1009"/>
      <c r="CTB115" s="1009"/>
      <c r="CTC115" s="1009"/>
      <c r="CTD115" s="1009"/>
      <c r="CTE115" s="1009"/>
      <c r="CTF115" s="1009"/>
      <c r="CTG115" s="1009"/>
      <c r="CTH115" s="1009"/>
      <c r="CTI115" s="1009"/>
      <c r="CTJ115" s="1009"/>
      <c r="CTK115" s="1009"/>
      <c r="CTL115" s="1009"/>
      <c r="CTM115" s="1009"/>
      <c r="CTN115" s="1009"/>
      <c r="CTO115" s="1009"/>
      <c r="CTP115" s="1009"/>
      <c r="CTQ115" s="1009"/>
      <c r="CTR115" s="1009"/>
      <c r="CTS115" s="1009"/>
      <c r="CTT115" s="1009"/>
      <c r="CTU115" s="1009"/>
      <c r="CTV115" s="1009"/>
      <c r="CTW115" s="1009"/>
      <c r="CTX115" s="1009"/>
      <c r="CTY115" s="1009"/>
      <c r="CTZ115" s="1009"/>
      <c r="CUA115" s="1009"/>
      <c r="CUB115" s="1009"/>
      <c r="CUC115" s="1009"/>
      <c r="CUD115" s="1009"/>
      <c r="CUE115" s="1009"/>
      <c r="CUF115" s="1009"/>
      <c r="CUG115" s="1009"/>
      <c r="CUH115" s="1009"/>
      <c r="CUI115" s="1009"/>
      <c r="CUJ115" s="1009"/>
      <c r="CUK115" s="1009"/>
      <c r="CUL115" s="1009"/>
      <c r="CUM115" s="1009"/>
      <c r="CUN115" s="1009"/>
      <c r="CUO115" s="1009"/>
      <c r="CUP115" s="1009"/>
      <c r="CUQ115" s="1009"/>
      <c r="CUR115" s="1009"/>
      <c r="CUS115" s="1009"/>
      <c r="CUT115" s="1009"/>
      <c r="CUU115" s="1009"/>
      <c r="CUV115" s="1009"/>
      <c r="CUW115" s="1009"/>
      <c r="CUX115" s="1009"/>
      <c r="CUY115" s="1009"/>
      <c r="CUZ115" s="1009"/>
      <c r="CVA115" s="1009"/>
      <c r="CVB115" s="1009"/>
      <c r="CVC115" s="1009"/>
      <c r="CVD115" s="1009"/>
      <c r="CVE115" s="1009"/>
      <c r="CVF115" s="1009"/>
      <c r="CVG115" s="1009"/>
      <c r="CVH115" s="1009"/>
      <c r="CVI115" s="1009"/>
      <c r="CVJ115" s="1009"/>
      <c r="CVK115" s="1009"/>
      <c r="CVL115" s="1009"/>
      <c r="CVM115" s="1009"/>
      <c r="CVN115" s="1009"/>
      <c r="CVO115" s="1009"/>
      <c r="CVP115" s="1009"/>
      <c r="CVQ115" s="1009"/>
      <c r="CVR115" s="1009"/>
      <c r="CVS115" s="1009"/>
      <c r="CVT115" s="1009"/>
      <c r="CVU115" s="1009"/>
      <c r="CVV115" s="1009"/>
      <c r="CVW115" s="1009"/>
      <c r="CVX115" s="1009"/>
      <c r="CVY115" s="1009"/>
      <c r="CVZ115" s="1009"/>
      <c r="CWA115" s="1009"/>
      <c r="CWB115" s="1009"/>
      <c r="CWC115" s="1009"/>
      <c r="CWD115" s="1009"/>
      <c r="CWE115" s="1009"/>
      <c r="CWF115" s="1009"/>
      <c r="CWG115" s="1009"/>
      <c r="CWH115" s="1009"/>
      <c r="CWI115" s="1009"/>
      <c r="CWJ115" s="1009"/>
      <c r="CWK115" s="1009"/>
      <c r="CWL115" s="1009"/>
      <c r="CWM115" s="1009"/>
      <c r="CWN115" s="1009"/>
      <c r="CWO115" s="1009"/>
      <c r="CWP115" s="1009"/>
      <c r="CWQ115" s="1009"/>
      <c r="CWR115" s="1009"/>
      <c r="CWS115" s="1009"/>
      <c r="CWT115" s="1009"/>
      <c r="CWU115" s="1009"/>
      <c r="CWV115" s="1009"/>
      <c r="CWW115" s="1009"/>
      <c r="CWX115" s="1009"/>
      <c r="CWY115" s="1009"/>
      <c r="CWZ115" s="1009"/>
      <c r="CXA115" s="1009"/>
      <c r="CXB115" s="1009"/>
      <c r="CXC115" s="1009"/>
      <c r="CXD115" s="1009"/>
      <c r="CXE115" s="1009"/>
      <c r="CXF115" s="1009"/>
      <c r="CXG115" s="1009"/>
      <c r="CXH115" s="1009"/>
      <c r="CXI115" s="1009"/>
      <c r="CXJ115" s="1009"/>
      <c r="CXK115" s="1009"/>
      <c r="CXL115" s="1009"/>
      <c r="CXM115" s="1009"/>
      <c r="CXN115" s="1009"/>
      <c r="CXO115" s="1009"/>
      <c r="CXP115" s="1009"/>
      <c r="CXQ115" s="1009"/>
      <c r="CXR115" s="1009"/>
      <c r="CXS115" s="1009"/>
      <c r="CXT115" s="1009"/>
      <c r="CXU115" s="1009"/>
      <c r="CXV115" s="1009"/>
      <c r="CXW115" s="1009"/>
      <c r="CXX115" s="1009"/>
      <c r="CXY115" s="1009"/>
      <c r="CXZ115" s="1009"/>
      <c r="CYA115" s="1009"/>
      <c r="CYB115" s="1009"/>
      <c r="CYC115" s="1009"/>
      <c r="CYD115" s="1009"/>
      <c r="CYE115" s="1009"/>
      <c r="CYF115" s="1009"/>
      <c r="CYG115" s="1009"/>
      <c r="CYH115" s="1009"/>
      <c r="CYI115" s="1009"/>
      <c r="CYJ115" s="1009"/>
      <c r="CYK115" s="1009"/>
      <c r="CYL115" s="1009"/>
      <c r="CYM115" s="1009"/>
      <c r="CYN115" s="1009"/>
      <c r="CYO115" s="1009"/>
      <c r="CYP115" s="1009"/>
      <c r="CYQ115" s="1009"/>
      <c r="CYR115" s="1009"/>
      <c r="CYS115" s="1009"/>
      <c r="CYT115" s="1009"/>
      <c r="CYU115" s="1009"/>
      <c r="CYV115" s="1009"/>
      <c r="CYW115" s="1009"/>
      <c r="CYX115" s="1009"/>
      <c r="CYY115" s="1009"/>
      <c r="CYZ115" s="1009"/>
      <c r="CZA115" s="1009"/>
      <c r="CZB115" s="1009"/>
      <c r="CZC115" s="1009"/>
      <c r="CZD115" s="1009"/>
      <c r="CZE115" s="1009"/>
      <c r="CZF115" s="1009"/>
      <c r="CZG115" s="1009"/>
      <c r="CZH115" s="1009"/>
      <c r="CZI115" s="1009"/>
      <c r="CZJ115" s="1009"/>
      <c r="CZK115" s="1009"/>
      <c r="CZL115" s="1009"/>
      <c r="CZM115" s="1009"/>
      <c r="CZN115" s="1009"/>
      <c r="CZO115" s="1009"/>
      <c r="CZP115" s="1009"/>
      <c r="CZQ115" s="1009"/>
      <c r="CZR115" s="1009"/>
      <c r="CZS115" s="1009"/>
      <c r="CZT115" s="1009"/>
      <c r="CZU115" s="1009"/>
      <c r="CZV115" s="1009"/>
      <c r="CZW115" s="1009"/>
      <c r="CZX115" s="1009"/>
      <c r="CZY115" s="1009"/>
      <c r="CZZ115" s="1009"/>
      <c r="DAA115" s="1009"/>
      <c r="DAB115" s="1009"/>
      <c r="DAC115" s="1009"/>
      <c r="DAD115" s="1009"/>
      <c r="DAE115" s="1009"/>
      <c r="DAF115" s="1009"/>
      <c r="DAG115" s="1009"/>
      <c r="DAH115" s="1009"/>
      <c r="DAI115" s="1009"/>
      <c r="DAJ115" s="1009"/>
      <c r="DAK115" s="1009"/>
      <c r="DAL115" s="1009"/>
      <c r="DAM115" s="1009"/>
      <c r="DAN115" s="1009"/>
      <c r="DAO115" s="1009"/>
      <c r="DAP115" s="1009"/>
      <c r="DAQ115" s="1009"/>
      <c r="DAR115" s="1009"/>
      <c r="DAS115" s="1009"/>
      <c r="DAT115" s="1009"/>
      <c r="DAU115" s="1009"/>
      <c r="DAV115" s="1009"/>
      <c r="DAW115" s="1009"/>
      <c r="DAX115" s="1009"/>
      <c r="DAY115" s="1009"/>
      <c r="DAZ115" s="1009"/>
      <c r="DBA115" s="1009"/>
      <c r="DBB115" s="1009"/>
      <c r="DBC115" s="1009"/>
      <c r="DBD115" s="1009"/>
      <c r="DBE115" s="1009"/>
      <c r="DBF115" s="1009"/>
      <c r="DBG115" s="1009"/>
      <c r="DBH115" s="1009"/>
      <c r="DBI115" s="1009"/>
      <c r="DBJ115" s="1009"/>
      <c r="DBK115" s="1009"/>
      <c r="DBL115" s="1009"/>
      <c r="DBM115" s="1009"/>
      <c r="DBN115" s="1009"/>
      <c r="DBO115" s="1009"/>
      <c r="DBP115" s="1009"/>
      <c r="DBQ115" s="1009"/>
      <c r="DBR115" s="1009"/>
      <c r="DBS115" s="1009"/>
      <c r="DBT115" s="1009"/>
      <c r="DBU115" s="1009"/>
      <c r="DBV115" s="1009"/>
      <c r="DBW115" s="1009"/>
      <c r="DBX115" s="1009"/>
      <c r="DBY115" s="1009"/>
      <c r="DBZ115" s="1009"/>
      <c r="DCA115" s="1009"/>
      <c r="DCB115" s="1009"/>
      <c r="DCC115" s="1009"/>
      <c r="DCD115" s="1009"/>
      <c r="DCE115" s="1009"/>
      <c r="DCF115" s="1009"/>
      <c r="DCG115" s="1009"/>
      <c r="DCH115" s="1009"/>
      <c r="DCI115" s="1009"/>
      <c r="DCJ115" s="1009"/>
      <c r="DCK115" s="1009"/>
      <c r="DCL115" s="1009"/>
      <c r="DCM115" s="1009"/>
      <c r="DCN115" s="1009"/>
      <c r="DCO115" s="1009"/>
      <c r="DCP115" s="1009"/>
      <c r="DCQ115" s="1009"/>
      <c r="DCR115" s="1009"/>
      <c r="DCS115" s="1009"/>
      <c r="DCT115" s="1009"/>
      <c r="DCU115" s="1009"/>
      <c r="DCV115" s="1009"/>
      <c r="DCW115" s="1009"/>
      <c r="DCX115" s="1009"/>
      <c r="DCY115" s="1009"/>
      <c r="DCZ115" s="1009"/>
      <c r="DDA115" s="1009"/>
      <c r="DDB115" s="1009"/>
      <c r="DDC115" s="1009"/>
      <c r="DDD115" s="1009"/>
      <c r="DDE115" s="1009"/>
      <c r="DDF115" s="1009"/>
      <c r="DDG115" s="1009"/>
      <c r="DDH115" s="1009"/>
      <c r="DDI115" s="1009"/>
      <c r="DDJ115" s="1009"/>
      <c r="DDK115" s="1009"/>
      <c r="DDL115" s="1009"/>
      <c r="DDM115" s="1009"/>
      <c r="DDN115" s="1009"/>
      <c r="DDO115" s="1009"/>
      <c r="DDP115" s="1009"/>
      <c r="DDQ115" s="1009"/>
      <c r="DDR115" s="1009"/>
      <c r="DDS115" s="1009"/>
      <c r="DDT115" s="1009"/>
      <c r="DDU115" s="1009"/>
      <c r="DDV115" s="1009"/>
      <c r="DDW115" s="1009"/>
      <c r="DDX115" s="1009"/>
      <c r="DDY115" s="1009"/>
      <c r="DDZ115" s="1009"/>
      <c r="DEA115" s="1009"/>
      <c r="DEB115" s="1009"/>
      <c r="DEC115" s="1009"/>
      <c r="DED115" s="1009"/>
      <c r="DEE115" s="1009"/>
      <c r="DEF115" s="1009"/>
      <c r="DEG115" s="1009"/>
      <c r="DEH115" s="1009"/>
      <c r="DEI115" s="1009"/>
      <c r="DEJ115" s="1009"/>
      <c r="DEK115" s="1009"/>
      <c r="DEL115" s="1009"/>
      <c r="DEM115" s="1009"/>
      <c r="DEN115" s="1009"/>
      <c r="DEO115" s="1009"/>
      <c r="DEP115" s="1009"/>
      <c r="DEQ115" s="1009"/>
      <c r="DER115" s="1009"/>
      <c r="DES115" s="1009"/>
      <c r="DET115" s="1009"/>
      <c r="DEU115" s="1009"/>
      <c r="DEV115" s="1009"/>
      <c r="DEW115" s="1009"/>
      <c r="DEX115" s="1009"/>
      <c r="DEY115" s="1009"/>
      <c r="DEZ115" s="1009"/>
      <c r="DFA115" s="1009"/>
      <c r="DFB115" s="1009"/>
      <c r="DFC115" s="1009"/>
      <c r="DFD115" s="1009"/>
      <c r="DFE115" s="1009"/>
      <c r="DFF115" s="1009"/>
      <c r="DFG115" s="1009"/>
      <c r="DFH115" s="1009"/>
      <c r="DFI115" s="1009"/>
      <c r="DFJ115" s="1009"/>
      <c r="DFK115" s="1009"/>
      <c r="DFL115" s="1009"/>
      <c r="DFM115" s="1009"/>
      <c r="DFN115" s="1009"/>
      <c r="DFO115" s="1009"/>
      <c r="DFP115" s="1009"/>
      <c r="DFQ115" s="1009"/>
      <c r="DFR115" s="1009"/>
      <c r="DFS115" s="1009"/>
      <c r="DFT115" s="1009"/>
      <c r="DFU115" s="1009"/>
      <c r="DFV115" s="1009"/>
      <c r="DFW115" s="1009"/>
      <c r="DFX115" s="1009"/>
      <c r="DFY115" s="1009"/>
      <c r="DFZ115" s="1009"/>
      <c r="DGA115" s="1009"/>
      <c r="DGB115" s="1009"/>
      <c r="DGC115" s="1009"/>
      <c r="DGD115" s="1009"/>
      <c r="DGE115" s="1009"/>
      <c r="DGF115" s="1009"/>
      <c r="DGG115" s="1009"/>
      <c r="DGH115" s="1009"/>
      <c r="DGI115" s="1009"/>
      <c r="DGJ115" s="1009"/>
      <c r="DGK115" s="1009"/>
      <c r="DGL115" s="1009"/>
      <c r="DGM115" s="1009"/>
      <c r="DGN115" s="1009"/>
      <c r="DGO115" s="1009"/>
      <c r="DGP115" s="1009"/>
      <c r="DGQ115" s="1009"/>
      <c r="DGR115" s="1009"/>
      <c r="DGS115" s="1009"/>
      <c r="DGT115" s="1009"/>
      <c r="DGU115" s="1009"/>
      <c r="DGV115" s="1009"/>
      <c r="DGW115" s="1009"/>
      <c r="DGX115" s="1009"/>
      <c r="DGY115" s="1009"/>
      <c r="DGZ115" s="1009"/>
      <c r="DHA115" s="1009"/>
      <c r="DHB115" s="1009"/>
      <c r="DHC115" s="1009"/>
      <c r="DHD115" s="1009"/>
      <c r="DHE115" s="1009"/>
      <c r="DHF115" s="1009"/>
      <c r="DHG115" s="1009"/>
      <c r="DHH115" s="1009"/>
      <c r="DHI115" s="1009"/>
      <c r="DHJ115" s="1009"/>
      <c r="DHK115" s="1009"/>
      <c r="DHL115" s="1009"/>
      <c r="DHM115" s="1009"/>
      <c r="DHN115" s="1009"/>
      <c r="DHO115" s="1009"/>
      <c r="DHP115" s="1009"/>
      <c r="DHQ115" s="1009"/>
      <c r="DHR115" s="1009"/>
      <c r="DHS115" s="1009"/>
      <c r="DHT115" s="1009"/>
      <c r="DHU115" s="1009"/>
      <c r="DHV115" s="1009"/>
      <c r="DHW115" s="1009"/>
      <c r="DHX115" s="1009"/>
      <c r="DHY115" s="1009"/>
      <c r="DHZ115" s="1009"/>
      <c r="DIA115" s="1009"/>
      <c r="DIB115" s="1009"/>
      <c r="DIC115" s="1009"/>
      <c r="DID115" s="1009"/>
      <c r="DIE115" s="1009"/>
      <c r="DIF115" s="1009"/>
      <c r="DIG115" s="1009"/>
      <c r="DIH115" s="1009"/>
      <c r="DII115" s="1009"/>
      <c r="DIJ115" s="1009"/>
      <c r="DIK115" s="1009"/>
      <c r="DIL115" s="1009"/>
      <c r="DIM115" s="1009"/>
      <c r="DIN115" s="1009"/>
      <c r="DIO115" s="1009"/>
      <c r="DIP115" s="1009"/>
      <c r="DIQ115" s="1009"/>
      <c r="DIR115" s="1009"/>
      <c r="DIS115" s="1009"/>
      <c r="DIT115" s="1009"/>
      <c r="DIU115" s="1009"/>
      <c r="DIV115" s="1009"/>
      <c r="DIW115" s="1009"/>
      <c r="DIX115" s="1009"/>
      <c r="DIY115" s="1009"/>
      <c r="DIZ115" s="1009"/>
      <c r="DJA115" s="1009"/>
      <c r="DJB115" s="1009"/>
      <c r="DJC115" s="1009"/>
      <c r="DJD115" s="1009"/>
      <c r="DJE115" s="1009"/>
      <c r="DJF115" s="1009"/>
      <c r="DJG115" s="1009"/>
      <c r="DJH115" s="1009"/>
      <c r="DJI115" s="1009"/>
      <c r="DJJ115" s="1009"/>
      <c r="DJK115" s="1009"/>
      <c r="DJL115" s="1009"/>
      <c r="DJM115" s="1009"/>
      <c r="DJN115" s="1009"/>
      <c r="DJO115" s="1009"/>
      <c r="DJP115" s="1009"/>
      <c r="DJQ115" s="1009"/>
      <c r="DJR115" s="1009"/>
      <c r="DJS115" s="1009"/>
      <c r="DJT115" s="1009"/>
      <c r="DJU115" s="1009"/>
      <c r="DJV115" s="1009"/>
      <c r="DJW115" s="1009"/>
      <c r="DJX115" s="1009"/>
      <c r="DJY115" s="1009"/>
      <c r="DJZ115" s="1009"/>
      <c r="DKA115" s="1009"/>
      <c r="DKB115" s="1009"/>
      <c r="DKC115" s="1009"/>
      <c r="DKD115" s="1009"/>
      <c r="DKE115" s="1009"/>
      <c r="DKF115" s="1009"/>
      <c r="DKG115" s="1009"/>
      <c r="DKH115" s="1009"/>
      <c r="DKI115" s="1009"/>
      <c r="DKJ115" s="1009"/>
      <c r="DKK115" s="1009"/>
      <c r="DKL115" s="1009"/>
      <c r="DKM115" s="1009"/>
      <c r="DKN115" s="1009"/>
      <c r="DKO115" s="1009"/>
      <c r="DKP115" s="1009"/>
      <c r="DKQ115" s="1009"/>
      <c r="DKR115" s="1009"/>
      <c r="DKS115" s="1009"/>
      <c r="DKT115" s="1009"/>
      <c r="DKU115" s="1009"/>
      <c r="DKV115" s="1009"/>
      <c r="DKW115" s="1009"/>
      <c r="DKX115" s="1009"/>
      <c r="DKY115" s="1009"/>
      <c r="DKZ115" s="1009"/>
      <c r="DLA115" s="1009"/>
      <c r="DLB115" s="1009"/>
      <c r="DLC115" s="1009"/>
      <c r="DLD115" s="1009"/>
      <c r="DLE115" s="1009"/>
      <c r="DLF115" s="1009"/>
      <c r="DLG115" s="1009"/>
      <c r="DLH115" s="1009"/>
      <c r="DLI115" s="1009"/>
      <c r="DLJ115" s="1009"/>
      <c r="DLK115" s="1009"/>
      <c r="DLL115" s="1009"/>
      <c r="DLM115" s="1009"/>
      <c r="DLN115" s="1009"/>
      <c r="DLO115" s="1009"/>
      <c r="DLP115" s="1009"/>
      <c r="DLQ115" s="1009"/>
      <c r="DLR115" s="1009"/>
      <c r="DLS115" s="1009"/>
      <c r="DLT115" s="1009"/>
      <c r="DLU115" s="1009"/>
      <c r="DLV115" s="1009"/>
      <c r="DLW115" s="1009"/>
      <c r="DLX115" s="1009"/>
      <c r="DLY115" s="1009"/>
      <c r="DLZ115" s="1009"/>
      <c r="DMA115" s="1009"/>
      <c r="DMB115" s="1009"/>
      <c r="DMC115" s="1009"/>
      <c r="DMD115" s="1009"/>
      <c r="DME115" s="1009"/>
      <c r="DMF115" s="1009"/>
      <c r="DMG115" s="1009"/>
      <c r="DMH115" s="1009"/>
      <c r="DMI115" s="1009"/>
      <c r="DMJ115" s="1009"/>
      <c r="DMK115" s="1009"/>
      <c r="DML115" s="1009"/>
      <c r="DMM115" s="1009"/>
      <c r="DMN115" s="1009"/>
      <c r="DMO115" s="1009"/>
      <c r="DMP115" s="1009"/>
      <c r="DMQ115" s="1009"/>
      <c r="DMR115" s="1009"/>
      <c r="DMS115" s="1009"/>
      <c r="DMT115" s="1009"/>
      <c r="DMU115" s="1009"/>
      <c r="DMV115" s="1009"/>
      <c r="DMW115" s="1009"/>
      <c r="DMX115" s="1009"/>
      <c r="DMY115" s="1009"/>
      <c r="DMZ115" s="1009"/>
      <c r="DNA115" s="1009"/>
      <c r="DNB115" s="1009"/>
      <c r="DNC115" s="1009"/>
      <c r="DND115" s="1009"/>
      <c r="DNE115" s="1009"/>
      <c r="DNF115" s="1009"/>
      <c r="DNG115" s="1009"/>
      <c r="DNH115" s="1009"/>
      <c r="DNI115" s="1009"/>
      <c r="DNJ115" s="1009"/>
      <c r="DNK115" s="1009"/>
      <c r="DNL115" s="1009"/>
      <c r="DNM115" s="1009"/>
      <c r="DNN115" s="1009"/>
      <c r="DNO115" s="1009"/>
      <c r="DNP115" s="1009"/>
      <c r="DNQ115" s="1009"/>
      <c r="DNR115" s="1009"/>
      <c r="DNS115" s="1009"/>
      <c r="DNT115" s="1009"/>
      <c r="DNU115" s="1009"/>
      <c r="DNV115" s="1009"/>
      <c r="DNW115" s="1009"/>
      <c r="DNX115" s="1009"/>
      <c r="DNY115" s="1009"/>
      <c r="DNZ115" s="1009"/>
      <c r="DOA115" s="1009"/>
      <c r="DOB115" s="1009"/>
      <c r="DOC115" s="1009"/>
      <c r="DOD115" s="1009"/>
      <c r="DOE115" s="1009"/>
      <c r="DOF115" s="1009"/>
      <c r="DOG115" s="1009"/>
      <c r="DOH115" s="1009"/>
      <c r="DOI115" s="1009"/>
      <c r="DOJ115" s="1009"/>
      <c r="DOK115" s="1009"/>
      <c r="DOL115" s="1009"/>
      <c r="DOM115" s="1009"/>
      <c r="DON115" s="1009"/>
      <c r="DOO115" s="1009"/>
      <c r="DOP115" s="1009"/>
      <c r="DOQ115" s="1009"/>
      <c r="DOR115" s="1009"/>
      <c r="DOS115" s="1009"/>
      <c r="DOT115" s="1009"/>
      <c r="DOU115" s="1009"/>
      <c r="DOV115" s="1009"/>
      <c r="DOW115" s="1009"/>
      <c r="DOX115" s="1009"/>
      <c r="DOY115" s="1009"/>
      <c r="DOZ115" s="1009"/>
      <c r="DPA115" s="1009"/>
      <c r="DPB115" s="1009"/>
      <c r="DPC115" s="1009"/>
      <c r="DPD115" s="1009"/>
      <c r="DPE115" s="1009"/>
      <c r="DPF115" s="1009"/>
      <c r="DPG115" s="1009"/>
      <c r="DPH115" s="1009"/>
      <c r="DPI115" s="1009"/>
      <c r="DPJ115" s="1009"/>
      <c r="DPK115" s="1009"/>
      <c r="DPL115" s="1009"/>
      <c r="DPM115" s="1009"/>
      <c r="DPN115" s="1009"/>
      <c r="DPO115" s="1009"/>
      <c r="DPP115" s="1009"/>
      <c r="DPQ115" s="1009"/>
      <c r="DPR115" s="1009"/>
      <c r="DPS115" s="1009"/>
      <c r="DPT115" s="1009"/>
      <c r="DPU115" s="1009"/>
      <c r="DPV115" s="1009"/>
      <c r="DPW115" s="1009"/>
      <c r="DPX115" s="1009"/>
      <c r="DPY115" s="1009"/>
      <c r="DPZ115" s="1009"/>
      <c r="DQA115" s="1009"/>
      <c r="DQB115" s="1009"/>
      <c r="DQC115" s="1009"/>
      <c r="DQD115" s="1009"/>
      <c r="DQE115" s="1009"/>
      <c r="DQF115" s="1009"/>
      <c r="DQG115" s="1009"/>
      <c r="DQH115" s="1009"/>
      <c r="DQI115" s="1009"/>
      <c r="DQJ115" s="1009"/>
      <c r="DQK115" s="1009"/>
      <c r="DQL115" s="1009"/>
      <c r="DQM115" s="1009"/>
      <c r="DQN115" s="1009"/>
      <c r="DQO115" s="1009"/>
      <c r="DQP115" s="1009"/>
      <c r="DQQ115" s="1009"/>
      <c r="DQR115" s="1009"/>
      <c r="DQS115" s="1009"/>
      <c r="DQT115" s="1009"/>
      <c r="DQU115" s="1009"/>
      <c r="DQV115" s="1009"/>
      <c r="DQW115" s="1009"/>
      <c r="DQX115" s="1009"/>
      <c r="DQY115" s="1009"/>
      <c r="DQZ115" s="1009"/>
      <c r="DRA115" s="1009"/>
      <c r="DRB115" s="1009"/>
      <c r="DRC115" s="1009"/>
      <c r="DRD115" s="1009"/>
      <c r="DRE115" s="1009"/>
      <c r="DRF115" s="1009"/>
      <c r="DRG115" s="1009"/>
      <c r="DRH115" s="1009"/>
      <c r="DRI115" s="1009"/>
      <c r="DRJ115" s="1009"/>
      <c r="DRK115" s="1009"/>
      <c r="DRL115" s="1009"/>
      <c r="DRM115" s="1009"/>
      <c r="DRN115" s="1009"/>
      <c r="DRO115" s="1009"/>
      <c r="DRP115" s="1009"/>
      <c r="DRQ115" s="1009"/>
      <c r="DRR115" s="1009"/>
      <c r="DRS115" s="1009"/>
      <c r="DRT115" s="1009"/>
      <c r="DRU115" s="1009"/>
      <c r="DRV115" s="1009"/>
      <c r="DRW115" s="1009"/>
      <c r="DRX115" s="1009"/>
      <c r="DRY115" s="1009"/>
      <c r="DRZ115" s="1009"/>
      <c r="DSA115" s="1009"/>
      <c r="DSB115" s="1009"/>
      <c r="DSC115" s="1009"/>
      <c r="DSD115" s="1009"/>
      <c r="DSE115" s="1009"/>
      <c r="DSF115" s="1009"/>
      <c r="DSG115" s="1009"/>
      <c r="DSH115" s="1009"/>
      <c r="DSI115" s="1009"/>
      <c r="DSJ115" s="1009"/>
      <c r="DSK115" s="1009"/>
      <c r="DSL115" s="1009"/>
      <c r="DSM115" s="1009"/>
      <c r="DSN115" s="1009"/>
      <c r="DSO115" s="1009"/>
      <c r="DSP115" s="1009"/>
      <c r="DSQ115" s="1009"/>
      <c r="DSR115" s="1009"/>
      <c r="DSS115" s="1009"/>
      <c r="DST115" s="1009"/>
      <c r="DSU115" s="1009"/>
      <c r="DSV115" s="1009"/>
      <c r="DSW115" s="1009"/>
      <c r="DSX115" s="1009"/>
      <c r="DSY115" s="1009"/>
      <c r="DSZ115" s="1009"/>
      <c r="DTA115" s="1009"/>
      <c r="DTB115" s="1009"/>
      <c r="DTC115" s="1009"/>
      <c r="DTD115" s="1009"/>
      <c r="DTE115" s="1009"/>
      <c r="DTF115" s="1009"/>
      <c r="DTG115" s="1009"/>
      <c r="DTH115" s="1009"/>
      <c r="DTI115" s="1009"/>
      <c r="DTJ115" s="1009"/>
      <c r="DTK115" s="1009"/>
      <c r="DTL115" s="1009"/>
      <c r="DTM115" s="1009"/>
      <c r="DTN115" s="1009"/>
      <c r="DTO115" s="1009"/>
      <c r="DTP115" s="1009"/>
      <c r="DTQ115" s="1009"/>
      <c r="DTR115" s="1009"/>
      <c r="DTS115" s="1009"/>
      <c r="DTT115" s="1009"/>
      <c r="DTU115" s="1009"/>
      <c r="DTV115" s="1009"/>
      <c r="DTW115" s="1009"/>
      <c r="DTX115" s="1009"/>
      <c r="DTY115" s="1009"/>
      <c r="DTZ115" s="1009"/>
      <c r="DUA115" s="1009"/>
      <c r="DUB115" s="1009"/>
      <c r="DUC115" s="1009"/>
      <c r="DUD115" s="1009"/>
      <c r="DUE115" s="1009"/>
      <c r="DUF115" s="1009"/>
      <c r="DUG115" s="1009"/>
      <c r="DUH115" s="1009"/>
      <c r="DUI115" s="1009"/>
      <c r="DUJ115" s="1009"/>
      <c r="DUK115" s="1009"/>
      <c r="DUL115" s="1009"/>
      <c r="DUM115" s="1009"/>
      <c r="DUN115" s="1009"/>
      <c r="DUO115" s="1009"/>
      <c r="DUP115" s="1009"/>
      <c r="DUQ115" s="1009"/>
      <c r="DUR115" s="1009"/>
      <c r="DUS115" s="1009"/>
      <c r="DUT115" s="1009"/>
      <c r="DUU115" s="1009"/>
      <c r="DUV115" s="1009"/>
      <c r="DUW115" s="1009"/>
      <c r="DUX115" s="1009"/>
      <c r="DUY115" s="1009"/>
      <c r="DUZ115" s="1009"/>
      <c r="DVA115" s="1009"/>
      <c r="DVB115" s="1009"/>
      <c r="DVC115" s="1009"/>
      <c r="DVD115" s="1009"/>
      <c r="DVE115" s="1009"/>
      <c r="DVF115" s="1009"/>
      <c r="DVG115" s="1009"/>
      <c r="DVH115" s="1009"/>
      <c r="DVI115" s="1009"/>
      <c r="DVJ115" s="1009"/>
      <c r="DVK115" s="1009"/>
      <c r="DVL115" s="1009"/>
      <c r="DVM115" s="1009"/>
      <c r="DVN115" s="1009"/>
      <c r="DVO115" s="1009"/>
      <c r="DVP115" s="1009"/>
      <c r="DVQ115" s="1009"/>
      <c r="DVR115" s="1009"/>
      <c r="DVS115" s="1009"/>
      <c r="DVT115" s="1009"/>
      <c r="DVU115" s="1009"/>
      <c r="DVV115" s="1009"/>
      <c r="DVW115" s="1009"/>
      <c r="DVX115" s="1009"/>
      <c r="DVY115" s="1009"/>
      <c r="DVZ115" s="1009"/>
      <c r="DWA115" s="1009"/>
      <c r="DWB115" s="1009"/>
      <c r="DWC115" s="1009"/>
      <c r="DWD115" s="1009"/>
      <c r="DWE115" s="1009"/>
      <c r="DWF115" s="1009"/>
      <c r="DWG115" s="1009"/>
      <c r="DWH115" s="1009"/>
      <c r="DWI115" s="1009"/>
      <c r="DWJ115" s="1009"/>
      <c r="DWK115" s="1009"/>
      <c r="DWL115" s="1009"/>
      <c r="DWM115" s="1009"/>
      <c r="DWN115" s="1009"/>
      <c r="DWO115" s="1009"/>
      <c r="DWP115" s="1009"/>
      <c r="DWQ115" s="1009"/>
      <c r="DWR115" s="1009"/>
      <c r="DWS115" s="1009"/>
      <c r="DWT115" s="1009"/>
      <c r="DWU115" s="1009"/>
      <c r="DWV115" s="1009"/>
      <c r="DWW115" s="1009"/>
      <c r="DWX115" s="1009"/>
      <c r="DWY115" s="1009"/>
      <c r="DWZ115" s="1009"/>
      <c r="DXA115" s="1009"/>
      <c r="DXB115" s="1009"/>
      <c r="DXC115" s="1009"/>
      <c r="DXD115" s="1009"/>
      <c r="DXE115" s="1009"/>
      <c r="DXF115" s="1009"/>
      <c r="DXG115" s="1009"/>
      <c r="DXH115" s="1009"/>
      <c r="DXI115" s="1009"/>
      <c r="DXJ115" s="1009"/>
      <c r="DXK115" s="1009"/>
      <c r="DXL115" s="1009"/>
      <c r="DXM115" s="1009"/>
      <c r="DXN115" s="1009"/>
      <c r="DXO115" s="1009"/>
      <c r="DXP115" s="1009"/>
      <c r="DXQ115" s="1009"/>
      <c r="DXR115" s="1009"/>
      <c r="DXS115" s="1009"/>
      <c r="DXT115" s="1009"/>
      <c r="DXU115" s="1009"/>
      <c r="DXV115" s="1009"/>
      <c r="DXW115" s="1009"/>
      <c r="DXX115" s="1009"/>
      <c r="DXY115" s="1009"/>
      <c r="DXZ115" s="1009"/>
      <c r="DYA115" s="1009"/>
      <c r="DYB115" s="1009"/>
      <c r="DYC115" s="1009"/>
      <c r="DYD115" s="1009"/>
      <c r="DYE115" s="1009"/>
      <c r="DYF115" s="1009"/>
      <c r="DYG115" s="1009"/>
      <c r="DYH115" s="1009"/>
      <c r="DYI115" s="1009"/>
      <c r="DYJ115" s="1009"/>
      <c r="DYK115" s="1009"/>
      <c r="DYL115" s="1009"/>
      <c r="DYM115" s="1009"/>
      <c r="DYN115" s="1009"/>
      <c r="DYO115" s="1009"/>
      <c r="DYP115" s="1009"/>
      <c r="DYQ115" s="1009"/>
      <c r="DYR115" s="1009"/>
      <c r="DYS115" s="1009"/>
      <c r="DYT115" s="1009"/>
      <c r="DYU115" s="1009"/>
      <c r="DYV115" s="1009"/>
      <c r="DYW115" s="1009"/>
      <c r="DYX115" s="1009"/>
      <c r="DYY115" s="1009"/>
      <c r="DYZ115" s="1009"/>
      <c r="DZA115" s="1009"/>
      <c r="DZB115" s="1009"/>
      <c r="DZC115" s="1009"/>
      <c r="DZD115" s="1009"/>
      <c r="DZE115" s="1009"/>
      <c r="DZF115" s="1009"/>
      <c r="DZG115" s="1009"/>
      <c r="DZH115" s="1009"/>
      <c r="DZI115" s="1009"/>
      <c r="DZJ115" s="1009"/>
      <c r="DZK115" s="1009"/>
      <c r="DZL115" s="1009"/>
      <c r="DZM115" s="1009"/>
      <c r="DZN115" s="1009"/>
      <c r="DZO115" s="1009"/>
      <c r="DZP115" s="1009"/>
      <c r="DZQ115" s="1009"/>
      <c r="DZR115" s="1009"/>
      <c r="DZS115" s="1009"/>
      <c r="DZT115" s="1009"/>
      <c r="DZU115" s="1009"/>
      <c r="DZV115" s="1009"/>
      <c r="DZW115" s="1009"/>
      <c r="DZX115" s="1009"/>
      <c r="DZY115" s="1009"/>
      <c r="DZZ115" s="1009"/>
      <c r="EAA115" s="1009"/>
      <c r="EAB115" s="1009"/>
      <c r="EAC115" s="1009"/>
      <c r="EAD115" s="1009"/>
      <c r="EAE115" s="1009"/>
      <c r="EAF115" s="1009"/>
      <c r="EAG115" s="1009"/>
      <c r="EAH115" s="1009"/>
      <c r="EAI115" s="1009"/>
      <c r="EAJ115" s="1009"/>
      <c r="EAK115" s="1009"/>
      <c r="EAL115" s="1009"/>
      <c r="EAM115" s="1009"/>
      <c r="EAN115" s="1009"/>
      <c r="EAO115" s="1009"/>
      <c r="EAP115" s="1009"/>
      <c r="EAQ115" s="1009"/>
      <c r="EAR115" s="1009"/>
      <c r="EAS115" s="1009"/>
      <c r="EAT115" s="1009"/>
      <c r="EAU115" s="1009"/>
      <c r="EAV115" s="1009"/>
      <c r="EAW115" s="1009"/>
      <c r="EAX115" s="1009"/>
      <c r="EAY115" s="1009"/>
      <c r="EAZ115" s="1009"/>
      <c r="EBA115" s="1009"/>
      <c r="EBB115" s="1009"/>
      <c r="EBC115" s="1009"/>
      <c r="EBD115" s="1009"/>
      <c r="EBE115" s="1009"/>
      <c r="EBF115" s="1009"/>
      <c r="EBG115" s="1009"/>
      <c r="EBH115" s="1009"/>
      <c r="EBI115" s="1009"/>
      <c r="EBJ115" s="1009"/>
      <c r="EBK115" s="1009"/>
      <c r="EBL115" s="1009"/>
      <c r="EBM115" s="1009"/>
      <c r="EBN115" s="1009"/>
      <c r="EBO115" s="1009"/>
      <c r="EBP115" s="1009"/>
      <c r="EBQ115" s="1009"/>
      <c r="EBR115" s="1009"/>
      <c r="EBS115" s="1009"/>
      <c r="EBT115" s="1009"/>
      <c r="EBU115" s="1009"/>
      <c r="EBV115" s="1009"/>
      <c r="EBW115" s="1009"/>
      <c r="EBX115" s="1009"/>
      <c r="EBY115" s="1009"/>
      <c r="EBZ115" s="1009"/>
      <c r="ECA115" s="1009"/>
      <c r="ECB115" s="1009"/>
      <c r="ECC115" s="1009"/>
      <c r="ECD115" s="1009"/>
      <c r="ECE115" s="1009"/>
      <c r="ECF115" s="1009"/>
      <c r="ECG115" s="1009"/>
      <c r="ECH115" s="1009"/>
      <c r="ECI115" s="1009"/>
      <c r="ECJ115" s="1009"/>
      <c r="ECK115" s="1009"/>
      <c r="ECL115" s="1009"/>
      <c r="ECM115" s="1009"/>
      <c r="ECN115" s="1009"/>
      <c r="ECO115" s="1009"/>
      <c r="ECP115" s="1009"/>
      <c r="ECQ115" s="1009"/>
      <c r="ECR115" s="1009"/>
      <c r="ECS115" s="1009"/>
      <c r="ECT115" s="1009"/>
      <c r="ECU115" s="1009"/>
      <c r="ECV115" s="1009"/>
      <c r="ECW115" s="1009"/>
      <c r="ECX115" s="1009"/>
      <c r="ECY115" s="1009"/>
      <c r="ECZ115" s="1009"/>
      <c r="EDA115" s="1009"/>
      <c r="EDB115" s="1009"/>
      <c r="EDC115" s="1009"/>
      <c r="EDD115" s="1009"/>
      <c r="EDE115" s="1009"/>
      <c r="EDF115" s="1009"/>
      <c r="EDG115" s="1009"/>
      <c r="EDH115" s="1009"/>
      <c r="EDI115" s="1009"/>
      <c r="EDJ115" s="1009"/>
      <c r="EDK115" s="1009"/>
      <c r="EDL115" s="1009"/>
      <c r="EDM115" s="1009"/>
      <c r="EDN115" s="1009"/>
      <c r="EDO115" s="1009"/>
      <c r="EDP115" s="1009"/>
      <c r="EDQ115" s="1009"/>
      <c r="EDR115" s="1009"/>
      <c r="EDS115" s="1009"/>
      <c r="EDT115" s="1009"/>
      <c r="EDU115" s="1009"/>
      <c r="EDV115" s="1009"/>
      <c r="EDW115" s="1009"/>
      <c r="EDX115" s="1009"/>
      <c r="EDY115" s="1009"/>
      <c r="EDZ115" s="1009"/>
      <c r="EEA115" s="1009"/>
      <c r="EEB115" s="1009"/>
      <c r="EEC115" s="1009"/>
      <c r="EED115" s="1009"/>
      <c r="EEE115" s="1009"/>
      <c r="EEF115" s="1009"/>
      <c r="EEG115" s="1009"/>
      <c r="EEH115" s="1009"/>
      <c r="EEI115" s="1009"/>
      <c r="EEJ115" s="1009"/>
      <c r="EEK115" s="1009"/>
      <c r="EEL115" s="1009"/>
      <c r="EEM115" s="1009"/>
      <c r="EEN115" s="1009"/>
      <c r="EEO115" s="1009"/>
      <c r="EEP115" s="1009"/>
      <c r="EEQ115" s="1009"/>
      <c r="EER115" s="1009"/>
      <c r="EES115" s="1009"/>
      <c r="EET115" s="1009"/>
      <c r="EEU115" s="1009"/>
      <c r="EEV115" s="1009"/>
      <c r="EEW115" s="1009"/>
      <c r="EEX115" s="1009"/>
      <c r="EEY115" s="1009"/>
      <c r="EEZ115" s="1009"/>
      <c r="EFA115" s="1009"/>
      <c r="EFB115" s="1009"/>
      <c r="EFC115" s="1009"/>
      <c r="EFD115" s="1009"/>
      <c r="EFE115" s="1009"/>
      <c r="EFF115" s="1009"/>
      <c r="EFG115" s="1009"/>
      <c r="EFH115" s="1009"/>
      <c r="EFI115" s="1009"/>
      <c r="EFJ115" s="1009"/>
      <c r="EFK115" s="1009"/>
      <c r="EFL115" s="1009"/>
      <c r="EFM115" s="1009"/>
      <c r="EFN115" s="1009"/>
      <c r="EFO115" s="1009"/>
      <c r="EFP115" s="1009"/>
      <c r="EFQ115" s="1009"/>
      <c r="EFR115" s="1009"/>
      <c r="EFS115" s="1009"/>
      <c r="EFT115" s="1009"/>
      <c r="EFU115" s="1009"/>
      <c r="EFV115" s="1009"/>
      <c r="EFW115" s="1009"/>
      <c r="EFX115" s="1009"/>
      <c r="EFY115" s="1009"/>
      <c r="EFZ115" s="1009"/>
      <c r="EGA115" s="1009"/>
      <c r="EGB115" s="1009"/>
      <c r="EGC115" s="1009"/>
      <c r="EGD115" s="1009"/>
      <c r="EGE115" s="1009"/>
      <c r="EGF115" s="1009"/>
      <c r="EGG115" s="1009"/>
      <c r="EGH115" s="1009"/>
      <c r="EGI115" s="1009"/>
      <c r="EGJ115" s="1009"/>
      <c r="EGK115" s="1009"/>
      <c r="EGL115" s="1009"/>
      <c r="EGM115" s="1009"/>
      <c r="EGN115" s="1009"/>
      <c r="EGO115" s="1009"/>
      <c r="EGP115" s="1009"/>
      <c r="EGQ115" s="1009"/>
      <c r="EGR115" s="1009"/>
      <c r="EGS115" s="1009"/>
      <c r="EGT115" s="1009"/>
      <c r="EGU115" s="1009"/>
      <c r="EGV115" s="1009"/>
      <c r="EGW115" s="1009"/>
      <c r="EGX115" s="1009"/>
      <c r="EGY115" s="1009"/>
      <c r="EGZ115" s="1009"/>
      <c r="EHA115" s="1009"/>
      <c r="EHB115" s="1009"/>
      <c r="EHC115" s="1009"/>
      <c r="EHD115" s="1009"/>
      <c r="EHE115" s="1009"/>
      <c r="EHF115" s="1009"/>
      <c r="EHG115" s="1009"/>
      <c r="EHH115" s="1009"/>
      <c r="EHI115" s="1009"/>
      <c r="EHJ115" s="1009"/>
      <c r="EHK115" s="1009"/>
      <c r="EHL115" s="1009"/>
      <c r="EHM115" s="1009"/>
      <c r="EHN115" s="1009"/>
      <c r="EHO115" s="1009"/>
      <c r="EHP115" s="1009"/>
      <c r="EHQ115" s="1009"/>
      <c r="EHR115" s="1009"/>
      <c r="EHS115" s="1009"/>
      <c r="EHT115" s="1009"/>
      <c r="EHU115" s="1009"/>
      <c r="EHV115" s="1009"/>
      <c r="EHW115" s="1009"/>
      <c r="EHX115" s="1009"/>
      <c r="EHY115" s="1009"/>
      <c r="EHZ115" s="1009"/>
      <c r="EIA115" s="1009"/>
      <c r="EIB115" s="1009"/>
      <c r="EIC115" s="1009"/>
      <c r="EID115" s="1009"/>
      <c r="EIE115" s="1009"/>
      <c r="EIF115" s="1009"/>
      <c r="EIG115" s="1009"/>
      <c r="EIH115" s="1009"/>
      <c r="EII115" s="1009"/>
      <c r="EIJ115" s="1009"/>
      <c r="EIK115" s="1009"/>
      <c r="EIL115" s="1009"/>
      <c r="EIM115" s="1009"/>
      <c r="EIN115" s="1009"/>
      <c r="EIO115" s="1009"/>
      <c r="EIP115" s="1009"/>
      <c r="EIQ115" s="1009"/>
      <c r="EIR115" s="1009"/>
      <c r="EIS115" s="1009"/>
      <c r="EIT115" s="1009"/>
      <c r="EIU115" s="1009"/>
      <c r="EIV115" s="1009"/>
      <c r="EIW115" s="1009"/>
      <c r="EIX115" s="1009"/>
      <c r="EIY115" s="1009"/>
      <c r="EIZ115" s="1009"/>
      <c r="EJA115" s="1009"/>
      <c r="EJB115" s="1009"/>
      <c r="EJC115" s="1009"/>
      <c r="EJD115" s="1009"/>
      <c r="EJE115" s="1009"/>
      <c r="EJF115" s="1009"/>
      <c r="EJG115" s="1009"/>
      <c r="EJH115" s="1009"/>
      <c r="EJI115" s="1009"/>
      <c r="EJJ115" s="1009"/>
      <c r="EJK115" s="1009"/>
      <c r="EJL115" s="1009"/>
      <c r="EJM115" s="1009"/>
      <c r="EJN115" s="1009"/>
      <c r="EJO115" s="1009"/>
      <c r="EJP115" s="1009"/>
      <c r="EJQ115" s="1009"/>
      <c r="EJR115" s="1009"/>
      <c r="EJS115" s="1009"/>
      <c r="EJT115" s="1009"/>
      <c r="EJU115" s="1009"/>
      <c r="EJV115" s="1009"/>
      <c r="EJW115" s="1009"/>
      <c r="EJX115" s="1009"/>
      <c r="EJY115" s="1009"/>
      <c r="EJZ115" s="1009"/>
      <c r="EKA115" s="1009"/>
      <c r="EKB115" s="1009"/>
      <c r="EKC115" s="1009"/>
      <c r="EKD115" s="1009"/>
      <c r="EKE115" s="1009"/>
      <c r="EKF115" s="1009"/>
      <c r="EKG115" s="1009"/>
      <c r="EKH115" s="1009"/>
      <c r="EKI115" s="1009"/>
      <c r="EKJ115" s="1009"/>
      <c r="EKK115" s="1009"/>
      <c r="EKL115" s="1009"/>
      <c r="EKM115" s="1009"/>
      <c r="EKN115" s="1009"/>
      <c r="EKO115" s="1009"/>
      <c r="EKP115" s="1009"/>
      <c r="EKQ115" s="1009"/>
      <c r="EKR115" s="1009"/>
      <c r="EKS115" s="1009"/>
      <c r="EKT115" s="1009"/>
      <c r="EKU115" s="1009"/>
      <c r="EKV115" s="1009"/>
      <c r="EKW115" s="1009"/>
      <c r="EKX115" s="1009"/>
      <c r="EKY115" s="1009"/>
      <c r="EKZ115" s="1009"/>
      <c r="ELA115" s="1009"/>
      <c r="ELB115" s="1009"/>
      <c r="ELC115" s="1009"/>
      <c r="ELD115" s="1009"/>
      <c r="ELE115" s="1009"/>
      <c r="ELF115" s="1009"/>
      <c r="ELG115" s="1009"/>
      <c r="ELH115" s="1009"/>
      <c r="ELI115" s="1009"/>
      <c r="ELJ115" s="1009"/>
      <c r="ELK115" s="1009"/>
      <c r="ELL115" s="1009"/>
      <c r="ELM115" s="1009"/>
      <c r="ELN115" s="1009"/>
      <c r="ELO115" s="1009"/>
      <c r="ELP115" s="1009"/>
      <c r="ELQ115" s="1009"/>
      <c r="ELR115" s="1009"/>
      <c r="ELS115" s="1009"/>
      <c r="ELT115" s="1009"/>
      <c r="ELU115" s="1009"/>
      <c r="ELV115" s="1009"/>
      <c r="ELW115" s="1009"/>
      <c r="ELX115" s="1009"/>
      <c r="ELY115" s="1009"/>
      <c r="ELZ115" s="1009"/>
      <c r="EMA115" s="1009"/>
      <c r="EMB115" s="1009"/>
      <c r="EMC115" s="1009"/>
      <c r="EMD115" s="1009"/>
      <c r="EME115" s="1009"/>
      <c r="EMF115" s="1009"/>
      <c r="EMG115" s="1009"/>
      <c r="EMH115" s="1009"/>
      <c r="EMI115" s="1009"/>
      <c r="EMJ115" s="1009"/>
      <c r="EMK115" s="1009"/>
      <c r="EML115" s="1009"/>
      <c r="EMM115" s="1009"/>
      <c r="EMN115" s="1009"/>
      <c r="EMO115" s="1009"/>
      <c r="EMP115" s="1009"/>
      <c r="EMQ115" s="1009"/>
      <c r="EMR115" s="1009"/>
      <c r="EMS115" s="1009"/>
      <c r="EMT115" s="1009"/>
      <c r="EMU115" s="1009"/>
      <c r="EMV115" s="1009"/>
      <c r="EMW115" s="1009"/>
      <c r="EMX115" s="1009"/>
      <c r="EMY115" s="1009"/>
      <c r="EMZ115" s="1009"/>
      <c r="ENA115" s="1009"/>
      <c r="ENB115" s="1009"/>
      <c r="ENC115" s="1009"/>
      <c r="END115" s="1009"/>
      <c r="ENE115" s="1009"/>
      <c r="ENF115" s="1009"/>
      <c r="ENG115" s="1009"/>
      <c r="ENH115" s="1009"/>
      <c r="ENI115" s="1009"/>
      <c r="ENJ115" s="1009"/>
      <c r="ENK115" s="1009"/>
      <c r="ENL115" s="1009"/>
      <c r="ENM115" s="1009"/>
      <c r="ENN115" s="1009"/>
      <c r="ENO115" s="1009"/>
      <c r="ENP115" s="1009"/>
      <c r="ENQ115" s="1009"/>
      <c r="ENR115" s="1009"/>
      <c r="ENS115" s="1009"/>
      <c r="ENT115" s="1009"/>
      <c r="ENU115" s="1009"/>
      <c r="ENV115" s="1009"/>
      <c r="ENW115" s="1009"/>
      <c r="ENX115" s="1009"/>
      <c r="ENY115" s="1009"/>
      <c r="ENZ115" s="1009"/>
      <c r="EOA115" s="1009"/>
      <c r="EOB115" s="1009"/>
      <c r="EOC115" s="1009"/>
      <c r="EOD115" s="1009"/>
      <c r="EOE115" s="1009"/>
      <c r="EOF115" s="1009"/>
      <c r="EOG115" s="1009"/>
      <c r="EOH115" s="1009"/>
      <c r="EOI115" s="1009"/>
      <c r="EOJ115" s="1009"/>
      <c r="EOK115" s="1009"/>
      <c r="EOL115" s="1009"/>
      <c r="EOM115" s="1009"/>
      <c r="EON115" s="1009"/>
      <c r="EOO115" s="1009"/>
      <c r="EOP115" s="1009"/>
      <c r="EOQ115" s="1009"/>
      <c r="EOR115" s="1009"/>
      <c r="EOS115" s="1009"/>
      <c r="EOT115" s="1009"/>
      <c r="EOU115" s="1009"/>
      <c r="EOV115" s="1009"/>
      <c r="EOW115" s="1009"/>
      <c r="EOX115" s="1009"/>
      <c r="EOY115" s="1009"/>
      <c r="EOZ115" s="1009"/>
      <c r="EPA115" s="1009"/>
      <c r="EPB115" s="1009"/>
      <c r="EPC115" s="1009"/>
      <c r="EPD115" s="1009"/>
      <c r="EPE115" s="1009"/>
      <c r="EPF115" s="1009"/>
      <c r="EPG115" s="1009"/>
      <c r="EPH115" s="1009"/>
      <c r="EPI115" s="1009"/>
      <c r="EPJ115" s="1009"/>
      <c r="EPK115" s="1009"/>
      <c r="EPL115" s="1009"/>
      <c r="EPM115" s="1009"/>
      <c r="EPN115" s="1009"/>
      <c r="EPO115" s="1009"/>
      <c r="EPP115" s="1009"/>
      <c r="EPQ115" s="1009"/>
      <c r="EPR115" s="1009"/>
      <c r="EPS115" s="1009"/>
      <c r="EPT115" s="1009"/>
      <c r="EPU115" s="1009"/>
      <c r="EPV115" s="1009"/>
      <c r="EPW115" s="1009"/>
      <c r="EPX115" s="1009"/>
      <c r="EPY115" s="1009"/>
      <c r="EPZ115" s="1009"/>
      <c r="EQA115" s="1009"/>
      <c r="EQB115" s="1009"/>
      <c r="EQC115" s="1009"/>
      <c r="EQD115" s="1009"/>
      <c r="EQE115" s="1009"/>
      <c r="EQF115" s="1009"/>
      <c r="EQG115" s="1009"/>
      <c r="EQH115" s="1009"/>
      <c r="EQI115" s="1009"/>
      <c r="EQJ115" s="1009"/>
      <c r="EQK115" s="1009"/>
      <c r="EQL115" s="1009"/>
      <c r="EQM115" s="1009"/>
      <c r="EQN115" s="1009"/>
      <c r="EQO115" s="1009"/>
      <c r="EQP115" s="1009"/>
      <c r="EQQ115" s="1009"/>
      <c r="EQR115" s="1009"/>
      <c r="EQS115" s="1009"/>
      <c r="EQT115" s="1009"/>
      <c r="EQU115" s="1009"/>
      <c r="EQV115" s="1009"/>
      <c r="EQW115" s="1009"/>
      <c r="EQX115" s="1009"/>
      <c r="EQY115" s="1009"/>
      <c r="EQZ115" s="1009"/>
      <c r="ERA115" s="1009"/>
      <c r="ERB115" s="1009"/>
      <c r="ERC115" s="1009"/>
      <c r="ERD115" s="1009"/>
      <c r="ERE115" s="1009"/>
      <c r="ERF115" s="1009"/>
      <c r="ERG115" s="1009"/>
      <c r="ERH115" s="1009"/>
      <c r="ERI115" s="1009"/>
      <c r="ERJ115" s="1009"/>
      <c r="ERK115" s="1009"/>
      <c r="ERL115" s="1009"/>
      <c r="ERM115" s="1009"/>
      <c r="ERN115" s="1009"/>
      <c r="ERO115" s="1009"/>
      <c r="ERP115" s="1009"/>
      <c r="ERQ115" s="1009"/>
      <c r="ERR115" s="1009"/>
      <c r="ERS115" s="1009"/>
      <c r="ERT115" s="1009"/>
      <c r="ERU115" s="1009"/>
      <c r="ERV115" s="1009"/>
      <c r="ERW115" s="1009"/>
      <c r="ERX115" s="1009"/>
      <c r="ERY115" s="1009"/>
      <c r="ERZ115" s="1009"/>
      <c r="ESA115" s="1009"/>
      <c r="ESB115" s="1009"/>
      <c r="ESC115" s="1009"/>
      <c r="ESD115" s="1009"/>
      <c r="ESE115" s="1009"/>
      <c r="ESF115" s="1009"/>
      <c r="ESG115" s="1009"/>
      <c r="ESH115" s="1009"/>
      <c r="ESI115" s="1009"/>
      <c r="ESJ115" s="1009"/>
      <c r="ESK115" s="1009"/>
      <c r="ESL115" s="1009"/>
      <c r="ESM115" s="1009"/>
      <c r="ESN115" s="1009"/>
      <c r="ESO115" s="1009"/>
      <c r="ESP115" s="1009"/>
      <c r="ESQ115" s="1009"/>
      <c r="ESR115" s="1009"/>
      <c r="ESS115" s="1009"/>
      <c r="EST115" s="1009"/>
      <c r="ESU115" s="1009"/>
      <c r="ESV115" s="1009"/>
      <c r="ESW115" s="1009"/>
      <c r="ESX115" s="1009"/>
      <c r="ESY115" s="1009"/>
      <c r="ESZ115" s="1009"/>
      <c r="ETA115" s="1009"/>
      <c r="ETB115" s="1009"/>
      <c r="ETC115" s="1009"/>
      <c r="ETD115" s="1009"/>
      <c r="ETE115" s="1009"/>
      <c r="ETF115" s="1009"/>
      <c r="ETG115" s="1009"/>
      <c r="ETH115" s="1009"/>
      <c r="ETI115" s="1009"/>
      <c r="ETJ115" s="1009"/>
      <c r="ETK115" s="1009"/>
      <c r="ETL115" s="1009"/>
      <c r="ETM115" s="1009"/>
      <c r="ETN115" s="1009"/>
      <c r="ETO115" s="1009"/>
      <c r="ETP115" s="1009"/>
      <c r="ETQ115" s="1009"/>
      <c r="ETR115" s="1009"/>
      <c r="ETS115" s="1009"/>
      <c r="ETT115" s="1009"/>
      <c r="ETU115" s="1009"/>
      <c r="ETV115" s="1009"/>
      <c r="ETW115" s="1009"/>
      <c r="ETX115" s="1009"/>
      <c r="ETY115" s="1009"/>
      <c r="ETZ115" s="1009"/>
      <c r="EUA115" s="1009"/>
      <c r="EUB115" s="1009"/>
      <c r="EUC115" s="1009"/>
      <c r="EUD115" s="1009"/>
      <c r="EUE115" s="1009"/>
      <c r="EUF115" s="1009"/>
      <c r="EUG115" s="1009"/>
      <c r="EUH115" s="1009"/>
      <c r="EUI115" s="1009"/>
      <c r="EUJ115" s="1009"/>
      <c r="EUK115" s="1009"/>
      <c r="EUL115" s="1009"/>
      <c r="EUM115" s="1009"/>
      <c r="EUN115" s="1009"/>
      <c r="EUO115" s="1009"/>
      <c r="EUP115" s="1009"/>
      <c r="EUQ115" s="1009"/>
      <c r="EUR115" s="1009"/>
      <c r="EUS115" s="1009"/>
      <c r="EUT115" s="1009"/>
      <c r="EUU115" s="1009"/>
      <c r="EUV115" s="1009"/>
      <c r="EUW115" s="1009"/>
      <c r="EUX115" s="1009"/>
      <c r="EUY115" s="1009"/>
      <c r="EUZ115" s="1009"/>
      <c r="EVA115" s="1009"/>
      <c r="EVB115" s="1009"/>
      <c r="EVC115" s="1009"/>
      <c r="EVD115" s="1009"/>
      <c r="EVE115" s="1009"/>
      <c r="EVF115" s="1009"/>
      <c r="EVG115" s="1009"/>
      <c r="EVH115" s="1009"/>
      <c r="EVI115" s="1009"/>
      <c r="EVJ115" s="1009"/>
      <c r="EVK115" s="1009"/>
      <c r="EVL115" s="1009"/>
      <c r="EVM115" s="1009"/>
      <c r="EVN115" s="1009"/>
      <c r="EVO115" s="1009"/>
      <c r="EVP115" s="1009"/>
      <c r="EVQ115" s="1009"/>
      <c r="EVR115" s="1009"/>
      <c r="EVS115" s="1009"/>
      <c r="EVT115" s="1009"/>
      <c r="EVU115" s="1009"/>
      <c r="EVV115" s="1009"/>
      <c r="EVW115" s="1009"/>
      <c r="EVX115" s="1009"/>
      <c r="EVY115" s="1009"/>
      <c r="EVZ115" s="1009"/>
      <c r="EWA115" s="1009"/>
      <c r="EWB115" s="1009"/>
      <c r="EWC115" s="1009"/>
      <c r="EWD115" s="1009"/>
      <c r="EWE115" s="1009"/>
      <c r="EWF115" s="1009"/>
      <c r="EWG115" s="1009"/>
      <c r="EWH115" s="1009"/>
      <c r="EWI115" s="1009"/>
      <c r="EWJ115" s="1009"/>
      <c r="EWK115" s="1009"/>
      <c r="EWL115" s="1009"/>
      <c r="EWM115" s="1009"/>
      <c r="EWN115" s="1009"/>
      <c r="EWO115" s="1009"/>
      <c r="EWP115" s="1009"/>
      <c r="EWQ115" s="1009"/>
      <c r="EWR115" s="1009"/>
      <c r="EWS115" s="1009"/>
      <c r="EWT115" s="1009"/>
      <c r="EWU115" s="1009"/>
      <c r="EWV115" s="1009"/>
      <c r="EWW115" s="1009"/>
      <c r="EWX115" s="1009"/>
      <c r="EWY115" s="1009"/>
      <c r="EWZ115" s="1009"/>
      <c r="EXA115" s="1009"/>
      <c r="EXB115" s="1009"/>
      <c r="EXC115" s="1009"/>
      <c r="EXD115" s="1009"/>
      <c r="EXE115" s="1009"/>
      <c r="EXF115" s="1009"/>
      <c r="EXG115" s="1009"/>
      <c r="EXH115" s="1009"/>
      <c r="EXI115" s="1009"/>
      <c r="EXJ115" s="1009"/>
      <c r="EXK115" s="1009"/>
      <c r="EXL115" s="1009"/>
      <c r="EXM115" s="1009"/>
      <c r="EXN115" s="1009"/>
      <c r="EXO115" s="1009"/>
      <c r="EXP115" s="1009"/>
      <c r="EXQ115" s="1009"/>
      <c r="EXR115" s="1009"/>
      <c r="EXS115" s="1009"/>
      <c r="EXT115" s="1009"/>
      <c r="EXU115" s="1009"/>
      <c r="EXV115" s="1009"/>
      <c r="EXW115" s="1009"/>
      <c r="EXX115" s="1009"/>
      <c r="EXY115" s="1009"/>
      <c r="EXZ115" s="1009"/>
      <c r="EYA115" s="1009"/>
      <c r="EYB115" s="1009"/>
      <c r="EYC115" s="1009"/>
      <c r="EYD115" s="1009"/>
      <c r="EYE115" s="1009"/>
      <c r="EYF115" s="1009"/>
      <c r="EYG115" s="1009"/>
      <c r="EYH115" s="1009"/>
      <c r="EYI115" s="1009"/>
      <c r="EYJ115" s="1009"/>
      <c r="EYK115" s="1009"/>
      <c r="EYL115" s="1009"/>
      <c r="EYM115" s="1009"/>
      <c r="EYN115" s="1009"/>
      <c r="EYO115" s="1009"/>
      <c r="EYP115" s="1009"/>
      <c r="EYQ115" s="1009"/>
      <c r="EYR115" s="1009"/>
      <c r="EYS115" s="1009"/>
      <c r="EYT115" s="1009"/>
      <c r="EYU115" s="1009"/>
      <c r="EYV115" s="1009"/>
      <c r="EYW115" s="1009"/>
      <c r="EYX115" s="1009"/>
      <c r="EYY115" s="1009"/>
      <c r="EYZ115" s="1009"/>
      <c r="EZA115" s="1009"/>
      <c r="EZB115" s="1009"/>
      <c r="EZC115" s="1009"/>
      <c r="EZD115" s="1009"/>
      <c r="EZE115" s="1009"/>
      <c r="EZF115" s="1009"/>
      <c r="EZG115" s="1009"/>
      <c r="EZH115" s="1009"/>
      <c r="EZI115" s="1009"/>
      <c r="EZJ115" s="1009"/>
      <c r="EZK115" s="1009"/>
      <c r="EZL115" s="1009"/>
      <c r="EZM115" s="1009"/>
      <c r="EZN115" s="1009"/>
      <c r="EZO115" s="1009"/>
      <c r="EZP115" s="1009"/>
      <c r="EZQ115" s="1009"/>
      <c r="EZR115" s="1009"/>
      <c r="EZS115" s="1009"/>
      <c r="EZT115" s="1009"/>
      <c r="EZU115" s="1009"/>
      <c r="EZV115" s="1009"/>
      <c r="EZW115" s="1009"/>
      <c r="EZX115" s="1009"/>
      <c r="EZY115" s="1009"/>
      <c r="EZZ115" s="1009"/>
      <c r="FAA115" s="1009"/>
      <c r="FAB115" s="1009"/>
      <c r="FAC115" s="1009"/>
      <c r="FAD115" s="1009"/>
      <c r="FAE115" s="1009"/>
      <c r="FAF115" s="1009"/>
      <c r="FAG115" s="1009"/>
      <c r="FAH115" s="1009"/>
      <c r="FAI115" s="1009"/>
      <c r="FAJ115" s="1009"/>
      <c r="FAK115" s="1009"/>
      <c r="FAL115" s="1009"/>
      <c r="FAM115" s="1009"/>
      <c r="FAN115" s="1009"/>
      <c r="FAO115" s="1009"/>
      <c r="FAP115" s="1009"/>
      <c r="FAQ115" s="1009"/>
      <c r="FAR115" s="1009"/>
      <c r="FAS115" s="1009"/>
      <c r="FAT115" s="1009"/>
      <c r="FAU115" s="1009"/>
      <c r="FAV115" s="1009"/>
      <c r="FAW115" s="1009"/>
      <c r="FAX115" s="1009"/>
      <c r="FAY115" s="1009"/>
      <c r="FAZ115" s="1009"/>
      <c r="FBA115" s="1009"/>
      <c r="FBB115" s="1009"/>
      <c r="FBC115" s="1009"/>
      <c r="FBD115" s="1009"/>
      <c r="FBE115" s="1009"/>
      <c r="FBF115" s="1009"/>
      <c r="FBG115" s="1009"/>
      <c r="FBH115" s="1009"/>
      <c r="FBI115" s="1009"/>
      <c r="FBJ115" s="1009"/>
      <c r="FBK115" s="1009"/>
      <c r="FBL115" s="1009"/>
      <c r="FBM115" s="1009"/>
      <c r="FBN115" s="1009"/>
      <c r="FBO115" s="1009"/>
      <c r="FBP115" s="1009"/>
      <c r="FBQ115" s="1009"/>
      <c r="FBR115" s="1009"/>
      <c r="FBS115" s="1009"/>
      <c r="FBT115" s="1009"/>
      <c r="FBU115" s="1009"/>
      <c r="FBV115" s="1009"/>
      <c r="FBW115" s="1009"/>
      <c r="FBX115" s="1009"/>
      <c r="FBY115" s="1009"/>
      <c r="FBZ115" s="1009"/>
      <c r="FCA115" s="1009"/>
      <c r="FCB115" s="1009"/>
      <c r="FCC115" s="1009"/>
      <c r="FCD115" s="1009"/>
      <c r="FCE115" s="1009"/>
      <c r="FCF115" s="1009"/>
      <c r="FCG115" s="1009"/>
      <c r="FCH115" s="1009"/>
      <c r="FCI115" s="1009"/>
      <c r="FCJ115" s="1009"/>
      <c r="FCK115" s="1009"/>
      <c r="FCL115" s="1009"/>
      <c r="FCM115" s="1009"/>
      <c r="FCN115" s="1009"/>
      <c r="FCO115" s="1009"/>
      <c r="FCP115" s="1009"/>
      <c r="FCQ115" s="1009"/>
      <c r="FCR115" s="1009"/>
      <c r="FCS115" s="1009"/>
      <c r="FCT115" s="1009"/>
      <c r="FCU115" s="1009"/>
      <c r="FCV115" s="1009"/>
      <c r="FCW115" s="1009"/>
      <c r="FCX115" s="1009"/>
      <c r="FCY115" s="1009"/>
      <c r="FCZ115" s="1009"/>
      <c r="FDA115" s="1009"/>
      <c r="FDB115" s="1009"/>
      <c r="FDC115" s="1009"/>
      <c r="FDD115" s="1009"/>
      <c r="FDE115" s="1009"/>
      <c r="FDF115" s="1009"/>
      <c r="FDG115" s="1009"/>
      <c r="FDH115" s="1009"/>
      <c r="FDI115" s="1009"/>
      <c r="FDJ115" s="1009"/>
      <c r="FDK115" s="1009"/>
      <c r="FDL115" s="1009"/>
      <c r="FDM115" s="1009"/>
      <c r="FDN115" s="1009"/>
      <c r="FDO115" s="1009"/>
      <c r="FDP115" s="1009"/>
      <c r="FDQ115" s="1009"/>
      <c r="FDR115" s="1009"/>
      <c r="FDS115" s="1009"/>
      <c r="FDT115" s="1009"/>
      <c r="FDU115" s="1009"/>
      <c r="FDV115" s="1009"/>
      <c r="FDW115" s="1009"/>
      <c r="FDX115" s="1009"/>
      <c r="FDY115" s="1009"/>
      <c r="FDZ115" s="1009"/>
      <c r="FEA115" s="1009"/>
      <c r="FEB115" s="1009"/>
      <c r="FEC115" s="1009"/>
      <c r="FED115" s="1009"/>
      <c r="FEE115" s="1009"/>
      <c r="FEF115" s="1009"/>
      <c r="FEG115" s="1009"/>
      <c r="FEH115" s="1009"/>
      <c r="FEI115" s="1009"/>
      <c r="FEJ115" s="1009"/>
      <c r="FEK115" s="1009"/>
      <c r="FEL115" s="1009"/>
      <c r="FEM115" s="1009"/>
      <c r="FEN115" s="1009"/>
      <c r="FEO115" s="1009"/>
      <c r="FEP115" s="1009"/>
      <c r="FEQ115" s="1009"/>
      <c r="FER115" s="1009"/>
      <c r="FES115" s="1009"/>
      <c r="FET115" s="1009"/>
      <c r="FEU115" s="1009"/>
      <c r="FEV115" s="1009"/>
      <c r="FEW115" s="1009"/>
      <c r="FEX115" s="1009"/>
      <c r="FEY115" s="1009"/>
      <c r="FEZ115" s="1009"/>
      <c r="FFA115" s="1009"/>
      <c r="FFB115" s="1009"/>
      <c r="FFC115" s="1009"/>
      <c r="FFD115" s="1009"/>
      <c r="FFE115" s="1009"/>
      <c r="FFF115" s="1009"/>
      <c r="FFG115" s="1009"/>
      <c r="FFH115" s="1009"/>
      <c r="FFI115" s="1009"/>
      <c r="FFJ115" s="1009"/>
      <c r="FFK115" s="1009"/>
      <c r="FFL115" s="1009"/>
      <c r="FFM115" s="1009"/>
      <c r="FFN115" s="1009"/>
      <c r="FFO115" s="1009"/>
      <c r="FFP115" s="1009"/>
      <c r="FFQ115" s="1009"/>
      <c r="FFR115" s="1009"/>
      <c r="FFS115" s="1009"/>
      <c r="FFT115" s="1009"/>
      <c r="FFU115" s="1009"/>
      <c r="FFV115" s="1009"/>
      <c r="FFW115" s="1009"/>
      <c r="FFX115" s="1009"/>
      <c r="FFY115" s="1009"/>
      <c r="FFZ115" s="1009"/>
      <c r="FGA115" s="1009"/>
      <c r="FGB115" s="1009"/>
      <c r="FGC115" s="1009"/>
      <c r="FGD115" s="1009"/>
      <c r="FGE115" s="1009"/>
      <c r="FGF115" s="1009"/>
      <c r="FGG115" s="1009"/>
      <c r="FGH115" s="1009"/>
      <c r="FGI115" s="1009"/>
      <c r="FGJ115" s="1009"/>
      <c r="FGK115" s="1009"/>
      <c r="FGL115" s="1009"/>
      <c r="FGM115" s="1009"/>
      <c r="FGN115" s="1009"/>
      <c r="FGO115" s="1009"/>
      <c r="FGP115" s="1009"/>
      <c r="FGQ115" s="1009"/>
      <c r="FGR115" s="1009"/>
      <c r="FGS115" s="1009"/>
      <c r="FGT115" s="1009"/>
      <c r="FGU115" s="1009"/>
      <c r="FGV115" s="1009"/>
      <c r="FGW115" s="1009"/>
      <c r="FGX115" s="1009"/>
      <c r="FGY115" s="1009"/>
      <c r="FGZ115" s="1009"/>
      <c r="FHA115" s="1009"/>
      <c r="FHB115" s="1009"/>
      <c r="FHC115" s="1009"/>
      <c r="FHD115" s="1009"/>
      <c r="FHE115" s="1009"/>
      <c r="FHF115" s="1009"/>
      <c r="FHG115" s="1009"/>
      <c r="FHH115" s="1009"/>
      <c r="FHI115" s="1009"/>
      <c r="FHJ115" s="1009"/>
      <c r="FHK115" s="1009"/>
      <c r="FHL115" s="1009"/>
      <c r="FHM115" s="1009"/>
      <c r="FHN115" s="1009"/>
      <c r="FHO115" s="1009"/>
      <c r="FHP115" s="1009"/>
      <c r="FHQ115" s="1009"/>
      <c r="FHR115" s="1009"/>
      <c r="FHS115" s="1009"/>
      <c r="FHT115" s="1009"/>
      <c r="FHU115" s="1009"/>
      <c r="FHV115" s="1009"/>
      <c r="FHW115" s="1009"/>
      <c r="FHX115" s="1009"/>
      <c r="FHY115" s="1009"/>
      <c r="FHZ115" s="1009"/>
      <c r="FIA115" s="1009"/>
      <c r="FIB115" s="1009"/>
      <c r="FIC115" s="1009"/>
      <c r="FID115" s="1009"/>
      <c r="FIE115" s="1009"/>
      <c r="FIF115" s="1009"/>
      <c r="FIG115" s="1009"/>
      <c r="FIH115" s="1009"/>
      <c r="FII115" s="1009"/>
      <c r="FIJ115" s="1009"/>
      <c r="FIK115" s="1009"/>
      <c r="FIL115" s="1009"/>
      <c r="FIM115" s="1009"/>
      <c r="FIN115" s="1009"/>
      <c r="FIO115" s="1009"/>
      <c r="FIP115" s="1009"/>
      <c r="FIQ115" s="1009"/>
      <c r="FIR115" s="1009"/>
      <c r="FIS115" s="1009"/>
      <c r="FIT115" s="1009"/>
      <c r="FIU115" s="1009"/>
      <c r="FIV115" s="1009"/>
      <c r="FIW115" s="1009"/>
      <c r="FIX115" s="1009"/>
      <c r="FIY115" s="1009"/>
      <c r="FIZ115" s="1009"/>
      <c r="FJA115" s="1009"/>
      <c r="FJB115" s="1009"/>
      <c r="FJC115" s="1009"/>
      <c r="FJD115" s="1009"/>
      <c r="FJE115" s="1009"/>
      <c r="FJF115" s="1009"/>
      <c r="FJG115" s="1009"/>
      <c r="FJH115" s="1009"/>
      <c r="FJI115" s="1009"/>
      <c r="FJJ115" s="1009"/>
      <c r="FJK115" s="1009"/>
      <c r="FJL115" s="1009"/>
      <c r="FJM115" s="1009"/>
      <c r="FJN115" s="1009"/>
      <c r="FJO115" s="1009"/>
      <c r="FJP115" s="1009"/>
      <c r="FJQ115" s="1009"/>
      <c r="FJR115" s="1009"/>
      <c r="FJS115" s="1009"/>
      <c r="FJT115" s="1009"/>
      <c r="FJU115" s="1009"/>
      <c r="FJV115" s="1009"/>
      <c r="FJW115" s="1009"/>
      <c r="FJX115" s="1009"/>
      <c r="FJY115" s="1009"/>
      <c r="FJZ115" s="1009"/>
      <c r="FKA115" s="1009"/>
      <c r="FKB115" s="1009"/>
      <c r="FKC115" s="1009"/>
      <c r="FKD115" s="1009"/>
      <c r="FKE115" s="1009"/>
      <c r="FKF115" s="1009"/>
      <c r="FKG115" s="1009"/>
      <c r="FKH115" s="1009"/>
      <c r="FKI115" s="1009"/>
      <c r="FKJ115" s="1009"/>
      <c r="FKK115" s="1009"/>
      <c r="FKL115" s="1009"/>
      <c r="FKM115" s="1009"/>
      <c r="FKN115" s="1009"/>
      <c r="FKO115" s="1009"/>
      <c r="FKP115" s="1009"/>
      <c r="FKQ115" s="1009"/>
      <c r="FKR115" s="1009"/>
      <c r="FKS115" s="1009"/>
      <c r="FKT115" s="1009"/>
      <c r="FKU115" s="1009"/>
      <c r="FKV115" s="1009"/>
      <c r="FKW115" s="1009"/>
      <c r="FKX115" s="1009"/>
      <c r="FKY115" s="1009"/>
      <c r="FKZ115" s="1009"/>
      <c r="FLA115" s="1009"/>
      <c r="FLB115" s="1009"/>
      <c r="FLC115" s="1009"/>
      <c r="FLD115" s="1009"/>
      <c r="FLE115" s="1009"/>
      <c r="FLF115" s="1009"/>
      <c r="FLG115" s="1009"/>
      <c r="FLH115" s="1009"/>
      <c r="FLI115" s="1009"/>
      <c r="FLJ115" s="1009"/>
      <c r="FLK115" s="1009"/>
      <c r="FLL115" s="1009"/>
      <c r="FLM115" s="1009"/>
      <c r="FLN115" s="1009"/>
      <c r="FLO115" s="1009"/>
      <c r="FLP115" s="1009"/>
      <c r="FLQ115" s="1009"/>
      <c r="FLR115" s="1009"/>
      <c r="FLS115" s="1009"/>
      <c r="FLT115" s="1009"/>
      <c r="FLU115" s="1009"/>
      <c r="FLV115" s="1009"/>
      <c r="FLW115" s="1009"/>
      <c r="FLX115" s="1009"/>
      <c r="FLY115" s="1009"/>
      <c r="FLZ115" s="1009"/>
      <c r="FMA115" s="1009"/>
      <c r="FMB115" s="1009"/>
      <c r="FMC115" s="1009"/>
      <c r="FMD115" s="1009"/>
      <c r="FME115" s="1009"/>
      <c r="FMF115" s="1009"/>
      <c r="FMG115" s="1009"/>
      <c r="FMH115" s="1009"/>
      <c r="FMI115" s="1009"/>
      <c r="FMJ115" s="1009"/>
      <c r="FMK115" s="1009"/>
      <c r="FML115" s="1009"/>
      <c r="FMM115" s="1009"/>
      <c r="FMN115" s="1009"/>
      <c r="FMO115" s="1009"/>
      <c r="FMP115" s="1009"/>
      <c r="FMQ115" s="1009"/>
      <c r="FMR115" s="1009"/>
      <c r="FMS115" s="1009"/>
      <c r="FMT115" s="1009"/>
      <c r="FMU115" s="1009"/>
      <c r="FMV115" s="1009"/>
      <c r="FMW115" s="1009"/>
      <c r="FMX115" s="1009"/>
      <c r="FMY115" s="1009"/>
      <c r="FMZ115" s="1009"/>
      <c r="FNA115" s="1009"/>
      <c r="FNB115" s="1009"/>
      <c r="FNC115" s="1009"/>
      <c r="FND115" s="1009"/>
      <c r="FNE115" s="1009"/>
      <c r="FNF115" s="1009"/>
      <c r="FNG115" s="1009"/>
      <c r="FNH115" s="1009"/>
      <c r="FNI115" s="1009"/>
      <c r="FNJ115" s="1009"/>
      <c r="FNK115" s="1009"/>
      <c r="FNL115" s="1009"/>
      <c r="FNM115" s="1009"/>
      <c r="FNN115" s="1009"/>
      <c r="FNO115" s="1009"/>
      <c r="FNP115" s="1009"/>
      <c r="FNQ115" s="1009"/>
      <c r="FNR115" s="1009"/>
      <c r="FNS115" s="1009"/>
      <c r="FNT115" s="1009"/>
      <c r="FNU115" s="1009"/>
      <c r="FNV115" s="1009"/>
      <c r="FNW115" s="1009"/>
      <c r="FNX115" s="1009"/>
      <c r="FNY115" s="1009"/>
      <c r="FNZ115" s="1009"/>
      <c r="FOA115" s="1009"/>
      <c r="FOB115" s="1009"/>
      <c r="FOC115" s="1009"/>
      <c r="FOD115" s="1009"/>
      <c r="FOE115" s="1009"/>
      <c r="FOF115" s="1009"/>
      <c r="FOG115" s="1009"/>
      <c r="FOH115" s="1009"/>
      <c r="FOI115" s="1009"/>
      <c r="FOJ115" s="1009"/>
      <c r="FOK115" s="1009"/>
      <c r="FOL115" s="1009"/>
      <c r="FOM115" s="1009"/>
      <c r="FON115" s="1009"/>
      <c r="FOO115" s="1009"/>
      <c r="FOP115" s="1009"/>
      <c r="FOQ115" s="1009"/>
      <c r="FOR115" s="1009"/>
      <c r="FOS115" s="1009"/>
      <c r="FOT115" s="1009"/>
      <c r="FOU115" s="1009"/>
      <c r="FOV115" s="1009"/>
      <c r="FOW115" s="1009"/>
      <c r="FOX115" s="1009"/>
      <c r="FOY115" s="1009"/>
      <c r="FOZ115" s="1009"/>
      <c r="FPA115" s="1009"/>
      <c r="FPB115" s="1009"/>
      <c r="FPC115" s="1009"/>
      <c r="FPD115" s="1009"/>
      <c r="FPE115" s="1009"/>
      <c r="FPF115" s="1009"/>
      <c r="FPG115" s="1009"/>
      <c r="FPH115" s="1009"/>
      <c r="FPI115" s="1009"/>
      <c r="FPJ115" s="1009"/>
      <c r="FPK115" s="1009"/>
      <c r="FPL115" s="1009"/>
      <c r="FPM115" s="1009"/>
      <c r="FPN115" s="1009"/>
      <c r="FPO115" s="1009"/>
      <c r="FPP115" s="1009"/>
      <c r="FPQ115" s="1009"/>
      <c r="FPR115" s="1009"/>
      <c r="FPS115" s="1009"/>
      <c r="FPT115" s="1009"/>
      <c r="FPU115" s="1009"/>
      <c r="FPV115" s="1009"/>
      <c r="FPW115" s="1009"/>
      <c r="FPX115" s="1009"/>
      <c r="FPY115" s="1009"/>
      <c r="FPZ115" s="1009"/>
      <c r="FQA115" s="1009"/>
      <c r="FQB115" s="1009"/>
      <c r="FQC115" s="1009"/>
      <c r="FQD115" s="1009"/>
      <c r="FQE115" s="1009"/>
      <c r="FQF115" s="1009"/>
      <c r="FQG115" s="1009"/>
      <c r="FQH115" s="1009"/>
      <c r="FQI115" s="1009"/>
      <c r="FQJ115" s="1009"/>
      <c r="FQK115" s="1009"/>
      <c r="FQL115" s="1009"/>
      <c r="FQM115" s="1009"/>
      <c r="FQN115" s="1009"/>
      <c r="FQO115" s="1009"/>
      <c r="FQP115" s="1009"/>
      <c r="FQQ115" s="1009"/>
      <c r="FQR115" s="1009"/>
      <c r="FQS115" s="1009"/>
      <c r="FQT115" s="1009"/>
      <c r="FQU115" s="1009"/>
      <c r="FQV115" s="1009"/>
      <c r="FQW115" s="1009"/>
      <c r="FQX115" s="1009"/>
      <c r="FQY115" s="1009"/>
      <c r="FQZ115" s="1009"/>
      <c r="FRA115" s="1009"/>
      <c r="FRB115" s="1009"/>
      <c r="FRC115" s="1009"/>
      <c r="FRD115" s="1009"/>
      <c r="FRE115" s="1009"/>
      <c r="FRF115" s="1009"/>
      <c r="FRG115" s="1009"/>
      <c r="FRH115" s="1009"/>
      <c r="FRI115" s="1009"/>
      <c r="FRJ115" s="1009"/>
      <c r="FRK115" s="1009"/>
      <c r="FRL115" s="1009"/>
      <c r="FRM115" s="1009"/>
      <c r="FRN115" s="1009"/>
      <c r="FRO115" s="1009"/>
      <c r="FRP115" s="1009"/>
      <c r="FRQ115" s="1009"/>
      <c r="FRR115" s="1009"/>
      <c r="FRS115" s="1009"/>
      <c r="FRT115" s="1009"/>
      <c r="FRU115" s="1009"/>
      <c r="FRV115" s="1009"/>
      <c r="FRW115" s="1009"/>
      <c r="FRX115" s="1009"/>
      <c r="FRY115" s="1009"/>
      <c r="FRZ115" s="1009"/>
      <c r="FSA115" s="1009"/>
      <c r="FSB115" s="1009"/>
      <c r="FSC115" s="1009"/>
      <c r="FSD115" s="1009"/>
      <c r="FSE115" s="1009"/>
      <c r="FSF115" s="1009"/>
      <c r="FSG115" s="1009"/>
      <c r="FSH115" s="1009"/>
      <c r="FSI115" s="1009"/>
      <c r="FSJ115" s="1009"/>
      <c r="FSK115" s="1009"/>
      <c r="FSL115" s="1009"/>
      <c r="FSM115" s="1009"/>
      <c r="FSN115" s="1009"/>
      <c r="FSO115" s="1009"/>
      <c r="FSP115" s="1009"/>
      <c r="FSQ115" s="1009"/>
      <c r="FSR115" s="1009"/>
      <c r="FSS115" s="1009"/>
      <c r="FST115" s="1009"/>
      <c r="FSU115" s="1009"/>
      <c r="FSV115" s="1009"/>
      <c r="FSW115" s="1009"/>
      <c r="FSX115" s="1009"/>
      <c r="FSY115" s="1009"/>
      <c r="FSZ115" s="1009"/>
      <c r="FTA115" s="1009"/>
      <c r="FTB115" s="1009"/>
      <c r="FTC115" s="1009"/>
      <c r="FTD115" s="1009"/>
      <c r="FTE115" s="1009"/>
      <c r="FTF115" s="1009"/>
      <c r="FTG115" s="1009"/>
      <c r="FTH115" s="1009"/>
      <c r="FTI115" s="1009"/>
      <c r="FTJ115" s="1009"/>
      <c r="FTK115" s="1009"/>
      <c r="FTL115" s="1009"/>
      <c r="FTM115" s="1009"/>
      <c r="FTN115" s="1009"/>
      <c r="FTO115" s="1009"/>
      <c r="FTP115" s="1009"/>
      <c r="FTQ115" s="1009"/>
      <c r="FTR115" s="1009"/>
      <c r="FTS115" s="1009"/>
      <c r="FTT115" s="1009"/>
      <c r="FTU115" s="1009"/>
      <c r="FTV115" s="1009"/>
      <c r="FTW115" s="1009"/>
      <c r="FTX115" s="1009"/>
      <c r="FTY115" s="1009"/>
      <c r="FTZ115" s="1009"/>
      <c r="FUA115" s="1009"/>
      <c r="FUB115" s="1009"/>
      <c r="FUC115" s="1009"/>
      <c r="FUD115" s="1009"/>
      <c r="FUE115" s="1009"/>
      <c r="FUF115" s="1009"/>
      <c r="FUG115" s="1009"/>
      <c r="FUH115" s="1009"/>
      <c r="FUI115" s="1009"/>
      <c r="FUJ115" s="1009"/>
      <c r="FUK115" s="1009"/>
      <c r="FUL115" s="1009"/>
      <c r="FUM115" s="1009"/>
      <c r="FUN115" s="1009"/>
      <c r="FUO115" s="1009"/>
      <c r="FUP115" s="1009"/>
      <c r="FUQ115" s="1009"/>
      <c r="FUR115" s="1009"/>
      <c r="FUS115" s="1009"/>
      <c r="FUT115" s="1009"/>
      <c r="FUU115" s="1009"/>
      <c r="FUV115" s="1009"/>
      <c r="FUW115" s="1009"/>
      <c r="FUX115" s="1009"/>
      <c r="FUY115" s="1009"/>
      <c r="FUZ115" s="1009"/>
      <c r="FVA115" s="1009"/>
      <c r="FVB115" s="1009"/>
      <c r="FVC115" s="1009"/>
      <c r="FVD115" s="1009"/>
      <c r="FVE115" s="1009"/>
      <c r="FVF115" s="1009"/>
      <c r="FVG115" s="1009"/>
      <c r="FVH115" s="1009"/>
      <c r="FVI115" s="1009"/>
      <c r="FVJ115" s="1009"/>
      <c r="FVK115" s="1009"/>
      <c r="FVL115" s="1009"/>
      <c r="FVM115" s="1009"/>
      <c r="FVN115" s="1009"/>
      <c r="FVO115" s="1009"/>
      <c r="FVP115" s="1009"/>
      <c r="FVQ115" s="1009"/>
      <c r="FVR115" s="1009"/>
      <c r="FVS115" s="1009"/>
      <c r="FVT115" s="1009"/>
      <c r="FVU115" s="1009"/>
      <c r="FVV115" s="1009"/>
      <c r="FVW115" s="1009"/>
      <c r="FVX115" s="1009"/>
      <c r="FVY115" s="1009"/>
      <c r="FVZ115" s="1009"/>
      <c r="FWA115" s="1009"/>
      <c r="FWB115" s="1009"/>
      <c r="FWC115" s="1009"/>
      <c r="FWD115" s="1009"/>
      <c r="FWE115" s="1009"/>
      <c r="FWF115" s="1009"/>
      <c r="FWG115" s="1009"/>
      <c r="FWH115" s="1009"/>
      <c r="FWI115" s="1009"/>
      <c r="FWJ115" s="1009"/>
      <c r="FWK115" s="1009"/>
      <c r="FWL115" s="1009"/>
      <c r="FWM115" s="1009"/>
      <c r="FWN115" s="1009"/>
      <c r="FWO115" s="1009"/>
      <c r="FWP115" s="1009"/>
      <c r="FWQ115" s="1009"/>
      <c r="FWR115" s="1009"/>
      <c r="FWS115" s="1009"/>
      <c r="FWT115" s="1009"/>
      <c r="FWU115" s="1009"/>
      <c r="FWV115" s="1009"/>
      <c r="FWW115" s="1009"/>
      <c r="FWX115" s="1009"/>
      <c r="FWY115" s="1009"/>
      <c r="FWZ115" s="1009"/>
      <c r="FXA115" s="1009"/>
      <c r="FXB115" s="1009"/>
      <c r="FXC115" s="1009"/>
      <c r="FXD115" s="1009"/>
      <c r="FXE115" s="1009"/>
      <c r="FXF115" s="1009"/>
      <c r="FXG115" s="1009"/>
      <c r="FXH115" s="1009"/>
      <c r="FXI115" s="1009"/>
      <c r="FXJ115" s="1009"/>
      <c r="FXK115" s="1009"/>
      <c r="FXL115" s="1009"/>
      <c r="FXM115" s="1009"/>
      <c r="FXN115" s="1009"/>
      <c r="FXO115" s="1009"/>
      <c r="FXP115" s="1009"/>
      <c r="FXQ115" s="1009"/>
      <c r="FXR115" s="1009"/>
      <c r="FXS115" s="1009"/>
      <c r="FXT115" s="1009"/>
      <c r="FXU115" s="1009"/>
      <c r="FXV115" s="1009"/>
      <c r="FXW115" s="1009"/>
      <c r="FXX115" s="1009"/>
      <c r="FXY115" s="1009"/>
      <c r="FXZ115" s="1009"/>
      <c r="FYA115" s="1009"/>
      <c r="FYB115" s="1009"/>
      <c r="FYC115" s="1009"/>
      <c r="FYD115" s="1009"/>
      <c r="FYE115" s="1009"/>
      <c r="FYF115" s="1009"/>
      <c r="FYG115" s="1009"/>
      <c r="FYH115" s="1009"/>
      <c r="FYI115" s="1009"/>
      <c r="FYJ115" s="1009"/>
      <c r="FYK115" s="1009"/>
      <c r="FYL115" s="1009"/>
      <c r="FYM115" s="1009"/>
      <c r="FYN115" s="1009"/>
      <c r="FYO115" s="1009"/>
      <c r="FYP115" s="1009"/>
      <c r="FYQ115" s="1009"/>
      <c r="FYR115" s="1009"/>
      <c r="FYS115" s="1009"/>
      <c r="FYT115" s="1009"/>
      <c r="FYU115" s="1009"/>
      <c r="FYV115" s="1009"/>
      <c r="FYW115" s="1009"/>
      <c r="FYX115" s="1009"/>
      <c r="FYY115" s="1009"/>
      <c r="FYZ115" s="1009"/>
      <c r="FZA115" s="1009"/>
      <c r="FZB115" s="1009"/>
      <c r="FZC115" s="1009"/>
      <c r="FZD115" s="1009"/>
      <c r="FZE115" s="1009"/>
      <c r="FZF115" s="1009"/>
      <c r="FZG115" s="1009"/>
      <c r="FZH115" s="1009"/>
      <c r="FZI115" s="1009"/>
      <c r="FZJ115" s="1009"/>
      <c r="FZK115" s="1009"/>
      <c r="FZL115" s="1009"/>
      <c r="FZM115" s="1009"/>
      <c r="FZN115" s="1009"/>
      <c r="FZO115" s="1009"/>
      <c r="FZP115" s="1009"/>
      <c r="FZQ115" s="1009"/>
      <c r="FZR115" s="1009"/>
      <c r="FZS115" s="1009"/>
      <c r="FZT115" s="1009"/>
      <c r="FZU115" s="1009"/>
      <c r="FZV115" s="1009"/>
      <c r="FZW115" s="1009"/>
      <c r="FZX115" s="1009"/>
      <c r="FZY115" s="1009"/>
      <c r="FZZ115" s="1009"/>
      <c r="GAA115" s="1009"/>
      <c r="GAB115" s="1009"/>
      <c r="GAC115" s="1009"/>
      <c r="GAD115" s="1009"/>
      <c r="GAE115" s="1009"/>
      <c r="GAF115" s="1009"/>
      <c r="GAG115" s="1009"/>
      <c r="GAH115" s="1009"/>
      <c r="GAI115" s="1009"/>
      <c r="GAJ115" s="1009"/>
      <c r="GAK115" s="1009"/>
      <c r="GAL115" s="1009"/>
      <c r="GAM115" s="1009"/>
      <c r="GAN115" s="1009"/>
      <c r="GAO115" s="1009"/>
      <c r="GAP115" s="1009"/>
      <c r="GAQ115" s="1009"/>
      <c r="GAR115" s="1009"/>
      <c r="GAS115" s="1009"/>
      <c r="GAT115" s="1009"/>
      <c r="GAU115" s="1009"/>
      <c r="GAV115" s="1009"/>
      <c r="GAW115" s="1009"/>
      <c r="GAX115" s="1009"/>
      <c r="GAY115" s="1009"/>
      <c r="GAZ115" s="1009"/>
      <c r="GBA115" s="1009"/>
      <c r="GBB115" s="1009"/>
      <c r="GBC115" s="1009"/>
      <c r="GBD115" s="1009"/>
      <c r="GBE115" s="1009"/>
      <c r="GBF115" s="1009"/>
      <c r="GBG115" s="1009"/>
      <c r="GBH115" s="1009"/>
      <c r="GBI115" s="1009"/>
      <c r="GBJ115" s="1009"/>
      <c r="GBK115" s="1009"/>
      <c r="GBL115" s="1009"/>
      <c r="GBM115" s="1009"/>
      <c r="GBN115" s="1009"/>
      <c r="GBO115" s="1009"/>
      <c r="GBP115" s="1009"/>
      <c r="GBQ115" s="1009"/>
      <c r="GBR115" s="1009"/>
      <c r="GBS115" s="1009"/>
      <c r="GBT115" s="1009"/>
      <c r="GBU115" s="1009"/>
      <c r="GBV115" s="1009"/>
      <c r="GBW115" s="1009"/>
      <c r="GBX115" s="1009"/>
      <c r="GBY115" s="1009"/>
      <c r="GBZ115" s="1009"/>
      <c r="GCA115" s="1009"/>
      <c r="GCB115" s="1009"/>
      <c r="GCC115" s="1009"/>
      <c r="GCD115" s="1009"/>
      <c r="GCE115" s="1009"/>
      <c r="GCF115" s="1009"/>
      <c r="GCG115" s="1009"/>
      <c r="GCH115" s="1009"/>
      <c r="GCI115" s="1009"/>
      <c r="GCJ115" s="1009"/>
      <c r="GCK115" s="1009"/>
      <c r="GCL115" s="1009"/>
      <c r="GCM115" s="1009"/>
      <c r="GCN115" s="1009"/>
      <c r="GCO115" s="1009"/>
      <c r="GCP115" s="1009"/>
      <c r="GCQ115" s="1009"/>
      <c r="GCR115" s="1009"/>
      <c r="GCS115" s="1009"/>
      <c r="GCT115" s="1009"/>
      <c r="GCU115" s="1009"/>
      <c r="GCV115" s="1009"/>
      <c r="GCW115" s="1009"/>
      <c r="GCX115" s="1009"/>
      <c r="GCY115" s="1009"/>
      <c r="GCZ115" s="1009"/>
      <c r="GDA115" s="1009"/>
      <c r="GDB115" s="1009"/>
      <c r="GDC115" s="1009"/>
      <c r="GDD115" s="1009"/>
      <c r="GDE115" s="1009"/>
      <c r="GDF115" s="1009"/>
      <c r="GDG115" s="1009"/>
      <c r="GDH115" s="1009"/>
      <c r="GDI115" s="1009"/>
      <c r="GDJ115" s="1009"/>
      <c r="GDK115" s="1009"/>
      <c r="GDL115" s="1009"/>
      <c r="GDM115" s="1009"/>
      <c r="GDN115" s="1009"/>
      <c r="GDO115" s="1009"/>
      <c r="GDP115" s="1009"/>
      <c r="GDQ115" s="1009"/>
      <c r="GDR115" s="1009"/>
      <c r="GDS115" s="1009"/>
      <c r="GDT115" s="1009"/>
      <c r="GDU115" s="1009"/>
      <c r="GDV115" s="1009"/>
      <c r="GDW115" s="1009"/>
      <c r="GDX115" s="1009"/>
      <c r="GDY115" s="1009"/>
      <c r="GDZ115" s="1009"/>
      <c r="GEA115" s="1009"/>
      <c r="GEB115" s="1009"/>
      <c r="GEC115" s="1009"/>
      <c r="GED115" s="1009"/>
      <c r="GEE115" s="1009"/>
      <c r="GEF115" s="1009"/>
      <c r="GEG115" s="1009"/>
      <c r="GEH115" s="1009"/>
      <c r="GEI115" s="1009"/>
      <c r="GEJ115" s="1009"/>
      <c r="GEK115" s="1009"/>
      <c r="GEL115" s="1009"/>
      <c r="GEM115" s="1009"/>
      <c r="GEN115" s="1009"/>
      <c r="GEO115" s="1009"/>
      <c r="GEP115" s="1009"/>
      <c r="GEQ115" s="1009"/>
      <c r="GER115" s="1009"/>
      <c r="GES115" s="1009"/>
      <c r="GET115" s="1009"/>
      <c r="GEU115" s="1009"/>
      <c r="GEV115" s="1009"/>
      <c r="GEW115" s="1009"/>
      <c r="GEX115" s="1009"/>
      <c r="GEY115" s="1009"/>
      <c r="GEZ115" s="1009"/>
      <c r="GFA115" s="1009"/>
      <c r="GFB115" s="1009"/>
      <c r="GFC115" s="1009"/>
      <c r="GFD115" s="1009"/>
      <c r="GFE115" s="1009"/>
      <c r="GFF115" s="1009"/>
      <c r="GFG115" s="1009"/>
      <c r="GFH115" s="1009"/>
      <c r="GFI115" s="1009"/>
      <c r="GFJ115" s="1009"/>
      <c r="GFK115" s="1009"/>
      <c r="GFL115" s="1009"/>
      <c r="GFM115" s="1009"/>
      <c r="GFN115" s="1009"/>
      <c r="GFO115" s="1009"/>
      <c r="GFP115" s="1009"/>
      <c r="GFQ115" s="1009"/>
      <c r="GFR115" s="1009"/>
      <c r="GFS115" s="1009"/>
      <c r="GFT115" s="1009"/>
      <c r="GFU115" s="1009"/>
      <c r="GFV115" s="1009"/>
      <c r="GFW115" s="1009"/>
      <c r="GFX115" s="1009"/>
      <c r="GFY115" s="1009"/>
      <c r="GFZ115" s="1009"/>
      <c r="GGA115" s="1009"/>
      <c r="GGB115" s="1009"/>
      <c r="GGC115" s="1009"/>
      <c r="GGD115" s="1009"/>
      <c r="GGE115" s="1009"/>
      <c r="GGF115" s="1009"/>
      <c r="GGG115" s="1009"/>
      <c r="GGH115" s="1009"/>
      <c r="GGI115" s="1009"/>
      <c r="GGJ115" s="1009"/>
      <c r="GGK115" s="1009"/>
      <c r="GGL115" s="1009"/>
      <c r="GGM115" s="1009"/>
      <c r="GGN115" s="1009"/>
      <c r="GGO115" s="1009"/>
      <c r="GGP115" s="1009"/>
      <c r="GGQ115" s="1009"/>
      <c r="GGR115" s="1009"/>
      <c r="GGS115" s="1009"/>
      <c r="GGT115" s="1009"/>
      <c r="GGU115" s="1009"/>
      <c r="GGV115" s="1009"/>
      <c r="GGW115" s="1009"/>
      <c r="GGX115" s="1009"/>
      <c r="GGY115" s="1009"/>
      <c r="GGZ115" s="1009"/>
      <c r="GHA115" s="1009"/>
      <c r="GHB115" s="1009"/>
      <c r="GHC115" s="1009"/>
      <c r="GHD115" s="1009"/>
      <c r="GHE115" s="1009"/>
      <c r="GHF115" s="1009"/>
      <c r="GHG115" s="1009"/>
      <c r="GHH115" s="1009"/>
      <c r="GHI115" s="1009"/>
      <c r="GHJ115" s="1009"/>
      <c r="GHK115" s="1009"/>
      <c r="GHL115" s="1009"/>
      <c r="GHM115" s="1009"/>
      <c r="GHN115" s="1009"/>
      <c r="GHO115" s="1009"/>
      <c r="GHP115" s="1009"/>
      <c r="GHQ115" s="1009"/>
      <c r="GHR115" s="1009"/>
      <c r="GHS115" s="1009"/>
      <c r="GHT115" s="1009"/>
      <c r="GHU115" s="1009"/>
      <c r="GHV115" s="1009"/>
      <c r="GHW115" s="1009"/>
      <c r="GHX115" s="1009"/>
      <c r="GHY115" s="1009"/>
      <c r="GHZ115" s="1009"/>
      <c r="GIA115" s="1009"/>
      <c r="GIB115" s="1009"/>
      <c r="GIC115" s="1009"/>
      <c r="GID115" s="1009"/>
      <c r="GIE115" s="1009"/>
      <c r="GIF115" s="1009"/>
      <c r="GIG115" s="1009"/>
      <c r="GIH115" s="1009"/>
      <c r="GII115" s="1009"/>
      <c r="GIJ115" s="1009"/>
      <c r="GIK115" s="1009"/>
      <c r="GIL115" s="1009"/>
      <c r="GIM115" s="1009"/>
      <c r="GIN115" s="1009"/>
      <c r="GIO115" s="1009"/>
      <c r="GIP115" s="1009"/>
      <c r="GIQ115" s="1009"/>
      <c r="GIR115" s="1009"/>
      <c r="GIS115" s="1009"/>
      <c r="GIT115" s="1009"/>
      <c r="GIU115" s="1009"/>
      <c r="GIV115" s="1009"/>
      <c r="GIW115" s="1009"/>
      <c r="GIX115" s="1009"/>
      <c r="GIY115" s="1009"/>
      <c r="GIZ115" s="1009"/>
      <c r="GJA115" s="1009"/>
      <c r="GJB115" s="1009"/>
      <c r="GJC115" s="1009"/>
      <c r="GJD115" s="1009"/>
      <c r="GJE115" s="1009"/>
      <c r="GJF115" s="1009"/>
      <c r="GJG115" s="1009"/>
      <c r="GJH115" s="1009"/>
      <c r="GJI115" s="1009"/>
      <c r="GJJ115" s="1009"/>
      <c r="GJK115" s="1009"/>
      <c r="GJL115" s="1009"/>
      <c r="GJM115" s="1009"/>
      <c r="GJN115" s="1009"/>
      <c r="GJO115" s="1009"/>
      <c r="GJP115" s="1009"/>
      <c r="GJQ115" s="1009"/>
      <c r="GJR115" s="1009"/>
      <c r="GJS115" s="1009"/>
      <c r="GJT115" s="1009"/>
      <c r="GJU115" s="1009"/>
      <c r="GJV115" s="1009"/>
      <c r="GJW115" s="1009"/>
      <c r="GJX115" s="1009"/>
      <c r="GJY115" s="1009"/>
      <c r="GJZ115" s="1009"/>
      <c r="GKA115" s="1009"/>
      <c r="GKB115" s="1009"/>
      <c r="GKC115" s="1009"/>
      <c r="GKD115" s="1009"/>
      <c r="GKE115" s="1009"/>
      <c r="GKF115" s="1009"/>
      <c r="GKG115" s="1009"/>
      <c r="GKH115" s="1009"/>
      <c r="GKI115" s="1009"/>
      <c r="GKJ115" s="1009"/>
      <c r="GKK115" s="1009"/>
      <c r="GKL115" s="1009"/>
      <c r="GKM115" s="1009"/>
      <c r="GKN115" s="1009"/>
      <c r="GKO115" s="1009"/>
      <c r="GKP115" s="1009"/>
      <c r="GKQ115" s="1009"/>
      <c r="GKR115" s="1009"/>
      <c r="GKS115" s="1009"/>
      <c r="GKT115" s="1009"/>
      <c r="GKU115" s="1009"/>
      <c r="GKV115" s="1009"/>
      <c r="GKW115" s="1009"/>
      <c r="GKX115" s="1009"/>
      <c r="GKY115" s="1009"/>
      <c r="GKZ115" s="1009"/>
      <c r="GLA115" s="1009"/>
      <c r="GLB115" s="1009"/>
      <c r="GLC115" s="1009"/>
      <c r="GLD115" s="1009"/>
      <c r="GLE115" s="1009"/>
      <c r="GLF115" s="1009"/>
      <c r="GLG115" s="1009"/>
      <c r="GLH115" s="1009"/>
      <c r="GLI115" s="1009"/>
      <c r="GLJ115" s="1009"/>
      <c r="GLK115" s="1009"/>
      <c r="GLL115" s="1009"/>
      <c r="GLM115" s="1009"/>
      <c r="GLN115" s="1009"/>
      <c r="GLO115" s="1009"/>
      <c r="GLP115" s="1009"/>
      <c r="GLQ115" s="1009"/>
      <c r="GLR115" s="1009"/>
      <c r="GLS115" s="1009"/>
      <c r="GLT115" s="1009"/>
      <c r="GLU115" s="1009"/>
      <c r="GLV115" s="1009"/>
      <c r="GLW115" s="1009"/>
      <c r="GLX115" s="1009"/>
      <c r="GLY115" s="1009"/>
      <c r="GLZ115" s="1009"/>
      <c r="GMA115" s="1009"/>
      <c r="GMB115" s="1009"/>
      <c r="GMC115" s="1009"/>
      <c r="GMD115" s="1009"/>
      <c r="GME115" s="1009"/>
      <c r="GMF115" s="1009"/>
      <c r="GMG115" s="1009"/>
      <c r="GMH115" s="1009"/>
      <c r="GMI115" s="1009"/>
      <c r="GMJ115" s="1009"/>
      <c r="GMK115" s="1009"/>
      <c r="GML115" s="1009"/>
      <c r="GMM115" s="1009"/>
      <c r="GMN115" s="1009"/>
      <c r="GMO115" s="1009"/>
      <c r="GMP115" s="1009"/>
      <c r="GMQ115" s="1009"/>
      <c r="GMR115" s="1009"/>
      <c r="GMS115" s="1009"/>
      <c r="GMT115" s="1009"/>
      <c r="GMU115" s="1009"/>
      <c r="GMV115" s="1009"/>
      <c r="GMW115" s="1009"/>
      <c r="GMX115" s="1009"/>
      <c r="GMY115" s="1009"/>
      <c r="GMZ115" s="1009"/>
      <c r="GNA115" s="1009"/>
      <c r="GNB115" s="1009"/>
      <c r="GNC115" s="1009"/>
      <c r="GND115" s="1009"/>
      <c r="GNE115" s="1009"/>
      <c r="GNF115" s="1009"/>
      <c r="GNG115" s="1009"/>
      <c r="GNH115" s="1009"/>
      <c r="GNI115" s="1009"/>
      <c r="GNJ115" s="1009"/>
      <c r="GNK115" s="1009"/>
      <c r="GNL115" s="1009"/>
      <c r="GNM115" s="1009"/>
      <c r="GNN115" s="1009"/>
      <c r="GNO115" s="1009"/>
      <c r="GNP115" s="1009"/>
      <c r="GNQ115" s="1009"/>
      <c r="GNR115" s="1009"/>
      <c r="GNS115" s="1009"/>
      <c r="GNT115" s="1009"/>
      <c r="GNU115" s="1009"/>
      <c r="GNV115" s="1009"/>
      <c r="GNW115" s="1009"/>
      <c r="GNX115" s="1009"/>
      <c r="GNY115" s="1009"/>
      <c r="GNZ115" s="1009"/>
      <c r="GOA115" s="1009"/>
      <c r="GOB115" s="1009"/>
      <c r="GOC115" s="1009"/>
      <c r="GOD115" s="1009"/>
      <c r="GOE115" s="1009"/>
      <c r="GOF115" s="1009"/>
      <c r="GOG115" s="1009"/>
      <c r="GOH115" s="1009"/>
      <c r="GOI115" s="1009"/>
      <c r="GOJ115" s="1009"/>
      <c r="GOK115" s="1009"/>
      <c r="GOL115" s="1009"/>
      <c r="GOM115" s="1009"/>
      <c r="GON115" s="1009"/>
      <c r="GOO115" s="1009"/>
      <c r="GOP115" s="1009"/>
      <c r="GOQ115" s="1009"/>
      <c r="GOR115" s="1009"/>
      <c r="GOS115" s="1009"/>
      <c r="GOT115" s="1009"/>
      <c r="GOU115" s="1009"/>
      <c r="GOV115" s="1009"/>
      <c r="GOW115" s="1009"/>
      <c r="GOX115" s="1009"/>
      <c r="GOY115" s="1009"/>
      <c r="GOZ115" s="1009"/>
      <c r="GPA115" s="1009"/>
      <c r="GPB115" s="1009"/>
      <c r="GPC115" s="1009"/>
      <c r="GPD115" s="1009"/>
      <c r="GPE115" s="1009"/>
      <c r="GPF115" s="1009"/>
      <c r="GPG115" s="1009"/>
      <c r="GPH115" s="1009"/>
      <c r="GPI115" s="1009"/>
      <c r="GPJ115" s="1009"/>
      <c r="GPK115" s="1009"/>
      <c r="GPL115" s="1009"/>
      <c r="GPM115" s="1009"/>
      <c r="GPN115" s="1009"/>
      <c r="GPO115" s="1009"/>
      <c r="GPP115" s="1009"/>
      <c r="GPQ115" s="1009"/>
      <c r="GPR115" s="1009"/>
      <c r="GPS115" s="1009"/>
      <c r="GPT115" s="1009"/>
      <c r="GPU115" s="1009"/>
      <c r="GPV115" s="1009"/>
      <c r="GPW115" s="1009"/>
      <c r="GPX115" s="1009"/>
      <c r="GPY115" s="1009"/>
      <c r="GPZ115" s="1009"/>
      <c r="GQA115" s="1009"/>
      <c r="GQB115" s="1009"/>
      <c r="GQC115" s="1009"/>
      <c r="GQD115" s="1009"/>
      <c r="GQE115" s="1009"/>
      <c r="GQF115" s="1009"/>
      <c r="GQG115" s="1009"/>
      <c r="GQH115" s="1009"/>
      <c r="GQI115" s="1009"/>
      <c r="GQJ115" s="1009"/>
      <c r="GQK115" s="1009"/>
      <c r="GQL115" s="1009"/>
      <c r="GQM115" s="1009"/>
      <c r="GQN115" s="1009"/>
      <c r="GQO115" s="1009"/>
      <c r="GQP115" s="1009"/>
      <c r="GQQ115" s="1009"/>
      <c r="GQR115" s="1009"/>
      <c r="GQS115" s="1009"/>
      <c r="GQT115" s="1009"/>
      <c r="GQU115" s="1009"/>
      <c r="GQV115" s="1009"/>
      <c r="GQW115" s="1009"/>
      <c r="GQX115" s="1009"/>
      <c r="GQY115" s="1009"/>
      <c r="GQZ115" s="1009"/>
      <c r="GRA115" s="1009"/>
      <c r="GRB115" s="1009"/>
      <c r="GRC115" s="1009"/>
      <c r="GRD115" s="1009"/>
      <c r="GRE115" s="1009"/>
      <c r="GRF115" s="1009"/>
      <c r="GRG115" s="1009"/>
      <c r="GRH115" s="1009"/>
      <c r="GRI115" s="1009"/>
      <c r="GRJ115" s="1009"/>
      <c r="GRK115" s="1009"/>
      <c r="GRL115" s="1009"/>
      <c r="GRM115" s="1009"/>
      <c r="GRN115" s="1009"/>
      <c r="GRO115" s="1009"/>
      <c r="GRP115" s="1009"/>
      <c r="GRQ115" s="1009"/>
      <c r="GRR115" s="1009"/>
      <c r="GRS115" s="1009"/>
      <c r="GRT115" s="1009"/>
      <c r="GRU115" s="1009"/>
      <c r="GRV115" s="1009"/>
      <c r="GRW115" s="1009"/>
      <c r="GRX115" s="1009"/>
      <c r="GRY115" s="1009"/>
      <c r="GRZ115" s="1009"/>
      <c r="GSA115" s="1009"/>
      <c r="GSB115" s="1009"/>
      <c r="GSC115" s="1009"/>
      <c r="GSD115" s="1009"/>
      <c r="GSE115" s="1009"/>
      <c r="GSF115" s="1009"/>
      <c r="GSG115" s="1009"/>
      <c r="GSH115" s="1009"/>
      <c r="GSI115" s="1009"/>
      <c r="GSJ115" s="1009"/>
      <c r="GSK115" s="1009"/>
      <c r="GSL115" s="1009"/>
      <c r="GSM115" s="1009"/>
      <c r="GSN115" s="1009"/>
      <c r="GSO115" s="1009"/>
      <c r="GSP115" s="1009"/>
      <c r="GSQ115" s="1009"/>
      <c r="GSR115" s="1009"/>
      <c r="GSS115" s="1009"/>
      <c r="GST115" s="1009"/>
      <c r="GSU115" s="1009"/>
      <c r="GSV115" s="1009"/>
      <c r="GSW115" s="1009"/>
      <c r="GSX115" s="1009"/>
      <c r="GSY115" s="1009"/>
      <c r="GSZ115" s="1009"/>
      <c r="GTA115" s="1009"/>
      <c r="GTB115" s="1009"/>
      <c r="GTC115" s="1009"/>
      <c r="GTD115" s="1009"/>
      <c r="GTE115" s="1009"/>
      <c r="GTF115" s="1009"/>
      <c r="GTG115" s="1009"/>
      <c r="GTH115" s="1009"/>
      <c r="GTI115" s="1009"/>
      <c r="GTJ115" s="1009"/>
      <c r="GTK115" s="1009"/>
      <c r="GTL115" s="1009"/>
      <c r="GTM115" s="1009"/>
      <c r="GTN115" s="1009"/>
      <c r="GTO115" s="1009"/>
      <c r="GTP115" s="1009"/>
      <c r="GTQ115" s="1009"/>
      <c r="GTR115" s="1009"/>
      <c r="GTS115" s="1009"/>
      <c r="GTT115" s="1009"/>
      <c r="GTU115" s="1009"/>
      <c r="GTV115" s="1009"/>
      <c r="GTW115" s="1009"/>
      <c r="GTX115" s="1009"/>
      <c r="GTY115" s="1009"/>
      <c r="GTZ115" s="1009"/>
      <c r="GUA115" s="1009"/>
      <c r="GUB115" s="1009"/>
      <c r="GUC115" s="1009"/>
      <c r="GUD115" s="1009"/>
      <c r="GUE115" s="1009"/>
      <c r="GUF115" s="1009"/>
      <c r="GUG115" s="1009"/>
      <c r="GUH115" s="1009"/>
      <c r="GUI115" s="1009"/>
      <c r="GUJ115" s="1009"/>
      <c r="GUK115" s="1009"/>
      <c r="GUL115" s="1009"/>
      <c r="GUM115" s="1009"/>
      <c r="GUN115" s="1009"/>
      <c r="GUO115" s="1009"/>
      <c r="GUP115" s="1009"/>
      <c r="GUQ115" s="1009"/>
      <c r="GUR115" s="1009"/>
      <c r="GUS115" s="1009"/>
      <c r="GUT115" s="1009"/>
      <c r="GUU115" s="1009"/>
      <c r="GUV115" s="1009"/>
      <c r="GUW115" s="1009"/>
      <c r="GUX115" s="1009"/>
      <c r="GUY115" s="1009"/>
      <c r="GUZ115" s="1009"/>
      <c r="GVA115" s="1009"/>
      <c r="GVB115" s="1009"/>
      <c r="GVC115" s="1009"/>
      <c r="GVD115" s="1009"/>
      <c r="GVE115" s="1009"/>
      <c r="GVF115" s="1009"/>
      <c r="GVG115" s="1009"/>
      <c r="GVH115" s="1009"/>
      <c r="GVI115" s="1009"/>
      <c r="GVJ115" s="1009"/>
      <c r="GVK115" s="1009"/>
      <c r="GVL115" s="1009"/>
      <c r="GVM115" s="1009"/>
      <c r="GVN115" s="1009"/>
      <c r="GVO115" s="1009"/>
      <c r="GVP115" s="1009"/>
      <c r="GVQ115" s="1009"/>
      <c r="GVR115" s="1009"/>
      <c r="GVS115" s="1009"/>
      <c r="GVT115" s="1009"/>
      <c r="GVU115" s="1009"/>
      <c r="GVV115" s="1009"/>
      <c r="GVW115" s="1009"/>
      <c r="GVX115" s="1009"/>
      <c r="GVY115" s="1009"/>
      <c r="GVZ115" s="1009"/>
      <c r="GWA115" s="1009"/>
      <c r="GWB115" s="1009"/>
      <c r="GWC115" s="1009"/>
      <c r="GWD115" s="1009"/>
      <c r="GWE115" s="1009"/>
      <c r="GWF115" s="1009"/>
      <c r="GWG115" s="1009"/>
      <c r="GWH115" s="1009"/>
      <c r="GWI115" s="1009"/>
      <c r="GWJ115" s="1009"/>
      <c r="GWK115" s="1009"/>
      <c r="GWL115" s="1009"/>
      <c r="GWM115" s="1009"/>
      <c r="GWN115" s="1009"/>
      <c r="GWO115" s="1009"/>
      <c r="GWP115" s="1009"/>
      <c r="GWQ115" s="1009"/>
      <c r="GWR115" s="1009"/>
      <c r="GWS115" s="1009"/>
      <c r="GWT115" s="1009"/>
      <c r="GWU115" s="1009"/>
      <c r="GWV115" s="1009"/>
      <c r="GWW115" s="1009"/>
      <c r="GWX115" s="1009"/>
      <c r="GWY115" s="1009"/>
      <c r="GWZ115" s="1009"/>
      <c r="GXA115" s="1009"/>
      <c r="GXB115" s="1009"/>
      <c r="GXC115" s="1009"/>
      <c r="GXD115" s="1009"/>
      <c r="GXE115" s="1009"/>
      <c r="GXF115" s="1009"/>
      <c r="GXG115" s="1009"/>
      <c r="GXH115" s="1009"/>
      <c r="GXI115" s="1009"/>
      <c r="GXJ115" s="1009"/>
      <c r="GXK115" s="1009"/>
      <c r="GXL115" s="1009"/>
      <c r="GXM115" s="1009"/>
      <c r="GXN115" s="1009"/>
      <c r="GXO115" s="1009"/>
      <c r="GXP115" s="1009"/>
      <c r="GXQ115" s="1009"/>
      <c r="GXR115" s="1009"/>
      <c r="GXS115" s="1009"/>
      <c r="GXT115" s="1009"/>
      <c r="GXU115" s="1009"/>
      <c r="GXV115" s="1009"/>
      <c r="GXW115" s="1009"/>
      <c r="GXX115" s="1009"/>
      <c r="GXY115" s="1009"/>
      <c r="GXZ115" s="1009"/>
      <c r="GYA115" s="1009"/>
      <c r="GYB115" s="1009"/>
      <c r="GYC115" s="1009"/>
      <c r="GYD115" s="1009"/>
      <c r="GYE115" s="1009"/>
      <c r="GYF115" s="1009"/>
      <c r="GYG115" s="1009"/>
      <c r="GYH115" s="1009"/>
      <c r="GYI115" s="1009"/>
      <c r="GYJ115" s="1009"/>
      <c r="GYK115" s="1009"/>
      <c r="GYL115" s="1009"/>
      <c r="GYM115" s="1009"/>
      <c r="GYN115" s="1009"/>
      <c r="GYO115" s="1009"/>
      <c r="GYP115" s="1009"/>
      <c r="GYQ115" s="1009"/>
      <c r="GYR115" s="1009"/>
      <c r="GYS115" s="1009"/>
      <c r="GYT115" s="1009"/>
      <c r="GYU115" s="1009"/>
      <c r="GYV115" s="1009"/>
      <c r="GYW115" s="1009"/>
      <c r="GYX115" s="1009"/>
      <c r="GYY115" s="1009"/>
      <c r="GYZ115" s="1009"/>
      <c r="GZA115" s="1009"/>
      <c r="GZB115" s="1009"/>
      <c r="GZC115" s="1009"/>
      <c r="GZD115" s="1009"/>
      <c r="GZE115" s="1009"/>
      <c r="GZF115" s="1009"/>
      <c r="GZG115" s="1009"/>
      <c r="GZH115" s="1009"/>
      <c r="GZI115" s="1009"/>
      <c r="GZJ115" s="1009"/>
      <c r="GZK115" s="1009"/>
      <c r="GZL115" s="1009"/>
      <c r="GZM115" s="1009"/>
      <c r="GZN115" s="1009"/>
      <c r="GZO115" s="1009"/>
      <c r="GZP115" s="1009"/>
      <c r="GZQ115" s="1009"/>
      <c r="GZR115" s="1009"/>
      <c r="GZS115" s="1009"/>
      <c r="GZT115" s="1009"/>
      <c r="GZU115" s="1009"/>
      <c r="GZV115" s="1009"/>
      <c r="GZW115" s="1009"/>
      <c r="GZX115" s="1009"/>
      <c r="GZY115" s="1009"/>
      <c r="GZZ115" s="1009"/>
      <c r="HAA115" s="1009"/>
      <c r="HAB115" s="1009"/>
      <c r="HAC115" s="1009"/>
      <c r="HAD115" s="1009"/>
      <c r="HAE115" s="1009"/>
      <c r="HAF115" s="1009"/>
      <c r="HAG115" s="1009"/>
      <c r="HAH115" s="1009"/>
      <c r="HAI115" s="1009"/>
      <c r="HAJ115" s="1009"/>
      <c r="HAK115" s="1009"/>
      <c r="HAL115" s="1009"/>
      <c r="HAM115" s="1009"/>
      <c r="HAN115" s="1009"/>
      <c r="HAO115" s="1009"/>
      <c r="HAP115" s="1009"/>
      <c r="HAQ115" s="1009"/>
      <c r="HAR115" s="1009"/>
      <c r="HAS115" s="1009"/>
      <c r="HAT115" s="1009"/>
      <c r="HAU115" s="1009"/>
      <c r="HAV115" s="1009"/>
      <c r="HAW115" s="1009"/>
      <c r="HAX115" s="1009"/>
      <c r="HAY115" s="1009"/>
      <c r="HAZ115" s="1009"/>
      <c r="HBA115" s="1009"/>
      <c r="HBB115" s="1009"/>
      <c r="HBC115" s="1009"/>
      <c r="HBD115" s="1009"/>
      <c r="HBE115" s="1009"/>
      <c r="HBF115" s="1009"/>
      <c r="HBG115" s="1009"/>
      <c r="HBH115" s="1009"/>
      <c r="HBI115" s="1009"/>
      <c r="HBJ115" s="1009"/>
      <c r="HBK115" s="1009"/>
      <c r="HBL115" s="1009"/>
      <c r="HBM115" s="1009"/>
      <c r="HBN115" s="1009"/>
      <c r="HBO115" s="1009"/>
      <c r="HBP115" s="1009"/>
      <c r="HBQ115" s="1009"/>
      <c r="HBR115" s="1009"/>
      <c r="HBS115" s="1009"/>
      <c r="HBT115" s="1009"/>
      <c r="HBU115" s="1009"/>
      <c r="HBV115" s="1009"/>
      <c r="HBW115" s="1009"/>
      <c r="HBX115" s="1009"/>
      <c r="HBY115" s="1009"/>
      <c r="HBZ115" s="1009"/>
      <c r="HCA115" s="1009"/>
      <c r="HCB115" s="1009"/>
      <c r="HCC115" s="1009"/>
      <c r="HCD115" s="1009"/>
      <c r="HCE115" s="1009"/>
      <c r="HCF115" s="1009"/>
      <c r="HCG115" s="1009"/>
      <c r="HCH115" s="1009"/>
      <c r="HCI115" s="1009"/>
      <c r="HCJ115" s="1009"/>
      <c r="HCK115" s="1009"/>
      <c r="HCL115" s="1009"/>
      <c r="HCM115" s="1009"/>
      <c r="HCN115" s="1009"/>
      <c r="HCO115" s="1009"/>
      <c r="HCP115" s="1009"/>
      <c r="HCQ115" s="1009"/>
      <c r="HCR115" s="1009"/>
      <c r="HCS115" s="1009"/>
      <c r="HCT115" s="1009"/>
      <c r="HCU115" s="1009"/>
      <c r="HCV115" s="1009"/>
      <c r="HCW115" s="1009"/>
      <c r="HCX115" s="1009"/>
      <c r="HCY115" s="1009"/>
      <c r="HCZ115" s="1009"/>
      <c r="HDA115" s="1009"/>
      <c r="HDB115" s="1009"/>
      <c r="HDC115" s="1009"/>
      <c r="HDD115" s="1009"/>
      <c r="HDE115" s="1009"/>
      <c r="HDF115" s="1009"/>
      <c r="HDG115" s="1009"/>
      <c r="HDH115" s="1009"/>
      <c r="HDI115" s="1009"/>
      <c r="HDJ115" s="1009"/>
      <c r="HDK115" s="1009"/>
      <c r="HDL115" s="1009"/>
      <c r="HDM115" s="1009"/>
      <c r="HDN115" s="1009"/>
      <c r="HDO115" s="1009"/>
      <c r="HDP115" s="1009"/>
      <c r="HDQ115" s="1009"/>
      <c r="HDR115" s="1009"/>
      <c r="HDS115" s="1009"/>
      <c r="HDT115" s="1009"/>
      <c r="HDU115" s="1009"/>
      <c r="HDV115" s="1009"/>
      <c r="HDW115" s="1009"/>
      <c r="HDX115" s="1009"/>
      <c r="HDY115" s="1009"/>
      <c r="HDZ115" s="1009"/>
      <c r="HEA115" s="1009"/>
      <c r="HEB115" s="1009"/>
      <c r="HEC115" s="1009"/>
      <c r="HED115" s="1009"/>
      <c r="HEE115" s="1009"/>
      <c r="HEF115" s="1009"/>
      <c r="HEG115" s="1009"/>
      <c r="HEH115" s="1009"/>
      <c r="HEI115" s="1009"/>
      <c r="HEJ115" s="1009"/>
      <c r="HEK115" s="1009"/>
      <c r="HEL115" s="1009"/>
      <c r="HEM115" s="1009"/>
      <c r="HEN115" s="1009"/>
      <c r="HEO115" s="1009"/>
      <c r="HEP115" s="1009"/>
      <c r="HEQ115" s="1009"/>
      <c r="HER115" s="1009"/>
      <c r="HES115" s="1009"/>
      <c r="HET115" s="1009"/>
      <c r="HEU115" s="1009"/>
      <c r="HEV115" s="1009"/>
      <c r="HEW115" s="1009"/>
      <c r="HEX115" s="1009"/>
      <c r="HEY115" s="1009"/>
      <c r="HEZ115" s="1009"/>
      <c r="HFA115" s="1009"/>
      <c r="HFB115" s="1009"/>
      <c r="HFC115" s="1009"/>
      <c r="HFD115" s="1009"/>
      <c r="HFE115" s="1009"/>
      <c r="HFF115" s="1009"/>
      <c r="HFG115" s="1009"/>
      <c r="HFH115" s="1009"/>
      <c r="HFI115" s="1009"/>
      <c r="HFJ115" s="1009"/>
      <c r="HFK115" s="1009"/>
      <c r="HFL115" s="1009"/>
      <c r="HFM115" s="1009"/>
      <c r="HFN115" s="1009"/>
      <c r="HFO115" s="1009"/>
      <c r="HFP115" s="1009"/>
      <c r="HFQ115" s="1009"/>
      <c r="HFR115" s="1009"/>
      <c r="HFS115" s="1009"/>
      <c r="HFT115" s="1009"/>
      <c r="HFU115" s="1009"/>
      <c r="HFV115" s="1009"/>
      <c r="HFW115" s="1009"/>
      <c r="HFX115" s="1009"/>
      <c r="HFY115" s="1009"/>
      <c r="HFZ115" s="1009"/>
      <c r="HGA115" s="1009"/>
      <c r="HGB115" s="1009"/>
      <c r="HGC115" s="1009"/>
      <c r="HGD115" s="1009"/>
      <c r="HGE115" s="1009"/>
      <c r="HGF115" s="1009"/>
      <c r="HGG115" s="1009"/>
      <c r="HGH115" s="1009"/>
      <c r="HGI115" s="1009"/>
      <c r="HGJ115" s="1009"/>
      <c r="HGK115" s="1009"/>
      <c r="HGL115" s="1009"/>
      <c r="HGM115" s="1009"/>
      <c r="HGN115" s="1009"/>
      <c r="HGO115" s="1009"/>
      <c r="HGP115" s="1009"/>
      <c r="HGQ115" s="1009"/>
      <c r="HGR115" s="1009"/>
      <c r="HGS115" s="1009"/>
      <c r="HGT115" s="1009"/>
      <c r="HGU115" s="1009"/>
      <c r="HGV115" s="1009"/>
      <c r="HGW115" s="1009"/>
      <c r="HGX115" s="1009"/>
      <c r="HGY115" s="1009"/>
      <c r="HGZ115" s="1009"/>
      <c r="HHA115" s="1009"/>
      <c r="HHB115" s="1009"/>
      <c r="HHC115" s="1009"/>
      <c r="HHD115" s="1009"/>
      <c r="HHE115" s="1009"/>
      <c r="HHF115" s="1009"/>
      <c r="HHG115" s="1009"/>
      <c r="HHH115" s="1009"/>
      <c r="HHI115" s="1009"/>
      <c r="HHJ115" s="1009"/>
      <c r="HHK115" s="1009"/>
      <c r="HHL115" s="1009"/>
      <c r="HHM115" s="1009"/>
      <c r="HHN115" s="1009"/>
      <c r="HHO115" s="1009"/>
      <c r="HHP115" s="1009"/>
      <c r="HHQ115" s="1009"/>
      <c r="HHR115" s="1009"/>
      <c r="HHS115" s="1009"/>
      <c r="HHT115" s="1009"/>
      <c r="HHU115" s="1009"/>
      <c r="HHV115" s="1009"/>
      <c r="HHW115" s="1009"/>
      <c r="HHX115" s="1009"/>
      <c r="HHY115" s="1009"/>
      <c r="HHZ115" s="1009"/>
      <c r="HIA115" s="1009"/>
      <c r="HIB115" s="1009"/>
      <c r="HIC115" s="1009"/>
      <c r="HID115" s="1009"/>
      <c r="HIE115" s="1009"/>
      <c r="HIF115" s="1009"/>
      <c r="HIG115" s="1009"/>
      <c r="HIH115" s="1009"/>
      <c r="HII115" s="1009"/>
      <c r="HIJ115" s="1009"/>
      <c r="HIK115" s="1009"/>
      <c r="HIL115" s="1009"/>
      <c r="HIM115" s="1009"/>
      <c r="HIN115" s="1009"/>
      <c r="HIO115" s="1009"/>
      <c r="HIP115" s="1009"/>
      <c r="HIQ115" s="1009"/>
      <c r="HIR115" s="1009"/>
      <c r="HIS115" s="1009"/>
      <c r="HIT115" s="1009"/>
      <c r="HIU115" s="1009"/>
      <c r="HIV115" s="1009"/>
      <c r="HIW115" s="1009"/>
      <c r="HIX115" s="1009"/>
      <c r="HIY115" s="1009"/>
      <c r="HIZ115" s="1009"/>
      <c r="HJA115" s="1009"/>
      <c r="HJB115" s="1009"/>
      <c r="HJC115" s="1009"/>
      <c r="HJD115" s="1009"/>
      <c r="HJE115" s="1009"/>
      <c r="HJF115" s="1009"/>
      <c r="HJG115" s="1009"/>
      <c r="HJH115" s="1009"/>
      <c r="HJI115" s="1009"/>
      <c r="HJJ115" s="1009"/>
      <c r="HJK115" s="1009"/>
      <c r="HJL115" s="1009"/>
      <c r="HJM115" s="1009"/>
      <c r="HJN115" s="1009"/>
      <c r="HJO115" s="1009"/>
      <c r="HJP115" s="1009"/>
      <c r="HJQ115" s="1009"/>
      <c r="HJR115" s="1009"/>
      <c r="HJS115" s="1009"/>
      <c r="HJT115" s="1009"/>
      <c r="HJU115" s="1009"/>
      <c r="HJV115" s="1009"/>
      <c r="HJW115" s="1009"/>
      <c r="HJX115" s="1009"/>
      <c r="HJY115" s="1009"/>
      <c r="HJZ115" s="1009"/>
      <c r="HKA115" s="1009"/>
      <c r="HKB115" s="1009"/>
      <c r="HKC115" s="1009"/>
      <c r="HKD115" s="1009"/>
      <c r="HKE115" s="1009"/>
      <c r="HKF115" s="1009"/>
      <c r="HKG115" s="1009"/>
      <c r="HKH115" s="1009"/>
      <c r="HKI115" s="1009"/>
      <c r="HKJ115" s="1009"/>
      <c r="HKK115" s="1009"/>
      <c r="HKL115" s="1009"/>
      <c r="HKM115" s="1009"/>
      <c r="HKN115" s="1009"/>
      <c r="HKO115" s="1009"/>
      <c r="HKP115" s="1009"/>
      <c r="HKQ115" s="1009"/>
      <c r="HKR115" s="1009"/>
      <c r="HKS115" s="1009"/>
      <c r="HKT115" s="1009"/>
      <c r="HKU115" s="1009"/>
      <c r="HKV115" s="1009"/>
      <c r="HKW115" s="1009"/>
      <c r="HKX115" s="1009"/>
      <c r="HKY115" s="1009"/>
      <c r="HKZ115" s="1009"/>
      <c r="HLA115" s="1009"/>
      <c r="HLB115" s="1009"/>
      <c r="HLC115" s="1009"/>
      <c r="HLD115" s="1009"/>
      <c r="HLE115" s="1009"/>
      <c r="HLF115" s="1009"/>
      <c r="HLG115" s="1009"/>
      <c r="HLH115" s="1009"/>
      <c r="HLI115" s="1009"/>
      <c r="HLJ115" s="1009"/>
      <c r="HLK115" s="1009"/>
      <c r="HLL115" s="1009"/>
      <c r="HLM115" s="1009"/>
      <c r="HLN115" s="1009"/>
      <c r="HLO115" s="1009"/>
      <c r="HLP115" s="1009"/>
      <c r="HLQ115" s="1009"/>
      <c r="HLR115" s="1009"/>
      <c r="HLS115" s="1009"/>
      <c r="HLT115" s="1009"/>
      <c r="HLU115" s="1009"/>
      <c r="HLV115" s="1009"/>
      <c r="HLW115" s="1009"/>
      <c r="HLX115" s="1009"/>
      <c r="HLY115" s="1009"/>
      <c r="HLZ115" s="1009"/>
      <c r="HMA115" s="1009"/>
      <c r="HMB115" s="1009"/>
      <c r="HMC115" s="1009"/>
      <c r="HMD115" s="1009"/>
      <c r="HME115" s="1009"/>
      <c r="HMF115" s="1009"/>
      <c r="HMG115" s="1009"/>
      <c r="HMH115" s="1009"/>
      <c r="HMI115" s="1009"/>
      <c r="HMJ115" s="1009"/>
      <c r="HMK115" s="1009"/>
      <c r="HML115" s="1009"/>
      <c r="HMM115" s="1009"/>
      <c r="HMN115" s="1009"/>
      <c r="HMO115" s="1009"/>
      <c r="HMP115" s="1009"/>
      <c r="HMQ115" s="1009"/>
      <c r="HMR115" s="1009"/>
      <c r="HMS115" s="1009"/>
      <c r="HMT115" s="1009"/>
      <c r="HMU115" s="1009"/>
      <c r="HMV115" s="1009"/>
      <c r="HMW115" s="1009"/>
      <c r="HMX115" s="1009"/>
      <c r="HMY115" s="1009"/>
      <c r="HMZ115" s="1009"/>
      <c r="HNA115" s="1009"/>
      <c r="HNB115" s="1009"/>
      <c r="HNC115" s="1009"/>
      <c r="HND115" s="1009"/>
      <c r="HNE115" s="1009"/>
      <c r="HNF115" s="1009"/>
      <c r="HNG115" s="1009"/>
      <c r="HNH115" s="1009"/>
      <c r="HNI115" s="1009"/>
      <c r="HNJ115" s="1009"/>
      <c r="HNK115" s="1009"/>
      <c r="HNL115" s="1009"/>
      <c r="HNM115" s="1009"/>
      <c r="HNN115" s="1009"/>
      <c r="HNO115" s="1009"/>
      <c r="HNP115" s="1009"/>
      <c r="HNQ115" s="1009"/>
      <c r="HNR115" s="1009"/>
      <c r="HNS115" s="1009"/>
      <c r="HNT115" s="1009"/>
      <c r="HNU115" s="1009"/>
      <c r="HNV115" s="1009"/>
      <c r="HNW115" s="1009"/>
      <c r="HNX115" s="1009"/>
      <c r="HNY115" s="1009"/>
      <c r="HNZ115" s="1009"/>
      <c r="HOA115" s="1009"/>
      <c r="HOB115" s="1009"/>
      <c r="HOC115" s="1009"/>
      <c r="HOD115" s="1009"/>
      <c r="HOE115" s="1009"/>
      <c r="HOF115" s="1009"/>
      <c r="HOG115" s="1009"/>
      <c r="HOH115" s="1009"/>
      <c r="HOI115" s="1009"/>
      <c r="HOJ115" s="1009"/>
      <c r="HOK115" s="1009"/>
      <c r="HOL115" s="1009"/>
      <c r="HOM115" s="1009"/>
      <c r="HON115" s="1009"/>
      <c r="HOO115" s="1009"/>
      <c r="HOP115" s="1009"/>
      <c r="HOQ115" s="1009"/>
      <c r="HOR115" s="1009"/>
      <c r="HOS115" s="1009"/>
      <c r="HOT115" s="1009"/>
      <c r="HOU115" s="1009"/>
      <c r="HOV115" s="1009"/>
      <c r="HOW115" s="1009"/>
      <c r="HOX115" s="1009"/>
      <c r="HOY115" s="1009"/>
      <c r="HOZ115" s="1009"/>
      <c r="HPA115" s="1009"/>
      <c r="HPB115" s="1009"/>
      <c r="HPC115" s="1009"/>
      <c r="HPD115" s="1009"/>
      <c r="HPE115" s="1009"/>
      <c r="HPF115" s="1009"/>
      <c r="HPG115" s="1009"/>
      <c r="HPH115" s="1009"/>
      <c r="HPI115" s="1009"/>
      <c r="HPJ115" s="1009"/>
      <c r="HPK115" s="1009"/>
      <c r="HPL115" s="1009"/>
      <c r="HPM115" s="1009"/>
      <c r="HPN115" s="1009"/>
      <c r="HPO115" s="1009"/>
      <c r="HPP115" s="1009"/>
      <c r="HPQ115" s="1009"/>
      <c r="HPR115" s="1009"/>
      <c r="HPS115" s="1009"/>
      <c r="HPT115" s="1009"/>
      <c r="HPU115" s="1009"/>
      <c r="HPV115" s="1009"/>
      <c r="HPW115" s="1009"/>
      <c r="HPX115" s="1009"/>
      <c r="HPY115" s="1009"/>
      <c r="HPZ115" s="1009"/>
      <c r="HQA115" s="1009"/>
      <c r="HQB115" s="1009"/>
      <c r="HQC115" s="1009"/>
      <c r="HQD115" s="1009"/>
      <c r="HQE115" s="1009"/>
      <c r="HQF115" s="1009"/>
      <c r="HQG115" s="1009"/>
      <c r="HQH115" s="1009"/>
      <c r="HQI115" s="1009"/>
      <c r="HQJ115" s="1009"/>
      <c r="HQK115" s="1009"/>
      <c r="HQL115" s="1009"/>
      <c r="HQM115" s="1009"/>
      <c r="HQN115" s="1009"/>
      <c r="HQO115" s="1009"/>
      <c r="HQP115" s="1009"/>
      <c r="HQQ115" s="1009"/>
      <c r="HQR115" s="1009"/>
      <c r="HQS115" s="1009"/>
      <c r="HQT115" s="1009"/>
      <c r="HQU115" s="1009"/>
      <c r="HQV115" s="1009"/>
      <c r="HQW115" s="1009"/>
      <c r="HQX115" s="1009"/>
      <c r="HQY115" s="1009"/>
      <c r="HQZ115" s="1009"/>
      <c r="HRA115" s="1009"/>
      <c r="HRB115" s="1009"/>
      <c r="HRC115" s="1009"/>
      <c r="HRD115" s="1009"/>
      <c r="HRE115" s="1009"/>
      <c r="HRF115" s="1009"/>
      <c r="HRG115" s="1009"/>
      <c r="HRH115" s="1009"/>
      <c r="HRI115" s="1009"/>
      <c r="HRJ115" s="1009"/>
      <c r="HRK115" s="1009"/>
      <c r="HRL115" s="1009"/>
      <c r="HRM115" s="1009"/>
      <c r="HRN115" s="1009"/>
      <c r="HRO115" s="1009"/>
      <c r="HRP115" s="1009"/>
      <c r="HRQ115" s="1009"/>
      <c r="HRR115" s="1009"/>
      <c r="HRS115" s="1009"/>
      <c r="HRT115" s="1009"/>
      <c r="HRU115" s="1009"/>
      <c r="HRV115" s="1009"/>
      <c r="HRW115" s="1009"/>
      <c r="HRX115" s="1009"/>
      <c r="HRY115" s="1009"/>
      <c r="HRZ115" s="1009"/>
      <c r="HSA115" s="1009"/>
      <c r="HSB115" s="1009"/>
      <c r="HSC115" s="1009"/>
      <c r="HSD115" s="1009"/>
      <c r="HSE115" s="1009"/>
      <c r="HSF115" s="1009"/>
      <c r="HSG115" s="1009"/>
      <c r="HSH115" s="1009"/>
      <c r="HSI115" s="1009"/>
      <c r="HSJ115" s="1009"/>
      <c r="HSK115" s="1009"/>
      <c r="HSL115" s="1009"/>
      <c r="HSM115" s="1009"/>
      <c r="HSN115" s="1009"/>
      <c r="HSO115" s="1009"/>
      <c r="HSP115" s="1009"/>
      <c r="HSQ115" s="1009"/>
      <c r="HSR115" s="1009"/>
      <c r="HSS115" s="1009"/>
      <c r="HST115" s="1009"/>
      <c r="HSU115" s="1009"/>
      <c r="HSV115" s="1009"/>
      <c r="HSW115" s="1009"/>
      <c r="HSX115" s="1009"/>
      <c r="HSY115" s="1009"/>
      <c r="HSZ115" s="1009"/>
      <c r="HTA115" s="1009"/>
      <c r="HTB115" s="1009"/>
      <c r="HTC115" s="1009"/>
      <c r="HTD115" s="1009"/>
      <c r="HTE115" s="1009"/>
      <c r="HTF115" s="1009"/>
      <c r="HTG115" s="1009"/>
      <c r="HTH115" s="1009"/>
      <c r="HTI115" s="1009"/>
      <c r="HTJ115" s="1009"/>
      <c r="HTK115" s="1009"/>
      <c r="HTL115" s="1009"/>
      <c r="HTM115" s="1009"/>
      <c r="HTN115" s="1009"/>
      <c r="HTO115" s="1009"/>
      <c r="HTP115" s="1009"/>
      <c r="HTQ115" s="1009"/>
      <c r="HTR115" s="1009"/>
      <c r="HTS115" s="1009"/>
      <c r="HTT115" s="1009"/>
      <c r="HTU115" s="1009"/>
      <c r="HTV115" s="1009"/>
      <c r="HTW115" s="1009"/>
      <c r="HTX115" s="1009"/>
      <c r="HTY115" s="1009"/>
      <c r="HTZ115" s="1009"/>
      <c r="HUA115" s="1009"/>
      <c r="HUB115" s="1009"/>
      <c r="HUC115" s="1009"/>
      <c r="HUD115" s="1009"/>
      <c r="HUE115" s="1009"/>
      <c r="HUF115" s="1009"/>
      <c r="HUG115" s="1009"/>
      <c r="HUH115" s="1009"/>
      <c r="HUI115" s="1009"/>
      <c r="HUJ115" s="1009"/>
      <c r="HUK115" s="1009"/>
      <c r="HUL115" s="1009"/>
      <c r="HUM115" s="1009"/>
      <c r="HUN115" s="1009"/>
      <c r="HUO115" s="1009"/>
      <c r="HUP115" s="1009"/>
      <c r="HUQ115" s="1009"/>
      <c r="HUR115" s="1009"/>
      <c r="HUS115" s="1009"/>
      <c r="HUT115" s="1009"/>
      <c r="HUU115" s="1009"/>
      <c r="HUV115" s="1009"/>
      <c r="HUW115" s="1009"/>
      <c r="HUX115" s="1009"/>
      <c r="HUY115" s="1009"/>
      <c r="HUZ115" s="1009"/>
      <c r="HVA115" s="1009"/>
      <c r="HVB115" s="1009"/>
      <c r="HVC115" s="1009"/>
      <c r="HVD115" s="1009"/>
      <c r="HVE115" s="1009"/>
      <c r="HVF115" s="1009"/>
      <c r="HVG115" s="1009"/>
      <c r="HVH115" s="1009"/>
      <c r="HVI115" s="1009"/>
      <c r="HVJ115" s="1009"/>
      <c r="HVK115" s="1009"/>
      <c r="HVL115" s="1009"/>
      <c r="HVM115" s="1009"/>
      <c r="HVN115" s="1009"/>
      <c r="HVO115" s="1009"/>
      <c r="HVP115" s="1009"/>
      <c r="HVQ115" s="1009"/>
      <c r="HVR115" s="1009"/>
      <c r="HVS115" s="1009"/>
      <c r="HVT115" s="1009"/>
      <c r="HVU115" s="1009"/>
      <c r="HVV115" s="1009"/>
      <c r="HVW115" s="1009"/>
      <c r="HVX115" s="1009"/>
      <c r="HVY115" s="1009"/>
      <c r="HVZ115" s="1009"/>
      <c r="HWA115" s="1009"/>
      <c r="HWB115" s="1009"/>
      <c r="HWC115" s="1009"/>
      <c r="HWD115" s="1009"/>
      <c r="HWE115" s="1009"/>
      <c r="HWF115" s="1009"/>
      <c r="HWG115" s="1009"/>
      <c r="HWH115" s="1009"/>
      <c r="HWI115" s="1009"/>
      <c r="HWJ115" s="1009"/>
      <c r="HWK115" s="1009"/>
      <c r="HWL115" s="1009"/>
      <c r="HWM115" s="1009"/>
      <c r="HWN115" s="1009"/>
      <c r="HWO115" s="1009"/>
      <c r="HWP115" s="1009"/>
      <c r="HWQ115" s="1009"/>
      <c r="HWR115" s="1009"/>
      <c r="HWS115" s="1009"/>
      <c r="HWT115" s="1009"/>
      <c r="HWU115" s="1009"/>
      <c r="HWV115" s="1009"/>
      <c r="HWW115" s="1009"/>
      <c r="HWX115" s="1009"/>
      <c r="HWY115" s="1009"/>
      <c r="HWZ115" s="1009"/>
      <c r="HXA115" s="1009"/>
      <c r="HXB115" s="1009"/>
      <c r="HXC115" s="1009"/>
      <c r="HXD115" s="1009"/>
      <c r="HXE115" s="1009"/>
      <c r="HXF115" s="1009"/>
      <c r="HXG115" s="1009"/>
      <c r="HXH115" s="1009"/>
      <c r="HXI115" s="1009"/>
      <c r="HXJ115" s="1009"/>
      <c r="HXK115" s="1009"/>
      <c r="HXL115" s="1009"/>
      <c r="HXM115" s="1009"/>
      <c r="HXN115" s="1009"/>
      <c r="HXO115" s="1009"/>
      <c r="HXP115" s="1009"/>
      <c r="HXQ115" s="1009"/>
      <c r="HXR115" s="1009"/>
      <c r="HXS115" s="1009"/>
      <c r="HXT115" s="1009"/>
      <c r="HXU115" s="1009"/>
      <c r="HXV115" s="1009"/>
      <c r="HXW115" s="1009"/>
      <c r="HXX115" s="1009"/>
      <c r="HXY115" s="1009"/>
      <c r="HXZ115" s="1009"/>
      <c r="HYA115" s="1009"/>
      <c r="HYB115" s="1009"/>
      <c r="HYC115" s="1009"/>
      <c r="HYD115" s="1009"/>
      <c r="HYE115" s="1009"/>
      <c r="HYF115" s="1009"/>
      <c r="HYG115" s="1009"/>
      <c r="HYH115" s="1009"/>
      <c r="HYI115" s="1009"/>
      <c r="HYJ115" s="1009"/>
      <c r="HYK115" s="1009"/>
      <c r="HYL115" s="1009"/>
      <c r="HYM115" s="1009"/>
      <c r="HYN115" s="1009"/>
      <c r="HYO115" s="1009"/>
      <c r="HYP115" s="1009"/>
      <c r="HYQ115" s="1009"/>
      <c r="HYR115" s="1009"/>
      <c r="HYS115" s="1009"/>
      <c r="HYT115" s="1009"/>
      <c r="HYU115" s="1009"/>
      <c r="HYV115" s="1009"/>
      <c r="HYW115" s="1009"/>
      <c r="HYX115" s="1009"/>
      <c r="HYY115" s="1009"/>
      <c r="HYZ115" s="1009"/>
      <c r="HZA115" s="1009"/>
      <c r="HZB115" s="1009"/>
      <c r="HZC115" s="1009"/>
      <c r="HZD115" s="1009"/>
      <c r="HZE115" s="1009"/>
      <c r="HZF115" s="1009"/>
      <c r="HZG115" s="1009"/>
      <c r="HZH115" s="1009"/>
      <c r="HZI115" s="1009"/>
      <c r="HZJ115" s="1009"/>
      <c r="HZK115" s="1009"/>
      <c r="HZL115" s="1009"/>
      <c r="HZM115" s="1009"/>
      <c r="HZN115" s="1009"/>
      <c r="HZO115" s="1009"/>
      <c r="HZP115" s="1009"/>
      <c r="HZQ115" s="1009"/>
      <c r="HZR115" s="1009"/>
      <c r="HZS115" s="1009"/>
      <c r="HZT115" s="1009"/>
      <c r="HZU115" s="1009"/>
      <c r="HZV115" s="1009"/>
      <c r="HZW115" s="1009"/>
      <c r="HZX115" s="1009"/>
      <c r="HZY115" s="1009"/>
      <c r="HZZ115" s="1009"/>
      <c r="IAA115" s="1009"/>
      <c r="IAB115" s="1009"/>
      <c r="IAC115" s="1009"/>
      <c r="IAD115" s="1009"/>
      <c r="IAE115" s="1009"/>
      <c r="IAF115" s="1009"/>
      <c r="IAG115" s="1009"/>
      <c r="IAH115" s="1009"/>
      <c r="IAI115" s="1009"/>
      <c r="IAJ115" s="1009"/>
      <c r="IAK115" s="1009"/>
      <c r="IAL115" s="1009"/>
      <c r="IAM115" s="1009"/>
      <c r="IAN115" s="1009"/>
      <c r="IAO115" s="1009"/>
      <c r="IAP115" s="1009"/>
      <c r="IAQ115" s="1009"/>
      <c r="IAR115" s="1009"/>
      <c r="IAS115" s="1009"/>
      <c r="IAT115" s="1009"/>
      <c r="IAU115" s="1009"/>
      <c r="IAV115" s="1009"/>
      <c r="IAW115" s="1009"/>
      <c r="IAX115" s="1009"/>
      <c r="IAY115" s="1009"/>
      <c r="IAZ115" s="1009"/>
      <c r="IBA115" s="1009"/>
      <c r="IBB115" s="1009"/>
      <c r="IBC115" s="1009"/>
      <c r="IBD115" s="1009"/>
      <c r="IBE115" s="1009"/>
      <c r="IBF115" s="1009"/>
      <c r="IBG115" s="1009"/>
      <c r="IBH115" s="1009"/>
      <c r="IBI115" s="1009"/>
      <c r="IBJ115" s="1009"/>
      <c r="IBK115" s="1009"/>
      <c r="IBL115" s="1009"/>
      <c r="IBM115" s="1009"/>
      <c r="IBN115" s="1009"/>
      <c r="IBO115" s="1009"/>
      <c r="IBP115" s="1009"/>
      <c r="IBQ115" s="1009"/>
      <c r="IBR115" s="1009"/>
      <c r="IBS115" s="1009"/>
      <c r="IBT115" s="1009"/>
      <c r="IBU115" s="1009"/>
      <c r="IBV115" s="1009"/>
      <c r="IBW115" s="1009"/>
      <c r="IBX115" s="1009"/>
      <c r="IBY115" s="1009"/>
      <c r="IBZ115" s="1009"/>
      <c r="ICA115" s="1009"/>
      <c r="ICB115" s="1009"/>
      <c r="ICC115" s="1009"/>
      <c r="ICD115" s="1009"/>
      <c r="ICE115" s="1009"/>
      <c r="ICF115" s="1009"/>
      <c r="ICG115" s="1009"/>
      <c r="ICH115" s="1009"/>
      <c r="ICI115" s="1009"/>
      <c r="ICJ115" s="1009"/>
      <c r="ICK115" s="1009"/>
      <c r="ICL115" s="1009"/>
      <c r="ICM115" s="1009"/>
      <c r="ICN115" s="1009"/>
      <c r="ICO115" s="1009"/>
      <c r="ICP115" s="1009"/>
      <c r="ICQ115" s="1009"/>
      <c r="ICR115" s="1009"/>
      <c r="ICS115" s="1009"/>
      <c r="ICT115" s="1009"/>
      <c r="ICU115" s="1009"/>
      <c r="ICV115" s="1009"/>
      <c r="ICW115" s="1009"/>
      <c r="ICX115" s="1009"/>
      <c r="ICY115" s="1009"/>
      <c r="ICZ115" s="1009"/>
      <c r="IDA115" s="1009"/>
      <c r="IDB115" s="1009"/>
      <c r="IDC115" s="1009"/>
      <c r="IDD115" s="1009"/>
      <c r="IDE115" s="1009"/>
      <c r="IDF115" s="1009"/>
      <c r="IDG115" s="1009"/>
      <c r="IDH115" s="1009"/>
      <c r="IDI115" s="1009"/>
      <c r="IDJ115" s="1009"/>
      <c r="IDK115" s="1009"/>
      <c r="IDL115" s="1009"/>
      <c r="IDM115" s="1009"/>
      <c r="IDN115" s="1009"/>
      <c r="IDO115" s="1009"/>
      <c r="IDP115" s="1009"/>
      <c r="IDQ115" s="1009"/>
      <c r="IDR115" s="1009"/>
      <c r="IDS115" s="1009"/>
      <c r="IDT115" s="1009"/>
      <c r="IDU115" s="1009"/>
      <c r="IDV115" s="1009"/>
      <c r="IDW115" s="1009"/>
      <c r="IDX115" s="1009"/>
      <c r="IDY115" s="1009"/>
      <c r="IDZ115" s="1009"/>
      <c r="IEA115" s="1009"/>
      <c r="IEB115" s="1009"/>
      <c r="IEC115" s="1009"/>
      <c r="IED115" s="1009"/>
      <c r="IEE115" s="1009"/>
      <c r="IEF115" s="1009"/>
      <c r="IEG115" s="1009"/>
      <c r="IEH115" s="1009"/>
      <c r="IEI115" s="1009"/>
      <c r="IEJ115" s="1009"/>
      <c r="IEK115" s="1009"/>
      <c r="IEL115" s="1009"/>
      <c r="IEM115" s="1009"/>
      <c r="IEN115" s="1009"/>
      <c r="IEO115" s="1009"/>
      <c r="IEP115" s="1009"/>
      <c r="IEQ115" s="1009"/>
      <c r="IER115" s="1009"/>
      <c r="IES115" s="1009"/>
      <c r="IET115" s="1009"/>
      <c r="IEU115" s="1009"/>
      <c r="IEV115" s="1009"/>
      <c r="IEW115" s="1009"/>
      <c r="IEX115" s="1009"/>
      <c r="IEY115" s="1009"/>
      <c r="IEZ115" s="1009"/>
      <c r="IFA115" s="1009"/>
      <c r="IFB115" s="1009"/>
      <c r="IFC115" s="1009"/>
      <c r="IFD115" s="1009"/>
      <c r="IFE115" s="1009"/>
      <c r="IFF115" s="1009"/>
      <c r="IFG115" s="1009"/>
      <c r="IFH115" s="1009"/>
      <c r="IFI115" s="1009"/>
      <c r="IFJ115" s="1009"/>
      <c r="IFK115" s="1009"/>
      <c r="IFL115" s="1009"/>
      <c r="IFM115" s="1009"/>
      <c r="IFN115" s="1009"/>
      <c r="IFO115" s="1009"/>
      <c r="IFP115" s="1009"/>
      <c r="IFQ115" s="1009"/>
      <c r="IFR115" s="1009"/>
      <c r="IFS115" s="1009"/>
      <c r="IFT115" s="1009"/>
      <c r="IFU115" s="1009"/>
      <c r="IFV115" s="1009"/>
      <c r="IFW115" s="1009"/>
      <c r="IFX115" s="1009"/>
      <c r="IFY115" s="1009"/>
      <c r="IFZ115" s="1009"/>
      <c r="IGA115" s="1009"/>
      <c r="IGB115" s="1009"/>
      <c r="IGC115" s="1009"/>
      <c r="IGD115" s="1009"/>
      <c r="IGE115" s="1009"/>
      <c r="IGF115" s="1009"/>
      <c r="IGG115" s="1009"/>
      <c r="IGH115" s="1009"/>
      <c r="IGI115" s="1009"/>
      <c r="IGJ115" s="1009"/>
      <c r="IGK115" s="1009"/>
      <c r="IGL115" s="1009"/>
      <c r="IGM115" s="1009"/>
      <c r="IGN115" s="1009"/>
      <c r="IGO115" s="1009"/>
      <c r="IGP115" s="1009"/>
      <c r="IGQ115" s="1009"/>
      <c r="IGR115" s="1009"/>
      <c r="IGS115" s="1009"/>
      <c r="IGT115" s="1009"/>
      <c r="IGU115" s="1009"/>
      <c r="IGV115" s="1009"/>
      <c r="IGW115" s="1009"/>
      <c r="IGX115" s="1009"/>
      <c r="IGY115" s="1009"/>
      <c r="IGZ115" s="1009"/>
      <c r="IHA115" s="1009"/>
      <c r="IHB115" s="1009"/>
      <c r="IHC115" s="1009"/>
      <c r="IHD115" s="1009"/>
      <c r="IHE115" s="1009"/>
      <c r="IHF115" s="1009"/>
      <c r="IHG115" s="1009"/>
      <c r="IHH115" s="1009"/>
      <c r="IHI115" s="1009"/>
      <c r="IHJ115" s="1009"/>
      <c r="IHK115" s="1009"/>
      <c r="IHL115" s="1009"/>
      <c r="IHM115" s="1009"/>
      <c r="IHN115" s="1009"/>
      <c r="IHO115" s="1009"/>
      <c r="IHP115" s="1009"/>
      <c r="IHQ115" s="1009"/>
      <c r="IHR115" s="1009"/>
      <c r="IHS115" s="1009"/>
      <c r="IHT115" s="1009"/>
      <c r="IHU115" s="1009"/>
      <c r="IHV115" s="1009"/>
      <c r="IHW115" s="1009"/>
      <c r="IHX115" s="1009"/>
      <c r="IHY115" s="1009"/>
      <c r="IHZ115" s="1009"/>
      <c r="IIA115" s="1009"/>
      <c r="IIB115" s="1009"/>
      <c r="IIC115" s="1009"/>
      <c r="IID115" s="1009"/>
      <c r="IIE115" s="1009"/>
      <c r="IIF115" s="1009"/>
      <c r="IIG115" s="1009"/>
      <c r="IIH115" s="1009"/>
      <c r="III115" s="1009"/>
      <c r="IIJ115" s="1009"/>
      <c r="IIK115" s="1009"/>
      <c r="IIL115" s="1009"/>
      <c r="IIM115" s="1009"/>
      <c r="IIN115" s="1009"/>
      <c r="IIO115" s="1009"/>
      <c r="IIP115" s="1009"/>
      <c r="IIQ115" s="1009"/>
      <c r="IIR115" s="1009"/>
      <c r="IIS115" s="1009"/>
      <c r="IIT115" s="1009"/>
      <c r="IIU115" s="1009"/>
      <c r="IIV115" s="1009"/>
      <c r="IIW115" s="1009"/>
      <c r="IIX115" s="1009"/>
      <c r="IIY115" s="1009"/>
      <c r="IIZ115" s="1009"/>
      <c r="IJA115" s="1009"/>
      <c r="IJB115" s="1009"/>
      <c r="IJC115" s="1009"/>
      <c r="IJD115" s="1009"/>
      <c r="IJE115" s="1009"/>
      <c r="IJF115" s="1009"/>
      <c r="IJG115" s="1009"/>
      <c r="IJH115" s="1009"/>
      <c r="IJI115" s="1009"/>
      <c r="IJJ115" s="1009"/>
      <c r="IJK115" s="1009"/>
      <c r="IJL115" s="1009"/>
      <c r="IJM115" s="1009"/>
      <c r="IJN115" s="1009"/>
      <c r="IJO115" s="1009"/>
      <c r="IJP115" s="1009"/>
      <c r="IJQ115" s="1009"/>
      <c r="IJR115" s="1009"/>
      <c r="IJS115" s="1009"/>
      <c r="IJT115" s="1009"/>
      <c r="IJU115" s="1009"/>
      <c r="IJV115" s="1009"/>
      <c r="IJW115" s="1009"/>
      <c r="IJX115" s="1009"/>
      <c r="IJY115" s="1009"/>
      <c r="IJZ115" s="1009"/>
      <c r="IKA115" s="1009"/>
      <c r="IKB115" s="1009"/>
      <c r="IKC115" s="1009"/>
      <c r="IKD115" s="1009"/>
      <c r="IKE115" s="1009"/>
      <c r="IKF115" s="1009"/>
      <c r="IKG115" s="1009"/>
      <c r="IKH115" s="1009"/>
      <c r="IKI115" s="1009"/>
      <c r="IKJ115" s="1009"/>
      <c r="IKK115" s="1009"/>
      <c r="IKL115" s="1009"/>
      <c r="IKM115" s="1009"/>
      <c r="IKN115" s="1009"/>
      <c r="IKO115" s="1009"/>
      <c r="IKP115" s="1009"/>
      <c r="IKQ115" s="1009"/>
      <c r="IKR115" s="1009"/>
      <c r="IKS115" s="1009"/>
      <c r="IKT115" s="1009"/>
      <c r="IKU115" s="1009"/>
      <c r="IKV115" s="1009"/>
      <c r="IKW115" s="1009"/>
      <c r="IKX115" s="1009"/>
      <c r="IKY115" s="1009"/>
      <c r="IKZ115" s="1009"/>
      <c r="ILA115" s="1009"/>
      <c r="ILB115" s="1009"/>
      <c r="ILC115" s="1009"/>
      <c r="ILD115" s="1009"/>
      <c r="ILE115" s="1009"/>
      <c r="ILF115" s="1009"/>
      <c r="ILG115" s="1009"/>
      <c r="ILH115" s="1009"/>
      <c r="ILI115" s="1009"/>
      <c r="ILJ115" s="1009"/>
      <c r="ILK115" s="1009"/>
      <c r="ILL115" s="1009"/>
      <c r="ILM115" s="1009"/>
      <c r="ILN115" s="1009"/>
      <c r="ILO115" s="1009"/>
      <c r="ILP115" s="1009"/>
      <c r="ILQ115" s="1009"/>
      <c r="ILR115" s="1009"/>
      <c r="ILS115" s="1009"/>
      <c r="ILT115" s="1009"/>
      <c r="ILU115" s="1009"/>
      <c r="ILV115" s="1009"/>
      <c r="ILW115" s="1009"/>
      <c r="ILX115" s="1009"/>
      <c r="ILY115" s="1009"/>
      <c r="ILZ115" s="1009"/>
      <c r="IMA115" s="1009"/>
      <c r="IMB115" s="1009"/>
      <c r="IMC115" s="1009"/>
      <c r="IMD115" s="1009"/>
      <c r="IME115" s="1009"/>
      <c r="IMF115" s="1009"/>
      <c r="IMG115" s="1009"/>
      <c r="IMH115" s="1009"/>
      <c r="IMI115" s="1009"/>
      <c r="IMJ115" s="1009"/>
      <c r="IMK115" s="1009"/>
      <c r="IML115" s="1009"/>
      <c r="IMM115" s="1009"/>
      <c r="IMN115" s="1009"/>
      <c r="IMO115" s="1009"/>
      <c r="IMP115" s="1009"/>
      <c r="IMQ115" s="1009"/>
      <c r="IMR115" s="1009"/>
      <c r="IMS115" s="1009"/>
      <c r="IMT115" s="1009"/>
      <c r="IMU115" s="1009"/>
      <c r="IMV115" s="1009"/>
      <c r="IMW115" s="1009"/>
      <c r="IMX115" s="1009"/>
      <c r="IMY115" s="1009"/>
      <c r="IMZ115" s="1009"/>
      <c r="INA115" s="1009"/>
      <c r="INB115" s="1009"/>
      <c r="INC115" s="1009"/>
      <c r="IND115" s="1009"/>
      <c r="INE115" s="1009"/>
      <c r="INF115" s="1009"/>
      <c r="ING115" s="1009"/>
      <c r="INH115" s="1009"/>
      <c r="INI115" s="1009"/>
      <c r="INJ115" s="1009"/>
      <c r="INK115" s="1009"/>
      <c r="INL115" s="1009"/>
      <c r="INM115" s="1009"/>
      <c r="INN115" s="1009"/>
      <c r="INO115" s="1009"/>
      <c r="INP115" s="1009"/>
      <c r="INQ115" s="1009"/>
      <c r="INR115" s="1009"/>
      <c r="INS115" s="1009"/>
      <c r="INT115" s="1009"/>
      <c r="INU115" s="1009"/>
      <c r="INV115" s="1009"/>
      <c r="INW115" s="1009"/>
      <c r="INX115" s="1009"/>
      <c r="INY115" s="1009"/>
      <c r="INZ115" s="1009"/>
      <c r="IOA115" s="1009"/>
      <c r="IOB115" s="1009"/>
      <c r="IOC115" s="1009"/>
      <c r="IOD115" s="1009"/>
      <c r="IOE115" s="1009"/>
      <c r="IOF115" s="1009"/>
      <c r="IOG115" s="1009"/>
      <c r="IOH115" s="1009"/>
      <c r="IOI115" s="1009"/>
      <c r="IOJ115" s="1009"/>
      <c r="IOK115" s="1009"/>
      <c r="IOL115" s="1009"/>
      <c r="IOM115" s="1009"/>
      <c r="ION115" s="1009"/>
      <c r="IOO115" s="1009"/>
      <c r="IOP115" s="1009"/>
      <c r="IOQ115" s="1009"/>
      <c r="IOR115" s="1009"/>
      <c r="IOS115" s="1009"/>
      <c r="IOT115" s="1009"/>
      <c r="IOU115" s="1009"/>
      <c r="IOV115" s="1009"/>
      <c r="IOW115" s="1009"/>
      <c r="IOX115" s="1009"/>
      <c r="IOY115" s="1009"/>
      <c r="IOZ115" s="1009"/>
      <c r="IPA115" s="1009"/>
      <c r="IPB115" s="1009"/>
      <c r="IPC115" s="1009"/>
      <c r="IPD115" s="1009"/>
      <c r="IPE115" s="1009"/>
      <c r="IPF115" s="1009"/>
      <c r="IPG115" s="1009"/>
      <c r="IPH115" s="1009"/>
      <c r="IPI115" s="1009"/>
      <c r="IPJ115" s="1009"/>
      <c r="IPK115" s="1009"/>
      <c r="IPL115" s="1009"/>
      <c r="IPM115" s="1009"/>
      <c r="IPN115" s="1009"/>
      <c r="IPO115" s="1009"/>
      <c r="IPP115" s="1009"/>
      <c r="IPQ115" s="1009"/>
      <c r="IPR115" s="1009"/>
      <c r="IPS115" s="1009"/>
      <c r="IPT115" s="1009"/>
      <c r="IPU115" s="1009"/>
      <c r="IPV115" s="1009"/>
      <c r="IPW115" s="1009"/>
      <c r="IPX115" s="1009"/>
      <c r="IPY115" s="1009"/>
      <c r="IPZ115" s="1009"/>
      <c r="IQA115" s="1009"/>
      <c r="IQB115" s="1009"/>
      <c r="IQC115" s="1009"/>
      <c r="IQD115" s="1009"/>
      <c r="IQE115" s="1009"/>
      <c r="IQF115" s="1009"/>
      <c r="IQG115" s="1009"/>
      <c r="IQH115" s="1009"/>
      <c r="IQI115" s="1009"/>
      <c r="IQJ115" s="1009"/>
      <c r="IQK115" s="1009"/>
      <c r="IQL115" s="1009"/>
      <c r="IQM115" s="1009"/>
      <c r="IQN115" s="1009"/>
      <c r="IQO115" s="1009"/>
      <c r="IQP115" s="1009"/>
      <c r="IQQ115" s="1009"/>
      <c r="IQR115" s="1009"/>
      <c r="IQS115" s="1009"/>
      <c r="IQT115" s="1009"/>
      <c r="IQU115" s="1009"/>
      <c r="IQV115" s="1009"/>
      <c r="IQW115" s="1009"/>
      <c r="IQX115" s="1009"/>
      <c r="IQY115" s="1009"/>
      <c r="IQZ115" s="1009"/>
      <c r="IRA115" s="1009"/>
      <c r="IRB115" s="1009"/>
      <c r="IRC115" s="1009"/>
      <c r="IRD115" s="1009"/>
      <c r="IRE115" s="1009"/>
      <c r="IRF115" s="1009"/>
      <c r="IRG115" s="1009"/>
      <c r="IRH115" s="1009"/>
      <c r="IRI115" s="1009"/>
      <c r="IRJ115" s="1009"/>
      <c r="IRK115" s="1009"/>
      <c r="IRL115" s="1009"/>
      <c r="IRM115" s="1009"/>
      <c r="IRN115" s="1009"/>
      <c r="IRO115" s="1009"/>
      <c r="IRP115" s="1009"/>
      <c r="IRQ115" s="1009"/>
      <c r="IRR115" s="1009"/>
      <c r="IRS115" s="1009"/>
      <c r="IRT115" s="1009"/>
      <c r="IRU115" s="1009"/>
      <c r="IRV115" s="1009"/>
      <c r="IRW115" s="1009"/>
      <c r="IRX115" s="1009"/>
      <c r="IRY115" s="1009"/>
      <c r="IRZ115" s="1009"/>
      <c r="ISA115" s="1009"/>
      <c r="ISB115" s="1009"/>
      <c r="ISC115" s="1009"/>
      <c r="ISD115" s="1009"/>
      <c r="ISE115" s="1009"/>
      <c r="ISF115" s="1009"/>
      <c r="ISG115" s="1009"/>
      <c r="ISH115" s="1009"/>
      <c r="ISI115" s="1009"/>
      <c r="ISJ115" s="1009"/>
      <c r="ISK115" s="1009"/>
      <c r="ISL115" s="1009"/>
      <c r="ISM115" s="1009"/>
      <c r="ISN115" s="1009"/>
      <c r="ISO115" s="1009"/>
      <c r="ISP115" s="1009"/>
      <c r="ISQ115" s="1009"/>
      <c r="ISR115" s="1009"/>
      <c r="ISS115" s="1009"/>
      <c r="IST115" s="1009"/>
      <c r="ISU115" s="1009"/>
      <c r="ISV115" s="1009"/>
      <c r="ISW115" s="1009"/>
      <c r="ISX115" s="1009"/>
      <c r="ISY115" s="1009"/>
      <c r="ISZ115" s="1009"/>
      <c r="ITA115" s="1009"/>
      <c r="ITB115" s="1009"/>
      <c r="ITC115" s="1009"/>
      <c r="ITD115" s="1009"/>
      <c r="ITE115" s="1009"/>
      <c r="ITF115" s="1009"/>
      <c r="ITG115" s="1009"/>
      <c r="ITH115" s="1009"/>
      <c r="ITI115" s="1009"/>
      <c r="ITJ115" s="1009"/>
      <c r="ITK115" s="1009"/>
      <c r="ITL115" s="1009"/>
      <c r="ITM115" s="1009"/>
      <c r="ITN115" s="1009"/>
      <c r="ITO115" s="1009"/>
      <c r="ITP115" s="1009"/>
      <c r="ITQ115" s="1009"/>
      <c r="ITR115" s="1009"/>
      <c r="ITS115" s="1009"/>
      <c r="ITT115" s="1009"/>
      <c r="ITU115" s="1009"/>
      <c r="ITV115" s="1009"/>
      <c r="ITW115" s="1009"/>
      <c r="ITX115" s="1009"/>
      <c r="ITY115" s="1009"/>
      <c r="ITZ115" s="1009"/>
      <c r="IUA115" s="1009"/>
      <c r="IUB115" s="1009"/>
      <c r="IUC115" s="1009"/>
      <c r="IUD115" s="1009"/>
      <c r="IUE115" s="1009"/>
      <c r="IUF115" s="1009"/>
      <c r="IUG115" s="1009"/>
      <c r="IUH115" s="1009"/>
      <c r="IUI115" s="1009"/>
      <c r="IUJ115" s="1009"/>
      <c r="IUK115" s="1009"/>
      <c r="IUL115" s="1009"/>
      <c r="IUM115" s="1009"/>
      <c r="IUN115" s="1009"/>
      <c r="IUO115" s="1009"/>
      <c r="IUP115" s="1009"/>
      <c r="IUQ115" s="1009"/>
      <c r="IUR115" s="1009"/>
      <c r="IUS115" s="1009"/>
      <c r="IUT115" s="1009"/>
      <c r="IUU115" s="1009"/>
      <c r="IUV115" s="1009"/>
      <c r="IUW115" s="1009"/>
      <c r="IUX115" s="1009"/>
      <c r="IUY115" s="1009"/>
      <c r="IUZ115" s="1009"/>
      <c r="IVA115" s="1009"/>
      <c r="IVB115" s="1009"/>
      <c r="IVC115" s="1009"/>
      <c r="IVD115" s="1009"/>
      <c r="IVE115" s="1009"/>
      <c r="IVF115" s="1009"/>
      <c r="IVG115" s="1009"/>
      <c r="IVH115" s="1009"/>
      <c r="IVI115" s="1009"/>
      <c r="IVJ115" s="1009"/>
      <c r="IVK115" s="1009"/>
      <c r="IVL115" s="1009"/>
      <c r="IVM115" s="1009"/>
      <c r="IVN115" s="1009"/>
      <c r="IVO115" s="1009"/>
      <c r="IVP115" s="1009"/>
      <c r="IVQ115" s="1009"/>
      <c r="IVR115" s="1009"/>
      <c r="IVS115" s="1009"/>
      <c r="IVT115" s="1009"/>
      <c r="IVU115" s="1009"/>
      <c r="IVV115" s="1009"/>
      <c r="IVW115" s="1009"/>
      <c r="IVX115" s="1009"/>
      <c r="IVY115" s="1009"/>
      <c r="IVZ115" s="1009"/>
      <c r="IWA115" s="1009"/>
      <c r="IWB115" s="1009"/>
      <c r="IWC115" s="1009"/>
      <c r="IWD115" s="1009"/>
      <c r="IWE115" s="1009"/>
      <c r="IWF115" s="1009"/>
      <c r="IWG115" s="1009"/>
      <c r="IWH115" s="1009"/>
      <c r="IWI115" s="1009"/>
      <c r="IWJ115" s="1009"/>
      <c r="IWK115" s="1009"/>
      <c r="IWL115" s="1009"/>
      <c r="IWM115" s="1009"/>
      <c r="IWN115" s="1009"/>
      <c r="IWO115" s="1009"/>
      <c r="IWP115" s="1009"/>
      <c r="IWQ115" s="1009"/>
      <c r="IWR115" s="1009"/>
      <c r="IWS115" s="1009"/>
      <c r="IWT115" s="1009"/>
      <c r="IWU115" s="1009"/>
      <c r="IWV115" s="1009"/>
      <c r="IWW115" s="1009"/>
      <c r="IWX115" s="1009"/>
      <c r="IWY115" s="1009"/>
      <c r="IWZ115" s="1009"/>
      <c r="IXA115" s="1009"/>
      <c r="IXB115" s="1009"/>
      <c r="IXC115" s="1009"/>
      <c r="IXD115" s="1009"/>
      <c r="IXE115" s="1009"/>
      <c r="IXF115" s="1009"/>
      <c r="IXG115" s="1009"/>
      <c r="IXH115" s="1009"/>
      <c r="IXI115" s="1009"/>
      <c r="IXJ115" s="1009"/>
      <c r="IXK115" s="1009"/>
      <c r="IXL115" s="1009"/>
      <c r="IXM115" s="1009"/>
      <c r="IXN115" s="1009"/>
      <c r="IXO115" s="1009"/>
      <c r="IXP115" s="1009"/>
      <c r="IXQ115" s="1009"/>
      <c r="IXR115" s="1009"/>
      <c r="IXS115" s="1009"/>
      <c r="IXT115" s="1009"/>
      <c r="IXU115" s="1009"/>
      <c r="IXV115" s="1009"/>
      <c r="IXW115" s="1009"/>
      <c r="IXX115" s="1009"/>
      <c r="IXY115" s="1009"/>
      <c r="IXZ115" s="1009"/>
      <c r="IYA115" s="1009"/>
      <c r="IYB115" s="1009"/>
      <c r="IYC115" s="1009"/>
      <c r="IYD115" s="1009"/>
      <c r="IYE115" s="1009"/>
      <c r="IYF115" s="1009"/>
      <c r="IYG115" s="1009"/>
      <c r="IYH115" s="1009"/>
      <c r="IYI115" s="1009"/>
      <c r="IYJ115" s="1009"/>
      <c r="IYK115" s="1009"/>
      <c r="IYL115" s="1009"/>
      <c r="IYM115" s="1009"/>
      <c r="IYN115" s="1009"/>
      <c r="IYO115" s="1009"/>
      <c r="IYP115" s="1009"/>
      <c r="IYQ115" s="1009"/>
      <c r="IYR115" s="1009"/>
      <c r="IYS115" s="1009"/>
      <c r="IYT115" s="1009"/>
      <c r="IYU115" s="1009"/>
      <c r="IYV115" s="1009"/>
      <c r="IYW115" s="1009"/>
      <c r="IYX115" s="1009"/>
      <c r="IYY115" s="1009"/>
      <c r="IYZ115" s="1009"/>
      <c r="IZA115" s="1009"/>
      <c r="IZB115" s="1009"/>
      <c r="IZC115" s="1009"/>
      <c r="IZD115" s="1009"/>
      <c r="IZE115" s="1009"/>
      <c r="IZF115" s="1009"/>
      <c r="IZG115" s="1009"/>
      <c r="IZH115" s="1009"/>
      <c r="IZI115" s="1009"/>
      <c r="IZJ115" s="1009"/>
      <c r="IZK115" s="1009"/>
      <c r="IZL115" s="1009"/>
      <c r="IZM115" s="1009"/>
      <c r="IZN115" s="1009"/>
      <c r="IZO115" s="1009"/>
      <c r="IZP115" s="1009"/>
      <c r="IZQ115" s="1009"/>
      <c r="IZR115" s="1009"/>
      <c r="IZS115" s="1009"/>
      <c r="IZT115" s="1009"/>
      <c r="IZU115" s="1009"/>
      <c r="IZV115" s="1009"/>
      <c r="IZW115" s="1009"/>
      <c r="IZX115" s="1009"/>
      <c r="IZY115" s="1009"/>
      <c r="IZZ115" s="1009"/>
      <c r="JAA115" s="1009"/>
      <c r="JAB115" s="1009"/>
      <c r="JAC115" s="1009"/>
      <c r="JAD115" s="1009"/>
      <c r="JAE115" s="1009"/>
      <c r="JAF115" s="1009"/>
      <c r="JAG115" s="1009"/>
      <c r="JAH115" s="1009"/>
      <c r="JAI115" s="1009"/>
      <c r="JAJ115" s="1009"/>
      <c r="JAK115" s="1009"/>
      <c r="JAL115" s="1009"/>
      <c r="JAM115" s="1009"/>
      <c r="JAN115" s="1009"/>
      <c r="JAO115" s="1009"/>
      <c r="JAP115" s="1009"/>
      <c r="JAQ115" s="1009"/>
      <c r="JAR115" s="1009"/>
      <c r="JAS115" s="1009"/>
      <c r="JAT115" s="1009"/>
      <c r="JAU115" s="1009"/>
      <c r="JAV115" s="1009"/>
      <c r="JAW115" s="1009"/>
      <c r="JAX115" s="1009"/>
      <c r="JAY115" s="1009"/>
      <c r="JAZ115" s="1009"/>
      <c r="JBA115" s="1009"/>
      <c r="JBB115" s="1009"/>
      <c r="JBC115" s="1009"/>
      <c r="JBD115" s="1009"/>
      <c r="JBE115" s="1009"/>
      <c r="JBF115" s="1009"/>
      <c r="JBG115" s="1009"/>
      <c r="JBH115" s="1009"/>
      <c r="JBI115" s="1009"/>
      <c r="JBJ115" s="1009"/>
      <c r="JBK115" s="1009"/>
      <c r="JBL115" s="1009"/>
      <c r="JBM115" s="1009"/>
      <c r="JBN115" s="1009"/>
      <c r="JBO115" s="1009"/>
      <c r="JBP115" s="1009"/>
      <c r="JBQ115" s="1009"/>
      <c r="JBR115" s="1009"/>
      <c r="JBS115" s="1009"/>
      <c r="JBT115" s="1009"/>
      <c r="JBU115" s="1009"/>
      <c r="JBV115" s="1009"/>
      <c r="JBW115" s="1009"/>
      <c r="JBX115" s="1009"/>
      <c r="JBY115" s="1009"/>
      <c r="JBZ115" s="1009"/>
      <c r="JCA115" s="1009"/>
      <c r="JCB115" s="1009"/>
      <c r="JCC115" s="1009"/>
      <c r="JCD115" s="1009"/>
      <c r="JCE115" s="1009"/>
      <c r="JCF115" s="1009"/>
      <c r="JCG115" s="1009"/>
      <c r="JCH115" s="1009"/>
      <c r="JCI115" s="1009"/>
      <c r="JCJ115" s="1009"/>
      <c r="JCK115" s="1009"/>
      <c r="JCL115" s="1009"/>
      <c r="JCM115" s="1009"/>
      <c r="JCN115" s="1009"/>
      <c r="JCO115" s="1009"/>
      <c r="JCP115" s="1009"/>
      <c r="JCQ115" s="1009"/>
      <c r="JCR115" s="1009"/>
      <c r="JCS115" s="1009"/>
      <c r="JCT115" s="1009"/>
      <c r="JCU115" s="1009"/>
      <c r="JCV115" s="1009"/>
      <c r="JCW115" s="1009"/>
      <c r="JCX115" s="1009"/>
      <c r="JCY115" s="1009"/>
      <c r="JCZ115" s="1009"/>
      <c r="JDA115" s="1009"/>
      <c r="JDB115" s="1009"/>
      <c r="JDC115" s="1009"/>
      <c r="JDD115" s="1009"/>
      <c r="JDE115" s="1009"/>
      <c r="JDF115" s="1009"/>
      <c r="JDG115" s="1009"/>
      <c r="JDH115" s="1009"/>
      <c r="JDI115" s="1009"/>
      <c r="JDJ115" s="1009"/>
      <c r="JDK115" s="1009"/>
      <c r="JDL115" s="1009"/>
      <c r="JDM115" s="1009"/>
      <c r="JDN115" s="1009"/>
      <c r="JDO115" s="1009"/>
      <c r="JDP115" s="1009"/>
      <c r="JDQ115" s="1009"/>
      <c r="JDR115" s="1009"/>
      <c r="JDS115" s="1009"/>
      <c r="JDT115" s="1009"/>
      <c r="JDU115" s="1009"/>
      <c r="JDV115" s="1009"/>
      <c r="JDW115" s="1009"/>
      <c r="JDX115" s="1009"/>
      <c r="JDY115" s="1009"/>
      <c r="JDZ115" s="1009"/>
      <c r="JEA115" s="1009"/>
      <c r="JEB115" s="1009"/>
      <c r="JEC115" s="1009"/>
      <c r="JED115" s="1009"/>
      <c r="JEE115" s="1009"/>
      <c r="JEF115" s="1009"/>
      <c r="JEG115" s="1009"/>
      <c r="JEH115" s="1009"/>
      <c r="JEI115" s="1009"/>
      <c r="JEJ115" s="1009"/>
      <c r="JEK115" s="1009"/>
      <c r="JEL115" s="1009"/>
      <c r="JEM115" s="1009"/>
      <c r="JEN115" s="1009"/>
      <c r="JEO115" s="1009"/>
      <c r="JEP115" s="1009"/>
      <c r="JEQ115" s="1009"/>
      <c r="JER115" s="1009"/>
      <c r="JES115" s="1009"/>
      <c r="JET115" s="1009"/>
      <c r="JEU115" s="1009"/>
      <c r="JEV115" s="1009"/>
      <c r="JEW115" s="1009"/>
      <c r="JEX115" s="1009"/>
      <c r="JEY115" s="1009"/>
      <c r="JEZ115" s="1009"/>
      <c r="JFA115" s="1009"/>
      <c r="JFB115" s="1009"/>
      <c r="JFC115" s="1009"/>
      <c r="JFD115" s="1009"/>
      <c r="JFE115" s="1009"/>
      <c r="JFF115" s="1009"/>
      <c r="JFG115" s="1009"/>
      <c r="JFH115" s="1009"/>
      <c r="JFI115" s="1009"/>
      <c r="JFJ115" s="1009"/>
      <c r="JFK115" s="1009"/>
      <c r="JFL115" s="1009"/>
      <c r="JFM115" s="1009"/>
      <c r="JFN115" s="1009"/>
      <c r="JFO115" s="1009"/>
      <c r="JFP115" s="1009"/>
      <c r="JFQ115" s="1009"/>
      <c r="JFR115" s="1009"/>
      <c r="JFS115" s="1009"/>
      <c r="JFT115" s="1009"/>
      <c r="JFU115" s="1009"/>
      <c r="JFV115" s="1009"/>
      <c r="JFW115" s="1009"/>
      <c r="JFX115" s="1009"/>
      <c r="JFY115" s="1009"/>
      <c r="JFZ115" s="1009"/>
      <c r="JGA115" s="1009"/>
      <c r="JGB115" s="1009"/>
      <c r="JGC115" s="1009"/>
      <c r="JGD115" s="1009"/>
      <c r="JGE115" s="1009"/>
      <c r="JGF115" s="1009"/>
      <c r="JGG115" s="1009"/>
      <c r="JGH115" s="1009"/>
      <c r="JGI115" s="1009"/>
      <c r="JGJ115" s="1009"/>
      <c r="JGK115" s="1009"/>
      <c r="JGL115" s="1009"/>
      <c r="JGM115" s="1009"/>
      <c r="JGN115" s="1009"/>
      <c r="JGO115" s="1009"/>
      <c r="JGP115" s="1009"/>
      <c r="JGQ115" s="1009"/>
      <c r="JGR115" s="1009"/>
      <c r="JGS115" s="1009"/>
      <c r="JGT115" s="1009"/>
      <c r="JGU115" s="1009"/>
      <c r="JGV115" s="1009"/>
      <c r="JGW115" s="1009"/>
      <c r="JGX115" s="1009"/>
      <c r="JGY115" s="1009"/>
      <c r="JGZ115" s="1009"/>
      <c r="JHA115" s="1009"/>
      <c r="JHB115" s="1009"/>
      <c r="JHC115" s="1009"/>
      <c r="JHD115" s="1009"/>
      <c r="JHE115" s="1009"/>
      <c r="JHF115" s="1009"/>
      <c r="JHG115" s="1009"/>
      <c r="JHH115" s="1009"/>
      <c r="JHI115" s="1009"/>
      <c r="JHJ115" s="1009"/>
      <c r="JHK115" s="1009"/>
      <c r="JHL115" s="1009"/>
      <c r="JHM115" s="1009"/>
      <c r="JHN115" s="1009"/>
      <c r="JHO115" s="1009"/>
      <c r="JHP115" s="1009"/>
      <c r="JHQ115" s="1009"/>
      <c r="JHR115" s="1009"/>
      <c r="JHS115" s="1009"/>
      <c r="JHT115" s="1009"/>
      <c r="JHU115" s="1009"/>
      <c r="JHV115" s="1009"/>
      <c r="JHW115" s="1009"/>
      <c r="JHX115" s="1009"/>
      <c r="JHY115" s="1009"/>
      <c r="JHZ115" s="1009"/>
      <c r="JIA115" s="1009"/>
      <c r="JIB115" s="1009"/>
      <c r="JIC115" s="1009"/>
      <c r="JID115" s="1009"/>
      <c r="JIE115" s="1009"/>
      <c r="JIF115" s="1009"/>
      <c r="JIG115" s="1009"/>
      <c r="JIH115" s="1009"/>
      <c r="JII115" s="1009"/>
      <c r="JIJ115" s="1009"/>
      <c r="JIK115" s="1009"/>
      <c r="JIL115" s="1009"/>
      <c r="JIM115" s="1009"/>
      <c r="JIN115" s="1009"/>
      <c r="JIO115" s="1009"/>
      <c r="JIP115" s="1009"/>
      <c r="JIQ115" s="1009"/>
      <c r="JIR115" s="1009"/>
      <c r="JIS115" s="1009"/>
      <c r="JIT115" s="1009"/>
      <c r="JIU115" s="1009"/>
      <c r="JIV115" s="1009"/>
      <c r="JIW115" s="1009"/>
      <c r="JIX115" s="1009"/>
      <c r="JIY115" s="1009"/>
      <c r="JIZ115" s="1009"/>
      <c r="JJA115" s="1009"/>
      <c r="JJB115" s="1009"/>
      <c r="JJC115" s="1009"/>
      <c r="JJD115" s="1009"/>
      <c r="JJE115" s="1009"/>
      <c r="JJF115" s="1009"/>
      <c r="JJG115" s="1009"/>
      <c r="JJH115" s="1009"/>
      <c r="JJI115" s="1009"/>
      <c r="JJJ115" s="1009"/>
      <c r="JJK115" s="1009"/>
      <c r="JJL115" s="1009"/>
      <c r="JJM115" s="1009"/>
      <c r="JJN115" s="1009"/>
      <c r="JJO115" s="1009"/>
      <c r="JJP115" s="1009"/>
      <c r="JJQ115" s="1009"/>
      <c r="JJR115" s="1009"/>
      <c r="JJS115" s="1009"/>
      <c r="JJT115" s="1009"/>
      <c r="JJU115" s="1009"/>
      <c r="JJV115" s="1009"/>
      <c r="JJW115" s="1009"/>
      <c r="JJX115" s="1009"/>
      <c r="JJY115" s="1009"/>
      <c r="JJZ115" s="1009"/>
      <c r="JKA115" s="1009"/>
      <c r="JKB115" s="1009"/>
      <c r="JKC115" s="1009"/>
      <c r="JKD115" s="1009"/>
      <c r="JKE115" s="1009"/>
      <c r="JKF115" s="1009"/>
      <c r="JKG115" s="1009"/>
      <c r="JKH115" s="1009"/>
      <c r="JKI115" s="1009"/>
      <c r="JKJ115" s="1009"/>
      <c r="JKK115" s="1009"/>
      <c r="JKL115" s="1009"/>
      <c r="JKM115" s="1009"/>
      <c r="JKN115" s="1009"/>
      <c r="JKO115" s="1009"/>
      <c r="JKP115" s="1009"/>
      <c r="JKQ115" s="1009"/>
      <c r="JKR115" s="1009"/>
      <c r="JKS115" s="1009"/>
      <c r="JKT115" s="1009"/>
      <c r="JKU115" s="1009"/>
      <c r="JKV115" s="1009"/>
      <c r="JKW115" s="1009"/>
      <c r="JKX115" s="1009"/>
      <c r="JKY115" s="1009"/>
      <c r="JKZ115" s="1009"/>
      <c r="JLA115" s="1009"/>
      <c r="JLB115" s="1009"/>
      <c r="JLC115" s="1009"/>
      <c r="JLD115" s="1009"/>
      <c r="JLE115" s="1009"/>
      <c r="JLF115" s="1009"/>
      <c r="JLG115" s="1009"/>
      <c r="JLH115" s="1009"/>
      <c r="JLI115" s="1009"/>
      <c r="JLJ115" s="1009"/>
      <c r="JLK115" s="1009"/>
      <c r="JLL115" s="1009"/>
      <c r="JLM115" s="1009"/>
      <c r="JLN115" s="1009"/>
      <c r="JLO115" s="1009"/>
      <c r="JLP115" s="1009"/>
      <c r="JLQ115" s="1009"/>
      <c r="JLR115" s="1009"/>
      <c r="JLS115" s="1009"/>
      <c r="JLT115" s="1009"/>
      <c r="JLU115" s="1009"/>
      <c r="JLV115" s="1009"/>
      <c r="JLW115" s="1009"/>
      <c r="JLX115" s="1009"/>
      <c r="JLY115" s="1009"/>
      <c r="JLZ115" s="1009"/>
      <c r="JMA115" s="1009"/>
      <c r="JMB115" s="1009"/>
      <c r="JMC115" s="1009"/>
      <c r="JMD115" s="1009"/>
      <c r="JME115" s="1009"/>
      <c r="JMF115" s="1009"/>
      <c r="JMG115" s="1009"/>
      <c r="JMH115" s="1009"/>
      <c r="JMI115" s="1009"/>
      <c r="JMJ115" s="1009"/>
      <c r="JMK115" s="1009"/>
      <c r="JML115" s="1009"/>
      <c r="JMM115" s="1009"/>
      <c r="JMN115" s="1009"/>
      <c r="JMO115" s="1009"/>
      <c r="JMP115" s="1009"/>
      <c r="JMQ115" s="1009"/>
      <c r="JMR115" s="1009"/>
      <c r="JMS115" s="1009"/>
      <c r="JMT115" s="1009"/>
      <c r="JMU115" s="1009"/>
      <c r="JMV115" s="1009"/>
      <c r="JMW115" s="1009"/>
      <c r="JMX115" s="1009"/>
      <c r="JMY115" s="1009"/>
      <c r="JMZ115" s="1009"/>
      <c r="JNA115" s="1009"/>
      <c r="JNB115" s="1009"/>
      <c r="JNC115" s="1009"/>
      <c r="JND115" s="1009"/>
      <c r="JNE115" s="1009"/>
      <c r="JNF115" s="1009"/>
      <c r="JNG115" s="1009"/>
      <c r="JNH115" s="1009"/>
      <c r="JNI115" s="1009"/>
      <c r="JNJ115" s="1009"/>
      <c r="JNK115" s="1009"/>
      <c r="JNL115" s="1009"/>
      <c r="JNM115" s="1009"/>
      <c r="JNN115" s="1009"/>
      <c r="JNO115" s="1009"/>
      <c r="JNP115" s="1009"/>
      <c r="JNQ115" s="1009"/>
      <c r="JNR115" s="1009"/>
      <c r="JNS115" s="1009"/>
      <c r="JNT115" s="1009"/>
      <c r="JNU115" s="1009"/>
      <c r="JNV115" s="1009"/>
      <c r="JNW115" s="1009"/>
      <c r="JNX115" s="1009"/>
      <c r="JNY115" s="1009"/>
      <c r="JNZ115" s="1009"/>
      <c r="JOA115" s="1009"/>
      <c r="JOB115" s="1009"/>
      <c r="JOC115" s="1009"/>
      <c r="JOD115" s="1009"/>
      <c r="JOE115" s="1009"/>
      <c r="JOF115" s="1009"/>
      <c r="JOG115" s="1009"/>
      <c r="JOH115" s="1009"/>
      <c r="JOI115" s="1009"/>
      <c r="JOJ115" s="1009"/>
      <c r="JOK115" s="1009"/>
      <c r="JOL115" s="1009"/>
      <c r="JOM115" s="1009"/>
      <c r="JON115" s="1009"/>
      <c r="JOO115" s="1009"/>
      <c r="JOP115" s="1009"/>
      <c r="JOQ115" s="1009"/>
      <c r="JOR115" s="1009"/>
      <c r="JOS115" s="1009"/>
      <c r="JOT115" s="1009"/>
      <c r="JOU115" s="1009"/>
      <c r="JOV115" s="1009"/>
      <c r="JOW115" s="1009"/>
      <c r="JOX115" s="1009"/>
      <c r="JOY115" s="1009"/>
      <c r="JOZ115" s="1009"/>
      <c r="JPA115" s="1009"/>
      <c r="JPB115" s="1009"/>
      <c r="JPC115" s="1009"/>
      <c r="JPD115" s="1009"/>
      <c r="JPE115" s="1009"/>
      <c r="JPF115" s="1009"/>
      <c r="JPG115" s="1009"/>
      <c r="JPH115" s="1009"/>
      <c r="JPI115" s="1009"/>
      <c r="JPJ115" s="1009"/>
      <c r="JPK115" s="1009"/>
      <c r="JPL115" s="1009"/>
      <c r="JPM115" s="1009"/>
      <c r="JPN115" s="1009"/>
      <c r="JPO115" s="1009"/>
      <c r="JPP115" s="1009"/>
      <c r="JPQ115" s="1009"/>
      <c r="JPR115" s="1009"/>
      <c r="JPS115" s="1009"/>
      <c r="JPT115" s="1009"/>
      <c r="JPU115" s="1009"/>
      <c r="JPV115" s="1009"/>
      <c r="JPW115" s="1009"/>
      <c r="JPX115" s="1009"/>
      <c r="JPY115" s="1009"/>
      <c r="JPZ115" s="1009"/>
      <c r="JQA115" s="1009"/>
      <c r="JQB115" s="1009"/>
      <c r="JQC115" s="1009"/>
      <c r="JQD115" s="1009"/>
      <c r="JQE115" s="1009"/>
      <c r="JQF115" s="1009"/>
      <c r="JQG115" s="1009"/>
      <c r="JQH115" s="1009"/>
      <c r="JQI115" s="1009"/>
      <c r="JQJ115" s="1009"/>
      <c r="JQK115" s="1009"/>
      <c r="JQL115" s="1009"/>
      <c r="JQM115" s="1009"/>
      <c r="JQN115" s="1009"/>
      <c r="JQO115" s="1009"/>
      <c r="JQP115" s="1009"/>
      <c r="JQQ115" s="1009"/>
      <c r="JQR115" s="1009"/>
      <c r="JQS115" s="1009"/>
      <c r="JQT115" s="1009"/>
      <c r="JQU115" s="1009"/>
      <c r="JQV115" s="1009"/>
      <c r="JQW115" s="1009"/>
      <c r="JQX115" s="1009"/>
      <c r="JQY115" s="1009"/>
      <c r="JQZ115" s="1009"/>
      <c r="JRA115" s="1009"/>
      <c r="JRB115" s="1009"/>
      <c r="JRC115" s="1009"/>
      <c r="JRD115" s="1009"/>
      <c r="JRE115" s="1009"/>
      <c r="JRF115" s="1009"/>
      <c r="JRG115" s="1009"/>
      <c r="JRH115" s="1009"/>
      <c r="JRI115" s="1009"/>
      <c r="JRJ115" s="1009"/>
      <c r="JRK115" s="1009"/>
      <c r="JRL115" s="1009"/>
      <c r="JRM115" s="1009"/>
      <c r="JRN115" s="1009"/>
      <c r="JRO115" s="1009"/>
      <c r="JRP115" s="1009"/>
      <c r="JRQ115" s="1009"/>
      <c r="JRR115" s="1009"/>
      <c r="JRS115" s="1009"/>
      <c r="JRT115" s="1009"/>
      <c r="JRU115" s="1009"/>
      <c r="JRV115" s="1009"/>
      <c r="JRW115" s="1009"/>
      <c r="JRX115" s="1009"/>
      <c r="JRY115" s="1009"/>
      <c r="JRZ115" s="1009"/>
      <c r="JSA115" s="1009"/>
      <c r="JSB115" s="1009"/>
      <c r="JSC115" s="1009"/>
      <c r="JSD115" s="1009"/>
      <c r="JSE115" s="1009"/>
      <c r="JSF115" s="1009"/>
      <c r="JSG115" s="1009"/>
      <c r="JSH115" s="1009"/>
      <c r="JSI115" s="1009"/>
      <c r="JSJ115" s="1009"/>
      <c r="JSK115" s="1009"/>
      <c r="JSL115" s="1009"/>
      <c r="JSM115" s="1009"/>
      <c r="JSN115" s="1009"/>
      <c r="JSO115" s="1009"/>
      <c r="JSP115" s="1009"/>
      <c r="JSQ115" s="1009"/>
      <c r="JSR115" s="1009"/>
      <c r="JSS115" s="1009"/>
      <c r="JST115" s="1009"/>
      <c r="JSU115" s="1009"/>
      <c r="JSV115" s="1009"/>
      <c r="JSW115" s="1009"/>
      <c r="JSX115" s="1009"/>
      <c r="JSY115" s="1009"/>
      <c r="JSZ115" s="1009"/>
      <c r="JTA115" s="1009"/>
      <c r="JTB115" s="1009"/>
      <c r="JTC115" s="1009"/>
      <c r="JTD115" s="1009"/>
      <c r="JTE115" s="1009"/>
      <c r="JTF115" s="1009"/>
      <c r="JTG115" s="1009"/>
      <c r="JTH115" s="1009"/>
      <c r="JTI115" s="1009"/>
      <c r="JTJ115" s="1009"/>
      <c r="JTK115" s="1009"/>
      <c r="JTL115" s="1009"/>
      <c r="JTM115" s="1009"/>
      <c r="JTN115" s="1009"/>
      <c r="JTO115" s="1009"/>
      <c r="JTP115" s="1009"/>
      <c r="JTQ115" s="1009"/>
      <c r="JTR115" s="1009"/>
      <c r="JTS115" s="1009"/>
      <c r="JTT115" s="1009"/>
      <c r="JTU115" s="1009"/>
      <c r="JTV115" s="1009"/>
      <c r="JTW115" s="1009"/>
      <c r="JTX115" s="1009"/>
      <c r="JTY115" s="1009"/>
      <c r="JTZ115" s="1009"/>
      <c r="JUA115" s="1009"/>
      <c r="JUB115" s="1009"/>
      <c r="JUC115" s="1009"/>
      <c r="JUD115" s="1009"/>
      <c r="JUE115" s="1009"/>
      <c r="JUF115" s="1009"/>
      <c r="JUG115" s="1009"/>
      <c r="JUH115" s="1009"/>
      <c r="JUI115" s="1009"/>
      <c r="JUJ115" s="1009"/>
      <c r="JUK115" s="1009"/>
      <c r="JUL115" s="1009"/>
      <c r="JUM115" s="1009"/>
      <c r="JUN115" s="1009"/>
      <c r="JUO115" s="1009"/>
      <c r="JUP115" s="1009"/>
      <c r="JUQ115" s="1009"/>
      <c r="JUR115" s="1009"/>
      <c r="JUS115" s="1009"/>
      <c r="JUT115" s="1009"/>
      <c r="JUU115" s="1009"/>
      <c r="JUV115" s="1009"/>
      <c r="JUW115" s="1009"/>
      <c r="JUX115" s="1009"/>
      <c r="JUY115" s="1009"/>
      <c r="JUZ115" s="1009"/>
      <c r="JVA115" s="1009"/>
      <c r="JVB115" s="1009"/>
      <c r="JVC115" s="1009"/>
      <c r="JVD115" s="1009"/>
      <c r="JVE115" s="1009"/>
      <c r="JVF115" s="1009"/>
      <c r="JVG115" s="1009"/>
      <c r="JVH115" s="1009"/>
      <c r="JVI115" s="1009"/>
      <c r="JVJ115" s="1009"/>
      <c r="JVK115" s="1009"/>
      <c r="JVL115" s="1009"/>
      <c r="JVM115" s="1009"/>
      <c r="JVN115" s="1009"/>
      <c r="JVO115" s="1009"/>
      <c r="JVP115" s="1009"/>
      <c r="JVQ115" s="1009"/>
      <c r="JVR115" s="1009"/>
      <c r="JVS115" s="1009"/>
      <c r="JVT115" s="1009"/>
      <c r="JVU115" s="1009"/>
      <c r="JVV115" s="1009"/>
      <c r="JVW115" s="1009"/>
      <c r="JVX115" s="1009"/>
      <c r="JVY115" s="1009"/>
      <c r="JVZ115" s="1009"/>
      <c r="JWA115" s="1009"/>
      <c r="JWB115" s="1009"/>
      <c r="JWC115" s="1009"/>
      <c r="JWD115" s="1009"/>
      <c r="JWE115" s="1009"/>
      <c r="JWF115" s="1009"/>
      <c r="JWG115" s="1009"/>
      <c r="JWH115" s="1009"/>
      <c r="JWI115" s="1009"/>
      <c r="JWJ115" s="1009"/>
      <c r="JWK115" s="1009"/>
      <c r="JWL115" s="1009"/>
      <c r="JWM115" s="1009"/>
      <c r="JWN115" s="1009"/>
      <c r="JWO115" s="1009"/>
      <c r="JWP115" s="1009"/>
      <c r="JWQ115" s="1009"/>
      <c r="JWR115" s="1009"/>
      <c r="JWS115" s="1009"/>
      <c r="JWT115" s="1009"/>
      <c r="JWU115" s="1009"/>
      <c r="JWV115" s="1009"/>
      <c r="JWW115" s="1009"/>
      <c r="JWX115" s="1009"/>
      <c r="JWY115" s="1009"/>
      <c r="JWZ115" s="1009"/>
      <c r="JXA115" s="1009"/>
      <c r="JXB115" s="1009"/>
      <c r="JXC115" s="1009"/>
      <c r="JXD115" s="1009"/>
      <c r="JXE115" s="1009"/>
      <c r="JXF115" s="1009"/>
      <c r="JXG115" s="1009"/>
      <c r="JXH115" s="1009"/>
      <c r="JXI115" s="1009"/>
      <c r="JXJ115" s="1009"/>
      <c r="JXK115" s="1009"/>
      <c r="JXL115" s="1009"/>
      <c r="JXM115" s="1009"/>
      <c r="JXN115" s="1009"/>
      <c r="JXO115" s="1009"/>
      <c r="JXP115" s="1009"/>
      <c r="JXQ115" s="1009"/>
      <c r="JXR115" s="1009"/>
      <c r="JXS115" s="1009"/>
      <c r="JXT115" s="1009"/>
      <c r="JXU115" s="1009"/>
      <c r="JXV115" s="1009"/>
      <c r="JXW115" s="1009"/>
      <c r="JXX115" s="1009"/>
      <c r="JXY115" s="1009"/>
      <c r="JXZ115" s="1009"/>
      <c r="JYA115" s="1009"/>
      <c r="JYB115" s="1009"/>
      <c r="JYC115" s="1009"/>
      <c r="JYD115" s="1009"/>
      <c r="JYE115" s="1009"/>
      <c r="JYF115" s="1009"/>
      <c r="JYG115" s="1009"/>
      <c r="JYH115" s="1009"/>
      <c r="JYI115" s="1009"/>
      <c r="JYJ115" s="1009"/>
      <c r="JYK115" s="1009"/>
      <c r="JYL115" s="1009"/>
      <c r="JYM115" s="1009"/>
      <c r="JYN115" s="1009"/>
      <c r="JYO115" s="1009"/>
      <c r="JYP115" s="1009"/>
      <c r="JYQ115" s="1009"/>
      <c r="JYR115" s="1009"/>
      <c r="JYS115" s="1009"/>
      <c r="JYT115" s="1009"/>
      <c r="JYU115" s="1009"/>
      <c r="JYV115" s="1009"/>
      <c r="JYW115" s="1009"/>
      <c r="JYX115" s="1009"/>
      <c r="JYY115" s="1009"/>
      <c r="JYZ115" s="1009"/>
      <c r="JZA115" s="1009"/>
      <c r="JZB115" s="1009"/>
      <c r="JZC115" s="1009"/>
      <c r="JZD115" s="1009"/>
      <c r="JZE115" s="1009"/>
      <c r="JZF115" s="1009"/>
      <c r="JZG115" s="1009"/>
      <c r="JZH115" s="1009"/>
      <c r="JZI115" s="1009"/>
      <c r="JZJ115" s="1009"/>
      <c r="JZK115" s="1009"/>
      <c r="JZL115" s="1009"/>
      <c r="JZM115" s="1009"/>
      <c r="JZN115" s="1009"/>
      <c r="JZO115" s="1009"/>
      <c r="JZP115" s="1009"/>
      <c r="JZQ115" s="1009"/>
      <c r="JZR115" s="1009"/>
      <c r="JZS115" s="1009"/>
      <c r="JZT115" s="1009"/>
      <c r="JZU115" s="1009"/>
      <c r="JZV115" s="1009"/>
      <c r="JZW115" s="1009"/>
      <c r="JZX115" s="1009"/>
      <c r="JZY115" s="1009"/>
      <c r="JZZ115" s="1009"/>
      <c r="KAA115" s="1009"/>
      <c r="KAB115" s="1009"/>
      <c r="KAC115" s="1009"/>
      <c r="KAD115" s="1009"/>
      <c r="KAE115" s="1009"/>
      <c r="KAF115" s="1009"/>
      <c r="KAG115" s="1009"/>
      <c r="KAH115" s="1009"/>
      <c r="KAI115" s="1009"/>
      <c r="KAJ115" s="1009"/>
      <c r="KAK115" s="1009"/>
      <c r="KAL115" s="1009"/>
      <c r="KAM115" s="1009"/>
      <c r="KAN115" s="1009"/>
      <c r="KAO115" s="1009"/>
      <c r="KAP115" s="1009"/>
      <c r="KAQ115" s="1009"/>
      <c r="KAR115" s="1009"/>
      <c r="KAS115" s="1009"/>
      <c r="KAT115" s="1009"/>
      <c r="KAU115" s="1009"/>
      <c r="KAV115" s="1009"/>
      <c r="KAW115" s="1009"/>
      <c r="KAX115" s="1009"/>
      <c r="KAY115" s="1009"/>
      <c r="KAZ115" s="1009"/>
      <c r="KBA115" s="1009"/>
      <c r="KBB115" s="1009"/>
      <c r="KBC115" s="1009"/>
      <c r="KBD115" s="1009"/>
      <c r="KBE115" s="1009"/>
      <c r="KBF115" s="1009"/>
      <c r="KBG115" s="1009"/>
      <c r="KBH115" s="1009"/>
      <c r="KBI115" s="1009"/>
      <c r="KBJ115" s="1009"/>
      <c r="KBK115" s="1009"/>
      <c r="KBL115" s="1009"/>
      <c r="KBM115" s="1009"/>
      <c r="KBN115" s="1009"/>
      <c r="KBO115" s="1009"/>
      <c r="KBP115" s="1009"/>
      <c r="KBQ115" s="1009"/>
      <c r="KBR115" s="1009"/>
      <c r="KBS115" s="1009"/>
      <c r="KBT115" s="1009"/>
      <c r="KBU115" s="1009"/>
      <c r="KBV115" s="1009"/>
      <c r="KBW115" s="1009"/>
      <c r="KBX115" s="1009"/>
      <c r="KBY115" s="1009"/>
      <c r="KBZ115" s="1009"/>
      <c r="KCA115" s="1009"/>
      <c r="KCB115" s="1009"/>
      <c r="KCC115" s="1009"/>
      <c r="KCD115" s="1009"/>
      <c r="KCE115" s="1009"/>
      <c r="KCF115" s="1009"/>
      <c r="KCG115" s="1009"/>
      <c r="KCH115" s="1009"/>
      <c r="KCI115" s="1009"/>
      <c r="KCJ115" s="1009"/>
      <c r="KCK115" s="1009"/>
      <c r="KCL115" s="1009"/>
      <c r="KCM115" s="1009"/>
      <c r="KCN115" s="1009"/>
      <c r="KCO115" s="1009"/>
      <c r="KCP115" s="1009"/>
      <c r="KCQ115" s="1009"/>
      <c r="KCR115" s="1009"/>
      <c r="KCS115" s="1009"/>
      <c r="KCT115" s="1009"/>
      <c r="KCU115" s="1009"/>
      <c r="KCV115" s="1009"/>
      <c r="KCW115" s="1009"/>
      <c r="KCX115" s="1009"/>
      <c r="KCY115" s="1009"/>
      <c r="KCZ115" s="1009"/>
      <c r="KDA115" s="1009"/>
      <c r="KDB115" s="1009"/>
      <c r="KDC115" s="1009"/>
      <c r="KDD115" s="1009"/>
      <c r="KDE115" s="1009"/>
      <c r="KDF115" s="1009"/>
      <c r="KDG115" s="1009"/>
      <c r="KDH115" s="1009"/>
      <c r="KDI115" s="1009"/>
      <c r="KDJ115" s="1009"/>
      <c r="KDK115" s="1009"/>
      <c r="KDL115" s="1009"/>
      <c r="KDM115" s="1009"/>
      <c r="KDN115" s="1009"/>
      <c r="KDO115" s="1009"/>
      <c r="KDP115" s="1009"/>
      <c r="KDQ115" s="1009"/>
      <c r="KDR115" s="1009"/>
      <c r="KDS115" s="1009"/>
      <c r="KDT115" s="1009"/>
      <c r="KDU115" s="1009"/>
      <c r="KDV115" s="1009"/>
      <c r="KDW115" s="1009"/>
      <c r="KDX115" s="1009"/>
      <c r="KDY115" s="1009"/>
      <c r="KDZ115" s="1009"/>
      <c r="KEA115" s="1009"/>
      <c r="KEB115" s="1009"/>
      <c r="KEC115" s="1009"/>
      <c r="KED115" s="1009"/>
      <c r="KEE115" s="1009"/>
      <c r="KEF115" s="1009"/>
      <c r="KEG115" s="1009"/>
      <c r="KEH115" s="1009"/>
      <c r="KEI115" s="1009"/>
      <c r="KEJ115" s="1009"/>
      <c r="KEK115" s="1009"/>
      <c r="KEL115" s="1009"/>
      <c r="KEM115" s="1009"/>
      <c r="KEN115" s="1009"/>
      <c r="KEO115" s="1009"/>
      <c r="KEP115" s="1009"/>
      <c r="KEQ115" s="1009"/>
      <c r="KER115" s="1009"/>
      <c r="KES115" s="1009"/>
      <c r="KET115" s="1009"/>
      <c r="KEU115" s="1009"/>
      <c r="KEV115" s="1009"/>
      <c r="KEW115" s="1009"/>
      <c r="KEX115" s="1009"/>
      <c r="KEY115" s="1009"/>
      <c r="KEZ115" s="1009"/>
      <c r="KFA115" s="1009"/>
      <c r="KFB115" s="1009"/>
      <c r="KFC115" s="1009"/>
      <c r="KFD115" s="1009"/>
      <c r="KFE115" s="1009"/>
      <c r="KFF115" s="1009"/>
      <c r="KFG115" s="1009"/>
      <c r="KFH115" s="1009"/>
      <c r="KFI115" s="1009"/>
      <c r="KFJ115" s="1009"/>
      <c r="KFK115" s="1009"/>
      <c r="KFL115" s="1009"/>
      <c r="KFM115" s="1009"/>
      <c r="KFN115" s="1009"/>
      <c r="KFO115" s="1009"/>
      <c r="KFP115" s="1009"/>
      <c r="KFQ115" s="1009"/>
      <c r="KFR115" s="1009"/>
      <c r="KFS115" s="1009"/>
      <c r="KFT115" s="1009"/>
      <c r="KFU115" s="1009"/>
      <c r="KFV115" s="1009"/>
      <c r="KFW115" s="1009"/>
      <c r="KFX115" s="1009"/>
      <c r="KFY115" s="1009"/>
      <c r="KFZ115" s="1009"/>
      <c r="KGA115" s="1009"/>
      <c r="KGB115" s="1009"/>
      <c r="KGC115" s="1009"/>
      <c r="KGD115" s="1009"/>
      <c r="KGE115" s="1009"/>
      <c r="KGF115" s="1009"/>
      <c r="KGG115" s="1009"/>
      <c r="KGH115" s="1009"/>
      <c r="KGI115" s="1009"/>
      <c r="KGJ115" s="1009"/>
      <c r="KGK115" s="1009"/>
      <c r="KGL115" s="1009"/>
      <c r="KGM115" s="1009"/>
      <c r="KGN115" s="1009"/>
      <c r="KGO115" s="1009"/>
      <c r="KGP115" s="1009"/>
      <c r="KGQ115" s="1009"/>
      <c r="KGR115" s="1009"/>
      <c r="KGS115" s="1009"/>
      <c r="KGT115" s="1009"/>
      <c r="KGU115" s="1009"/>
      <c r="KGV115" s="1009"/>
      <c r="KGW115" s="1009"/>
      <c r="KGX115" s="1009"/>
      <c r="KGY115" s="1009"/>
      <c r="KGZ115" s="1009"/>
      <c r="KHA115" s="1009"/>
      <c r="KHB115" s="1009"/>
      <c r="KHC115" s="1009"/>
      <c r="KHD115" s="1009"/>
      <c r="KHE115" s="1009"/>
      <c r="KHF115" s="1009"/>
      <c r="KHG115" s="1009"/>
      <c r="KHH115" s="1009"/>
      <c r="KHI115" s="1009"/>
      <c r="KHJ115" s="1009"/>
      <c r="KHK115" s="1009"/>
      <c r="KHL115" s="1009"/>
      <c r="KHM115" s="1009"/>
      <c r="KHN115" s="1009"/>
      <c r="KHO115" s="1009"/>
      <c r="KHP115" s="1009"/>
      <c r="KHQ115" s="1009"/>
      <c r="KHR115" s="1009"/>
      <c r="KHS115" s="1009"/>
      <c r="KHT115" s="1009"/>
      <c r="KHU115" s="1009"/>
      <c r="KHV115" s="1009"/>
      <c r="KHW115" s="1009"/>
      <c r="KHX115" s="1009"/>
      <c r="KHY115" s="1009"/>
      <c r="KHZ115" s="1009"/>
      <c r="KIA115" s="1009"/>
      <c r="KIB115" s="1009"/>
      <c r="KIC115" s="1009"/>
      <c r="KID115" s="1009"/>
      <c r="KIE115" s="1009"/>
      <c r="KIF115" s="1009"/>
      <c r="KIG115" s="1009"/>
      <c r="KIH115" s="1009"/>
      <c r="KII115" s="1009"/>
      <c r="KIJ115" s="1009"/>
      <c r="KIK115" s="1009"/>
      <c r="KIL115" s="1009"/>
      <c r="KIM115" s="1009"/>
      <c r="KIN115" s="1009"/>
      <c r="KIO115" s="1009"/>
      <c r="KIP115" s="1009"/>
      <c r="KIQ115" s="1009"/>
      <c r="KIR115" s="1009"/>
      <c r="KIS115" s="1009"/>
      <c r="KIT115" s="1009"/>
      <c r="KIU115" s="1009"/>
      <c r="KIV115" s="1009"/>
      <c r="KIW115" s="1009"/>
      <c r="KIX115" s="1009"/>
      <c r="KIY115" s="1009"/>
      <c r="KIZ115" s="1009"/>
      <c r="KJA115" s="1009"/>
      <c r="KJB115" s="1009"/>
      <c r="KJC115" s="1009"/>
      <c r="KJD115" s="1009"/>
      <c r="KJE115" s="1009"/>
      <c r="KJF115" s="1009"/>
      <c r="KJG115" s="1009"/>
      <c r="KJH115" s="1009"/>
      <c r="KJI115" s="1009"/>
      <c r="KJJ115" s="1009"/>
      <c r="KJK115" s="1009"/>
      <c r="KJL115" s="1009"/>
      <c r="KJM115" s="1009"/>
      <c r="KJN115" s="1009"/>
      <c r="KJO115" s="1009"/>
      <c r="KJP115" s="1009"/>
      <c r="KJQ115" s="1009"/>
      <c r="KJR115" s="1009"/>
      <c r="KJS115" s="1009"/>
      <c r="KJT115" s="1009"/>
      <c r="KJU115" s="1009"/>
      <c r="KJV115" s="1009"/>
      <c r="KJW115" s="1009"/>
      <c r="KJX115" s="1009"/>
      <c r="KJY115" s="1009"/>
      <c r="KJZ115" s="1009"/>
      <c r="KKA115" s="1009"/>
      <c r="KKB115" s="1009"/>
      <c r="KKC115" s="1009"/>
      <c r="KKD115" s="1009"/>
      <c r="KKE115" s="1009"/>
      <c r="KKF115" s="1009"/>
      <c r="KKG115" s="1009"/>
      <c r="KKH115" s="1009"/>
      <c r="KKI115" s="1009"/>
      <c r="KKJ115" s="1009"/>
      <c r="KKK115" s="1009"/>
      <c r="KKL115" s="1009"/>
      <c r="KKM115" s="1009"/>
      <c r="KKN115" s="1009"/>
      <c r="KKO115" s="1009"/>
      <c r="KKP115" s="1009"/>
      <c r="KKQ115" s="1009"/>
      <c r="KKR115" s="1009"/>
      <c r="KKS115" s="1009"/>
      <c r="KKT115" s="1009"/>
      <c r="KKU115" s="1009"/>
      <c r="KKV115" s="1009"/>
      <c r="KKW115" s="1009"/>
      <c r="KKX115" s="1009"/>
      <c r="KKY115" s="1009"/>
      <c r="KKZ115" s="1009"/>
      <c r="KLA115" s="1009"/>
      <c r="KLB115" s="1009"/>
      <c r="KLC115" s="1009"/>
      <c r="KLD115" s="1009"/>
      <c r="KLE115" s="1009"/>
      <c r="KLF115" s="1009"/>
      <c r="KLG115" s="1009"/>
      <c r="KLH115" s="1009"/>
      <c r="KLI115" s="1009"/>
      <c r="KLJ115" s="1009"/>
      <c r="KLK115" s="1009"/>
      <c r="KLL115" s="1009"/>
      <c r="KLM115" s="1009"/>
      <c r="KLN115" s="1009"/>
      <c r="KLO115" s="1009"/>
      <c r="KLP115" s="1009"/>
      <c r="KLQ115" s="1009"/>
      <c r="KLR115" s="1009"/>
      <c r="KLS115" s="1009"/>
      <c r="KLT115" s="1009"/>
      <c r="KLU115" s="1009"/>
      <c r="KLV115" s="1009"/>
      <c r="KLW115" s="1009"/>
      <c r="KLX115" s="1009"/>
      <c r="KLY115" s="1009"/>
      <c r="KLZ115" s="1009"/>
      <c r="KMA115" s="1009"/>
      <c r="KMB115" s="1009"/>
      <c r="KMC115" s="1009"/>
      <c r="KMD115" s="1009"/>
      <c r="KME115" s="1009"/>
      <c r="KMF115" s="1009"/>
      <c r="KMG115" s="1009"/>
      <c r="KMH115" s="1009"/>
      <c r="KMI115" s="1009"/>
      <c r="KMJ115" s="1009"/>
      <c r="KMK115" s="1009"/>
      <c r="KML115" s="1009"/>
      <c r="KMM115" s="1009"/>
      <c r="KMN115" s="1009"/>
      <c r="KMO115" s="1009"/>
      <c r="KMP115" s="1009"/>
      <c r="KMQ115" s="1009"/>
      <c r="KMR115" s="1009"/>
      <c r="KMS115" s="1009"/>
      <c r="KMT115" s="1009"/>
      <c r="KMU115" s="1009"/>
      <c r="KMV115" s="1009"/>
      <c r="KMW115" s="1009"/>
      <c r="KMX115" s="1009"/>
      <c r="KMY115" s="1009"/>
      <c r="KMZ115" s="1009"/>
      <c r="KNA115" s="1009"/>
      <c r="KNB115" s="1009"/>
      <c r="KNC115" s="1009"/>
      <c r="KND115" s="1009"/>
      <c r="KNE115" s="1009"/>
      <c r="KNF115" s="1009"/>
      <c r="KNG115" s="1009"/>
      <c r="KNH115" s="1009"/>
      <c r="KNI115" s="1009"/>
      <c r="KNJ115" s="1009"/>
      <c r="KNK115" s="1009"/>
      <c r="KNL115" s="1009"/>
      <c r="KNM115" s="1009"/>
      <c r="KNN115" s="1009"/>
      <c r="KNO115" s="1009"/>
      <c r="KNP115" s="1009"/>
      <c r="KNQ115" s="1009"/>
      <c r="KNR115" s="1009"/>
      <c r="KNS115" s="1009"/>
      <c r="KNT115" s="1009"/>
      <c r="KNU115" s="1009"/>
      <c r="KNV115" s="1009"/>
      <c r="KNW115" s="1009"/>
      <c r="KNX115" s="1009"/>
      <c r="KNY115" s="1009"/>
      <c r="KNZ115" s="1009"/>
      <c r="KOA115" s="1009"/>
      <c r="KOB115" s="1009"/>
      <c r="KOC115" s="1009"/>
      <c r="KOD115" s="1009"/>
      <c r="KOE115" s="1009"/>
      <c r="KOF115" s="1009"/>
      <c r="KOG115" s="1009"/>
      <c r="KOH115" s="1009"/>
      <c r="KOI115" s="1009"/>
      <c r="KOJ115" s="1009"/>
      <c r="KOK115" s="1009"/>
      <c r="KOL115" s="1009"/>
      <c r="KOM115" s="1009"/>
      <c r="KON115" s="1009"/>
      <c r="KOO115" s="1009"/>
      <c r="KOP115" s="1009"/>
      <c r="KOQ115" s="1009"/>
      <c r="KOR115" s="1009"/>
      <c r="KOS115" s="1009"/>
      <c r="KOT115" s="1009"/>
      <c r="KOU115" s="1009"/>
      <c r="KOV115" s="1009"/>
      <c r="KOW115" s="1009"/>
      <c r="KOX115" s="1009"/>
      <c r="KOY115" s="1009"/>
      <c r="KOZ115" s="1009"/>
      <c r="KPA115" s="1009"/>
      <c r="KPB115" s="1009"/>
      <c r="KPC115" s="1009"/>
      <c r="KPD115" s="1009"/>
      <c r="KPE115" s="1009"/>
      <c r="KPF115" s="1009"/>
      <c r="KPG115" s="1009"/>
      <c r="KPH115" s="1009"/>
      <c r="KPI115" s="1009"/>
      <c r="KPJ115" s="1009"/>
      <c r="KPK115" s="1009"/>
      <c r="KPL115" s="1009"/>
      <c r="KPM115" s="1009"/>
      <c r="KPN115" s="1009"/>
      <c r="KPO115" s="1009"/>
      <c r="KPP115" s="1009"/>
      <c r="KPQ115" s="1009"/>
      <c r="KPR115" s="1009"/>
      <c r="KPS115" s="1009"/>
      <c r="KPT115" s="1009"/>
      <c r="KPU115" s="1009"/>
      <c r="KPV115" s="1009"/>
      <c r="KPW115" s="1009"/>
      <c r="KPX115" s="1009"/>
      <c r="KPY115" s="1009"/>
      <c r="KPZ115" s="1009"/>
      <c r="KQA115" s="1009"/>
      <c r="KQB115" s="1009"/>
      <c r="KQC115" s="1009"/>
      <c r="KQD115" s="1009"/>
      <c r="KQE115" s="1009"/>
      <c r="KQF115" s="1009"/>
      <c r="KQG115" s="1009"/>
      <c r="KQH115" s="1009"/>
      <c r="KQI115" s="1009"/>
      <c r="KQJ115" s="1009"/>
      <c r="KQK115" s="1009"/>
      <c r="KQL115" s="1009"/>
      <c r="KQM115" s="1009"/>
      <c r="KQN115" s="1009"/>
      <c r="KQO115" s="1009"/>
      <c r="KQP115" s="1009"/>
      <c r="KQQ115" s="1009"/>
      <c r="KQR115" s="1009"/>
      <c r="KQS115" s="1009"/>
      <c r="KQT115" s="1009"/>
      <c r="KQU115" s="1009"/>
      <c r="KQV115" s="1009"/>
      <c r="KQW115" s="1009"/>
      <c r="KQX115" s="1009"/>
      <c r="KQY115" s="1009"/>
      <c r="KQZ115" s="1009"/>
      <c r="KRA115" s="1009"/>
      <c r="KRB115" s="1009"/>
      <c r="KRC115" s="1009"/>
      <c r="KRD115" s="1009"/>
      <c r="KRE115" s="1009"/>
      <c r="KRF115" s="1009"/>
      <c r="KRG115" s="1009"/>
      <c r="KRH115" s="1009"/>
      <c r="KRI115" s="1009"/>
      <c r="KRJ115" s="1009"/>
      <c r="KRK115" s="1009"/>
      <c r="KRL115" s="1009"/>
      <c r="KRM115" s="1009"/>
      <c r="KRN115" s="1009"/>
      <c r="KRO115" s="1009"/>
      <c r="KRP115" s="1009"/>
      <c r="KRQ115" s="1009"/>
      <c r="KRR115" s="1009"/>
      <c r="KRS115" s="1009"/>
      <c r="KRT115" s="1009"/>
      <c r="KRU115" s="1009"/>
      <c r="KRV115" s="1009"/>
      <c r="KRW115" s="1009"/>
      <c r="KRX115" s="1009"/>
      <c r="KRY115" s="1009"/>
      <c r="KRZ115" s="1009"/>
      <c r="KSA115" s="1009"/>
      <c r="KSB115" s="1009"/>
      <c r="KSC115" s="1009"/>
      <c r="KSD115" s="1009"/>
      <c r="KSE115" s="1009"/>
      <c r="KSF115" s="1009"/>
      <c r="KSG115" s="1009"/>
      <c r="KSH115" s="1009"/>
      <c r="KSI115" s="1009"/>
      <c r="KSJ115" s="1009"/>
      <c r="KSK115" s="1009"/>
      <c r="KSL115" s="1009"/>
      <c r="KSM115" s="1009"/>
      <c r="KSN115" s="1009"/>
      <c r="KSO115" s="1009"/>
      <c r="KSP115" s="1009"/>
      <c r="KSQ115" s="1009"/>
      <c r="KSR115" s="1009"/>
      <c r="KSS115" s="1009"/>
      <c r="KST115" s="1009"/>
      <c r="KSU115" s="1009"/>
      <c r="KSV115" s="1009"/>
      <c r="KSW115" s="1009"/>
      <c r="KSX115" s="1009"/>
      <c r="KSY115" s="1009"/>
      <c r="KSZ115" s="1009"/>
      <c r="KTA115" s="1009"/>
      <c r="KTB115" s="1009"/>
      <c r="KTC115" s="1009"/>
      <c r="KTD115" s="1009"/>
      <c r="KTE115" s="1009"/>
      <c r="KTF115" s="1009"/>
      <c r="KTG115" s="1009"/>
      <c r="KTH115" s="1009"/>
      <c r="KTI115" s="1009"/>
      <c r="KTJ115" s="1009"/>
      <c r="KTK115" s="1009"/>
      <c r="KTL115" s="1009"/>
      <c r="KTM115" s="1009"/>
      <c r="KTN115" s="1009"/>
      <c r="KTO115" s="1009"/>
      <c r="KTP115" s="1009"/>
      <c r="KTQ115" s="1009"/>
      <c r="KTR115" s="1009"/>
      <c r="KTS115" s="1009"/>
      <c r="KTT115" s="1009"/>
      <c r="KTU115" s="1009"/>
      <c r="KTV115" s="1009"/>
      <c r="KTW115" s="1009"/>
      <c r="KTX115" s="1009"/>
      <c r="KTY115" s="1009"/>
      <c r="KTZ115" s="1009"/>
      <c r="KUA115" s="1009"/>
      <c r="KUB115" s="1009"/>
      <c r="KUC115" s="1009"/>
      <c r="KUD115" s="1009"/>
      <c r="KUE115" s="1009"/>
      <c r="KUF115" s="1009"/>
      <c r="KUG115" s="1009"/>
      <c r="KUH115" s="1009"/>
      <c r="KUI115" s="1009"/>
      <c r="KUJ115" s="1009"/>
      <c r="KUK115" s="1009"/>
      <c r="KUL115" s="1009"/>
      <c r="KUM115" s="1009"/>
      <c r="KUN115" s="1009"/>
      <c r="KUO115" s="1009"/>
      <c r="KUP115" s="1009"/>
      <c r="KUQ115" s="1009"/>
      <c r="KUR115" s="1009"/>
      <c r="KUS115" s="1009"/>
      <c r="KUT115" s="1009"/>
      <c r="KUU115" s="1009"/>
      <c r="KUV115" s="1009"/>
      <c r="KUW115" s="1009"/>
      <c r="KUX115" s="1009"/>
      <c r="KUY115" s="1009"/>
      <c r="KUZ115" s="1009"/>
      <c r="KVA115" s="1009"/>
      <c r="KVB115" s="1009"/>
      <c r="KVC115" s="1009"/>
      <c r="KVD115" s="1009"/>
      <c r="KVE115" s="1009"/>
      <c r="KVF115" s="1009"/>
      <c r="KVG115" s="1009"/>
      <c r="KVH115" s="1009"/>
      <c r="KVI115" s="1009"/>
      <c r="KVJ115" s="1009"/>
      <c r="KVK115" s="1009"/>
      <c r="KVL115" s="1009"/>
      <c r="KVM115" s="1009"/>
      <c r="KVN115" s="1009"/>
      <c r="KVO115" s="1009"/>
      <c r="KVP115" s="1009"/>
      <c r="KVQ115" s="1009"/>
      <c r="KVR115" s="1009"/>
      <c r="KVS115" s="1009"/>
      <c r="KVT115" s="1009"/>
      <c r="KVU115" s="1009"/>
      <c r="KVV115" s="1009"/>
      <c r="KVW115" s="1009"/>
      <c r="KVX115" s="1009"/>
      <c r="KVY115" s="1009"/>
      <c r="KVZ115" s="1009"/>
      <c r="KWA115" s="1009"/>
      <c r="KWB115" s="1009"/>
      <c r="KWC115" s="1009"/>
      <c r="KWD115" s="1009"/>
      <c r="KWE115" s="1009"/>
      <c r="KWF115" s="1009"/>
      <c r="KWG115" s="1009"/>
      <c r="KWH115" s="1009"/>
      <c r="KWI115" s="1009"/>
      <c r="KWJ115" s="1009"/>
      <c r="KWK115" s="1009"/>
      <c r="KWL115" s="1009"/>
      <c r="KWM115" s="1009"/>
      <c r="KWN115" s="1009"/>
      <c r="KWO115" s="1009"/>
      <c r="KWP115" s="1009"/>
      <c r="KWQ115" s="1009"/>
      <c r="KWR115" s="1009"/>
      <c r="KWS115" s="1009"/>
      <c r="KWT115" s="1009"/>
      <c r="KWU115" s="1009"/>
      <c r="KWV115" s="1009"/>
      <c r="KWW115" s="1009"/>
      <c r="KWX115" s="1009"/>
      <c r="KWY115" s="1009"/>
      <c r="KWZ115" s="1009"/>
      <c r="KXA115" s="1009"/>
      <c r="KXB115" s="1009"/>
      <c r="KXC115" s="1009"/>
      <c r="KXD115" s="1009"/>
      <c r="KXE115" s="1009"/>
      <c r="KXF115" s="1009"/>
      <c r="KXG115" s="1009"/>
      <c r="KXH115" s="1009"/>
      <c r="KXI115" s="1009"/>
      <c r="KXJ115" s="1009"/>
      <c r="KXK115" s="1009"/>
      <c r="KXL115" s="1009"/>
      <c r="KXM115" s="1009"/>
      <c r="KXN115" s="1009"/>
      <c r="KXO115" s="1009"/>
      <c r="KXP115" s="1009"/>
      <c r="KXQ115" s="1009"/>
      <c r="KXR115" s="1009"/>
      <c r="KXS115" s="1009"/>
      <c r="KXT115" s="1009"/>
      <c r="KXU115" s="1009"/>
      <c r="KXV115" s="1009"/>
      <c r="KXW115" s="1009"/>
      <c r="KXX115" s="1009"/>
      <c r="KXY115" s="1009"/>
      <c r="KXZ115" s="1009"/>
      <c r="KYA115" s="1009"/>
      <c r="KYB115" s="1009"/>
      <c r="KYC115" s="1009"/>
      <c r="KYD115" s="1009"/>
      <c r="KYE115" s="1009"/>
      <c r="KYF115" s="1009"/>
      <c r="KYG115" s="1009"/>
      <c r="KYH115" s="1009"/>
      <c r="KYI115" s="1009"/>
      <c r="KYJ115" s="1009"/>
      <c r="KYK115" s="1009"/>
      <c r="KYL115" s="1009"/>
      <c r="KYM115" s="1009"/>
      <c r="KYN115" s="1009"/>
      <c r="KYO115" s="1009"/>
      <c r="KYP115" s="1009"/>
      <c r="KYQ115" s="1009"/>
      <c r="KYR115" s="1009"/>
      <c r="KYS115" s="1009"/>
      <c r="KYT115" s="1009"/>
      <c r="KYU115" s="1009"/>
      <c r="KYV115" s="1009"/>
      <c r="KYW115" s="1009"/>
      <c r="KYX115" s="1009"/>
      <c r="KYY115" s="1009"/>
      <c r="KYZ115" s="1009"/>
      <c r="KZA115" s="1009"/>
      <c r="KZB115" s="1009"/>
      <c r="KZC115" s="1009"/>
      <c r="KZD115" s="1009"/>
      <c r="KZE115" s="1009"/>
      <c r="KZF115" s="1009"/>
      <c r="KZG115" s="1009"/>
      <c r="KZH115" s="1009"/>
      <c r="KZI115" s="1009"/>
      <c r="KZJ115" s="1009"/>
      <c r="KZK115" s="1009"/>
      <c r="KZL115" s="1009"/>
      <c r="KZM115" s="1009"/>
      <c r="KZN115" s="1009"/>
      <c r="KZO115" s="1009"/>
      <c r="KZP115" s="1009"/>
      <c r="KZQ115" s="1009"/>
      <c r="KZR115" s="1009"/>
      <c r="KZS115" s="1009"/>
      <c r="KZT115" s="1009"/>
      <c r="KZU115" s="1009"/>
      <c r="KZV115" s="1009"/>
      <c r="KZW115" s="1009"/>
      <c r="KZX115" s="1009"/>
      <c r="KZY115" s="1009"/>
      <c r="KZZ115" s="1009"/>
      <c r="LAA115" s="1009"/>
      <c r="LAB115" s="1009"/>
      <c r="LAC115" s="1009"/>
      <c r="LAD115" s="1009"/>
      <c r="LAE115" s="1009"/>
      <c r="LAF115" s="1009"/>
      <c r="LAG115" s="1009"/>
      <c r="LAH115" s="1009"/>
      <c r="LAI115" s="1009"/>
      <c r="LAJ115" s="1009"/>
      <c r="LAK115" s="1009"/>
      <c r="LAL115" s="1009"/>
      <c r="LAM115" s="1009"/>
      <c r="LAN115" s="1009"/>
      <c r="LAO115" s="1009"/>
      <c r="LAP115" s="1009"/>
      <c r="LAQ115" s="1009"/>
      <c r="LAR115" s="1009"/>
      <c r="LAS115" s="1009"/>
      <c r="LAT115" s="1009"/>
      <c r="LAU115" s="1009"/>
      <c r="LAV115" s="1009"/>
      <c r="LAW115" s="1009"/>
      <c r="LAX115" s="1009"/>
      <c r="LAY115" s="1009"/>
      <c r="LAZ115" s="1009"/>
      <c r="LBA115" s="1009"/>
      <c r="LBB115" s="1009"/>
      <c r="LBC115" s="1009"/>
      <c r="LBD115" s="1009"/>
      <c r="LBE115" s="1009"/>
      <c r="LBF115" s="1009"/>
      <c r="LBG115" s="1009"/>
      <c r="LBH115" s="1009"/>
      <c r="LBI115" s="1009"/>
      <c r="LBJ115" s="1009"/>
      <c r="LBK115" s="1009"/>
      <c r="LBL115" s="1009"/>
      <c r="LBM115" s="1009"/>
      <c r="LBN115" s="1009"/>
      <c r="LBO115" s="1009"/>
      <c r="LBP115" s="1009"/>
      <c r="LBQ115" s="1009"/>
      <c r="LBR115" s="1009"/>
      <c r="LBS115" s="1009"/>
      <c r="LBT115" s="1009"/>
      <c r="LBU115" s="1009"/>
      <c r="LBV115" s="1009"/>
      <c r="LBW115" s="1009"/>
      <c r="LBX115" s="1009"/>
      <c r="LBY115" s="1009"/>
      <c r="LBZ115" s="1009"/>
      <c r="LCA115" s="1009"/>
      <c r="LCB115" s="1009"/>
      <c r="LCC115" s="1009"/>
      <c r="LCD115" s="1009"/>
      <c r="LCE115" s="1009"/>
      <c r="LCF115" s="1009"/>
      <c r="LCG115" s="1009"/>
      <c r="LCH115" s="1009"/>
      <c r="LCI115" s="1009"/>
      <c r="LCJ115" s="1009"/>
      <c r="LCK115" s="1009"/>
      <c r="LCL115" s="1009"/>
      <c r="LCM115" s="1009"/>
      <c r="LCN115" s="1009"/>
      <c r="LCO115" s="1009"/>
      <c r="LCP115" s="1009"/>
      <c r="LCQ115" s="1009"/>
      <c r="LCR115" s="1009"/>
      <c r="LCS115" s="1009"/>
      <c r="LCT115" s="1009"/>
      <c r="LCU115" s="1009"/>
      <c r="LCV115" s="1009"/>
      <c r="LCW115" s="1009"/>
      <c r="LCX115" s="1009"/>
      <c r="LCY115" s="1009"/>
      <c r="LCZ115" s="1009"/>
      <c r="LDA115" s="1009"/>
      <c r="LDB115" s="1009"/>
      <c r="LDC115" s="1009"/>
      <c r="LDD115" s="1009"/>
      <c r="LDE115" s="1009"/>
      <c r="LDF115" s="1009"/>
      <c r="LDG115" s="1009"/>
      <c r="LDH115" s="1009"/>
      <c r="LDI115" s="1009"/>
      <c r="LDJ115" s="1009"/>
      <c r="LDK115" s="1009"/>
      <c r="LDL115" s="1009"/>
      <c r="LDM115" s="1009"/>
      <c r="LDN115" s="1009"/>
      <c r="LDO115" s="1009"/>
      <c r="LDP115" s="1009"/>
      <c r="LDQ115" s="1009"/>
      <c r="LDR115" s="1009"/>
      <c r="LDS115" s="1009"/>
      <c r="LDT115" s="1009"/>
      <c r="LDU115" s="1009"/>
      <c r="LDV115" s="1009"/>
      <c r="LDW115" s="1009"/>
      <c r="LDX115" s="1009"/>
      <c r="LDY115" s="1009"/>
      <c r="LDZ115" s="1009"/>
      <c r="LEA115" s="1009"/>
      <c r="LEB115" s="1009"/>
      <c r="LEC115" s="1009"/>
      <c r="LED115" s="1009"/>
      <c r="LEE115" s="1009"/>
      <c r="LEF115" s="1009"/>
      <c r="LEG115" s="1009"/>
      <c r="LEH115" s="1009"/>
      <c r="LEI115" s="1009"/>
      <c r="LEJ115" s="1009"/>
      <c r="LEK115" s="1009"/>
      <c r="LEL115" s="1009"/>
      <c r="LEM115" s="1009"/>
      <c r="LEN115" s="1009"/>
      <c r="LEO115" s="1009"/>
      <c r="LEP115" s="1009"/>
      <c r="LEQ115" s="1009"/>
      <c r="LER115" s="1009"/>
      <c r="LES115" s="1009"/>
      <c r="LET115" s="1009"/>
      <c r="LEU115" s="1009"/>
      <c r="LEV115" s="1009"/>
      <c r="LEW115" s="1009"/>
      <c r="LEX115" s="1009"/>
      <c r="LEY115" s="1009"/>
      <c r="LEZ115" s="1009"/>
      <c r="LFA115" s="1009"/>
      <c r="LFB115" s="1009"/>
      <c r="LFC115" s="1009"/>
      <c r="LFD115" s="1009"/>
      <c r="LFE115" s="1009"/>
      <c r="LFF115" s="1009"/>
      <c r="LFG115" s="1009"/>
      <c r="LFH115" s="1009"/>
      <c r="LFI115" s="1009"/>
      <c r="LFJ115" s="1009"/>
      <c r="LFK115" s="1009"/>
      <c r="LFL115" s="1009"/>
      <c r="LFM115" s="1009"/>
      <c r="LFN115" s="1009"/>
      <c r="LFO115" s="1009"/>
      <c r="LFP115" s="1009"/>
      <c r="LFQ115" s="1009"/>
      <c r="LFR115" s="1009"/>
      <c r="LFS115" s="1009"/>
      <c r="LFT115" s="1009"/>
      <c r="LFU115" s="1009"/>
      <c r="LFV115" s="1009"/>
      <c r="LFW115" s="1009"/>
      <c r="LFX115" s="1009"/>
      <c r="LFY115" s="1009"/>
      <c r="LFZ115" s="1009"/>
      <c r="LGA115" s="1009"/>
      <c r="LGB115" s="1009"/>
      <c r="LGC115" s="1009"/>
      <c r="LGD115" s="1009"/>
      <c r="LGE115" s="1009"/>
      <c r="LGF115" s="1009"/>
      <c r="LGG115" s="1009"/>
      <c r="LGH115" s="1009"/>
      <c r="LGI115" s="1009"/>
      <c r="LGJ115" s="1009"/>
      <c r="LGK115" s="1009"/>
      <c r="LGL115" s="1009"/>
      <c r="LGM115" s="1009"/>
      <c r="LGN115" s="1009"/>
      <c r="LGO115" s="1009"/>
      <c r="LGP115" s="1009"/>
      <c r="LGQ115" s="1009"/>
      <c r="LGR115" s="1009"/>
      <c r="LGS115" s="1009"/>
      <c r="LGT115" s="1009"/>
      <c r="LGU115" s="1009"/>
      <c r="LGV115" s="1009"/>
      <c r="LGW115" s="1009"/>
      <c r="LGX115" s="1009"/>
      <c r="LGY115" s="1009"/>
      <c r="LGZ115" s="1009"/>
      <c r="LHA115" s="1009"/>
      <c r="LHB115" s="1009"/>
      <c r="LHC115" s="1009"/>
      <c r="LHD115" s="1009"/>
      <c r="LHE115" s="1009"/>
      <c r="LHF115" s="1009"/>
      <c r="LHG115" s="1009"/>
      <c r="LHH115" s="1009"/>
      <c r="LHI115" s="1009"/>
      <c r="LHJ115" s="1009"/>
      <c r="LHK115" s="1009"/>
      <c r="LHL115" s="1009"/>
      <c r="LHM115" s="1009"/>
      <c r="LHN115" s="1009"/>
      <c r="LHO115" s="1009"/>
      <c r="LHP115" s="1009"/>
      <c r="LHQ115" s="1009"/>
      <c r="LHR115" s="1009"/>
      <c r="LHS115" s="1009"/>
      <c r="LHT115" s="1009"/>
      <c r="LHU115" s="1009"/>
      <c r="LHV115" s="1009"/>
      <c r="LHW115" s="1009"/>
      <c r="LHX115" s="1009"/>
      <c r="LHY115" s="1009"/>
      <c r="LHZ115" s="1009"/>
      <c r="LIA115" s="1009"/>
      <c r="LIB115" s="1009"/>
      <c r="LIC115" s="1009"/>
      <c r="LID115" s="1009"/>
      <c r="LIE115" s="1009"/>
      <c r="LIF115" s="1009"/>
      <c r="LIG115" s="1009"/>
      <c r="LIH115" s="1009"/>
      <c r="LII115" s="1009"/>
      <c r="LIJ115" s="1009"/>
      <c r="LIK115" s="1009"/>
      <c r="LIL115" s="1009"/>
      <c r="LIM115" s="1009"/>
      <c r="LIN115" s="1009"/>
      <c r="LIO115" s="1009"/>
      <c r="LIP115" s="1009"/>
      <c r="LIQ115" s="1009"/>
      <c r="LIR115" s="1009"/>
      <c r="LIS115" s="1009"/>
      <c r="LIT115" s="1009"/>
      <c r="LIU115" s="1009"/>
      <c r="LIV115" s="1009"/>
      <c r="LIW115" s="1009"/>
      <c r="LIX115" s="1009"/>
      <c r="LIY115" s="1009"/>
      <c r="LIZ115" s="1009"/>
      <c r="LJA115" s="1009"/>
      <c r="LJB115" s="1009"/>
      <c r="LJC115" s="1009"/>
      <c r="LJD115" s="1009"/>
      <c r="LJE115" s="1009"/>
      <c r="LJF115" s="1009"/>
      <c r="LJG115" s="1009"/>
      <c r="LJH115" s="1009"/>
      <c r="LJI115" s="1009"/>
      <c r="LJJ115" s="1009"/>
      <c r="LJK115" s="1009"/>
      <c r="LJL115" s="1009"/>
      <c r="LJM115" s="1009"/>
      <c r="LJN115" s="1009"/>
      <c r="LJO115" s="1009"/>
      <c r="LJP115" s="1009"/>
      <c r="LJQ115" s="1009"/>
      <c r="LJR115" s="1009"/>
      <c r="LJS115" s="1009"/>
      <c r="LJT115" s="1009"/>
      <c r="LJU115" s="1009"/>
      <c r="LJV115" s="1009"/>
      <c r="LJW115" s="1009"/>
      <c r="LJX115" s="1009"/>
      <c r="LJY115" s="1009"/>
      <c r="LJZ115" s="1009"/>
      <c r="LKA115" s="1009"/>
      <c r="LKB115" s="1009"/>
      <c r="LKC115" s="1009"/>
      <c r="LKD115" s="1009"/>
      <c r="LKE115" s="1009"/>
      <c r="LKF115" s="1009"/>
      <c r="LKG115" s="1009"/>
      <c r="LKH115" s="1009"/>
      <c r="LKI115" s="1009"/>
      <c r="LKJ115" s="1009"/>
      <c r="LKK115" s="1009"/>
      <c r="LKL115" s="1009"/>
      <c r="LKM115" s="1009"/>
      <c r="LKN115" s="1009"/>
      <c r="LKO115" s="1009"/>
      <c r="LKP115" s="1009"/>
      <c r="LKQ115" s="1009"/>
      <c r="LKR115" s="1009"/>
      <c r="LKS115" s="1009"/>
      <c r="LKT115" s="1009"/>
      <c r="LKU115" s="1009"/>
      <c r="LKV115" s="1009"/>
      <c r="LKW115" s="1009"/>
      <c r="LKX115" s="1009"/>
      <c r="LKY115" s="1009"/>
      <c r="LKZ115" s="1009"/>
      <c r="LLA115" s="1009"/>
      <c r="LLB115" s="1009"/>
      <c r="LLC115" s="1009"/>
      <c r="LLD115" s="1009"/>
      <c r="LLE115" s="1009"/>
      <c r="LLF115" s="1009"/>
      <c r="LLG115" s="1009"/>
      <c r="LLH115" s="1009"/>
      <c r="LLI115" s="1009"/>
      <c r="LLJ115" s="1009"/>
      <c r="LLK115" s="1009"/>
      <c r="LLL115" s="1009"/>
      <c r="LLM115" s="1009"/>
      <c r="LLN115" s="1009"/>
      <c r="LLO115" s="1009"/>
      <c r="LLP115" s="1009"/>
      <c r="LLQ115" s="1009"/>
      <c r="LLR115" s="1009"/>
      <c r="LLS115" s="1009"/>
      <c r="LLT115" s="1009"/>
      <c r="LLU115" s="1009"/>
      <c r="LLV115" s="1009"/>
      <c r="LLW115" s="1009"/>
      <c r="LLX115" s="1009"/>
      <c r="LLY115" s="1009"/>
      <c r="LLZ115" s="1009"/>
      <c r="LMA115" s="1009"/>
      <c r="LMB115" s="1009"/>
      <c r="LMC115" s="1009"/>
      <c r="LMD115" s="1009"/>
      <c r="LME115" s="1009"/>
      <c r="LMF115" s="1009"/>
      <c r="LMG115" s="1009"/>
      <c r="LMH115" s="1009"/>
      <c r="LMI115" s="1009"/>
      <c r="LMJ115" s="1009"/>
      <c r="LMK115" s="1009"/>
      <c r="LML115" s="1009"/>
      <c r="LMM115" s="1009"/>
      <c r="LMN115" s="1009"/>
      <c r="LMO115" s="1009"/>
      <c r="LMP115" s="1009"/>
      <c r="LMQ115" s="1009"/>
      <c r="LMR115" s="1009"/>
      <c r="LMS115" s="1009"/>
      <c r="LMT115" s="1009"/>
      <c r="LMU115" s="1009"/>
      <c r="LMV115" s="1009"/>
      <c r="LMW115" s="1009"/>
      <c r="LMX115" s="1009"/>
      <c r="LMY115" s="1009"/>
      <c r="LMZ115" s="1009"/>
      <c r="LNA115" s="1009"/>
      <c r="LNB115" s="1009"/>
      <c r="LNC115" s="1009"/>
      <c r="LND115" s="1009"/>
      <c r="LNE115" s="1009"/>
      <c r="LNF115" s="1009"/>
      <c r="LNG115" s="1009"/>
      <c r="LNH115" s="1009"/>
      <c r="LNI115" s="1009"/>
      <c r="LNJ115" s="1009"/>
      <c r="LNK115" s="1009"/>
      <c r="LNL115" s="1009"/>
      <c r="LNM115" s="1009"/>
      <c r="LNN115" s="1009"/>
      <c r="LNO115" s="1009"/>
      <c r="LNP115" s="1009"/>
      <c r="LNQ115" s="1009"/>
      <c r="LNR115" s="1009"/>
      <c r="LNS115" s="1009"/>
      <c r="LNT115" s="1009"/>
      <c r="LNU115" s="1009"/>
      <c r="LNV115" s="1009"/>
      <c r="LNW115" s="1009"/>
      <c r="LNX115" s="1009"/>
      <c r="LNY115" s="1009"/>
      <c r="LNZ115" s="1009"/>
      <c r="LOA115" s="1009"/>
      <c r="LOB115" s="1009"/>
      <c r="LOC115" s="1009"/>
      <c r="LOD115" s="1009"/>
      <c r="LOE115" s="1009"/>
      <c r="LOF115" s="1009"/>
      <c r="LOG115" s="1009"/>
      <c r="LOH115" s="1009"/>
      <c r="LOI115" s="1009"/>
      <c r="LOJ115" s="1009"/>
      <c r="LOK115" s="1009"/>
      <c r="LOL115" s="1009"/>
      <c r="LOM115" s="1009"/>
      <c r="LON115" s="1009"/>
      <c r="LOO115" s="1009"/>
      <c r="LOP115" s="1009"/>
      <c r="LOQ115" s="1009"/>
      <c r="LOR115" s="1009"/>
      <c r="LOS115" s="1009"/>
      <c r="LOT115" s="1009"/>
      <c r="LOU115" s="1009"/>
      <c r="LOV115" s="1009"/>
      <c r="LOW115" s="1009"/>
      <c r="LOX115" s="1009"/>
      <c r="LOY115" s="1009"/>
      <c r="LOZ115" s="1009"/>
      <c r="LPA115" s="1009"/>
      <c r="LPB115" s="1009"/>
      <c r="LPC115" s="1009"/>
      <c r="LPD115" s="1009"/>
      <c r="LPE115" s="1009"/>
      <c r="LPF115" s="1009"/>
      <c r="LPG115" s="1009"/>
      <c r="LPH115" s="1009"/>
      <c r="LPI115" s="1009"/>
      <c r="LPJ115" s="1009"/>
      <c r="LPK115" s="1009"/>
      <c r="LPL115" s="1009"/>
      <c r="LPM115" s="1009"/>
      <c r="LPN115" s="1009"/>
      <c r="LPO115" s="1009"/>
      <c r="LPP115" s="1009"/>
      <c r="LPQ115" s="1009"/>
      <c r="LPR115" s="1009"/>
      <c r="LPS115" s="1009"/>
      <c r="LPT115" s="1009"/>
      <c r="LPU115" s="1009"/>
      <c r="LPV115" s="1009"/>
      <c r="LPW115" s="1009"/>
      <c r="LPX115" s="1009"/>
      <c r="LPY115" s="1009"/>
      <c r="LPZ115" s="1009"/>
      <c r="LQA115" s="1009"/>
      <c r="LQB115" s="1009"/>
      <c r="LQC115" s="1009"/>
      <c r="LQD115" s="1009"/>
      <c r="LQE115" s="1009"/>
      <c r="LQF115" s="1009"/>
      <c r="LQG115" s="1009"/>
      <c r="LQH115" s="1009"/>
      <c r="LQI115" s="1009"/>
      <c r="LQJ115" s="1009"/>
      <c r="LQK115" s="1009"/>
      <c r="LQL115" s="1009"/>
      <c r="LQM115" s="1009"/>
      <c r="LQN115" s="1009"/>
      <c r="LQO115" s="1009"/>
      <c r="LQP115" s="1009"/>
      <c r="LQQ115" s="1009"/>
      <c r="LQR115" s="1009"/>
      <c r="LQS115" s="1009"/>
      <c r="LQT115" s="1009"/>
      <c r="LQU115" s="1009"/>
      <c r="LQV115" s="1009"/>
      <c r="LQW115" s="1009"/>
      <c r="LQX115" s="1009"/>
      <c r="LQY115" s="1009"/>
      <c r="LQZ115" s="1009"/>
      <c r="LRA115" s="1009"/>
      <c r="LRB115" s="1009"/>
      <c r="LRC115" s="1009"/>
      <c r="LRD115" s="1009"/>
      <c r="LRE115" s="1009"/>
      <c r="LRF115" s="1009"/>
      <c r="LRG115" s="1009"/>
      <c r="LRH115" s="1009"/>
      <c r="LRI115" s="1009"/>
      <c r="LRJ115" s="1009"/>
      <c r="LRK115" s="1009"/>
      <c r="LRL115" s="1009"/>
      <c r="LRM115" s="1009"/>
      <c r="LRN115" s="1009"/>
      <c r="LRO115" s="1009"/>
      <c r="LRP115" s="1009"/>
      <c r="LRQ115" s="1009"/>
      <c r="LRR115" s="1009"/>
      <c r="LRS115" s="1009"/>
      <c r="LRT115" s="1009"/>
      <c r="LRU115" s="1009"/>
      <c r="LRV115" s="1009"/>
      <c r="LRW115" s="1009"/>
      <c r="LRX115" s="1009"/>
      <c r="LRY115" s="1009"/>
      <c r="LRZ115" s="1009"/>
      <c r="LSA115" s="1009"/>
      <c r="LSB115" s="1009"/>
      <c r="LSC115" s="1009"/>
      <c r="LSD115" s="1009"/>
      <c r="LSE115" s="1009"/>
      <c r="LSF115" s="1009"/>
      <c r="LSG115" s="1009"/>
      <c r="LSH115" s="1009"/>
      <c r="LSI115" s="1009"/>
      <c r="LSJ115" s="1009"/>
      <c r="LSK115" s="1009"/>
      <c r="LSL115" s="1009"/>
      <c r="LSM115" s="1009"/>
      <c r="LSN115" s="1009"/>
      <c r="LSO115" s="1009"/>
      <c r="LSP115" s="1009"/>
      <c r="LSQ115" s="1009"/>
      <c r="LSR115" s="1009"/>
      <c r="LSS115" s="1009"/>
      <c r="LST115" s="1009"/>
      <c r="LSU115" s="1009"/>
      <c r="LSV115" s="1009"/>
      <c r="LSW115" s="1009"/>
      <c r="LSX115" s="1009"/>
      <c r="LSY115" s="1009"/>
      <c r="LSZ115" s="1009"/>
      <c r="LTA115" s="1009"/>
      <c r="LTB115" s="1009"/>
      <c r="LTC115" s="1009"/>
      <c r="LTD115" s="1009"/>
      <c r="LTE115" s="1009"/>
      <c r="LTF115" s="1009"/>
      <c r="LTG115" s="1009"/>
      <c r="LTH115" s="1009"/>
      <c r="LTI115" s="1009"/>
      <c r="LTJ115" s="1009"/>
      <c r="LTK115" s="1009"/>
      <c r="LTL115" s="1009"/>
      <c r="LTM115" s="1009"/>
      <c r="LTN115" s="1009"/>
      <c r="LTO115" s="1009"/>
      <c r="LTP115" s="1009"/>
      <c r="LTQ115" s="1009"/>
      <c r="LTR115" s="1009"/>
      <c r="LTS115" s="1009"/>
      <c r="LTT115" s="1009"/>
      <c r="LTU115" s="1009"/>
      <c r="LTV115" s="1009"/>
      <c r="LTW115" s="1009"/>
      <c r="LTX115" s="1009"/>
      <c r="LTY115" s="1009"/>
      <c r="LTZ115" s="1009"/>
      <c r="LUA115" s="1009"/>
      <c r="LUB115" s="1009"/>
      <c r="LUC115" s="1009"/>
      <c r="LUD115" s="1009"/>
      <c r="LUE115" s="1009"/>
      <c r="LUF115" s="1009"/>
      <c r="LUG115" s="1009"/>
      <c r="LUH115" s="1009"/>
      <c r="LUI115" s="1009"/>
      <c r="LUJ115" s="1009"/>
      <c r="LUK115" s="1009"/>
      <c r="LUL115" s="1009"/>
      <c r="LUM115" s="1009"/>
      <c r="LUN115" s="1009"/>
      <c r="LUO115" s="1009"/>
      <c r="LUP115" s="1009"/>
      <c r="LUQ115" s="1009"/>
      <c r="LUR115" s="1009"/>
      <c r="LUS115" s="1009"/>
      <c r="LUT115" s="1009"/>
      <c r="LUU115" s="1009"/>
      <c r="LUV115" s="1009"/>
      <c r="LUW115" s="1009"/>
      <c r="LUX115" s="1009"/>
      <c r="LUY115" s="1009"/>
      <c r="LUZ115" s="1009"/>
      <c r="LVA115" s="1009"/>
      <c r="LVB115" s="1009"/>
      <c r="LVC115" s="1009"/>
      <c r="LVD115" s="1009"/>
      <c r="LVE115" s="1009"/>
      <c r="LVF115" s="1009"/>
      <c r="LVG115" s="1009"/>
      <c r="LVH115" s="1009"/>
      <c r="LVI115" s="1009"/>
      <c r="LVJ115" s="1009"/>
      <c r="LVK115" s="1009"/>
      <c r="LVL115" s="1009"/>
      <c r="LVM115" s="1009"/>
      <c r="LVN115" s="1009"/>
      <c r="LVO115" s="1009"/>
      <c r="LVP115" s="1009"/>
      <c r="LVQ115" s="1009"/>
      <c r="LVR115" s="1009"/>
      <c r="LVS115" s="1009"/>
      <c r="LVT115" s="1009"/>
      <c r="LVU115" s="1009"/>
      <c r="LVV115" s="1009"/>
      <c r="LVW115" s="1009"/>
      <c r="LVX115" s="1009"/>
      <c r="LVY115" s="1009"/>
      <c r="LVZ115" s="1009"/>
      <c r="LWA115" s="1009"/>
      <c r="LWB115" s="1009"/>
      <c r="LWC115" s="1009"/>
      <c r="LWD115" s="1009"/>
      <c r="LWE115" s="1009"/>
      <c r="LWF115" s="1009"/>
      <c r="LWG115" s="1009"/>
      <c r="LWH115" s="1009"/>
      <c r="LWI115" s="1009"/>
      <c r="LWJ115" s="1009"/>
      <c r="LWK115" s="1009"/>
      <c r="LWL115" s="1009"/>
      <c r="LWM115" s="1009"/>
      <c r="LWN115" s="1009"/>
      <c r="LWO115" s="1009"/>
      <c r="LWP115" s="1009"/>
      <c r="LWQ115" s="1009"/>
      <c r="LWR115" s="1009"/>
      <c r="LWS115" s="1009"/>
      <c r="LWT115" s="1009"/>
      <c r="LWU115" s="1009"/>
      <c r="LWV115" s="1009"/>
      <c r="LWW115" s="1009"/>
      <c r="LWX115" s="1009"/>
      <c r="LWY115" s="1009"/>
      <c r="LWZ115" s="1009"/>
      <c r="LXA115" s="1009"/>
      <c r="LXB115" s="1009"/>
      <c r="LXC115" s="1009"/>
      <c r="LXD115" s="1009"/>
      <c r="LXE115" s="1009"/>
      <c r="LXF115" s="1009"/>
      <c r="LXG115" s="1009"/>
      <c r="LXH115" s="1009"/>
      <c r="LXI115" s="1009"/>
      <c r="LXJ115" s="1009"/>
      <c r="LXK115" s="1009"/>
      <c r="LXL115" s="1009"/>
      <c r="LXM115" s="1009"/>
      <c r="LXN115" s="1009"/>
      <c r="LXO115" s="1009"/>
      <c r="LXP115" s="1009"/>
      <c r="LXQ115" s="1009"/>
      <c r="LXR115" s="1009"/>
      <c r="LXS115" s="1009"/>
      <c r="LXT115" s="1009"/>
      <c r="LXU115" s="1009"/>
      <c r="LXV115" s="1009"/>
      <c r="LXW115" s="1009"/>
      <c r="LXX115" s="1009"/>
      <c r="LXY115" s="1009"/>
      <c r="LXZ115" s="1009"/>
      <c r="LYA115" s="1009"/>
      <c r="LYB115" s="1009"/>
      <c r="LYC115" s="1009"/>
      <c r="LYD115" s="1009"/>
      <c r="LYE115" s="1009"/>
      <c r="LYF115" s="1009"/>
      <c r="LYG115" s="1009"/>
      <c r="LYH115" s="1009"/>
      <c r="LYI115" s="1009"/>
      <c r="LYJ115" s="1009"/>
      <c r="LYK115" s="1009"/>
      <c r="LYL115" s="1009"/>
      <c r="LYM115" s="1009"/>
      <c r="LYN115" s="1009"/>
      <c r="LYO115" s="1009"/>
      <c r="LYP115" s="1009"/>
      <c r="LYQ115" s="1009"/>
      <c r="LYR115" s="1009"/>
      <c r="LYS115" s="1009"/>
      <c r="LYT115" s="1009"/>
      <c r="LYU115" s="1009"/>
      <c r="LYV115" s="1009"/>
      <c r="LYW115" s="1009"/>
      <c r="LYX115" s="1009"/>
      <c r="LYY115" s="1009"/>
      <c r="LYZ115" s="1009"/>
      <c r="LZA115" s="1009"/>
      <c r="LZB115" s="1009"/>
      <c r="LZC115" s="1009"/>
      <c r="LZD115" s="1009"/>
      <c r="LZE115" s="1009"/>
      <c r="LZF115" s="1009"/>
      <c r="LZG115" s="1009"/>
      <c r="LZH115" s="1009"/>
      <c r="LZI115" s="1009"/>
      <c r="LZJ115" s="1009"/>
      <c r="LZK115" s="1009"/>
      <c r="LZL115" s="1009"/>
      <c r="LZM115" s="1009"/>
      <c r="LZN115" s="1009"/>
      <c r="LZO115" s="1009"/>
      <c r="LZP115" s="1009"/>
      <c r="LZQ115" s="1009"/>
      <c r="LZR115" s="1009"/>
      <c r="LZS115" s="1009"/>
      <c r="LZT115" s="1009"/>
      <c r="LZU115" s="1009"/>
      <c r="LZV115" s="1009"/>
      <c r="LZW115" s="1009"/>
      <c r="LZX115" s="1009"/>
      <c r="LZY115" s="1009"/>
      <c r="LZZ115" s="1009"/>
      <c r="MAA115" s="1009"/>
      <c r="MAB115" s="1009"/>
      <c r="MAC115" s="1009"/>
      <c r="MAD115" s="1009"/>
      <c r="MAE115" s="1009"/>
      <c r="MAF115" s="1009"/>
      <c r="MAG115" s="1009"/>
      <c r="MAH115" s="1009"/>
      <c r="MAI115" s="1009"/>
      <c r="MAJ115" s="1009"/>
      <c r="MAK115" s="1009"/>
      <c r="MAL115" s="1009"/>
      <c r="MAM115" s="1009"/>
      <c r="MAN115" s="1009"/>
      <c r="MAO115" s="1009"/>
      <c r="MAP115" s="1009"/>
      <c r="MAQ115" s="1009"/>
      <c r="MAR115" s="1009"/>
      <c r="MAS115" s="1009"/>
      <c r="MAT115" s="1009"/>
      <c r="MAU115" s="1009"/>
      <c r="MAV115" s="1009"/>
      <c r="MAW115" s="1009"/>
      <c r="MAX115" s="1009"/>
      <c r="MAY115" s="1009"/>
      <c r="MAZ115" s="1009"/>
      <c r="MBA115" s="1009"/>
      <c r="MBB115" s="1009"/>
      <c r="MBC115" s="1009"/>
      <c r="MBD115" s="1009"/>
      <c r="MBE115" s="1009"/>
      <c r="MBF115" s="1009"/>
      <c r="MBG115" s="1009"/>
      <c r="MBH115" s="1009"/>
      <c r="MBI115" s="1009"/>
      <c r="MBJ115" s="1009"/>
      <c r="MBK115" s="1009"/>
      <c r="MBL115" s="1009"/>
      <c r="MBM115" s="1009"/>
      <c r="MBN115" s="1009"/>
      <c r="MBO115" s="1009"/>
      <c r="MBP115" s="1009"/>
      <c r="MBQ115" s="1009"/>
      <c r="MBR115" s="1009"/>
      <c r="MBS115" s="1009"/>
      <c r="MBT115" s="1009"/>
      <c r="MBU115" s="1009"/>
      <c r="MBV115" s="1009"/>
      <c r="MBW115" s="1009"/>
      <c r="MBX115" s="1009"/>
      <c r="MBY115" s="1009"/>
      <c r="MBZ115" s="1009"/>
      <c r="MCA115" s="1009"/>
      <c r="MCB115" s="1009"/>
      <c r="MCC115" s="1009"/>
      <c r="MCD115" s="1009"/>
      <c r="MCE115" s="1009"/>
      <c r="MCF115" s="1009"/>
      <c r="MCG115" s="1009"/>
      <c r="MCH115" s="1009"/>
      <c r="MCI115" s="1009"/>
      <c r="MCJ115" s="1009"/>
      <c r="MCK115" s="1009"/>
      <c r="MCL115" s="1009"/>
      <c r="MCM115" s="1009"/>
      <c r="MCN115" s="1009"/>
      <c r="MCO115" s="1009"/>
      <c r="MCP115" s="1009"/>
      <c r="MCQ115" s="1009"/>
      <c r="MCR115" s="1009"/>
      <c r="MCS115" s="1009"/>
      <c r="MCT115" s="1009"/>
      <c r="MCU115" s="1009"/>
      <c r="MCV115" s="1009"/>
      <c r="MCW115" s="1009"/>
      <c r="MCX115" s="1009"/>
      <c r="MCY115" s="1009"/>
      <c r="MCZ115" s="1009"/>
      <c r="MDA115" s="1009"/>
      <c r="MDB115" s="1009"/>
      <c r="MDC115" s="1009"/>
      <c r="MDD115" s="1009"/>
      <c r="MDE115" s="1009"/>
      <c r="MDF115" s="1009"/>
      <c r="MDG115" s="1009"/>
      <c r="MDH115" s="1009"/>
      <c r="MDI115" s="1009"/>
      <c r="MDJ115" s="1009"/>
      <c r="MDK115" s="1009"/>
      <c r="MDL115" s="1009"/>
      <c r="MDM115" s="1009"/>
      <c r="MDN115" s="1009"/>
      <c r="MDO115" s="1009"/>
      <c r="MDP115" s="1009"/>
      <c r="MDQ115" s="1009"/>
      <c r="MDR115" s="1009"/>
      <c r="MDS115" s="1009"/>
      <c r="MDT115" s="1009"/>
      <c r="MDU115" s="1009"/>
      <c r="MDV115" s="1009"/>
      <c r="MDW115" s="1009"/>
      <c r="MDX115" s="1009"/>
      <c r="MDY115" s="1009"/>
      <c r="MDZ115" s="1009"/>
      <c r="MEA115" s="1009"/>
      <c r="MEB115" s="1009"/>
      <c r="MEC115" s="1009"/>
      <c r="MED115" s="1009"/>
      <c r="MEE115" s="1009"/>
      <c r="MEF115" s="1009"/>
      <c r="MEG115" s="1009"/>
      <c r="MEH115" s="1009"/>
      <c r="MEI115" s="1009"/>
      <c r="MEJ115" s="1009"/>
      <c r="MEK115" s="1009"/>
      <c r="MEL115" s="1009"/>
      <c r="MEM115" s="1009"/>
      <c r="MEN115" s="1009"/>
      <c r="MEO115" s="1009"/>
      <c r="MEP115" s="1009"/>
      <c r="MEQ115" s="1009"/>
      <c r="MER115" s="1009"/>
      <c r="MES115" s="1009"/>
      <c r="MET115" s="1009"/>
      <c r="MEU115" s="1009"/>
      <c r="MEV115" s="1009"/>
      <c r="MEW115" s="1009"/>
      <c r="MEX115" s="1009"/>
      <c r="MEY115" s="1009"/>
      <c r="MEZ115" s="1009"/>
      <c r="MFA115" s="1009"/>
      <c r="MFB115" s="1009"/>
      <c r="MFC115" s="1009"/>
      <c r="MFD115" s="1009"/>
      <c r="MFE115" s="1009"/>
      <c r="MFF115" s="1009"/>
      <c r="MFG115" s="1009"/>
      <c r="MFH115" s="1009"/>
      <c r="MFI115" s="1009"/>
      <c r="MFJ115" s="1009"/>
      <c r="MFK115" s="1009"/>
      <c r="MFL115" s="1009"/>
      <c r="MFM115" s="1009"/>
      <c r="MFN115" s="1009"/>
      <c r="MFO115" s="1009"/>
      <c r="MFP115" s="1009"/>
      <c r="MFQ115" s="1009"/>
      <c r="MFR115" s="1009"/>
      <c r="MFS115" s="1009"/>
      <c r="MFT115" s="1009"/>
      <c r="MFU115" s="1009"/>
      <c r="MFV115" s="1009"/>
      <c r="MFW115" s="1009"/>
      <c r="MFX115" s="1009"/>
      <c r="MFY115" s="1009"/>
      <c r="MFZ115" s="1009"/>
      <c r="MGA115" s="1009"/>
      <c r="MGB115" s="1009"/>
      <c r="MGC115" s="1009"/>
      <c r="MGD115" s="1009"/>
      <c r="MGE115" s="1009"/>
      <c r="MGF115" s="1009"/>
      <c r="MGG115" s="1009"/>
      <c r="MGH115" s="1009"/>
      <c r="MGI115" s="1009"/>
      <c r="MGJ115" s="1009"/>
      <c r="MGK115" s="1009"/>
      <c r="MGL115" s="1009"/>
      <c r="MGM115" s="1009"/>
      <c r="MGN115" s="1009"/>
      <c r="MGO115" s="1009"/>
      <c r="MGP115" s="1009"/>
      <c r="MGQ115" s="1009"/>
      <c r="MGR115" s="1009"/>
      <c r="MGS115" s="1009"/>
      <c r="MGT115" s="1009"/>
      <c r="MGU115" s="1009"/>
      <c r="MGV115" s="1009"/>
      <c r="MGW115" s="1009"/>
      <c r="MGX115" s="1009"/>
      <c r="MGY115" s="1009"/>
      <c r="MGZ115" s="1009"/>
      <c r="MHA115" s="1009"/>
      <c r="MHB115" s="1009"/>
      <c r="MHC115" s="1009"/>
      <c r="MHD115" s="1009"/>
      <c r="MHE115" s="1009"/>
      <c r="MHF115" s="1009"/>
      <c r="MHG115" s="1009"/>
      <c r="MHH115" s="1009"/>
      <c r="MHI115" s="1009"/>
      <c r="MHJ115" s="1009"/>
      <c r="MHK115" s="1009"/>
      <c r="MHL115" s="1009"/>
      <c r="MHM115" s="1009"/>
      <c r="MHN115" s="1009"/>
      <c r="MHO115" s="1009"/>
      <c r="MHP115" s="1009"/>
      <c r="MHQ115" s="1009"/>
      <c r="MHR115" s="1009"/>
      <c r="MHS115" s="1009"/>
      <c r="MHT115" s="1009"/>
      <c r="MHU115" s="1009"/>
      <c r="MHV115" s="1009"/>
      <c r="MHW115" s="1009"/>
      <c r="MHX115" s="1009"/>
      <c r="MHY115" s="1009"/>
      <c r="MHZ115" s="1009"/>
      <c r="MIA115" s="1009"/>
      <c r="MIB115" s="1009"/>
      <c r="MIC115" s="1009"/>
      <c r="MID115" s="1009"/>
      <c r="MIE115" s="1009"/>
      <c r="MIF115" s="1009"/>
      <c r="MIG115" s="1009"/>
      <c r="MIH115" s="1009"/>
      <c r="MII115" s="1009"/>
      <c r="MIJ115" s="1009"/>
      <c r="MIK115" s="1009"/>
      <c r="MIL115" s="1009"/>
      <c r="MIM115" s="1009"/>
      <c r="MIN115" s="1009"/>
      <c r="MIO115" s="1009"/>
      <c r="MIP115" s="1009"/>
      <c r="MIQ115" s="1009"/>
      <c r="MIR115" s="1009"/>
      <c r="MIS115" s="1009"/>
      <c r="MIT115" s="1009"/>
      <c r="MIU115" s="1009"/>
      <c r="MIV115" s="1009"/>
      <c r="MIW115" s="1009"/>
      <c r="MIX115" s="1009"/>
      <c r="MIY115" s="1009"/>
      <c r="MIZ115" s="1009"/>
      <c r="MJA115" s="1009"/>
      <c r="MJB115" s="1009"/>
      <c r="MJC115" s="1009"/>
      <c r="MJD115" s="1009"/>
      <c r="MJE115" s="1009"/>
      <c r="MJF115" s="1009"/>
      <c r="MJG115" s="1009"/>
      <c r="MJH115" s="1009"/>
      <c r="MJI115" s="1009"/>
      <c r="MJJ115" s="1009"/>
      <c r="MJK115" s="1009"/>
      <c r="MJL115" s="1009"/>
      <c r="MJM115" s="1009"/>
      <c r="MJN115" s="1009"/>
      <c r="MJO115" s="1009"/>
      <c r="MJP115" s="1009"/>
      <c r="MJQ115" s="1009"/>
      <c r="MJR115" s="1009"/>
      <c r="MJS115" s="1009"/>
      <c r="MJT115" s="1009"/>
      <c r="MJU115" s="1009"/>
      <c r="MJV115" s="1009"/>
      <c r="MJW115" s="1009"/>
      <c r="MJX115" s="1009"/>
      <c r="MJY115" s="1009"/>
      <c r="MJZ115" s="1009"/>
      <c r="MKA115" s="1009"/>
      <c r="MKB115" s="1009"/>
      <c r="MKC115" s="1009"/>
      <c r="MKD115" s="1009"/>
      <c r="MKE115" s="1009"/>
      <c r="MKF115" s="1009"/>
      <c r="MKG115" s="1009"/>
      <c r="MKH115" s="1009"/>
      <c r="MKI115" s="1009"/>
      <c r="MKJ115" s="1009"/>
      <c r="MKK115" s="1009"/>
      <c r="MKL115" s="1009"/>
      <c r="MKM115" s="1009"/>
      <c r="MKN115" s="1009"/>
      <c r="MKO115" s="1009"/>
      <c r="MKP115" s="1009"/>
      <c r="MKQ115" s="1009"/>
      <c r="MKR115" s="1009"/>
      <c r="MKS115" s="1009"/>
      <c r="MKT115" s="1009"/>
      <c r="MKU115" s="1009"/>
      <c r="MKV115" s="1009"/>
      <c r="MKW115" s="1009"/>
      <c r="MKX115" s="1009"/>
      <c r="MKY115" s="1009"/>
      <c r="MKZ115" s="1009"/>
      <c r="MLA115" s="1009"/>
      <c r="MLB115" s="1009"/>
      <c r="MLC115" s="1009"/>
      <c r="MLD115" s="1009"/>
      <c r="MLE115" s="1009"/>
      <c r="MLF115" s="1009"/>
      <c r="MLG115" s="1009"/>
      <c r="MLH115" s="1009"/>
      <c r="MLI115" s="1009"/>
      <c r="MLJ115" s="1009"/>
      <c r="MLK115" s="1009"/>
      <c r="MLL115" s="1009"/>
      <c r="MLM115" s="1009"/>
      <c r="MLN115" s="1009"/>
      <c r="MLO115" s="1009"/>
      <c r="MLP115" s="1009"/>
      <c r="MLQ115" s="1009"/>
      <c r="MLR115" s="1009"/>
      <c r="MLS115" s="1009"/>
      <c r="MLT115" s="1009"/>
      <c r="MLU115" s="1009"/>
      <c r="MLV115" s="1009"/>
      <c r="MLW115" s="1009"/>
      <c r="MLX115" s="1009"/>
      <c r="MLY115" s="1009"/>
      <c r="MLZ115" s="1009"/>
      <c r="MMA115" s="1009"/>
      <c r="MMB115" s="1009"/>
      <c r="MMC115" s="1009"/>
      <c r="MMD115" s="1009"/>
      <c r="MME115" s="1009"/>
      <c r="MMF115" s="1009"/>
      <c r="MMG115" s="1009"/>
      <c r="MMH115" s="1009"/>
      <c r="MMI115" s="1009"/>
      <c r="MMJ115" s="1009"/>
      <c r="MMK115" s="1009"/>
      <c r="MML115" s="1009"/>
      <c r="MMM115" s="1009"/>
      <c r="MMN115" s="1009"/>
      <c r="MMO115" s="1009"/>
      <c r="MMP115" s="1009"/>
      <c r="MMQ115" s="1009"/>
      <c r="MMR115" s="1009"/>
      <c r="MMS115" s="1009"/>
      <c r="MMT115" s="1009"/>
      <c r="MMU115" s="1009"/>
      <c r="MMV115" s="1009"/>
      <c r="MMW115" s="1009"/>
      <c r="MMX115" s="1009"/>
      <c r="MMY115" s="1009"/>
      <c r="MMZ115" s="1009"/>
      <c r="MNA115" s="1009"/>
      <c r="MNB115" s="1009"/>
      <c r="MNC115" s="1009"/>
      <c r="MND115" s="1009"/>
      <c r="MNE115" s="1009"/>
      <c r="MNF115" s="1009"/>
      <c r="MNG115" s="1009"/>
      <c r="MNH115" s="1009"/>
      <c r="MNI115" s="1009"/>
      <c r="MNJ115" s="1009"/>
      <c r="MNK115" s="1009"/>
      <c r="MNL115" s="1009"/>
      <c r="MNM115" s="1009"/>
      <c r="MNN115" s="1009"/>
      <c r="MNO115" s="1009"/>
      <c r="MNP115" s="1009"/>
      <c r="MNQ115" s="1009"/>
      <c r="MNR115" s="1009"/>
      <c r="MNS115" s="1009"/>
      <c r="MNT115" s="1009"/>
      <c r="MNU115" s="1009"/>
      <c r="MNV115" s="1009"/>
      <c r="MNW115" s="1009"/>
      <c r="MNX115" s="1009"/>
      <c r="MNY115" s="1009"/>
      <c r="MNZ115" s="1009"/>
      <c r="MOA115" s="1009"/>
      <c r="MOB115" s="1009"/>
      <c r="MOC115" s="1009"/>
      <c r="MOD115" s="1009"/>
      <c r="MOE115" s="1009"/>
      <c r="MOF115" s="1009"/>
      <c r="MOG115" s="1009"/>
      <c r="MOH115" s="1009"/>
      <c r="MOI115" s="1009"/>
      <c r="MOJ115" s="1009"/>
      <c r="MOK115" s="1009"/>
      <c r="MOL115" s="1009"/>
      <c r="MOM115" s="1009"/>
      <c r="MON115" s="1009"/>
      <c r="MOO115" s="1009"/>
      <c r="MOP115" s="1009"/>
      <c r="MOQ115" s="1009"/>
      <c r="MOR115" s="1009"/>
      <c r="MOS115" s="1009"/>
      <c r="MOT115" s="1009"/>
      <c r="MOU115" s="1009"/>
      <c r="MOV115" s="1009"/>
      <c r="MOW115" s="1009"/>
      <c r="MOX115" s="1009"/>
      <c r="MOY115" s="1009"/>
      <c r="MOZ115" s="1009"/>
      <c r="MPA115" s="1009"/>
      <c r="MPB115" s="1009"/>
      <c r="MPC115" s="1009"/>
      <c r="MPD115" s="1009"/>
      <c r="MPE115" s="1009"/>
      <c r="MPF115" s="1009"/>
      <c r="MPG115" s="1009"/>
      <c r="MPH115" s="1009"/>
      <c r="MPI115" s="1009"/>
      <c r="MPJ115" s="1009"/>
      <c r="MPK115" s="1009"/>
      <c r="MPL115" s="1009"/>
      <c r="MPM115" s="1009"/>
      <c r="MPN115" s="1009"/>
      <c r="MPO115" s="1009"/>
      <c r="MPP115" s="1009"/>
      <c r="MPQ115" s="1009"/>
      <c r="MPR115" s="1009"/>
      <c r="MPS115" s="1009"/>
      <c r="MPT115" s="1009"/>
      <c r="MPU115" s="1009"/>
      <c r="MPV115" s="1009"/>
      <c r="MPW115" s="1009"/>
      <c r="MPX115" s="1009"/>
      <c r="MPY115" s="1009"/>
      <c r="MPZ115" s="1009"/>
      <c r="MQA115" s="1009"/>
      <c r="MQB115" s="1009"/>
      <c r="MQC115" s="1009"/>
      <c r="MQD115" s="1009"/>
      <c r="MQE115" s="1009"/>
      <c r="MQF115" s="1009"/>
      <c r="MQG115" s="1009"/>
      <c r="MQH115" s="1009"/>
      <c r="MQI115" s="1009"/>
      <c r="MQJ115" s="1009"/>
      <c r="MQK115" s="1009"/>
      <c r="MQL115" s="1009"/>
      <c r="MQM115" s="1009"/>
      <c r="MQN115" s="1009"/>
      <c r="MQO115" s="1009"/>
      <c r="MQP115" s="1009"/>
      <c r="MQQ115" s="1009"/>
      <c r="MQR115" s="1009"/>
      <c r="MQS115" s="1009"/>
      <c r="MQT115" s="1009"/>
      <c r="MQU115" s="1009"/>
      <c r="MQV115" s="1009"/>
      <c r="MQW115" s="1009"/>
      <c r="MQX115" s="1009"/>
      <c r="MQY115" s="1009"/>
      <c r="MQZ115" s="1009"/>
      <c r="MRA115" s="1009"/>
      <c r="MRB115" s="1009"/>
      <c r="MRC115" s="1009"/>
      <c r="MRD115" s="1009"/>
      <c r="MRE115" s="1009"/>
      <c r="MRF115" s="1009"/>
      <c r="MRG115" s="1009"/>
      <c r="MRH115" s="1009"/>
      <c r="MRI115" s="1009"/>
      <c r="MRJ115" s="1009"/>
      <c r="MRK115" s="1009"/>
      <c r="MRL115" s="1009"/>
      <c r="MRM115" s="1009"/>
      <c r="MRN115" s="1009"/>
      <c r="MRO115" s="1009"/>
      <c r="MRP115" s="1009"/>
      <c r="MRQ115" s="1009"/>
      <c r="MRR115" s="1009"/>
      <c r="MRS115" s="1009"/>
      <c r="MRT115" s="1009"/>
      <c r="MRU115" s="1009"/>
      <c r="MRV115" s="1009"/>
      <c r="MRW115" s="1009"/>
      <c r="MRX115" s="1009"/>
      <c r="MRY115" s="1009"/>
      <c r="MRZ115" s="1009"/>
      <c r="MSA115" s="1009"/>
      <c r="MSB115" s="1009"/>
      <c r="MSC115" s="1009"/>
      <c r="MSD115" s="1009"/>
      <c r="MSE115" s="1009"/>
      <c r="MSF115" s="1009"/>
      <c r="MSG115" s="1009"/>
      <c r="MSH115" s="1009"/>
      <c r="MSI115" s="1009"/>
      <c r="MSJ115" s="1009"/>
      <c r="MSK115" s="1009"/>
      <c r="MSL115" s="1009"/>
      <c r="MSM115" s="1009"/>
      <c r="MSN115" s="1009"/>
      <c r="MSO115" s="1009"/>
      <c r="MSP115" s="1009"/>
      <c r="MSQ115" s="1009"/>
      <c r="MSR115" s="1009"/>
      <c r="MSS115" s="1009"/>
      <c r="MST115" s="1009"/>
      <c r="MSU115" s="1009"/>
      <c r="MSV115" s="1009"/>
      <c r="MSW115" s="1009"/>
      <c r="MSX115" s="1009"/>
      <c r="MSY115" s="1009"/>
      <c r="MSZ115" s="1009"/>
      <c r="MTA115" s="1009"/>
      <c r="MTB115" s="1009"/>
      <c r="MTC115" s="1009"/>
      <c r="MTD115" s="1009"/>
      <c r="MTE115" s="1009"/>
      <c r="MTF115" s="1009"/>
      <c r="MTG115" s="1009"/>
      <c r="MTH115" s="1009"/>
      <c r="MTI115" s="1009"/>
      <c r="MTJ115" s="1009"/>
      <c r="MTK115" s="1009"/>
      <c r="MTL115" s="1009"/>
      <c r="MTM115" s="1009"/>
      <c r="MTN115" s="1009"/>
      <c r="MTO115" s="1009"/>
      <c r="MTP115" s="1009"/>
      <c r="MTQ115" s="1009"/>
      <c r="MTR115" s="1009"/>
      <c r="MTS115" s="1009"/>
      <c r="MTT115" s="1009"/>
      <c r="MTU115" s="1009"/>
      <c r="MTV115" s="1009"/>
      <c r="MTW115" s="1009"/>
      <c r="MTX115" s="1009"/>
      <c r="MTY115" s="1009"/>
      <c r="MTZ115" s="1009"/>
      <c r="MUA115" s="1009"/>
      <c r="MUB115" s="1009"/>
      <c r="MUC115" s="1009"/>
      <c r="MUD115" s="1009"/>
      <c r="MUE115" s="1009"/>
      <c r="MUF115" s="1009"/>
      <c r="MUG115" s="1009"/>
      <c r="MUH115" s="1009"/>
      <c r="MUI115" s="1009"/>
      <c r="MUJ115" s="1009"/>
      <c r="MUK115" s="1009"/>
      <c r="MUL115" s="1009"/>
      <c r="MUM115" s="1009"/>
      <c r="MUN115" s="1009"/>
      <c r="MUO115" s="1009"/>
      <c r="MUP115" s="1009"/>
      <c r="MUQ115" s="1009"/>
      <c r="MUR115" s="1009"/>
      <c r="MUS115" s="1009"/>
      <c r="MUT115" s="1009"/>
      <c r="MUU115" s="1009"/>
      <c r="MUV115" s="1009"/>
      <c r="MUW115" s="1009"/>
      <c r="MUX115" s="1009"/>
      <c r="MUY115" s="1009"/>
      <c r="MUZ115" s="1009"/>
      <c r="MVA115" s="1009"/>
      <c r="MVB115" s="1009"/>
      <c r="MVC115" s="1009"/>
      <c r="MVD115" s="1009"/>
      <c r="MVE115" s="1009"/>
      <c r="MVF115" s="1009"/>
      <c r="MVG115" s="1009"/>
      <c r="MVH115" s="1009"/>
      <c r="MVI115" s="1009"/>
      <c r="MVJ115" s="1009"/>
      <c r="MVK115" s="1009"/>
      <c r="MVL115" s="1009"/>
      <c r="MVM115" s="1009"/>
      <c r="MVN115" s="1009"/>
      <c r="MVO115" s="1009"/>
      <c r="MVP115" s="1009"/>
      <c r="MVQ115" s="1009"/>
      <c r="MVR115" s="1009"/>
      <c r="MVS115" s="1009"/>
      <c r="MVT115" s="1009"/>
      <c r="MVU115" s="1009"/>
      <c r="MVV115" s="1009"/>
      <c r="MVW115" s="1009"/>
      <c r="MVX115" s="1009"/>
      <c r="MVY115" s="1009"/>
      <c r="MVZ115" s="1009"/>
      <c r="MWA115" s="1009"/>
      <c r="MWB115" s="1009"/>
      <c r="MWC115" s="1009"/>
      <c r="MWD115" s="1009"/>
      <c r="MWE115" s="1009"/>
      <c r="MWF115" s="1009"/>
      <c r="MWG115" s="1009"/>
      <c r="MWH115" s="1009"/>
      <c r="MWI115" s="1009"/>
      <c r="MWJ115" s="1009"/>
      <c r="MWK115" s="1009"/>
      <c r="MWL115" s="1009"/>
      <c r="MWM115" s="1009"/>
      <c r="MWN115" s="1009"/>
      <c r="MWO115" s="1009"/>
      <c r="MWP115" s="1009"/>
      <c r="MWQ115" s="1009"/>
      <c r="MWR115" s="1009"/>
      <c r="MWS115" s="1009"/>
      <c r="MWT115" s="1009"/>
      <c r="MWU115" s="1009"/>
      <c r="MWV115" s="1009"/>
      <c r="MWW115" s="1009"/>
      <c r="MWX115" s="1009"/>
      <c r="MWY115" s="1009"/>
      <c r="MWZ115" s="1009"/>
      <c r="MXA115" s="1009"/>
      <c r="MXB115" s="1009"/>
      <c r="MXC115" s="1009"/>
      <c r="MXD115" s="1009"/>
      <c r="MXE115" s="1009"/>
      <c r="MXF115" s="1009"/>
      <c r="MXG115" s="1009"/>
      <c r="MXH115" s="1009"/>
      <c r="MXI115" s="1009"/>
      <c r="MXJ115" s="1009"/>
      <c r="MXK115" s="1009"/>
      <c r="MXL115" s="1009"/>
      <c r="MXM115" s="1009"/>
      <c r="MXN115" s="1009"/>
      <c r="MXO115" s="1009"/>
      <c r="MXP115" s="1009"/>
      <c r="MXQ115" s="1009"/>
      <c r="MXR115" s="1009"/>
      <c r="MXS115" s="1009"/>
      <c r="MXT115" s="1009"/>
      <c r="MXU115" s="1009"/>
      <c r="MXV115" s="1009"/>
      <c r="MXW115" s="1009"/>
      <c r="MXX115" s="1009"/>
      <c r="MXY115" s="1009"/>
      <c r="MXZ115" s="1009"/>
      <c r="MYA115" s="1009"/>
      <c r="MYB115" s="1009"/>
      <c r="MYC115" s="1009"/>
      <c r="MYD115" s="1009"/>
      <c r="MYE115" s="1009"/>
      <c r="MYF115" s="1009"/>
      <c r="MYG115" s="1009"/>
      <c r="MYH115" s="1009"/>
      <c r="MYI115" s="1009"/>
      <c r="MYJ115" s="1009"/>
      <c r="MYK115" s="1009"/>
      <c r="MYL115" s="1009"/>
      <c r="MYM115" s="1009"/>
      <c r="MYN115" s="1009"/>
      <c r="MYO115" s="1009"/>
      <c r="MYP115" s="1009"/>
      <c r="MYQ115" s="1009"/>
      <c r="MYR115" s="1009"/>
      <c r="MYS115" s="1009"/>
      <c r="MYT115" s="1009"/>
      <c r="MYU115" s="1009"/>
      <c r="MYV115" s="1009"/>
      <c r="MYW115" s="1009"/>
      <c r="MYX115" s="1009"/>
      <c r="MYY115" s="1009"/>
      <c r="MYZ115" s="1009"/>
      <c r="MZA115" s="1009"/>
      <c r="MZB115" s="1009"/>
      <c r="MZC115" s="1009"/>
      <c r="MZD115" s="1009"/>
      <c r="MZE115" s="1009"/>
      <c r="MZF115" s="1009"/>
      <c r="MZG115" s="1009"/>
      <c r="MZH115" s="1009"/>
      <c r="MZI115" s="1009"/>
      <c r="MZJ115" s="1009"/>
      <c r="MZK115" s="1009"/>
      <c r="MZL115" s="1009"/>
      <c r="MZM115" s="1009"/>
      <c r="MZN115" s="1009"/>
      <c r="MZO115" s="1009"/>
      <c r="MZP115" s="1009"/>
      <c r="MZQ115" s="1009"/>
      <c r="MZR115" s="1009"/>
      <c r="MZS115" s="1009"/>
      <c r="MZT115" s="1009"/>
      <c r="MZU115" s="1009"/>
      <c r="MZV115" s="1009"/>
      <c r="MZW115" s="1009"/>
      <c r="MZX115" s="1009"/>
      <c r="MZY115" s="1009"/>
      <c r="MZZ115" s="1009"/>
      <c r="NAA115" s="1009"/>
      <c r="NAB115" s="1009"/>
      <c r="NAC115" s="1009"/>
      <c r="NAD115" s="1009"/>
      <c r="NAE115" s="1009"/>
      <c r="NAF115" s="1009"/>
      <c r="NAG115" s="1009"/>
      <c r="NAH115" s="1009"/>
      <c r="NAI115" s="1009"/>
      <c r="NAJ115" s="1009"/>
      <c r="NAK115" s="1009"/>
      <c r="NAL115" s="1009"/>
      <c r="NAM115" s="1009"/>
      <c r="NAN115" s="1009"/>
      <c r="NAO115" s="1009"/>
      <c r="NAP115" s="1009"/>
      <c r="NAQ115" s="1009"/>
      <c r="NAR115" s="1009"/>
      <c r="NAS115" s="1009"/>
      <c r="NAT115" s="1009"/>
      <c r="NAU115" s="1009"/>
      <c r="NAV115" s="1009"/>
      <c r="NAW115" s="1009"/>
      <c r="NAX115" s="1009"/>
      <c r="NAY115" s="1009"/>
      <c r="NAZ115" s="1009"/>
      <c r="NBA115" s="1009"/>
      <c r="NBB115" s="1009"/>
      <c r="NBC115" s="1009"/>
      <c r="NBD115" s="1009"/>
      <c r="NBE115" s="1009"/>
      <c r="NBF115" s="1009"/>
      <c r="NBG115" s="1009"/>
      <c r="NBH115" s="1009"/>
      <c r="NBI115" s="1009"/>
      <c r="NBJ115" s="1009"/>
      <c r="NBK115" s="1009"/>
      <c r="NBL115" s="1009"/>
      <c r="NBM115" s="1009"/>
      <c r="NBN115" s="1009"/>
      <c r="NBO115" s="1009"/>
      <c r="NBP115" s="1009"/>
      <c r="NBQ115" s="1009"/>
      <c r="NBR115" s="1009"/>
      <c r="NBS115" s="1009"/>
      <c r="NBT115" s="1009"/>
      <c r="NBU115" s="1009"/>
      <c r="NBV115" s="1009"/>
      <c r="NBW115" s="1009"/>
      <c r="NBX115" s="1009"/>
      <c r="NBY115" s="1009"/>
      <c r="NBZ115" s="1009"/>
      <c r="NCA115" s="1009"/>
      <c r="NCB115" s="1009"/>
      <c r="NCC115" s="1009"/>
      <c r="NCD115" s="1009"/>
      <c r="NCE115" s="1009"/>
      <c r="NCF115" s="1009"/>
      <c r="NCG115" s="1009"/>
      <c r="NCH115" s="1009"/>
      <c r="NCI115" s="1009"/>
      <c r="NCJ115" s="1009"/>
      <c r="NCK115" s="1009"/>
      <c r="NCL115" s="1009"/>
      <c r="NCM115" s="1009"/>
      <c r="NCN115" s="1009"/>
      <c r="NCO115" s="1009"/>
      <c r="NCP115" s="1009"/>
      <c r="NCQ115" s="1009"/>
      <c r="NCR115" s="1009"/>
      <c r="NCS115" s="1009"/>
      <c r="NCT115" s="1009"/>
      <c r="NCU115" s="1009"/>
      <c r="NCV115" s="1009"/>
      <c r="NCW115" s="1009"/>
      <c r="NCX115" s="1009"/>
      <c r="NCY115" s="1009"/>
      <c r="NCZ115" s="1009"/>
      <c r="NDA115" s="1009"/>
      <c r="NDB115" s="1009"/>
      <c r="NDC115" s="1009"/>
      <c r="NDD115" s="1009"/>
      <c r="NDE115" s="1009"/>
      <c r="NDF115" s="1009"/>
      <c r="NDG115" s="1009"/>
      <c r="NDH115" s="1009"/>
      <c r="NDI115" s="1009"/>
      <c r="NDJ115" s="1009"/>
      <c r="NDK115" s="1009"/>
      <c r="NDL115" s="1009"/>
      <c r="NDM115" s="1009"/>
      <c r="NDN115" s="1009"/>
      <c r="NDO115" s="1009"/>
      <c r="NDP115" s="1009"/>
      <c r="NDQ115" s="1009"/>
      <c r="NDR115" s="1009"/>
      <c r="NDS115" s="1009"/>
      <c r="NDT115" s="1009"/>
      <c r="NDU115" s="1009"/>
      <c r="NDV115" s="1009"/>
      <c r="NDW115" s="1009"/>
      <c r="NDX115" s="1009"/>
      <c r="NDY115" s="1009"/>
      <c r="NDZ115" s="1009"/>
      <c r="NEA115" s="1009"/>
      <c r="NEB115" s="1009"/>
      <c r="NEC115" s="1009"/>
      <c r="NED115" s="1009"/>
      <c r="NEE115" s="1009"/>
      <c r="NEF115" s="1009"/>
      <c r="NEG115" s="1009"/>
      <c r="NEH115" s="1009"/>
      <c r="NEI115" s="1009"/>
      <c r="NEJ115" s="1009"/>
      <c r="NEK115" s="1009"/>
      <c r="NEL115" s="1009"/>
      <c r="NEM115" s="1009"/>
      <c r="NEN115" s="1009"/>
      <c r="NEO115" s="1009"/>
      <c r="NEP115" s="1009"/>
      <c r="NEQ115" s="1009"/>
      <c r="NER115" s="1009"/>
      <c r="NES115" s="1009"/>
      <c r="NET115" s="1009"/>
      <c r="NEU115" s="1009"/>
      <c r="NEV115" s="1009"/>
      <c r="NEW115" s="1009"/>
      <c r="NEX115" s="1009"/>
      <c r="NEY115" s="1009"/>
      <c r="NEZ115" s="1009"/>
      <c r="NFA115" s="1009"/>
      <c r="NFB115" s="1009"/>
      <c r="NFC115" s="1009"/>
      <c r="NFD115" s="1009"/>
      <c r="NFE115" s="1009"/>
      <c r="NFF115" s="1009"/>
      <c r="NFG115" s="1009"/>
      <c r="NFH115" s="1009"/>
      <c r="NFI115" s="1009"/>
      <c r="NFJ115" s="1009"/>
      <c r="NFK115" s="1009"/>
      <c r="NFL115" s="1009"/>
      <c r="NFM115" s="1009"/>
      <c r="NFN115" s="1009"/>
      <c r="NFO115" s="1009"/>
      <c r="NFP115" s="1009"/>
      <c r="NFQ115" s="1009"/>
      <c r="NFR115" s="1009"/>
      <c r="NFS115" s="1009"/>
      <c r="NFT115" s="1009"/>
      <c r="NFU115" s="1009"/>
      <c r="NFV115" s="1009"/>
      <c r="NFW115" s="1009"/>
      <c r="NFX115" s="1009"/>
      <c r="NFY115" s="1009"/>
      <c r="NFZ115" s="1009"/>
      <c r="NGA115" s="1009"/>
      <c r="NGB115" s="1009"/>
      <c r="NGC115" s="1009"/>
      <c r="NGD115" s="1009"/>
      <c r="NGE115" s="1009"/>
      <c r="NGF115" s="1009"/>
      <c r="NGG115" s="1009"/>
      <c r="NGH115" s="1009"/>
      <c r="NGI115" s="1009"/>
      <c r="NGJ115" s="1009"/>
      <c r="NGK115" s="1009"/>
      <c r="NGL115" s="1009"/>
      <c r="NGM115" s="1009"/>
      <c r="NGN115" s="1009"/>
      <c r="NGO115" s="1009"/>
      <c r="NGP115" s="1009"/>
      <c r="NGQ115" s="1009"/>
      <c r="NGR115" s="1009"/>
      <c r="NGS115" s="1009"/>
      <c r="NGT115" s="1009"/>
      <c r="NGU115" s="1009"/>
      <c r="NGV115" s="1009"/>
      <c r="NGW115" s="1009"/>
      <c r="NGX115" s="1009"/>
      <c r="NGY115" s="1009"/>
      <c r="NGZ115" s="1009"/>
      <c r="NHA115" s="1009"/>
      <c r="NHB115" s="1009"/>
      <c r="NHC115" s="1009"/>
      <c r="NHD115" s="1009"/>
      <c r="NHE115" s="1009"/>
      <c r="NHF115" s="1009"/>
      <c r="NHG115" s="1009"/>
      <c r="NHH115" s="1009"/>
      <c r="NHI115" s="1009"/>
      <c r="NHJ115" s="1009"/>
      <c r="NHK115" s="1009"/>
      <c r="NHL115" s="1009"/>
      <c r="NHM115" s="1009"/>
      <c r="NHN115" s="1009"/>
      <c r="NHO115" s="1009"/>
      <c r="NHP115" s="1009"/>
      <c r="NHQ115" s="1009"/>
      <c r="NHR115" s="1009"/>
      <c r="NHS115" s="1009"/>
      <c r="NHT115" s="1009"/>
      <c r="NHU115" s="1009"/>
      <c r="NHV115" s="1009"/>
      <c r="NHW115" s="1009"/>
      <c r="NHX115" s="1009"/>
      <c r="NHY115" s="1009"/>
      <c r="NHZ115" s="1009"/>
      <c r="NIA115" s="1009"/>
      <c r="NIB115" s="1009"/>
      <c r="NIC115" s="1009"/>
      <c r="NID115" s="1009"/>
      <c r="NIE115" s="1009"/>
      <c r="NIF115" s="1009"/>
      <c r="NIG115" s="1009"/>
      <c r="NIH115" s="1009"/>
      <c r="NII115" s="1009"/>
      <c r="NIJ115" s="1009"/>
      <c r="NIK115" s="1009"/>
      <c r="NIL115" s="1009"/>
      <c r="NIM115" s="1009"/>
      <c r="NIN115" s="1009"/>
      <c r="NIO115" s="1009"/>
      <c r="NIP115" s="1009"/>
      <c r="NIQ115" s="1009"/>
      <c r="NIR115" s="1009"/>
      <c r="NIS115" s="1009"/>
      <c r="NIT115" s="1009"/>
      <c r="NIU115" s="1009"/>
      <c r="NIV115" s="1009"/>
      <c r="NIW115" s="1009"/>
      <c r="NIX115" s="1009"/>
      <c r="NIY115" s="1009"/>
      <c r="NIZ115" s="1009"/>
      <c r="NJA115" s="1009"/>
      <c r="NJB115" s="1009"/>
      <c r="NJC115" s="1009"/>
      <c r="NJD115" s="1009"/>
      <c r="NJE115" s="1009"/>
      <c r="NJF115" s="1009"/>
      <c r="NJG115" s="1009"/>
      <c r="NJH115" s="1009"/>
      <c r="NJI115" s="1009"/>
      <c r="NJJ115" s="1009"/>
      <c r="NJK115" s="1009"/>
      <c r="NJL115" s="1009"/>
      <c r="NJM115" s="1009"/>
      <c r="NJN115" s="1009"/>
      <c r="NJO115" s="1009"/>
      <c r="NJP115" s="1009"/>
      <c r="NJQ115" s="1009"/>
      <c r="NJR115" s="1009"/>
      <c r="NJS115" s="1009"/>
      <c r="NJT115" s="1009"/>
      <c r="NJU115" s="1009"/>
      <c r="NJV115" s="1009"/>
      <c r="NJW115" s="1009"/>
      <c r="NJX115" s="1009"/>
      <c r="NJY115" s="1009"/>
      <c r="NJZ115" s="1009"/>
      <c r="NKA115" s="1009"/>
      <c r="NKB115" s="1009"/>
      <c r="NKC115" s="1009"/>
      <c r="NKD115" s="1009"/>
      <c r="NKE115" s="1009"/>
      <c r="NKF115" s="1009"/>
      <c r="NKG115" s="1009"/>
      <c r="NKH115" s="1009"/>
      <c r="NKI115" s="1009"/>
      <c r="NKJ115" s="1009"/>
      <c r="NKK115" s="1009"/>
      <c r="NKL115" s="1009"/>
      <c r="NKM115" s="1009"/>
      <c r="NKN115" s="1009"/>
      <c r="NKO115" s="1009"/>
      <c r="NKP115" s="1009"/>
      <c r="NKQ115" s="1009"/>
      <c r="NKR115" s="1009"/>
      <c r="NKS115" s="1009"/>
      <c r="NKT115" s="1009"/>
      <c r="NKU115" s="1009"/>
      <c r="NKV115" s="1009"/>
      <c r="NKW115" s="1009"/>
      <c r="NKX115" s="1009"/>
      <c r="NKY115" s="1009"/>
      <c r="NKZ115" s="1009"/>
      <c r="NLA115" s="1009"/>
      <c r="NLB115" s="1009"/>
      <c r="NLC115" s="1009"/>
      <c r="NLD115" s="1009"/>
      <c r="NLE115" s="1009"/>
      <c r="NLF115" s="1009"/>
      <c r="NLG115" s="1009"/>
      <c r="NLH115" s="1009"/>
      <c r="NLI115" s="1009"/>
      <c r="NLJ115" s="1009"/>
      <c r="NLK115" s="1009"/>
      <c r="NLL115" s="1009"/>
      <c r="NLM115" s="1009"/>
      <c r="NLN115" s="1009"/>
      <c r="NLO115" s="1009"/>
      <c r="NLP115" s="1009"/>
      <c r="NLQ115" s="1009"/>
      <c r="NLR115" s="1009"/>
      <c r="NLS115" s="1009"/>
      <c r="NLT115" s="1009"/>
      <c r="NLU115" s="1009"/>
      <c r="NLV115" s="1009"/>
      <c r="NLW115" s="1009"/>
      <c r="NLX115" s="1009"/>
      <c r="NLY115" s="1009"/>
      <c r="NLZ115" s="1009"/>
      <c r="NMA115" s="1009"/>
      <c r="NMB115" s="1009"/>
      <c r="NMC115" s="1009"/>
      <c r="NMD115" s="1009"/>
      <c r="NME115" s="1009"/>
      <c r="NMF115" s="1009"/>
      <c r="NMG115" s="1009"/>
      <c r="NMH115" s="1009"/>
      <c r="NMI115" s="1009"/>
      <c r="NMJ115" s="1009"/>
      <c r="NMK115" s="1009"/>
      <c r="NML115" s="1009"/>
      <c r="NMM115" s="1009"/>
      <c r="NMN115" s="1009"/>
      <c r="NMO115" s="1009"/>
      <c r="NMP115" s="1009"/>
      <c r="NMQ115" s="1009"/>
      <c r="NMR115" s="1009"/>
      <c r="NMS115" s="1009"/>
      <c r="NMT115" s="1009"/>
      <c r="NMU115" s="1009"/>
      <c r="NMV115" s="1009"/>
      <c r="NMW115" s="1009"/>
      <c r="NMX115" s="1009"/>
      <c r="NMY115" s="1009"/>
      <c r="NMZ115" s="1009"/>
      <c r="NNA115" s="1009"/>
      <c r="NNB115" s="1009"/>
      <c r="NNC115" s="1009"/>
      <c r="NND115" s="1009"/>
      <c r="NNE115" s="1009"/>
      <c r="NNF115" s="1009"/>
      <c r="NNG115" s="1009"/>
      <c r="NNH115" s="1009"/>
      <c r="NNI115" s="1009"/>
      <c r="NNJ115" s="1009"/>
      <c r="NNK115" s="1009"/>
      <c r="NNL115" s="1009"/>
      <c r="NNM115" s="1009"/>
      <c r="NNN115" s="1009"/>
      <c r="NNO115" s="1009"/>
      <c r="NNP115" s="1009"/>
      <c r="NNQ115" s="1009"/>
      <c r="NNR115" s="1009"/>
      <c r="NNS115" s="1009"/>
      <c r="NNT115" s="1009"/>
      <c r="NNU115" s="1009"/>
      <c r="NNV115" s="1009"/>
      <c r="NNW115" s="1009"/>
      <c r="NNX115" s="1009"/>
      <c r="NNY115" s="1009"/>
      <c r="NNZ115" s="1009"/>
      <c r="NOA115" s="1009"/>
      <c r="NOB115" s="1009"/>
      <c r="NOC115" s="1009"/>
      <c r="NOD115" s="1009"/>
      <c r="NOE115" s="1009"/>
      <c r="NOF115" s="1009"/>
      <c r="NOG115" s="1009"/>
      <c r="NOH115" s="1009"/>
      <c r="NOI115" s="1009"/>
      <c r="NOJ115" s="1009"/>
      <c r="NOK115" s="1009"/>
      <c r="NOL115" s="1009"/>
      <c r="NOM115" s="1009"/>
      <c r="NON115" s="1009"/>
      <c r="NOO115" s="1009"/>
      <c r="NOP115" s="1009"/>
      <c r="NOQ115" s="1009"/>
      <c r="NOR115" s="1009"/>
      <c r="NOS115" s="1009"/>
      <c r="NOT115" s="1009"/>
      <c r="NOU115" s="1009"/>
      <c r="NOV115" s="1009"/>
      <c r="NOW115" s="1009"/>
      <c r="NOX115" s="1009"/>
      <c r="NOY115" s="1009"/>
      <c r="NOZ115" s="1009"/>
      <c r="NPA115" s="1009"/>
      <c r="NPB115" s="1009"/>
      <c r="NPC115" s="1009"/>
      <c r="NPD115" s="1009"/>
      <c r="NPE115" s="1009"/>
      <c r="NPF115" s="1009"/>
      <c r="NPG115" s="1009"/>
      <c r="NPH115" s="1009"/>
      <c r="NPI115" s="1009"/>
      <c r="NPJ115" s="1009"/>
      <c r="NPK115" s="1009"/>
      <c r="NPL115" s="1009"/>
      <c r="NPM115" s="1009"/>
      <c r="NPN115" s="1009"/>
      <c r="NPO115" s="1009"/>
      <c r="NPP115" s="1009"/>
      <c r="NPQ115" s="1009"/>
      <c r="NPR115" s="1009"/>
      <c r="NPS115" s="1009"/>
      <c r="NPT115" s="1009"/>
      <c r="NPU115" s="1009"/>
      <c r="NPV115" s="1009"/>
      <c r="NPW115" s="1009"/>
      <c r="NPX115" s="1009"/>
      <c r="NPY115" s="1009"/>
      <c r="NPZ115" s="1009"/>
      <c r="NQA115" s="1009"/>
      <c r="NQB115" s="1009"/>
      <c r="NQC115" s="1009"/>
      <c r="NQD115" s="1009"/>
      <c r="NQE115" s="1009"/>
      <c r="NQF115" s="1009"/>
      <c r="NQG115" s="1009"/>
      <c r="NQH115" s="1009"/>
      <c r="NQI115" s="1009"/>
      <c r="NQJ115" s="1009"/>
      <c r="NQK115" s="1009"/>
      <c r="NQL115" s="1009"/>
      <c r="NQM115" s="1009"/>
      <c r="NQN115" s="1009"/>
      <c r="NQO115" s="1009"/>
      <c r="NQP115" s="1009"/>
      <c r="NQQ115" s="1009"/>
      <c r="NQR115" s="1009"/>
      <c r="NQS115" s="1009"/>
      <c r="NQT115" s="1009"/>
      <c r="NQU115" s="1009"/>
      <c r="NQV115" s="1009"/>
      <c r="NQW115" s="1009"/>
      <c r="NQX115" s="1009"/>
      <c r="NQY115" s="1009"/>
      <c r="NQZ115" s="1009"/>
      <c r="NRA115" s="1009"/>
      <c r="NRB115" s="1009"/>
      <c r="NRC115" s="1009"/>
      <c r="NRD115" s="1009"/>
      <c r="NRE115" s="1009"/>
      <c r="NRF115" s="1009"/>
      <c r="NRG115" s="1009"/>
      <c r="NRH115" s="1009"/>
      <c r="NRI115" s="1009"/>
      <c r="NRJ115" s="1009"/>
      <c r="NRK115" s="1009"/>
      <c r="NRL115" s="1009"/>
      <c r="NRM115" s="1009"/>
      <c r="NRN115" s="1009"/>
      <c r="NRO115" s="1009"/>
      <c r="NRP115" s="1009"/>
      <c r="NRQ115" s="1009"/>
      <c r="NRR115" s="1009"/>
      <c r="NRS115" s="1009"/>
      <c r="NRT115" s="1009"/>
      <c r="NRU115" s="1009"/>
      <c r="NRV115" s="1009"/>
      <c r="NRW115" s="1009"/>
      <c r="NRX115" s="1009"/>
      <c r="NRY115" s="1009"/>
      <c r="NRZ115" s="1009"/>
      <c r="NSA115" s="1009"/>
      <c r="NSB115" s="1009"/>
      <c r="NSC115" s="1009"/>
      <c r="NSD115" s="1009"/>
      <c r="NSE115" s="1009"/>
      <c r="NSF115" s="1009"/>
      <c r="NSG115" s="1009"/>
      <c r="NSH115" s="1009"/>
      <c r="NSI115" s="1009"/>
      <c r="NSJ115" s="1009"/>
      <c r="NSK115" s="1009"/>
      <c r="NSL115" s="1009"/>
      <c r="NSM115" s="1009"/>
      <c r="NSN115" s="1009"/>
      <c r="NSO115" s="1009"/>
      <c r="NSP115" s="1009"/>
      <c r="NSQ115" s="1009"/>
      <c r="NSR115" s="1009"/>
      <c r="NSS115" s="1009"/>
      <c r="NST115" s="1009"/>
      <c r="NSU115" s="1009"/>
      <c r="NSV115" s="1009"/>
      <c r="NSW115" s="1009"/>
      <c r="NSX115" s="1009"/>
      <c r="NSY115" s="1009"/>
      <c r="NSZ115" s="1009"/>
      <c r="NTA115" s="1009"/>
      <c r="NTB115" s="1009"/>
      <c r="NTC115" s="1009"/>
      <c r="NTD115" s="1009"/>
      <c r="NTE115" s="1009"/>
      <c r="NTF115" s="1009"/>
      <c r="NTG115" s="1009"/>
      <c r="NTH115" s="1009"/>
      <c r="NTI115" s="1009"/>
      <c r="NTJ115" s="1009"/>
      <c r="NTK115" s="1009"/>
      <c r="NTL115" s="1009"/>
      <c r="NTM115" s="1009"/>
      <c r="NTN115" s="1009"/>
      <c r="NTO115" s="1009"/>
      <c r="NTP115" s="1009"/>
      <c r="NTQ115" s="1009"/>
      <c r="NTR115" s="1009"/>
      <c r="NTS115" s="1009"/>
      <c r="NTT115" s="1009"/>
      <c r="NTU115" s="1009"/>
      <c r="NTV115" s="1009"/>
      <c r="NTW115" s="1009"/>
      <c r="NTX115" s="1009"/>
      <c r="NTY115" s="1009"/>
      <c r="NTZ115" s="1009"/>
      <c r="NUA115" s="1009"/>
      <c r="NUB115" s="1009"/>
      <c r="NUC115" s="1009"/>
      <c r="NUD115" s="1009"/>
      <c r="NUE115" s="1009"/>
      <c r="NUF115" s="1009"/>
      <c r="NUG115" s="1009"/>
      <c r="NUH115" s="1009"/>
      <c r="NUI115" s="1009"/>
      <c r="NUJ115" s="1009"/>
      <c r="NUK115" s="1009"/>
      <c r="NUL115" s="1009"/>
      <c r="NUM115" s="1009"/>
      <c r="NUN115" s="1009"/>
      <c r="NUO115" s="1009"/>
      <c r="NUP115" s="1009"/>
      <c r="NUQ115" s="1009"/>
      <c r="NUR115" s="1009"/>
      <c r="NUS115" s="1009"/>
      <c r="NUT115" s="1009"/>
      <c r="NUU115" s="1009"/>
      <c r="NUV115" s="1009"/>
      <c r="NUW115" s="1009"/>
      <c r="NUX115" s="1009"/>
      <c r="NUY115" s="1009"/>
      <c r="NUZ115" s="1009"/>
      <c r="NVA115" s="1009"/>
      <c r="NVB115" s="1009"/>
      <c r="NVC115" s="1009"/>
      <c r="NVD115" s="1009"/>
      <c r="NVE115" s="1009"/>
      <c r="NVF115" s="1009"/>
      <c r="NVG115" s="1009"/>
      <c r="NVH115" s="1009"/>
      <c r="NVI115" s="1009"/>
      <c r="NVJ115" s="1009"/>
      <c r="NVK115" s="1009"/>
      <c r="NVL115" s="1009"/>
      <c r="NVM115" s="1009"/>
      <c r="NVN115" s="1009"/>
      <c r="NVO115" s="1009"/>
      <c r="NVP115" s="1009"/>
      <c r="NVQ115" s="1009"/>
      <c r="NVR115" s="1009"/>
      <c r="NVS115" s="1009"/>
      <c r="NVT115" s="1009"/>
      <c r="NVU115" s="1009"/>
      <c r="NVV115" s="1009"/>
      <c r="NVW115" s="1009"/>
      <c r="NVX115" s="1009"/>
      <c r="NVY115" s="1009"/>
      <c r="NVZ115" s="1009"/>
      <c r="NWA115" s="1009"/>
      <c r="NWB115" s="1009"/>
      <c r="NWC115" s="1009"/>
      <c r="NWD115" s="1009"/>
      <c r="NWE115" s="1009"/>
      <c r="NWF115" s="1009"/>
      <c r="NWG115" s="1009"/>
      <c r="NWH115" s="1009"/>
      <c r="NWI115" s="1009"/>
      <c r="NWJ115" s="1009"/>
      <c r="NWK115" s="1009"/>
      <c r="NWL115" s="1009"/>
      <c r="NWM115" s="1009"/>
      <c r="NWN115" s="1009"/>
      <c r="NWO115" s="1009"/>
      <c r="NWP115" s="1009"/>
      <c r="NWQ115" s="1009"/>
      <c r="NWR115" s="1009"/>
      <c r="NWS115" s="1009"/>
      <c r="NWT115" s="1009"/>
      <c r="NWU115" s="1009"/>
      <c r="NWV115" s="1009"/>
      <c r="NWW115" s="1009"/>
      <c r="NWX115" s="1009"/>
      <c r="NWY115" s="1009"/>
      <c r="NWZ115" s="1009"/>
      <c r="NXA115" s="1009"/>
      <c r="NXB115" s="1009"/>
      <c r="NXC115" s="1009"/>
      <c r="NXD115" s="1009"/>
      <c r="NXE115" s="1009"/>
      <c r="NXF115" s="1009"/>
      <c r="NXG115" s="1009"/>
      <c r="NXH115" s="1009"/>
      <c r="NXI115" s="1009"/>
      <c r="NXJ115" s="1009"/>
      <c r="NXK115" s="1009"/>
      <c r="NXL115" s="1009"/>
      <c r="NXM115" s="1009"/>
      <c r="NXN115" s="1009"/>
      <c r="NXO115" s="1009"/>
      <c r="NXP115" s="1009"/>
      <c r="NXQ115" s="1009"/>
      <c r="NXR115" s="1009"/>
      <c r="NXS115" s="1009"/>
      <c r="NXT115" s="1009"/>
      <c r="NXU115" s="1009"/>
      <c r="NXV115" s="1009"/>
      <c r="NXW115" s="1009"/>
      <c r="NXX115" s="1009"/>
      <c r="NXY115" s="1009"/>
      <c r="NXZ115" s="1009"/>
      <c r="NYA115" s="1009"/>
      <c r="NYB115" s="1009"/>
      <c r="NYC115" s="1009"/>
      <c r="NYD115" s="1009"/>
      <c r="NYE115" s="1009"/>
      <c r="NYF115" s="1009"/>
      <c r="NYG115" s="1009"/>
      <c r="NYH115" s="1009"/>
      <c r="NYI115" s="1009"/>
      <c r="NYJ115" s="1009"/>
      <c r="NYK115" s="1009"/>
      <c r="NYL115" s="1009"/>
      <c r="NYM115" s="1009"/>
      <c r="NYN115" s="1009"/>
      <c r="NYO115" s="1009"/>
      <c r="NYP115" s="1009"/>
      <c r="NYQ115" s="1009"/>
      <c r="NYR115" s="1009"/>
      <c r="NYS115" s="1009"/>
      <c r="NYT115" s="1009"/>
      <c r="NYU115" s="1009"/>
      <c r="NYV115" s="1009"/>
      <c r="NYW115" s="1009"/>
      <c r="NYX115" s="1009"/>
      <c r="NYY115" s="1009"/>
      <c r="NYZ115" s="1009"/>
      <c r="NZA115" s="1009"/>
      <c r="NZB115" s="1009"/>
      <c r="NZC115" s="1009"/>
      <c r="NZD115" s="1009"/>
      <c r="NZE115" s="1009"/>
      <c r="NZF115" s="1009"/>
      <c r="NZG115" s="1009"/>
      <c r="NZH115" s="1009"/>
      <c r="NZI115" s="1009"/>
      <c r="NZJ115" s="1009"/>
      <c r="NZK115" s="1009"/>
      <c r="NZL115" s="1009"/>
      <c r="NZM115" s="1009"/>
      <c r="NZN115" s="1009"/>
      <c r="NZO115" s="1009"/>
      <c r="NZP115" s="1009"/>
      <c r="NZQ115" s="1009"/>
      <c r="NZR115" s="1009"/>
      <c r="NZS115" s="1009"/>
      <c r="NZT115" s="1009"/>
      <c r="NZU115" s="1009"/>
      <c r="NZV115" s="1009"/>
      <c r="NZW115" s="1009"/>
      <c r="NZX115" s="1009"/>
      <c r="NZY115" s="1009"/>
      <c r="NZZ115" s="1009"/>
      <c r="OAA115" s="1009"/>
      <c r="OAB115" s="1009"/>
      <c r="OAC115" s="1009"/>
      <c r="OAD115" s="1009"/>
      <c r="OAE115" s="1009"/>
      <c r="OAF115" s="1009"/>
      <c r="OAG115" s="1009"/>
      <c r="OAH115" s="1009"/>
      <c r="OAI115" s="1009"/>
      <c r="OAJ115" s="1009"/>
      <c r="OAK115" s="1009"/>
      <c r="OAL115" s="1009"/>
      <c r="OAM115" s="1009"/>
      <c r="OAN115" s="1009"/>
      <c r="OAO115" s="1009"/>
      <c r="OAP115" s="1009"/>
      <c r="OAQ115" s="1009"/>
      <c r="OAR115" s="1009"/>
      <c r="OAS115" s="1009"/>
      <c r="OAT115" s="1009"/>
      <c r="OAU115" s="1009"/>
      <c r="OAV115" s="1009"/>
      <c r="OAW115" s="1009"/>
      <c r="OAX115" s="1009"/>
      <c r="OAY115" s="1009"/>
      <c r="OAZ115" s="1009"/>
      <c r="OBA115" s="1009"/>
      <c r="OBB115" s="1009"/>
      <c r="OBC115" s="1009"/>
      <c r="OBD115" s="1009"/>
      <c r="OBE115" s="1009"/>
      <c r="OBF115" s="1009"/>
      <c r="OBG115" s="1009"/>
      <c r="OBH115" s="1009"/>
      <c r="OBI115" s="1009"/>
      <c r="OBJ115" s="1009"/>
      <c r="OBK115" s="1009"/>
      <c r="OBL115" s="1009"/>
      <c r="OBM115" s="1009"/>
      <c r="OBN115" s="1009"/>
      <c r="OBO115" s="1009"/>
      <c r="OBP115" s="1009"/>
      <c r="OBQ115" s="1009"/>
      <c r="OBR115" s="1009"/>
      <c r="OBS115" s="1009"/>
      <c r="OBT115" s="1009"/>
      <c r="OBU115" s="1009"/>
      <c r="OBV115" s="1009"/>
      <c r="OBW115" s="1009"/>
      <c r="OBX115" s="1009"/>
      <c r="OBY115" s="1009"/>
      <c r="OBZ115" s="1009"/>
      <c r="OCA115" s="1009"/>
      <c r="OCB115" s="1009"/>
      <c r="OCC115" s="1009"/>
      <c r="OCD115" s="1009"/>
      <c r="OCE115" s="1009"/>
      <c r="OCF115" s="1009"/>
      <c r="OCG115" s="1009"/>
      <c r="OCH115" s="1009"/>
      <c r="OCI115" s="1009"/>
      <c r="OCJ115" s="1009"/>
      <c r="OCK115" s="1009"/>
      <c r="OCL115" s="1009"/>
      <c r="OCM115" s="1009"/>
      <c r="OCN115" s="1009"/>
      <c r="OCO115" s="1009"/>
      <c r="OCP115" s="1009"/>
      <c r="OCQ115" s="1009"/>
      <c r="OCR115" s="1009"/>
      <c r="OCS115" s="1009"/>
      <c r="OCT115" s="1009"/>
      <c r="OCU115" s="1009"/>
      <c r="OCV115" s="1009"/>
      <c r="OCW115" s="1009"/>
      <c r="OCX115" s="1009"/>
      <c r="OCY115" s="1009"/>
      <c r="OCZ115" s="1009"/>
      <c r="ODA115" s="1009"/>
      <c r="ODB115" s="1009"/>
      <c r="ODC115" s="1009"/>
      <c r="ODD115" s="1009"/>
      <c r="ODE115" s="1009"/>
      <c r="ODF115" s="1009"/>
      <c r="ODG115" s="1009"/>
      <c r="ODH115" s="1009"/>
      <c r="ODI115" s="1009"/>
      <c r="ODJ115" s="1009"/>
      <c r="ODK115" s="1009"/>
      <c r="ODL115" s="1009"/>
      <c r="ODM115" s="1009"/>
      <c r="ODN115" s="1009"/>
      <c r="ODO115" s="1009"/>
      <c r="ODP115" s="1009"/>
      <c r="ODQ115" s="1009"/>
      <c r="ODR115" s="1009"/>
      <c r="ODS115" s="1009"/>
      <c r="ODT115" s="1009"/>
      <c r="ODU115" s="1009"/>
      <c r="ODV115" s="1009"/>
      <c r="ODW115" s="1009"/>
      <c r="ODX115" s="1009"/>
      <c r="ODY115" s="1009"/>
      <c r="ODZ115" s="1009"/>
      <c r="OEA115" s="1009"/>
      <c r="OEB115" s="1009"/>
      <c r="OEC115" s="1009"/>
      <c r="OED115" s="1009"/>
      <c r="OEE115" s="1009"/>
      <c r="OEF115" s="1009"/>
      <c r="OEG115" s="1009"/>
      <c r="OEH115" s="1009"/>
      <c r="OEI115" s="1009"/>
      <c r="OEJ115" s="1009"/>
      <c r="OEK115" s="1009"/>
      <c r="OEL115" s="1009"/>
      <c r="OEM115" s="1009"/>
      <c r="OEN115" s="1009"/>
      <c r="OEO115" s="1009"/>
      <c r="OEP115" s="1009"/>
      <c r="OEQ115" s="1009"/>
      <c r="OER115" s="1009"/>
      <c r="OES115" s="1009"/>
      <c r="OET115" s="1009"/>
      <c r="OEU115" s="1009"/>
      <c r="OEV115" s="1009"/>
      <c r="OEW115" s="1009"/>
      <c r="OEX115" s="1009"/>
      <c r="OEY115" s="1009"/>
      <c r="OEZ115" s="1009"/>
      <c r="OFA115" s="1009"/>
      <c r="OFB115" s="1009"/>
      <c r="OFC115" s="1009"/>
      <c r="OFD115" s="1009"/>
      <c r="OFE115" s="1009"/>
      <c r="OFF115" s="1009"/>
      <c r="OFG115" s="1009"/>
      <c r="OFH115" s="1009"/>
      <c r="OFI115" s="1009"/>
      <c r="OFJ115" s="1009"/>
      <c r="OFK115" s="1009"/>
      <c r="OFL115" s="1009"/>
      <c r="OFM115" s="1009"/>
      <c r="OFN115" s="1009"/>
      <c r="OFO115" s="1009"/>
      <c r="OFP115" s="1009"/>
      <c r="OFQ115" s="1009"/>
      <c r="OFR115" s="1009"/>
      <c r="OFS115" s="1009"/>
      <c r="OFT115" s="1009"/>
      <c r="OFU115" s="1009"/>
      <c r="OFV115" s="1009"/>
      <c r="OFW115" s="1009"/>
      <c r="OFX115" s="1009"/>
      <c r="OFY115" s="1009"/>
      <c r="OFZ115" s="1009"/>
      <c r="OGA115" s="1009"/>
      <c r="OGB115" s="1009"/>
      <c r="OGC115" s="1009"/>
      <c r="OGD115" s="1009"/>
      <c r="OGE115" s="1009"/>
      <c r="OGF115" s="1009"/>
      <c r="OGG115" s="1009"/>
      <c r="OGH115" s="1009"/>
      <c r="OGI115" s="1009"/>
      <c r="OGJ115" s="1009"/>
      <c r="OGK115" s="1009"/>
      <c r="OGL115" s="1009"/>
      <c r="OGM115" s="1009"/>
      <c r="OGN115" s="1009"/>
      <c r="OGO115" s="1009"/>
      <c r="OGP115" s="1009"/>
      <c r="OGQ115" s="1009"/>
      <c r="OGR115" s="1009"/>
      <c r="OGS115" s="1009"/>
      <c r="OGT115" s="1009"/>
      <c r="OGU115" s="1009"/>
      <c r="OGV115" s="1009"/>
      <c r="OGW115" s="1009"/>
      <c r="OGX115" s="1009"/>
      <c r="OGY115" s="1009"/>
      <c r="OGZ115" s="1009"/>
      <c r="OHA115" s="1009"/>
      <c r="OHB115" s="1009"/>
      <c r="OHC115" s="1009"/>
      <c r="OHD115" s="1009"/>
      <c r="OHE115" s="1009"/>
      <c r="OHF115" s="1009"/>
      <c r="OHG115" s="1009"/>
      <c r="OHH115" s="1009"/>
      <c r="OHI115" s="1009"/>
      <c r="OHJ115" s="1009"/>
      <c r="OHK115" s="1009"/>
      <c r="OHL115" s="1009"/>
      <c r="OHM115" s="1009"/>
      <c r="OHN115" s="1009"/>
      <c r="OHO115" s="1009"/>
      <c r="OHP115" s="1009"/>
      <c r="OHQ115" s="1009"/>
      <c r="OHR115" s="1009"/>
      <c r="OHS115" s="1009"/>
      <c r="OHT115" s="1009"/>
      <c r="OHU115" s="1009"/>
      <c r="OHV115" s="1009"/>
      <c r="OHW115" s="1009"/>
      <c r="OHX115" s="1009"/>
      <c r="OHY115" s="1009"/>
      <c r="OHZ115" s="1009"/>
      <c r="OIA115" s="1009"/>
      <c r="OIB115" s="1009"/>
      <c r="OIC115" s="1009"/>
      <c r="OID115" s="1009"/>
      <c r="OIE115" s="1009"/>
      <c r="OIF115" s="1009"/>
      <c r="OIG115" s="1009"/>
      <c r="OIH115" s="1009"/>
      <c r="OII115" s="1009"/>
      <c r="OIJ115" s="1009"/>
      <c r="OIK115" s="1009"/>
      <c r="OIL115" s="1009"/>
      <c r="OIM115" s="1009"/>
      <c r="OIN115" s="1009"/>
      <c r="OIO115" s="1009"/>
      <c r="OIP115" s="1009"/>
      <c r="OIQ115" s="1009"/>
      <c r="OIR115" s="1009"/>
      <c r="OIS115" s="1009"/>
      <c r="OIT115" s="1009"/>
      <c r="OIU115" s="1009"/>
      <c r="OIV115" s="1009"/>
      <c r="OIW115" s="1009"/>
      <c r="OIX115" s="1009"/>
      <c r="OIY115" s="1009"/>
      <c r="OIZ115" s="1009"/>
      <c r="OJA115" s="1009"/>
      <c r="OJB115" s="1009"/>
      <c r="OJC115" s="1009"/>
      <c r="OJD115" s="1009"/>
      <c r="OJE115" s="1009"/>
      <c r="OJF115" s="1009"/>
      <c r="OJG115" s="1009"/>
      <c r="OJH115" s="1009"/>
      <c r="OJI115" s="1009"/>
      <c r="OJJ115" s="1009"/>
      <c r="OJK115" s="1009"/>
      <c r="OJL115" s="1009"/>
      <c r="OJM115" s="1009"/>
      <c r="OJN115" s="1009"/>
      <c r="OJO115" s="1009"/>
      <c r="OJP115" s="1009"/>
      <c r="OJQ115" s="1009"/>
      <c r="OJR115" s="1009"/>
      <c r="OJS115" s="1009"/>
      <c r="OJT115" s="1009"/>
      <c r="OJU115" s="1009"/>
      <c r="OJV115" s="1009"/>
      <c r="OJW115" s="1009"/>
      <c r="OJX115" s="1009"/>
      <c r="OJY115" s="1009"/>
      <c r="OJZ115" s="1009"/>
      <c r="OKA115" s="1009"/>
      <c r="OKB115" s="1009"/>
      <c r="OKC115" s="1009"/>
      <c r="OKD115" s="1009"/>
      <c r="OKE115" s="1009"/>
      <c r="OKF115" s="1009"/>
      <c r="OKG115" s="1009"/>
      <c r="OKH115" s="1009"/>
      <c r="OKI115" s="1009"/>
      <c r="OKJ115" s="1009"/>
      <c r="OKK115" s="1009"/>
      <c r="OKL115" s="1009"/>
      <c r="OKM115" s="1009"/>
      <c r="OKN115" s="1009"/>
      <c r="OKO115" s="1009"/>
      <c r="OKP115" s="1009"/>
      <c r="OKQ115" s="1009"/>
      <c r="OKR115" s="1009"/>
      <c r="OKS115" s="1009"/>
      <c r="OKT115" s="1009"/>
      <c r="OKU115" s="1009"/>
      <c r="OKV115" s="1009"/>
      <c r="OKW115" s="1009"/>
      <c r="OKX115" s="1009"/>
      <c r="OKY115" s="1009"/>
      <c r="OKZ115" s="1009"/>
      <c r="OLA115" s="1009"/>
      <c r="OLB115" s="1009"/>
      <c r="OLC115" s="1009"/>
      <c r="OLD115" s="1009"/>
      <c r="OLE115" s="1009"/>
      <c r="OLF115" s="1009"/>
      <c r="OLG115" s="1009"/>
      <c r="OLH115" s="1009"/>
      <c r="OLI115" s="1009"/>
      <c r="OLJ115" s="1009"/>
      <c r="OLK115" s="1009"/>
      <c r="OLL115" s="1009"/>
      <c r="OLM115" s="1009"/>
      <c r="OLN115" s="1009"/>
      <c r="OLO115" s="1009"/>
      <c r="OLP115" s="1009"/>
      <c r="OLQ115" s="1009"/>
      <c r="OLR115" s="1009"/>
      <c r="OLS115" s="1009"/>
      <c r="OLT115" s="1009"/>
      <c r="OLU115" s="1009"/>
      <c r="OLV115" s="1009"/>
      <c r="OLW115" s="1009"/>
      <c r="OLX115" s="1009"/>
      <c r="OLY115" s="1009"/>
      <c r="OLZ115" s="1009"/>
      <c r="OMA115" s="1009"/>
      <c r="OMB115" s="1009"/>
      <c r="OMC115" s="1009"/>
      <c r="OMD115" s="1009"/>
      <c r="OME115" s="1009"/>
      <c r="OMF115" s="1009"/>
      <c r="OMG115" s="1009"/>
      <c r="OMH115" s="1009"/>
      <c r="OMI115" s="1009"/>
      <c r="OMJ115" s="1009"/>
      <c r="OMK115" s="1009"/>
      <c r="OML115" s="1009"/>
      <c r="OMM115" s="1009"/>
      <c r="OMN115" s="1009"/>
      <c r="OMO115" s="1009"/>
      <c r="OMP115" s="1009"/>
      <c r="OMQ115" s="1009"/>
      <c r="OMR115" s="1009"/>
      <c r="OMS115" s="1009"/>
      <c r="OMT115" s="1009"/>
      <c r="OMU115" s="1009"/>
      <c r="OMV115" s="1009"/>
      <c r="OMW115" s="1009"/>
      <c r="OMX115" s="1009"/>
      <c r="OMY115" s="1009"/>
      <c r="OMZ115" s="1009"/>
      <c r="ONA115" s="1009"/>
      <c r="ONB115" s="1009"/>
      <c r="ONC115" s="1009"/>
      <c r="OND115" s="1009"/>
      <c r="ONE115" s="1009"/>
      <c r="ONF115" s="1009"/>
      <c r="ONG115" s="1009"/>
      <c r="ONH115" s="1009"/>
      <c r="ONI115" s="1009"/>
      <c r="ONJ115" s="1009"/>
      <c r="ONK115" s="1009"/>
      <c r="ONL115" s="1009"/>
      <c r="ONM115" s="1009"/>
      <c r="ONN115" s="1009"/>
      <c r="ONO115" s="1009"/>
      <c r="ONP115" s="1009"/>
      <c r="ONQ115" s="1009"/>
      <c r="ONR115" s="1009"/>
      <c r="ONS115" s="1009"/>
      <c r="ONT115" s="1009"/>
      <c r="ONU115" s="1009"/>
      <c r="ONV115" s="1009"/>
      <c r="ONW115" s="1009"/>
      <c r="ONX115" s="1009"/>
      <c r="ONY115" s="1009"/>
      <c r="ONZ115" s="1009"/>
      <c r="OOA115" s="1009"/>
      <c r="OOB115" s="1009"/>
      <c r="OOC115" s="1009"/>
      <c r="OOD115" s="1009"/>
      <c r="OOE115" s="1009"/>
      <c r="OOF115" s="1009"/>
      <c r="OOG115" s="1009"/>
      <c r="OOH115" s="1009"/>
      <c r="OOI115" s="1009"/>
      <c r="OOJ115" s="1009"/>
      <c r="OOK115" s="1009"/>
      <c r="OOL115" s="1009"/>
      <c r="OOM115" s="1009"/>
      <c r="OON115" s="1009"/>
      <c r="OOO115" s="1009"/>
      <c r="OOP115" s="1009"/>
      <c r="OOQ115" s="1009"/>
      <c r="OOR115" s="1009"/>
      <c r="OOS115" s="1009"/>
      <c r="OOT115" s="1009"/>
      <c r="OOU115" s="1009"/>
      <c r="OOV115" s="1009"/>
      <c r="OOW115" s="1009"/>
      <c r="OOX115" s="1009"/>
      <c r="OOY115" s="1009"/>
      <c r="OOZ115" s="1009"/>
      <c r="OPA115" s="1009"/>
      <c r="OPB115" s="1009"/>
      <c r="OPC115" s="1009"/>
      <c r="OPD115" s="1009"/>
      <c r="OPE115" s="1009"/>
      <c r="OPF115" s="1009"/>
      <c r="OPG115" s="1009"/>
      <c r="OPH115" s="1009"/>
      <c r="OPI115" s="1009"/>
      <c r="OPJ115" s="1009"/>
      <c r="OPK115" s="1009"/>
      <c r="OPL115" s="1009"/>
      <c r="OPM115" s="1009"/>
      <c r="OPN115" s="1009"/>
      <c r="OPO115" s="1009"/>
      <c r="OPP115" s="1009"/>
      <c r="OPQ115" s="1009"/>
      <c r="OPR115" s="1009"/>
      <c r="OPS115" s="1009"/>
      <c r="OPT115" s="1009"/>
      <c r="OPU115" s="1009"/>
      <c r="OPV115" s="1009"/>
      <c r="OPW115" s="1009"/>
      <c r="OPX115" s="1009"/>
      <c r="OPY115" s="1009"/>
      <c r="OPZ115" s="1009"/>
      <c r="OQA115" s="1009"/>
      <c r="OQB115" s="1009"/>
      <c r="OQC115" s="1009"/>
      <c r="OQD115" s="1009"/>
      <c r="OQE115" s="1009"/>
      <c r="OQF115" s="1009"/>
      <c r="OQG115" s="1009"/>
      <c r="OQH115" s="1009"/>
      <c r="OQI115" s="1009"/>
      <c r="OQJ115" s="1009"/>
      <c r="OQK115" s="1009"/>
      <c r="OQL115" s="1009"/>
      <c r="OQM115" s="1009"/>
      <c r="OQN115" s="1009"/>
      <c r="OQO115" s="1009"/>
      <c r="OQP115" s="1009"/>
      <c r="OQQ115" s="1009"/>
      <c r="OQR115" s="1009"/>
      <c r="OQS115" s="1009"/>
      <c r="OQT115" s="1009"/>
      <c r="OQU115" s="1009"/>
      <c r="OQV115" s="1009"/>
      <c r="OQW115" s="1009"/>
      <c r="OQX115" s="1009"/>
      <c r="OQY115" s="1009"/>
      <c r="OQZ115" s="1009"/>
      <c r="ORA115" s="1009"/>
      <c r="ORB115" s="1009"/>
      <c r="ORC115" s="1009"/>
      <c r="ORD115" s="1009"/>
      <c r="ORE115" s="1009"/>
      <c r="ORF115" s="1009"/>
      <c r="ORG115" s="1009"/>
      <c r="ORH115" s="1009"/>
      <c r="ORI115" s="1009"/>
      <c r="ORJ115" s="1009"/>
      <c r="ORK115" s="1009"/>
      <c r="ORL115" s="1009"/>
      <c r="ORM115" s="1009"/>
      <c r="ORN115" s="1009"/>
      <c r="ORO115" s="1009"/>
      <c r="ORP115" s="1009"/>
      <c r="ORQ115" s="1009"/>
      <c r="ORR115" s="1009"/>
      <c r="ORS115" s="1009"/>
      <c r="ORT115" s="1009"/>
      <c r="ORU115" s="1009"/>
      <c r="ORV115" s="1009"/>
      <c r="ORW115" s="1009"/>
      <c r="ORX115" s="1009"/>
      <c r="ORY115" s="1009"/>
      <c r="ORZ115" s="1009"/>
      <c r="OSA115" s="1009"/>
      <c r="OSB115" s="1009"/>
      <c r="OSC115" s="1009"/>
      <c r="OSD115" s="1009"/>
      <c r="OSE115" s="1009"/>
      <c r="OSF115" s="1009"/>
      <c r="OSG115" s="1009"/>
      <c r="OSH115" s="1009"/>
      <c r="OSI115" s="1009"/>
      <c r="OSJ115" s="1009"/>
      <c r="OSK115" s="1009"/>
      <c r="OSL115" s="1009"/>
      <c r="OSM115" s="1009"/>
      <c r="OSN115" s="1009"/>
      <c r="OSO115" s="1009"/>
      <c r="OSP115" s="1009"/>
      <c r="OSQ115" s="1009"/>
      <c r="OSR115" s="1009"/>
      <c r="OSS115" s="1009"/>
      <c r="OST115" s="1009"/>
      <c r="OSU115" s="1009"/>
      <c r="OSV115" s="1009"/>
      <c r="OSW115" s="1009"/>
      <c r="OSX115" s="1009"/>
      <c r="OSY115" s="1009"/>
      <c r="OSZ115" s="1009"/>
      <c r="OTA115" s="1009"/>
      <c r="OTB115" s="1009"/>
      <c r="OTC115" s="1009"/>
      <c r="OTD115" s="1009"/>
      <c r="OTE115" s="1009"/>
      <c r="OTF115" s="1009"/>
      <c r="OTG115" s="1009"/>
      <c r="OTH115" s="1009"/>
      <c r="OTI115" s="1009"/>
      <c r="OTJ115" s="1009"/>
      <c r="OTK115" s="1009"/>
      <c r="OTL115" s="1009"/>
      <c r="OTM115" s="1009"/>
      <c r="OTN115" s="1009"/>
      <c r="OTO115" s="1009"/>
      <c r="OTP115" s="1009"/>
      <c r="OTQ115" s="1009"/>
      <c r="OTR115" s="1009"/>
      <c r="OTS115" s="1009"/>
      <c r="OTT115" s="1009"/>
      <c r="OTU115" s="1009"/>
      <c r="OTV115" s="1009"/>
      <c r="OTW115" s="1009"/>
      <c r="OTX115" s="1009"/>
      <c r="OTY115" s="1009"/>
      <c r="OTZ115" s="1009"/>
      <c r="OUA115" s="1009"/>
      <c r="OUB115" s="1009"/>
      <c r="OUC115" s="1009"/>
      <c r="OUD115" s="1009"/>
      <c r="OUE115" s="1009"/>
      <c r="OUF115" s="1009"/>
      <c r="OUG115" s="1009"/>
      <c r="OUH115" s="1009"/>
      <c r="OUI115" s="1009"/>
      <c r="OUJ115" s="1009"/>
      <c r="OUK115" s="1009"/>
      <c r="OUL115" s="1009"/>
      <c r="OUM115" s="1009"/>
      <c r="OUN115" s="1009"/>
      <c r="OUO115" s="1009"/>
      <c r="OUP115" s="1009"/>
      <c r="OUQ115" s="1009"/>
      <c r="OUR115" s="1009"/>
      <c r="OUS115" s="1009"/>
      <c r="OUT115" s="1009"/>
      <c r="OUU115" s="1009"/>
      <c r="OUV115" s="1009"/>
      <c r="OUW115" s="1009"/>
      <c r="OUX115" s="1009"/>
      <c r="OUY115" s="1009"/>
      <c r="OUZ115" s="1009"/>
      <c r="OVA115" s="1009"/>
      <c r="OVB115" s="1009"/>
      <c r="OVC115" s="1009"/>
      <c r="OVD115" s="1009"/>
      <c r="OVE115" s="1009"/>
      <c r="OVF115" s="1009"/>
      <c r="OVG115" s="1009"/>
      <c r="OVH115" s="1009"/>
      <c r="OVI115" s="1009"/>
      <c r="OVJ115" s="1009"/>
      <c r="OVK115" s="1009"/>
      <c r="OVL115" s="1009"/>
      <c r="OVM115" s="1009"/>
      <c r="OVN115" s="1009"/>
      <c r="OVO115" s="1009"/>
      <c r="OVP115" s="1009"/>
      <c r="OVQ115" s="1009"/>
      <c r="OVR115" s="1009"/>
      <c r="OVS115" s="1009"/>
      <c r="OVT115" s="1009"/>
      <c r="OVU115" s="1009"/>
      <c r="OVV115" s="1009"/>
      <c r="OVW115" s="1009"/>
      <c r="OVX115" s="1009"/>
      <c r="OVY115" s="1009"/>
      <c r="OVZ115" s="1009"/>
      <c r="OWA115" s="1009"/>
      <c r="OWB115" s="1009"/>
      <c r="OWC115" s="1009"/>
      <c r="OWD115" s="1009"/>
      <c r="OWE115" s="1009"/>
      <c r="OWF115" s="1009"/>
      <c r="OWG115" s="1009"/>
      <c r="OWH115" s="1009"/>
      <c r="OWI115" s="1009"/>
      <c r="OWJ115" s="1009"/>
      <c r="OWK115" s="1009"/>
      <c r="OWL115" s="1009"/>
      <c r="OWM115" s="1009"/>
      <c r="OWN115" s="1009"/>
      <c r="OWO115" s="1009"/>
      <c r="OWP115" s="1009"/>
      <c r="OWQ115" s="1009"/>
      <c r="OWR115" s="1009"/>
      <c r="OWS115" s="1009"/>
      <c r="OWT115" s="1009"/>
      <c r="OWU115" s="1009"/>
      <c r="OWV115" s="1009"/>
      <c r="OWW115" s="1009"/>
      <c r="OWX115" s="1009"/>
      <c r="OWY115" s="1009"/>
      <c r="OWZ115" s="1009"/>
      <c r="OXA115" s="1009"/>
      <c r="OXB115" s="1009"/>
      <c r="OXC115" s="1009"/>
      <c r="OXD115" s="1009"/>
      <c r="OXE115" s="1009"/>
      <c r="OXF115" s="1009"/>
      <c r="OXG115" s="1009"/>
      <c r="OXH115" s="1009"/>
      <c r="OXI115" s="1009"/>
      <c r="OXJ115" s="1009"/>
      <c r="OXK115" s="1009"/>
      <c r="OXL115" s="1009"/>
      <c r="OXM115" s="1009"/>
      <c r="OXN115" s="1009"/>
      <c r="OXO115" s="1009"/>
      <c r="OXP115" s="1009"/>
      <c r="OXQ115" s="1009"/>
      <c r="OXR115" s="1009"/>
      <c r="OXS115" s="1009"/>
      <c r="OXT115" s="1009"/>
      <c r="OXU115" s="1009"/>
      <c r="OXV115" s="1009"/>
      <c r="OXW115" s="1009"/>
      <c r="OXX115" s="1009"/>
      <c r="OXY115" s="1009"/>
      <c r="OXZ115" s="1009"/>
      <c r="OYA115" s="1009"/>
      <c r="OYB115" s="1009"/>
      <c r="OYC115" s="1009"/>
      <c r="OYD115" s="1009"/>
      <c r="OYE115" s="1009"/>
      <c r="OYF115" s="1009"/>
      <c r="OYG115" s="1009"/>
      <c r="OYH115" s="1009"/>
      <c r="OYI115" s="1009"/>
      <c r="OYJ115" s="1009"/>
      <c r="OYK115" s="1009"/>
      <c r="OYL115" s="1009"/>
      <c r="OYM115" s="1009"/>
      <c r="OYN115" s="1009"/>
      <c r="OYO115" s="1009"/>
      <c r="OYP115" s="1009"/>
      <c r="OYQ115" s="1009"/>
      <c r="OYR115" s="1009"/>
      <c r="OYS115" s="1009"/>
      <c r="OYT115" s="1009"/>
      <c r="OYU115" s="1009"/>
      <c r="OYV115" s="1009"/>
      <c r="OYW115" s="1009"/>
      <c r="OYX115" s="1009"/>
      <c r="OYY115" s="1009"/>
      <c r="OYZ115" s="1009"/>
      <c r="OZA115" s="1009"/>
      <c r="OZB115" s="1009"/>
      <c r="OZC115" s="1009"/>
      <c r="OZD115" s="1009"/>
      <c r="OZE115" s="1009"/>
      <c r="OZF115" s="1009"/>
      <c r="OZG115" s="1009"/>
      <c r="OZH115" s="1009"/>
      <c r="OZI115" s="1009"/>
      <c r="OZJ115" s="1009"/>
      <c r="OZK115" s="1009"/>
      <c r="OZL115" s="1009"/>
      <c r="OZM115" s="1009"/>
      <c r="OZN115" s="1009"/>
      <c r="OZO115" s="1009"/>
      <c r="OZP115" s="1009"/>
      <c r="OZQ115" s="1009"/>
      <c r="OZR115" s="1009"/>
      <c r="OZS115" s="1009"/>
      <c r="OZT115" s="1009"/>
      <c r="OZU115" s="1009"/>
      <c r="OZV115" s="1009"/>
      <c r="OZW115" s="1009"/>
      <c r="OZX115" s="1009"/>
      <c r="OZY115" s="1009"/>
      <c r="OZZ115" s="1009"/>
      <c r="PAA115" s="1009"/>
      <c r="PAB115" s="1009"/>
      <c r="PAC115" s="1009"/>
      <c r="PAD115" s="1009"/>
      <c r="PAE115" s="1009"/>
      <c r="PAF115" s="1009"/>
      <c r="PAG115" s="1009"/>
      <c r="PAH115" s="1009"/>
      <c r="PAI115" s="1009"/>
      <c r="PAJ115" s="1009"/>
      <c r="PAK115" s="1009"/>
      <c r="PAL115" s="1009"/>
      <c r="PAM115" s="1009"/>
      <c r="PAN115" s="1009"/>
      <c r="PAO115" s="1009"/>
      <c r="PAP115" s="1009"/>
      <c r="PAQ115" s="1009"/>
      <c r="PAR115" s="1009"/>
      <c r="PAS115" s="1009"/>
      <c r="PAT115" s="1009"/>
      <c r="PAU115" s="1009"/>
      <c r="PAV115" s="1009"/>
      <c r="PAW115" s="1009"/>
      <c r="PAX115" s="1009"/>
      <c r="PAY115" s="1009"/>
      <c r="PAZ115" s="1009"/>
      <c r="PBA115" s="1009"/>
      <c r="PBB115" s="1009"/>
      <c r="PBC115" s="1009"/>
      <c r="PBD115" s="1009"/>
      <c r="PBE115" s="1009"/>
      <c r="PBF115" s="1009"/>
      <c r="PBG115" s="1009"/>
      <c r="PBH115" s="1009"/>
      <c r="PBI115" s="1009"/>
      <c r="PBJ115" s="1009"/>
      <c r="PBK115" s="1009"/>
      <c r="PBL115" s="1009"/>
      <c r="PBM115" s="1009"/>
      <c r="PBN115" s="1009"/>
      <c r="PBO115" s="1009"/>
      <c r="PBP115" s="1009"/>
      <c r="PBQ115" s="1009"/>
      <c r="PBR115" s="1009"/>
      <c r="PBS115" s="1009"/>
      <c r="PBT115" s="1009"/>
      <c r="PBU115" s="1009"/>
      <c r="PBV115" s="1009"/>
      <c r="PBW115" s="1009"/>
      <c r="PBX115" s="1009"/>
      <c r="PBY115" s="1009"/>
      <c r="PBZ115" s="1009"/>
      <c r="PCA115" s="1009"/>
      <c r="PCB115" s="1009"/>
      <c r="PCC115" s="1009"/>
      <c r="PCD115" s="1009"/>
      <c r="PCE115" s="1009"/>
      <c r="PCF115" s="1009"/>
      <c r="PCG115" s="1009"/>
      <c r="PCH115" s="1009"/>
      <c r="PCI115" s="1009"/>
      <c r="PCJ115" s="1009"/>
      <c r="PCK115" s="1009"/>
      <c r="PCL115" s="1009"/>
      <c r="PCM115" s="1009"/>
      <c r="PCN115" s="1009"/>
      <c r="PCO115" s="1009"/>
      <c r="PCP115" s="1009"/>
      <c r="PCQ115" s="1009"/>
      <c r="PCR115" s="1009"/>
      <c r="PCS115" s="1009"/>
      <c r="PCT115" s="1009"/>
      <c r="PCU115" s="1009"/>
      <c r="PCV115" s="1009"/>
      <c r="PCW115" s="1009"/>
      <c r="PCX115" s="1009"/>
      <c r="PCY115" s="1009"/>
      <c r="PCZ115" s="1009"/>
      <c r="PDA115" s="1009"/>
      <c r="PDB115" s="1009"/>
      <c r="PDC115" s="1009"/>
      <c r="PDD115" s="1009"/>
      <c r="PDE115" s="1009"/>
      <c r="PDF115" s="1009"/>
      <c r="PDG115" s="1009"/>
      <c r="PDH115" s="1009"/>
      <c r="PDI115" s="1009"/>
      <c r="PDJ115" s="1009"/>
      <c r="PDK115" s="1009"/>
      <c r="PDL115" s="1009"/>
      <c r="PDM115" s="1009"/>
      <c r="PDN115" s="1009"/>
      <c r="PDO115" s="1009"/>
      <c r="PDP115" s="1009"/>
      <c r="PDQ115" s="1009"/>
      <c r="PDR115" s="1009"/>
      <c r="PDS115" s="1009"/>
      <c r="PDT115" s="1009"/>
      <c r="PDU115" s="1009"/>
      <c r="PDV115" s="1009"/>
      <c r="PDW115" s="1009"/>
      <c r="PDX115" s="1009"/>
      <c r="PDY115" s="1009"/>
      <c r="PDZ115" s="1009"/>
      <c r="PEA115" s="1009"/>
      <c r="PEB115" s="1009"/>
      <c r="PEC115" s="1009"/>
      <c r="PED115" s="1009"/>
      <c r="PEE115" s="1009"/>
      <c r="PEF115" s="1009"/>
      <c r="PEG115" s="1009"/>
      <c r="PEH115" s="1009"/>
      <c r="PEI115" s="1009"/>
      <c r="PEJ115" s="1009"/>
      <c r="PEK115" s="1009"/>
      <c r="PEL115" s="1009"/>
      <c r="PEM115" s="1009"/>
      <c r="PEN115" s="1009"/>
      <c r="PEO115" s="1009"/>
      <c r="PEP115" s="1009"/>
      <c r="PEQ115" s="1009"/>
      <c r="PER115" s="1009"/>
      <c r="PES115" s="1009"/>
      <c r="PET115" s="1009"/>
      <c r="PEU115" s="1009"/>
      <c r="PEV115" s="1009"/>
      <c r="PEW115" s="1009"/>
      <c r="PEX115" s="1009"/>
      <c r="PEY115" s="1009"/>
      <c r="PEZ115" s="1009"/>
      <c r="PFA115" s="1009"/>
      <c r="PFB115" s="1009"/>
      <c r="PFC115" s="1009"/>
      <c r="PFD115" s="1009"/>
      <c r="PFE115" s="1009"/>
      <c r="PFF115" s="1009"/>
      <c r="PFG115" s="1009"/>
      <c r="PFH115" s="1009"/>
      <c r="PFI115" s="1009"/>
      <c r="PFJ115" s="1009"/>
      <c r="PFK115" s="1009"/>
      <c r="PFL115" s="1009"/>
      <c r="PFM115" s="1009"/>
      <c r="PFN115" s="1009"/>
      <c r="PFO115" s="1009"/>
      <c r="PFP115" s="1009"/>
      <c r="PFQ115" s="1009"/>
      <c r="PFR115" s="1009"/>
      <c r="PFS115" s="1009"/>
      <c r="PFT115" s="1009"/>
      <c r="PFU115" s="1009"/>
      <c r="PFV115" s="1009"/>
      <c r="PFW115" s="1009"/>
      <c r="PFX115" s="1009"/>
      <c r="PFY115" s="1009"/>
      <c r="PFZ115" s="1009"/>
      <c r="PGA115" s="1009"/>
      <c r="PGB115" s="1009"/>
      <c r="PGC115" s="1009"/>
      <c r="PGD115" s="1009"/>
      <c r="PGE115" s="1009"/>
      <c r="PGF115" s="1009"/>
      <c r="PGG115" s="1009"/>
      <c r="PGH115" s="1009"/>
      <c r="PGI115" s="1009"/>
      <c r="PGJ115" s="1009"/>
      <c r="PGK115" s="1009"/>
      <c r="PGL115" s="1009"/>
      <c r="PGM115" s="1009"/>
      <c r="PGN115" s="1009"/>
      <c r="PGO115" s="1009"/>
      <c r="PGP115" s="1009"/>
      <c r="PGQ115" s="1009"/>
      <c r="PGR115" s="1009"/>
      <c r="PGS115" s="1009"/>
      <c r="PGT115" s="1009"/>
      <c r="PGU115" s="1009"/>
      <c r="PGV115" s="1009"/>
      <c r="PGW115" s="1009"/>
      <c r="PGX115" s="1009"/>
      <c r="PGY115" s="1009"/>
      <c r="PGZ115" s="1009"/>
      <c r="PHA115" s="1009"/>
      <c r="PHB115" s="1009"/>
      <c r="PHC115" s="1009"/>
      <c r="PHD115" s="1009"/>
      <c r="PHE115" s="1009"/>
      <c r="PHF115" s="1009"/>
      <c r="PHG115" s="1009"/>
      <c r="PHH115" s="1009"/>
      <c r="PHI115" s="1009"/>
      <c r="PHJ115" s="1009"/>
      <c r="PHK115" s="1009"/>
      <c r="PHL115" s="1009"/>
      <c r="PHM115" s="1009"/>
      <c r="PHN115" s="1009"/>
      <c r="PHO115" s="1009"/>
      <c r="PHP115" s="1009"/>
      <c r="PHQ115" s="1009"/>
      <c r="PHR115" s="1009"/>
      <c r="PHS115" s="1009"/>
      <c r="PHT115" s="1009"/>
      <c r="PHU115" s="1009"/>
      <c r="PHV115" s="1009"/>
      <c r="PHW115" s="1009"/>
      <c r="PHX115" s="1009"/>
      <c r="PHY115" s="1009"/>
      <c r="PHZ115" s="1009"/>
      <c r="PIA115" s="1009"/>
      <c r="PIB115" s="1009"/>
      <c r="PIC115" s="1009"/>
      <c r="PID115" s="1009"/>
      <c r="PIE115" s="1009"/>
      <c r="PIF115" s="1009"/>
      <c r="PIG115" s="1009"/>
      <c r="PIH115" s="1009"/>
      <c r="PII115" s="1009"/>
      <c r="PIJ115" s="1009"/>
      <c r="PIK115" s="1009"/>
      <c r="PIL115" s="1009"/>
      <c r="PIM115" s="1009"/>
      <c r="PIN115" s="1009"/>
      <c r="PIO115" s="1009"/>
      <c r="PIP115" s="1009"/>
      <c r="PIQ115" s="1009"/>
      <c r="PIR115" s="1009"/>
      <c r="PIS115" s="1009"/>
      <c r="PIT115" s="1009"/>
      <c r="PIU115" s="1009"/>
      <c r="PIV115" s="1009"/>
      <c r="PIW115" s="1009"/>
      <c r="PIX115" s="1009"/>
      <c r="PIY115" s="1009"/>
      <c r="PIZ115" s="1009"/>
      <c r="PJA115" s="1009"/>
      <c r="PJB115" s="1009"/>
      <c r="PJC115" s="1009"/>
      <c r="PJD115" s="1009"/>
      <c r="PJE115" s="1009"/>
      <c r="PJF115" s="1009"/>
      <c r="PJG115" s="1009"/>
      <c r="PJH115" s="1009"/>
      <c r="PJI115" s="1009"/>
      <c r="PJJ115" s="1009"/>
      <c r="PJK115" s="1009"/>
      <c r="PJL115" s="1009"/>
      <c r="PJM115" s="1009"/>
      <c r="PJN115" s="1009"/>
      <c r="PJO115" s="1009"/>
      <c r="PJP115" s="1009"/>
      <c r="PJQ115" s="1009"/>
      <c r="PJR115" s="1009"/>
      <c r="PJS115" s="1009"/>
      <c r="PJT115" s="1009"/>
      <c r="PJU115" s="1009"/>
      <c r="PJV115" s="1009"/>
      <c r="PJW115" s="1009"/>
      <c r="PJX115" s="1009"/>
      <c r="PJY115" s="1009"/>
      <c r="PJZ115" s="1009"/>
      <c r="PKA115" s="1009"/>
      <c r="PKB115" s="1009"/>
      <c r="PKC115" s="1009"/>
      <c r="PKD115" s="1009"/>
      <c r="PKE115" s="1009"/>
      <c r="PKF115" s="1009"/>
      <c r="PKG115" s="1009"/>
      <c r="PKH115" s="1009"/>
      <c r="PKI115" s="1009"/>
      <c r="PKJ115" s="1009"/>
      <c r="PKK115" s="1009"/>
      <c r="PKL115" s="1009"/>
      <c r="PKM115" s="1009"/>
      <c r="PKN115" s="1009"/>
      <c r="PKO115" s="1009"/>
      <c r="PKP115" s="1009"/>
      <c r="PKQ115" s="1009"/>
      <c r="PKR115" s="1009"/>
      <c r="PKS115" s="1009"/>
      <c r="PKT115" s="1009"/>
      <c r="PKU115" s="1009"/>
      <c r="PKV115" s="1009"/>
      <c r="PKW115" s="1009"/>
      <c r="PKX115" s="1009"/>
      <c r="PKY115" s="1009"/>
      <c r="PKZ115" s="1009"/>
      <c r="PLA115" s="1009"/>
      <c r="PLB115" s="1009"/>
      <c r="PLC115" s="1009"/>
      <c r="PLD115" s="1009"/>
      <c r="PLE115" s="1009"/>
      <c r="PLF115" s="1009"/>
      <c r="PLG115" s="1009"/>
      <c r="PLH115" s="1009"/>
      <c r="PLI115" s="1009"/>
      <c r="PLJ115" s="1009"/>
      <c r="PLK115" s="1009"/>
      <c r="PLL115" s="1009"/>
      <c r="PLM115" s="1009"/>
      <c r="PLN115" s="1009"/>
      <c r="PLO115" s="1009"/>
      <c r="PLP115" s="1009"/>
      <c r="PLQ115" s="1009"/>
      <c r="PLR115" s="1009"/>
      <c r="PLS115" s="1009"/>
      <c r="PLT115" s="1009"/>
      <c r="PLU115" s="1009"/>
      <c r="PLV115" s="1009"/>
      <c r="PLW115" s="1009"/>
      <c r="PLX115" s="1009"/>
      <c r="PLY115" s="1009"/>
      <c r="PLZ115" s="1009"/>
      <c r="PMA115" s="1009"/>
      <c r="PMB115" s="1009"/>
      <c r="PMC115" s="1009"/>
      <c r="PMD115" s="1009"/>
      <c r="PME115" s="1009"/>
      <c r="PMF115" s="1009"/>
      <c r="PMG115" s="1009"/>
      <c r="PMH115" s="1009"/>
      <c r="PMI115" s="1009"/>
      <c r="PMJ115" s="1009"/>
      <c r="PMK115" s="1009"/>
      <c r="PML115" s="1009"/>
      <c r="PMM115" s="1009"/>
      <c r="PMN115" s="1009"/>
      <c r="PMO115" s="1009"/>
      <c r="PMP115" s="1009"/>
      <c r="PMQ115" s="1009"/>
      <c r="PMR115" s="1009"/>
      <c r="PMS115" s="1009"/>
      <c r="PMT115" s="1009"/>
      <c r="PMU115" s="1009"/>
      <c r="PMV115" s="1009"/>
      <c r="PMW115" s="1009"/>
      <c r="PMX115" s="1009"/>
      <c r="PMY115" s="1009"/>
      <c r="PMZ115" s="1009"/>
      <c r="PNA115" s="1009"/>
      <c r="PNB115" s="1009"/>
      <c r="PNC115" s="1009"/>
      <c r="PND115" s="1009"/>
      <c r="PNE115" s="1009"/>
      <c r="PNF115" s="1009"/>
      <c r="PNG115" s="1009"/>
      <c r="PNH115" s="1009"/>
      <c r="PNI115" s="1009"/>
      <c r="PNJ115" s="1009"/>
      <c r="PNK115" s="1009"/>
      <c r="PNL115" s="1009"/>
      <c r="PNM115" s="1009"/>
      <c r="PNN115" s="1009"/>
      <c r="PNO115" s="1009"/>
      <c r="PNP115" s="1009"/>
      <c r="PNQ115" s="1009"/>
      <c r="PNR115" s="1009"/>
      <c r="PNS115" s="1009"/>
      <c r="PNT115" s="1009"/>
      <c r="PNU115" s="1009"/>
      <c r="PNV115" s="1009"/>
      <c r="PNW115" s="1009"/>
      <c r="PNX115" s="1009"/>
      <c r="PNY115" s="1009"/>
      <c r="PNZ115" s="1009"/>
      <c r="POA115" s="1009"/>
      <c r="POB115" s="1009"/>
      <c r="POC115" s="1009"/>
      <c r="POD115" s="1009"/>
      <c r="POE115" s="1009"/>
      <c r="POF115" s="1009"/>
      <c r="POG115" s="1009"/>
      <c r="POH115" s="1009"/>
      <c r="POI115" s="1009"/>
      <c r="POJ115" s="1009"/>
      <c r="POK115" s="1009"/>
      <c r="POL115" s="1009"/>
      <c r="POM115" s="1009"/>
      <c r="PON115" s="1009"/>
      <c r="POO115" s="1009"/>
      <c r="POP115" s="1009"/>
      <c r="POQ115" s="1009"/>
      <c r="POR115" s="1009"/>
      <c r="POS115" s="1009"/>
      <c r="POT115" s="1009"/>
      <c r="POU115" s="1009"/>
      <c r="POV115" s="1009"/>
      <c r="POW115" s="1009"/>
      <c r="POX115" s="1009"/>
      <c r="POY115" s="1009"/>
      <c r="POZ115" s="1009"/>
      <c r="PPA115" s="1009"/>
      <c r="PPB115" s="1009"/>
      <c r="PPC115" s="1009"/>
      <c r="PPD115" s="1009"/>
      <c r="PPE115" s="1009"/>
      <c r="PPF115" s="1009"/>
      <c r="PPG115" s="1009"/>
      <c r="PPH115" s="1009"/>
      <c r="PPI115" s="1009"/>
      <c r="PPJ115" s="1009"/>
      <c r="PPK115" s="1009"/>
      <c r="PPL115" s="1009"/>
      <c r="PPM115" s="1009"/>
      <c r="PPN115" s="1009"/>
      <c r="PPO115" s="1009"/>
      <c r="PPP115" s="1009"/>
      <c r="PPQ115" s="1009"/>
      <c r="PPR115" s="1009"/>
      <c r="PPS115" s="1009"/>
      <c r="PPT115" s="1009"/>
      <c r="PPU115" s="1009"/>
      <c r="PPV115" s="1009"/>
      <c r="PPW115" s="1009"/>
      <c r="PPX115" s="1009"/>
      <c r="PPY115" s="1009"/>
      <c r="PPZ115" s="1009"/>
      <c r="PQA115" s="1009"/>
      <c r="PQB115" s="1009"/>
      <c r="PQC115" s="1009"/>
      <c r="PQD115" s="1009"/>
      <c r="PQE115" s="1009"/>
      <c r="PQF115" s="1009"/>
      <c r="PQG115" s="1009"/>
      <c r="PQH115" s="1009"/>
      <c r="PQI115" s="1009"/>
      <c r="PQJ115" s="1009"/>
      <c r="PQK115" s="1009"/>
      <c r="PQL115" s="1009"/>
      <c r="PQM115" s="1009"/>
      <c r="PQN115" s="1009"/>
      <c r="PQO115" s="1009"/>
      <c r="PQP115" s="1009"/>
      <c r="PQQ115" s="1009"/>
      <c r="PQR115" s="1009"/>
      <c r="PQS115" s="1009"/>
      <c r="PQT115" s="1009"/>
      <c r="PQU115" s="1009"/>
      <c r="PQV115" s="1009"/>
      <c r="PQW115" s="1009"/>
      <c r="PQX115" s="1009"/>
      <c r="PQY115" s="1009"/>
      <c r="PQZ115" s="1009"/>
      <c r="PRA115" s="1009"/>
      <c r="PRB115" s="1009"/>
      <c r="PRC115" s="1009"/>
      <c r="PRD115" s="1009"/>
      <c r="PRE115" s="1009"/>
      <c r="PRF115" s="1009"/>
      <c r="PRG115" s="1009"/>
      <c r="PRH115" s="1009"/>
      <c r="PRI115" s="1009"/>
      <c r="PRJ115" s="1009"/>
      <c r="PRK115" s="1009"/>
      <c r="PRL115" s="1009"/>
      <c r="PRM115" s="1009"/>
      <c r="PRN115" s="1009"/>
      <c r="PRO115" s="1009"/>
      <c r="PRP115" s="1009"/>
      <c r="PRQ115" s="1009"/>
      <c r="PRR115" s="1009"/>
      <c r="PRS115" s="1009"/>
      <c r="PRT115" s="1009"/>
      <c r="PRU115" s="1009"/>
      <c r="PRV115" s="1009"/>
      <c r="PRW115" s="1009"/>
      <c r="PRX115" s="1009"/>
      <c r="PRY115" s="1009"/>
      <c r="PRZ115" s="1009"/>
      <c r="PSA115" s="1009"/>
      <c r="PSB115" s="1009"/>
      <c r="PSC115" s="1009"/>
      <c r="PSD115" s="1009"/>
      <c r="PSE115" s="1009"/>
      <c r="PSF115" s="1009"/>
      <c r="PSG115" s="1009"/>
      <c r="PSH115" s="1009"/>
      <c r="PSI115" s="1009"/>
      <c r="PSJ115" s="1009"/>
      <c r="PSK115" s="1009"/>
      <c r="PSL115" s="1009"/>
      <c r="PSM115" s="1009"/>
      <c r="PSN115" s="1009"/>
      <c r="PSO115" s="1009"/>
      <c r="PSP115" s="1009"/>
      <c r="PSQ115" s="1009"/>
      <c r="PSR115" s="1009"/>
      <c r="PSS115" s="1009"/>
      <c r="PST115" s="1009"/>
      <c r="PSU115" s="1009"/>
      <c r="PSV115" s="1009"/>
      <c r="PSW115" s="1009"/>
      <c r="PSX115" s="1009"/>
      <c r="PSY115" s="1009"/>
      <c r="PSZ115" s="1009"/>
      <c r="PTA115" s="1009"/>
      <c r="PTB115" s="1009"/>
      <c r="PTC115" s="1009"/>
      <c r="PTD115" s="1009"/>
      <c r="PTE115" s="1009"/>
      <c r="PTF115" s="1009"/>
      <c r="PTG115" s="1009"/>
      <c r="PTH115" s="1009"/>
      <c r="PTI115" s="1009"/>
      <c r="PTJ115" s="1009"/>
      <c r="PTK115" s="1009"/>
      <c r="PTL115" s="1009"/>
      <c r="PTM115" s="1009"/>
      <c r="PTN115" s="1009"/>
      <c r="PTO115" s="1009"/>
      <c r="PTP115" s="1009"/>
      <c r="PTQ115" s="1009"/>
      <c r="PTR115" s="1009"/>
      <c r="PTS115" s="1009"/>
      <c r="PTT115" s="1009"/>
      <c r="PTU115" s="1009"/>
      <c r="PTV115" s="1009"/>
      <c r="PTW115" s="1009"/>
      <c r="PTX115" s="1009"/>
      <c r="PTY115" s="1009"/>
      <c r="PTZ115" s="1009"/>
      <c r="PUA115" s="1009"/>
      <c r="PUB115" s="1009"/>
      <c r="PUC115" s="1009"/>
      <c r="PUD115" s="1009"/>
      <c r="PUE115" s="1009"/>
      <c r="PUF115" s="1009"/>
      <c r="PUG115" s="1009"/>
      <c r="PUH115" s="1009"/>
      <c r="PUI115" s="1009"/>
      <c r="PUJ115" s="1009"/>
      <c r="PUK115" s="1009"/>
      <c r="PUL115" s="1009"/>
      <c r="PUM115" s="1009"/>
      <c r="PUN115" s="1009"/>
      <c r="PUO115" s="1009"/>
      <c r="PUP115" s="1009"/>
      <c r="PUQ115" s="1009"/>
      <c r="PUR115" s="1009"/>
      <c r="PUS115" s="1009"/>
      <c r="PUT115" s="1009"/>
      <c r="PUU115" s="1009"/>
      <c r="PUV115" s="1009"/>
      <c r="PUW115" s="1009"/>
      <c r="PUX115" s="1009"/>
      <c r="PUY115" s="1009"/>
      <c r="PUZ115" s="1009"/>
      <c r="PVA115" s="1009"/>
      <c r="PVB115" s="1009"/>
      <c r="PVC115" s="1009"/>
      <c r="PVD115" s="1009"/>
      <c r="PVE115" s="1009"/>
      <c r="PVF115" s="1009"/>
      <c r="PVG115" s="1009"/>
      <c r="PVH115" s="1009"/>
      <c r="PVI115" s="1009"/>
      <c r="PVJ115" s="1009"/>
      <c r="PVK115" s="1009"/>
      <c r="PVL115" s="1009"/>
      <c r="PVM115" s="1009"/>
      <c r="PVN115" s="1009"/>
      <c r="PVO115" s="1009"/>
      <c r="PVP115" s="1009"/>
      <c r="PVQ115" s="1009"/>
      <c r="PVR115" s="1009"/>
      <c r="PVS115" s="1009"/>
      <c r="PVT115" s="1009"/>
      <c r="PVU115" s="1009"/>
      <c r="PVV115" s="1009"/>
      <c r="PVW115" s="1009"/>
      <c r="PVX115" s="1009"/>
      <c r="PVY115" s="1009"/>
      <c r="PVZ115" s="1009"/>
      <c r="PWA115" s="1009"/>
      <c r="PWB115" s="1009"/>
      <c r="PWC115" s="1009"/>
      <c r="PWD115" s="1009"/>
      <c r="PWE115" s="1009"/>
      <c r="PWF115" s="1009"/>
      <c r="PWG115" s="1009"/>
      <c r="PWH115" s="1009"/>
      <c r="PWI115" s="1009"/>
      <c r="PWJ115" s="1009"/>
      <c r="PWK115" s="1009"/>
      <c r="PWL115" s="1009"/>
      <c r="PWM115" s="1009"/>
      <c r="PWN115" s="1009"/>
      <c r="PWO115" s="1009"/>
      <c r="PWP115" s="1009"/>
      <c r="PWQ115" s="1009"/>
      <c r="PWR115" s="1009"/>
      <c r="PWS115" s="1009"/>
      <c r="PWT115" s="1009"/>
      <c r="PWU115" s="1009"/>
      <c r="PWV115" s="1009"/>
      <c r="PWW115" s="1009"/>
      <c r="PWX115" s="1009"/>
      <c r="PWY115" s="1009"/>
      <c r="PWZ115" s="1009"/>
      <c r="PXA115" s="1009"/>
      <c r="PXB115" s="1009"/>
      <c r="PXC115" s="1009"/>
      <c r="PXD115" s="1009"/>
      <c r="PXE115" s="1009"/>
      <c r="PXF115" s="1009"/>
      <c r="PXG115" s="1009"/>
      <c r="PXH115" s="1009"/>
      <c r="PXI115" s="1009"/>
      <c r="PXJ115" s="1009"/>
      <c r="PXK115" s="1009"/>
      <c r="PXL115" s="1009"/>
      <c r="PXM115" s="1009"/>
      <c r="PXN115" s="1009"/>
      <c r="PXO115" s="1009"/>
      <c r="PXP115" s="1009"/>
      <c r="PXQ115" s="1009"/>
      <c r="PXR115" s="1009"/>
      <c r="PXS115" s="1009"/>
      <c r="PXT115" s="1009"/>
      <c r="PXU115" s="1009"/>
      <c r="PXV115" s="1009"/>
      <c r="PXW115" s="1009"/>
      <c r="PXX115" s="1009"/>
      <c r="PXY115" s="1009"/>
      <c r="PXZ115" s="1009"/>
      <c r="PYA115" s="1009"/>
      <c r="PYB115" s="1009"/>
      <c r="PYC115" s="1009"/>
      <c r="PYD115" s="1009"/>
      <c r="PYE115" s="1009"/>
      <c r="PYF115" s="1009"/>
      <c r="PYG115" s="1009"/>
      <c r="PYH115" s="1009"/>
      <c r="PYI115" s="1009"/>
      <c r="PYJ115" s="1009"/>
      <c r="PYK115" s="1009"/>
      <c r="PYL115" s="1009"/>
      <c r="PYM115" s="1009"/>
      <c r="PYN115" s="1009"/>
      <c r="PYO115" s="1009"/>
      <c r="PYP115" s="1009"/>
      <c r="PYQ115" s="1009"/>
      <c r="PYR115" s="1009"/>
      <c r="PYS115" s="1009"/>
      <c r="PYT115" s="1009"/>
      <c r="PYU115" s="1009"/>
      <c r="PYV115" s="1009"/>
      <c r="PYW115" s="1009"/>
      <c r="PYX115" s="1009"/>
      <c r="PYY115" s="1009"/>
      <c r="PYZ115" s="1009"/>
      <c r="PZA115" s="1009"/>
      <c r="PZB115" s="1009"/>
      <c r="PZC115" s="1009"/>
      <c r="PZD115" s="1009"/>
      <c r="PZE115" s="1009"/>
      <c r="PZF115" s="1009"/>
      <c r="PZG115" s="1009"/>
      <c r="PZH115" s="1009"/>
      <c r="PZI115" s="1009"/>
      <c r="PZJ115" s="1009"/>
      <c r="PZK115" s="1009"/>
      <c r="PZL115" s="1009"/>
      <c r="PZM115" s="1009"/>
      <c r="PZN115" s="1009"/>
      <c r="PZO115" s="1009"/>
      <c r="PZP115" s="1009"/>
      <c r="PZQ115" s="1009"/>
      <c r="PZR115" s="1009"/>
      <c r="PZS115" s="1009"/>
      <c r="PZT115" s="1009"/>
      <c r="PZU115" s="1009"/>
      <c r="PZV115" s="1009"/>
      <c r="PZW115" s="1009"/>
      <c r="PZX115" s="1009"/>
      <c r="PZY115" s="1009"/>
      <c r="PZZ115" s="1009"/>
      <c r="QAA115" s="1009"/>
      <c r="QAB115" s="1009"/>
      <c r="QAC115" s="1009"/>
      <c r="QAD115" s="1009"/>
      <c r="QAE115" s="1009"/>
      <c r="QAF115" s="1009"/>
      <c r="QAG115" s="1009"/>
      <c r="QAH115" s="1009"/>
      <c r="QAI115" s="1009"/>
      <c r="QAJ115" s="1009"/>
      <c r="QAK115" s="1009"/>
      <c r="QAL115" s="1009"/>
      <c r="QAM115" s="1009"/>
      <c r="QAN115" s="1009"/>
      <c r="QAO115" s="1009"/>
      <c r="QAP115" s="1009"/>
      <c r="QAQ115" s="1009"/>
      <c r="QAR115" s="1009"/>
      <c r="QAS115" s="1009"/>
      <c r="QAT115" s="1009"/>
      <c r="QAU115" s="1009"/>
      <c r="QAV115" s="1009"/>
      <c r="QAW115" s="1009"/>
      <c r="QAX115" s="1009"/>
      <c r="QAY115" s="1009"/>
      <c r="QAZ115" s="1009"/>
      <c r="QBA115" s="1009"/>
      <c r="QBB115" s="1009"/>
      <c r="QBC115" s="1009"/>
      <c r="QBD115" s="1009"/>
      <c r="QBE115" s="1009"/>
      <c r="QBF115" s="1009"/>
      <c r="QBG115" s="1009"/>
      <c r="QBH115" s="1009"/>
      <c r="QBI115" s="1009"/>
      <c r="QBJ115" s="1009"/>
      <c r="QBK115" s="1009"/>
      <c r="QBL115" s="1009"/>
      <c r="QBM115" s="1009"/>
      <c r="QBN115" s="1009"/>
      <c r="QBO115" s="1009"/>
      <c r="QBP115" s="1009"/>
      <c r="QBQ115" s="1009"/>
      <c r="QBR115" s="1009"/>
      <c r="QBS115" s="1009"/>
      <c r="QBT115" s="1009"/>
      <c r="QBU115" s="1009"/>
      <c r="QBV115" s="1009"/>
      <c r="QBW115" s="1009"/>
      <c r="QBX115" s="1009"/>
      <c r="QBY115" s="1009"/>
      <c r="QBZ115" s="1009"/>
      <c r="QCA115" s="1009"/>
      <c r="QCB115" s="1009"/>
      <c r="QCC115" s="1009"/>
      <c r="QCD115" s="1009"/>
      <c r="QCE115" s="1009"/>
      <c r="QCF115" s="1009"/>
      <c r="QCG115" s="1009"/>
      <c r="QCH115" s="1009"/>
      <c r="QCI115" s="1009"/>
      <c r="QCJ115" s="1009"/>
      <c r="QCK115" s="1009"/>
      <c r="QCL115" s="1009"/>
      <c r="QCM115" s="1009"/>
      <c r="QCN115" s="1009"/>
      <c r="QCO115" s="1009"/>
      <c r="QCP115" s="1009"/>
      <c r="QCQ115" s="1009"/>
      <c r="QCR115" s="1009"/>
      <c r="QCS115" s="1009"/>
      <c r="QCT115" s="1009"/>
      <c r="QCU115" s="1009"/>
      <c r="QCV115" s="1009"/>
      <c r="QCW115" s="1009"/>
      <c r="QCX115" s="1009"/>
      <c r="QCY115" s="1009"/>
      <c r="QCZ115" s="1009"/>
      <c r="QDA115" s="1009"/>
      <c r="QDB115" s="1009"/>
      <c r="QDC115" s="1009"/>
      <c r="QDD115" s="1009"/>
      <c r="QDE115" s="1009"/>
      <c r="QDF115" s="1009"/>
      <c r="QDG115" s="1009"/>
      <c r="QDH115" s="1009"/>
      <c r="QDI115" s="1009"/>
      <c r="QDJ115" s="1009"/>
      <c r="QDK115" s="1009"/>
      <c r="QDL115" s="1009"/>
      <c r="QDM115" s="1009"/>
      <c r="QDN115" s="1009"/>
      <c r="QDO115" s="1009"/>
      <c r="QDP115" s="1009"/>
      <c r="QDQ115" s="1009"/>
      <c r="QDR115" s="1009"/>
      <c r="QDS115" s="1009"/>
      <c r="QDT115" s="1009"/>
      <c r="QDU115" s="1009"/>
      <c r="QDV115" s="1009"/>
      <c r="QDW115" s="1009"/>
      <c r="QDX115" s="1009"/>
      <c r="QDY115" s="1009"/>
      <c r="QDZ115" s="1009"/>
      <c r="QEA115" s="1009"/>
      <c r="QEB115" s="1009"/>
      <c r="QEC115" s="1009"/>
      <c r="QED115" s="1009"/>
      <c r="QEE115" s="1009"/>
      <c r="QEF115" s="1009"/>
      <c r="QEG115" s="1009"/>
      <c r="QEH115" s="1009"/>
      <c r="QEI115" s="1009"/>
      <c r="QEJ115" s="1009"/>
      <c r="QEK115" s="1009"/>
      <c r="QEL115" s="1009"/>
      <c r="QEM115" s="1009"/>
      <c r="QEN115" s="1009"/>
      <c r="QEO115" s="1009"/>
      <c r="QEP115" s="1009"/>
      <c r="QEQ115" s="1009"/>
      <c r="QER115" s="1009"/>
      <c r="QES115" s="1009"/>
      <c r="QET115" s="1009"/>
      <c r="QEU115" s="1009"/>
      <c r="QEV115" s="1009"/>
      <c r="QEW115" s="1009"/>
      <c r="QEX115" s="1009"/>
      <c r="QEY115" s="1009"/>
      <c r="QEZ115" s="1009"/>
      <c r="QFA115" s="1009"/>
      <c r="QFB115" s="1009"/>
      <c r="QFC115" s="1009"/>
      <c r="QFD115" s="1009"/>
      <c r="QFE115" s="1009"/>
      <c r="QFF115" s="1009"/>
      <c r="QFG115" s="1009"/>
      <c r="QFH115" s="1009"/>
      <c r="QFI115" s="1009"/>
      <c r="QFJ115" s="1009"/>
      <c r="QFK115" s="1009"/>
      <c r="QFL115" s="1009"/>
      <c r="QFM115" s="1009"/>
      <c r="QFN115" s="1009"/>
      <c r="QFO115" s="1009"/>
      <c r="QFP115" s="1009"/>
      <c r="QFQ115" s="1009"/>
      <c r="QFR115" s="1009"/>
      <c r="QFS115" s="1009"/>
      <c r="QFT115" s="1009"/>
      <c r="QFU115" s="1009"/>
      <c r="QFV115" s="1009"/>
      <c r="QFW115" s="1009"/>
      <c r="QFX115" s="1009"/>
      <c r="QFY115" s="1009"/>
      <c r="QFZ115" s="1009"/>
      <c r="QGA115" s="1009"/>
      <c r="QGB115" s="1009"/>
      <c r="QGC115" s="1009"/>
      <c r="QGD115" s="1009"/>
      <c r="QGE115" s="1009"/>
      <c r="QGF115" s="1009"/>
      <c r="QGG115" s="1009"/>
      <c r="QGH115" s="1009"/>
      <c r="QGI115" s="1009"/>
      <c r="QGJ115" s="1009"/>
      <c r="QGK115" s="1009"/>
      <c r="QGL115" s="1009"/>
      <c r="QGM115" s="1009"/>
      <c r="QGN115" s="1009"/>
      <c r="QGO115" s="1009"/>
      <c r="QGP115" s="1009"/>
      <c r="QGQ115" s="1009"/>
      <c r="QGR115" s="1009"/>
      <c r="QGS115" s="1009"/>
      <c r="QGT115" s="1009"/>
      <c r="QGU115" s="1009"/>
      <c r="QGV115" s="1009"/>
      <c r="QGW115" s="1009"/>
      <c r="QGX115" s="1009"/>
      <c r="QGY115" s="1009"/>
      <c r="QGZ115" s="1009"/>
      <c r="QHA115" s="1009"/>
      <c r="QHB115" s="1009"/>
      <c r="QHC115" s="1009"/>
      <c r="QHD115" s="1009"/>
      <c r="QHE115" s="1009"/>
      <c r="QHF115" s="1009"/>
      <c r="QHG115" s="1009"/>
      <c r="QHH115" s="1009"/>
      <c r="QHI115" s="1009"/>
      <c r="QHJ115" s="1009"/>
      <c r="QHK115" s="1009"/>
      <c r="QHL115" s="1009"/>
      <c r="QHM115" s="1009"/>
      <c r="QHN115" s="1009"/>
      <c r="QHO115" s="1009"/>
      <c r="QHP115" s="1009"/>
      <c r="QHQ115" s="1009"/>
      <c r="QHR115" s="1009"/>
      <c r="QHS115" s="1009"/>
      <c r="QHT115" s="1009"/>
      <c r="QHU115" s="1009"/>
      <c r="QHV115" s="1009"/>
      <c r="QHW115" s="1009"/>
      <c r="QHX115" s="1009"/>
      <c r="QHY115" s="1009"/>
      <c r="QHZ115" s="1009"/>
      <c r="QIA115" s="1009"/>
      <c r="QIB115" s="1009"/>
      <c r="QIC115" s="1009"/>
      <c r="QID115" s="1009"/>
      <c r="QIE115" s="1009"/>
      <c r="QIF115" s="1009"/>
      <c r="QIG115" s="1009"/>
      <c r="QIH115" s="1009"/>
      <c r="QII115" s="1009"/>
      <c r="QIJ115" s="1009"/>
      <c r="QIK115" s="1009"/>
      <c r="QIL115" s="1009"/>
      <c r="QIM115" s="1009"/>
      <c r="QIN115" s="1009"/>
      <c r="QIO115" s="1009"/>
      <c r="QIP115" s="1009"/>
      <c r="QIQ115" s="1009"/>
      <c r="QIR115" s="1009"/>
      <c r="QIS115" s="1009"/>
      <c r="QIT115" s="1009"/>
      <c r="QIU115" s="1009"/>
      <c r="QIV115" s="1009"/>
      <c r="QIW115" s="1009"/>
      <c r="QIX115" s="1009"/>
      <c r="QIY115" s="1009"/>
      <c r="QIZ115" s="1009"/>
      <c r="QJA115" s="1009"/>
      <c r="QJB115" s="1009"/>
      <c r="QJC115" s="1009"/>
      <c r="QJD115" s="1009"/>
      <c r="QJE115" s="1009"/>
      <c r="QJF115" s="1009"/>
      <c r="QJG115" s="1009"/>
      <c r="QJH115" s="1009"/>
      <c r="QJI115" s="1009"/>
      <c r="QJJ115" s="1009"/>
      <c r="QJK115" s="1009"/>
      <c r="QJL115" s="1009"/>
      <c r="QJM115" s="1009"/>
      <c r="QJN115" s="1009"/>
      <c r="QJO115" s="1009"/>
      <c r="QJP115" s="1009"/>
      <c r="QJQ115" s="1009"/>
      <c r="QJR115" s="1009"/>
      <c r="QJS115" s="1009"/>
      <c r="QJT115" s="1009"/>
      <c r="QJU115" s="1009"/>
      <c r="QJV115" s="1009"/>
      <c r="QJW115" s="1009"/>
      <c r="QJX115" s="1009"/>
      <c r="QJY115" s="1009"/>
      <c r="QJZ115" s="1009"/>
      <c r="QKA115" s="1009"/>
      <c r="QKB115" s="1009"/>
      <c r="QKC115" s="1009"/>
      <c r="QKD115" s="1009"/>
      <c r="QKE115" s="1009"/>
      <c r="QKF115" s="1009"/>
      <c r="QKG115" s="1009"/>
      <c r="QKH115" s="1009"/>
      <c r="QKI115" s="1009"/>
      <c r="QKJ115" s="1009"/>
      <c r="QKK115" s="1009"/>
      <c r="QKL115" s="1009"/>
      <c r="QKM115" s="1009"/>
      <c r="QKN115" s="1009"/>
      <c r="QKO115" s="1009"/>
      <c r="QKP115" s="1009"/>
      <c r="QKQ115" s="1009"/>
      <c r="QKR115" s="1009"/>
      <c r="QKS115" s="1009"/>
      <c r="QKT115" s="1009"/>
      <c r="QKU115" s="1009"/>
      <c r="QKV115" s="1009"/>
      <c r="QKW115" s="1009"/>
      <c r="QKX115" s="1009"/>
      <c r="QKY115" s="1009"/>
      <c r="QKZ115" s="1009"/>
      <c r="QLA115" s="1009"/>
      <c r="QLB115" s="1009"/>
      <c r="QLC115" s="1009"/>
      <c r="QLD115" s="1009"/>
      <c r="QLE115" s="1009"/>
      <c r="QLF115" s="1009"/>
      <c r="QLG115" s="1009"/>
      <c r="QLH115" s="1009"/>
      <c r="QLI115" s="1009"/>
      <c r="QLJ115" s="1009"/>
      <c r="QLK115" s="1009"/>
      <c r="QLL115" s="1009"/>
      <c r="QLM115" s="1009"/>
      <c r="QLN115" s="1009"/>
      <c r="QLO115" s="1009"/>
      <c r="QLP115" s="1009"/>
      <c r="QLQ115" s="1009"/>
      <c r="QLR115" s="1009"/>
      <c r="QLS115" s="1009"/>
      <c r="QLT115" s="1009"/>
      <c r="QLU115" s="1009"/>
      <c r="QLV115" s="1009"/>
      <c r="QLW115" s="1009"/>
      <c r="QLX115" s="1009"/>
      <c r="QLY115" s="1009"/>
      <c r="QLZ115" s="1009"/>
      <c r="QMA115" s="1009"/>
      <c r="QMB115" s="1009"/>
      <c r="QMC115" s="1009"/>
      <c r="QMD115" s="1009"/>
      <c r="QME115" s="1009"/>
      <c r="QMF115" s="1009"/>
      <c r="QMG115" s="1009"/>
      <c r="QMH115" s="1009"/>
      <c r="QMI115" s="1009"/>
      <c r="QMJ115" s="1009"/>
      <c r="QMK115" s="1009"/>
      <c r="QML115" s="1009"/>
      <c r="QMM115" s="1009"/>
      <c r="QMN115" s="1009"/>
      <c r="QMO115" s="1009"/>
      <c r="QMP115" s="1009"/>
      <c r="QMQ115" s="1009"/>
      <c r="QMR115" s="1009"/>
      <c r="QMS115" s="1009"/>
      <c r="QMT115" s="1009"/>
      <c r="QMU115" s="1009"/>
      <c r="QMV115" s="1009"/>
      <c r="QMW115" s="1009"/>
      <c r="QMX115" s="1009"/>
      <c r="QMY115" s="1009"/>
      <c r="QMZ115" s="1009"/>
      <c r="QNA115" s="1009"/>
      <c r="QNB115" s="1009"/>
      <c r="QNC115" s="1009"/>
      <c r="QND115" s="1009"/>
      <c r="QNE115" s="1009"/>
      <c r="QNF115" s="1009"/>
      <c r="QNG115" s="1009"/>
      <c r="QNH115" s="1009"/>
      <c r="QNI115" s="1009"/>
      <c r="QNJ115" s="1009"/>
      <c r="QNK115" s="1009"/>
      <c r="QNL115" s="1009"/>
      <c r="QNM115" s="1009"/>
      <c r="QNN115" s="1009"/>
      <c r="QNO115" s="1009"/>
      <c r="QNP115" s="1009"/>
      <c r="QNQ115" s="1009"/>
      <c r="QNR115" s="1009"/>
      <c r="QNS115" s="1009"/>
      <c r="QNT115" s="1009"/>
      <c r="QNU115" s="1009"/>
      <c r="QNV115" s="1009"/>
      <c r="QNW115" s="1009"/>
      <c r="QNX115" s="1009"/>
      <c r="QNY115" s="1009"/>
      <c r="QNZ115" s="1009"/>
      <c r="QOA115" s="1009"/>
      <c r="QOB115" s="1009"/>
      <c r="QOC115" s="1009"/>
      <c r="QOD115" s="1009"/>
      <c r="QOE115" s="1009"/>
      <c r="QOF115" s="1009"/>
      <c r="QOG115" s="1009"/>
      <c r="QOH115" s="1009"/>
      <c r="QOI115" s="1009"/>
      <c r="QOJ115" s="1009"/>
      <c r="QOK115" s="1009"/>
      <c r="QOL115" s="1009"/>
      <c r="QOM115" s="1009"/>
      <c r="QON115" s="1009"/>
      <c r="QOO115" s="1009"/>
      <c r="QOP115" s="1009"/>
      <c r="QOQ115" s="1009"/>
      <c r="QOR115" s="1009"/>
      <c r="QOS115" s="1009"/>
      <c r="QOT115" s="1009"/>
      <c r="QOU115" s="1009"/>
      <c r="QOV115" s="1009"/>
      <c r="QOW115" s="1009"/>
      <c r="QOX115" s="1009"/>
      <c r="QOY115" s="1009"/>
      <c r="QOZ115" s="1009"/>
      <c r="QPA115" s="1009"/>
      <c r="QPB115" s="1009"/>
      <c r="QPC115" s="1009"/>
      <c r="QPD115" s="1009"/>
      <c r="QPE115" s="1009"/>
      <c r="QPF115" s="1009"/>
      <c r="QPG115" s="1009"/>
      <c r="QPH115" s="1009"/>
      <c r="QPI115" s="1009"/>
      <c r="QPJ115" s="1009"/>
      <c r="QPK115" s="1009"/>
      <c r="QPL115" s="1009"/>
      <c r="QPM115" s="1009"/>
      <c r="QPN115" s="1009"/>
      <c r="QPO115" s="1009"/>
      <c r="QPP115" s="1009"/>
      <c r="QPQ115" s="1009"/>
      <c r="QPR115" s="1009"/>
      <c r="QPS115" s="1009"/>
      <c r="QPT115" s="1009"/>
      <c r="QPU115" s="1009"/>
      <c r="QPV115" s="1009"/>
      <c r="QPW115" s="1009"/>
      <c r="QPX115" s="1009"/>
      <c r="QPY115" s="1009"/>
      <c r="QPZ115" s="1009"/>
      <c r="QQA115" s="1009"/>
      <c r="QQB115" s="1009"/>
      <c r="QQC115" s="1009"/>
      <c r="QQD115" s="1009"/>
      <c r="QQE115" s="1009"/>
      <c r="QQF115" s="1009"/>
      <c r="QQG115" s="1009"/>
      <c r="QQH115" s="1009"/>
      <c r="QQI115" s="1009"/>
      <c r="QQJ115" s="1009"/>
      <c r="QQK115" s="1009"/>
      <c r="QQL115" s="1009"/>
      <c r="QQM115" s="1009"/>
      <c r="QQN115" s="1009"/>
      <c r="QQO115" s="1009"/>
      <c r="QQP115" s="1009"/>
      <c r="QQQ115" s="1009"/>
      <c r="QQR115" s="1009"/>
      <c r="QQS115" s="1009"/>
      <c r="QQT115" s="1009"/>
      <c r="QQU115" s="1009"/>
      <c r="QQV115" s="1009"/>
      <c r="QQW115" s="1009"/>
      <c r="QQX115" s="1009"/>
      <c r="QQY115" s="1009"/>
      <c r="QQZ115" s="1009"/>
      <c r="QRA115" s="1009"/>
      <c r="QRB115" s="1009"/>
      <c r="QRC115" s="1009"/>
      <c r="QRD115" s="1009"/>
      <c r="QRE115" s="1009"/>
      <c r="QRF115" s="1009"/>
      <c r="QRG115" s="1009"/>
      <c r="QRH115" s="1009"/>
      <c r="QRI115" s="1009"/>
      <c r="QRJ115" s="1009"/>
      <c r="QRK115" s="1009"/>
      <c r="QRL115" s="1009"/>
      <c r="QRM115" s="1009"/>
      <c r="QRN115" s="1009"/>
      <c r="QRO115" s="1009"/>
      <c r="QRP115" s="1009"/>
      <c r="QRQ115" s="1009"/>
      <c r="QRR115" s="1009"/>
      <c r="QRS115" s="1009"/>
      <c r="QRT115" s="1009"/>
      <c r="QRU115" s="1009"/>
      <c r="QRV115" s="1009"/>
      <c r="QRW115" s="1009"/>
      <c r="QRX115" s="1009"/>
      <c r="QRY115" s="1009"/>
      <c r="QRZ115" s="1009"/>
      <c r="QSA115" s="1009"/>
      <c r="QSB115" s="1009"/>
      <c r="QSC115" s="1009"/>
      <c r="QSD115" s="1009"/>
      <c r="QSE115" s="1009"/>
      <c r="QSF115" s="1009"/>
      <c r="QSG115" s="1009"/>
      <c r="QSH115" s="1009"/>
      <c r="QSI115" s="1009"/>
      <c r="QSJ115" s="1009"/>
      <c r="QSK115" s="1009"/>
      <c r="QSL115" s="1009"/>
      <c r="QSM115" s="1009"/>
      <c r="QSN115" s="1009"/>
      <c r="QSO115" s="1009"/>
      <c r="QSP115" s="1009"/>
      <c r="QSQ115" s="1009"/>
      <c r="QSR115" s="1009"/>
      <c r="QSS115" s="1009"/>
      <c r="QST115" s="1009"/>
      <c r="QSU115" s="1009"/>
      <c r="QSV115" s="1009"/>
      <c r="QSW115" s="1009"/>
      <c r="QSX115" s="1009"/>
      <c r="QSY115" s="1009"/>
      <c r="QSZ115" s="1009"/>
      <c r="QTA115" s="1009"/>
      <c r="QTB115" s="1009"/>
      <c r="QTC115" s="1009"/>
      <c r="QTD115" s="1009"/>
      <c r="QTE115" s="1009"/>
      <c r="QTF115" s="1009"/>
      <c r="QTG115" s="1009"/>
      <c r="QTH115" s="1009"/>
      <c r="QTI115" s="1009"/>
      <c r="QTJ115" s="1009"/>
      <c r="QTK115" s="1009"/>
      <c r="QTL115" s="1009"/>
      <c r="QTM115" s="1009"/>
      <c r="QTN115" s="1009"/>
      <c r="QTO115" s="1009"/>
      <c r="QTP115" s="1009"/>
      <c r="QTQ115" s="1009"/>
      <c r="QTR115" s="1009"/>
      <c r="QTS115" s="1009"/>
      <c r="QTT115" s="1009"/>
      <c r="QTU115" s="1009"/>
      <c r="QTV115" s="1009"/>
      <c r="QTW115" s="1009"/>
      <c r="QTX115" s="1009"/>
      <c r="QTY115" s="1009"/>
      <c r="QTZ115" s="1009"/>
      <c r="QUA115" s="1009"/>
      <c r="QUB115" s="1009"/>
      <c r="QUC115" s="1009"/>
      <c r="QUD115" s="1009"/>
      <c r="QUE115" s="1009"/>
      <c r="QUF115" s="1009"/>
      <c r="QUG115" s="1009"/>
      <c r="QUH115" s="1009"/>
      <c r="QUI115" s="1009"/>
      <c r="QUJ115" s="1009"/>
      <c r="QUK115" s="1009"/>
      <c r="QUL115" s="1009"/>
      <c r="QUM115" s="1009"/>
      <c r="QUN115" s="1009"/>
      <c r="QUO115" s="1009"/>
      <c r="QUP115" s="1009"/>
      <c r="QUQ115" s="1009"/>
      <c r="QUR115" s="1009"/>
      <c r="QUS115" s="1009"/>
      <c r="QUT115" s="1009"/>
      <c r="QUU115" s="1009"/>
      <c r="QUV115" s="1009"/>
      <c r="QUW115" s="1009"/>
      <c r="QUX115" s="1009"/>
      <c r="QUY115" s="1009"/>
      <c r="QUZ115" s="1009"/>
      <c r="QVA115" s="1009"/>
      <c r="QVB115" s="1009"/>
      <c r="QVC115" s="1009"/>
      <c r="QVD115" s="1009"/>
      <c r="QVE115" s="1009"/>
      <c r="QVF115" s="1009"/>
      <c r="QVG115" s="1009"/>
      <c r="QVH115" s="1009"/>
      <c r="QVI115" s="1009"/>
      <c r="QVJ115" s="1009"/>
      <c r="QVK115" s="1009"/>
      <c r="QVL115" s="1009"/>
      <c r="QVM115" s="1009"/>
      <c r="QVN115" s="1009"/>
      <c r="QVO115" s="1009"/>
      <c r="QVP115" s="1009"/>
      <c r="QVQ115" s="1009"/>
      <c r="QVR115" s="1009"/>
      <c r="QVS115" s="1009"/>
      <c r="QVT115" s="1009"/>
      <c r="QVU115" s="1009"/>
      <c r="QVV115" s="1009"/>
      <c r="QVW115" s="1009"/>
      <c r="QVX115" s="1009"/>
      <c r="QVY115" s="1009"/>
      <c r="QVZ115" s="1009"/>
      <c r="QWA115" s="1009"/>
      <c r="QWB115" s="1009"/>
      <c r="QWC115" s="1009"/>
      <c r="QWD115" s="1009"/>
      <c r="QWE115" s="1009"/>
      <c r="QWF115" s="1009"/>
      <c r="QWG115" s="1009"/>
      <c r="QWH115" s="1009"/>
      <c r="QWI115" s="1009"/>
      <c r="QWJ115" s="1009"/>
      <c r="QWK115" s="1009"/>
      <c r="QWL115" s="1009"/>
      <c r="QWM115" s="1009"/>
      <c r="QWN115" s="1009"/>
      <c r="QWO115" s="1009"/>
      <c r="QWP115" s="1009"/>
      <c r="QWQ115" s="1009"/>
      <c r="QWR115" s="1009"/>
      <c r="QWS115" s="1009"/>
      <c r="QWT115" s="1009"/>
      <c r="QWU115" s="1009"/>
      <c r="QWV115" s="1009"/>
      <c r="QWW115" s="1009"/>
      <c r="QWX115" s="1009"/>
      <c r="QWY115" s="1009"/>
      <c r="QWZ115" s="1009"/>
      <c r="QXA115" s="1009"/>
      <c r="QXB115" s="1009"/>
      <c r="QXC115" s="1009"/>
      <c r="QXD115" s="1009"/>
      <c r="QXE115" s="1009"/>
      <c r="QXF115" s="1009"/>
      <c r="QXG115" s="1009"/>
      <c r="QXH115" s="1009"/>
      <c r="QXI115" s="1009"/>
      <c r="QXJ115" s="1009"/>
      <c r="QXK115" s="1009"/>
      <c r="QXL115" s="1009"/>
      <c r="QXM115" s="1009"/>
      <c r="QXN115" s="1009"/>
      <c r="QXO115" s="1009"/>
      <c r="QXP115" s="1009"/>
      <c r="QXQ115" s="1009"/>
      <c r="QXR115" s="1009"/>
      <c r="QXS115" s="1009"/>
      <c r="QXT115" s="1009"/>
      <c r="QXU115" s="1009"/>
      <c r="QXV115" s="1009"/>
      <c r="QXW115" s="1009"/>
      <c r="QXX115" s="1009"/>
      <c r="QXY115" s="1009"/>
      <c r="QXZ115" s="1009"/>
      <c r="QYA115" s="1009"/>
      <c r="QYB115" s="1009"/>
      <c r="QYC115" s="1009"/>
      <c r="QYD115" s="1009"/>
      <c r="QYE115" s="1009"/>
      <c r="QYF115" s="1009"/>
      <c r="QYG115" s="1009"/>
      <c r="QYH115" s="1009"/>
      <c r="QYI115" s="1009"/>
      <c r="QYJ115" s="1009"/>
      <c r="QYK115" s="1009"/>
      <c r="QYL115" s="1009"/>
      <c r="QYM115" s="1009"/>
      <c r="QYN115" s="1009"/>
      <c r="QYO115" s="1009"/>
      <c r="QYP115" s="1009"/>
      <c r="QYQ115" s="1009"/>
      <c r="QYR115" s="1009"/>
      <c r="QYS115" s="1009"/>
      <c r="QYT115" s="1009"/>
      <c r="QYU115" s="1009"/>
      <c r="QYV115" s="1009"/>
      <c r="QYW115" s="1009"/>
      <c r="QYX115" s="1009"/>
      <c r="QYY115" s="1009"/>
      <c r="QYZ115" s="1009"/>
      <c r="QZA115" s="1009"/>
      <c r="QZB115" s="1009"/>
      <c r="QZC115" s="1009"/>
      <c r="QZD115" s="1009"/>
      <c r="QZE115" s="1009"/>
      <c r="QZF115" s="1009"/>
      <c r="QZG115" s="1009"/>
      <c r="QZH115" s="1009"/>
      <c r="QZI115" s="1009"/>
      <c r="QZJ115" s="1009"/>
      <c r="QZK115" s="1009"/>
      <c r="QZL115" s="1009"/>
      <c r="QZM115" s="1009"/>
      <c r="QZN115" s="1009"/>
      <c r="QZO115" s="1009"/>
      <c r="QZP115" s="1009"/>
      <c r="QZQ115" s="1009"/>
      <c r="QZR115" s="1009"/>
      <c r="QZS115" s="1009"/>
      <c r="QZT115" s="1009"/>
      <c r="QZU115" s="1009"/>
      <c r="QZV115" s="1009"/>
      <c r="QZW115" s="1009"/>
      <c r="QZX115" s="1009"/>
      <c r="QZY115" s="1009"/>
      <c r="QZZ115" s="1009"/>
      <c r="RAA115" s="1009"/>
      <c r="RAB115" s="1009"/>
      <c r="RAC115" s="1009"/>
      <c r="RAD115" s="1009"/>
      <c r="RAE115" s="1009"/>
      <c r="RAF115" s="1009"/>
      <c r="RAG115" s="1009"/>
      <c r="RAH115" s="1009"/>
      <c r="RAI115" s="1009"/>
      <c r="RAJ115" s="1009"/>
      <c r="RAK115" s="1009"/>
      <c r="RAL115" s="1009"/>
      <c r="RAM115" s="1009"/>
      <c r="RAN115" s="1009"/>
      <c r="RAO115" s="1009"/>
      <c r="RAP115" s="1009"/>
      <c r="RAQ115" s="1009"/>
      <c r="RAR115" s="1009"/>
      <c r="RAS115" s="1009"/>
      <c r="RAT115" s="1009"/>
      <c r="RAU115" s="1009"/>
      <c r="RAV115" s="1009"/>
      <c r="RAW115" s="1009"/>
      <c r="RAX115" s="1009"/>
      <c r="RAY115" s="1009"/>
      <c r="RAZ115" s="1009"/>
      <c r="RBA115" s="1009"/>
      <c r="RBB115" s="1009"/>
      <c r="RBC115" s="1009"/>
      <c r="RBD115" s="1009"/>
      <c r="RBE115" s="1009"/>
      <c r="RBF115" s="1009"/>
      <c r="RBG115" s="1009"/>
      <c r="RBH115" s="1009"/>
      <c r="RBI115" s="1009"/>
      <c r="RBJ115" s="1009"/>
      <c r="RBK115" s="1009"/>
      <c r="RBL115" s="1009"/>
      <c r="RBM115" s="1009"/>
      <c r="RBN115" s="1009"/>
      <c r="RBO115" s="1009"/>
      <c r="RBP115" s="1009"/>
      <c r="RBQ115" s="1009"/>
      <c r="RBR115" s="1009"/>
      <c r="RBS115" s="1009"/>
      <c r="RBT115" s="1009"/>
      <c r="RBU115" s="1009"/>
      <c r="RBV115" s="1009"/>
      <c r="RBW115" s="1009"/>
      <c r="RBX115" s="1009"/>
      <c r="RBY115" s="1009"/>
      <c r="RBZ115" s="1009"/>
      <c r="RCA115" s="1009"/>
      <c r="RCB115" s="1009"/>
      <c r="RCC115" s="1009"/>
      <c r="RCD115" s="1009"/>
      <c r="RCE115" s="1009"/>
      <c r="RCF115" s="1009"/>
      <c r="RCG115" s="1009"/>
      <c r="RCH115" s="1009"/>
      <c r="RCI115" s="1009"/>
      <c r="RCJ115" s="1009"/>
      <c r="RCK115" s="1009"/>
      <c r="RCL115" s="1009"/>
      <c r="RCM115" s="1009"/>
      <c r="RCN115" s="1009"/>
      <c r="RCO115" s="1009"/>
      <c r="RCP115" s="1009"/>
      <c r="RCQ115" s="1009"/>
      <c r="RCR115" s="1009"/>
      <c r="RCS115" s="1009"/>
      <c r="RCT115" s="1009"/>
      <c r="RCU115" s="1009"/>
      <c r="RCV115" s="1009"/>
      <c r="RCW115" s="1009"/>
      <c r="RCX115" s="1009"/>
      <c r="RCY115" s="1009"/>
      <c r="RCZ115" s="1009"/>
      <c r="RDA115" s="1009"/>
      <c r="RDB115" s="1009"/>
      <c r="RDC115" s="1009"/>
      <c r="RDD115" s="1009"/>
      <c r="RDE115" s="1009"/>
      <c r="RDF115" s="1009"/>
      <c r="RDG115" s="1009"/>
      <c r="RDH115" s="1009"/>
      <c r="RDI115" s="1009"/>
      <c r="RDJ115" s="1009"/>
      <c r="RDK115" s="1009"/>
      <c r="RDL115" s="1009"/>
      <c r="RDM115" s="1009"/>
      <c r="RDN115" s="1009"/>
      <c r="RDO115" s="1009"/>
      <c r="RDP115" s="1009"/>
      <c r="RDQ115" s="1009"/>
      <c r="RDR115" s="1009"/>
      <c r="RDS115" s="1009"/>
      <c r="RDT115" s="1009"/>
      <c r="RDU115" s="1009"/>
      <c r="RDV115" s="1009"/>
      <c r="RDW115" s="1009"/>
      <c r="RDX115" s="1009"/>
      <c r="RDY115" s="1009"/>
      <c r="RDZ115" s="1009"/>
      <c r="REA115" s="1009"/>
      <c r="REB115" s="1009"/>
      <c r="REC115" s="1009"/>
      <c r="RED115" s="1009"/>
      <c r="REE115" s="1009"/>
      <c r="REF115" s="1009"/>
      <c r="REG115" s="1009"/>
      <c r="REH115" s="1009"/>
      <c r="REI115" s="1009"/>
      <c r="REJ115" s="1009"/>
      <c r="REK115" s="1009"/>
      <c r="REL115" s="1009"/>
      <c r="REM115" s="1009"/>
      <c r="REN115" s="1009"/>
      <c r="REO115" s="1009"/>
      <c r="REP115" s="1009"/>
      <c r="REQ115" s="1009"/>
      <c r="RER115" s="1009"/>
      <c r="RES115" s="1009"/>
      <c r="RET115" s="1009"/>
      <c r="REU115" s="1009"/>
      <c r="REV115" s="1009"/>
      <c r="REW115" s="1009"/>
      <c r="REX115" s="1009"/>
      <c r="REY115" s="1009"/>
      <c r="REZ115" s="1009"/>
      <c r="RFA115" s="1009"/>
      <c r="RFB115" s="1009"/>
      <c r="RFC115" s="1009"/>
      <c r="RFD115" s="1009"/>
      <c r="RFE115" s="1009"/>
      <c r="RFF115" s="1009"/>
      <c r="RFG115" s="1009"/>
      <c r="RFH115" s="1009"/>
      <c r="RFI115" s="1009"/>
      <c r="RFJ115" s="1009"/>
      <c r="RFK115" s="1009"/>
      <c r="RFL115" s="1009"/>
      <c r="RFM115" s="1009"/>
      <c r="RFN115" s="1009"/>
      <c r="RFO115" s="1009"/>
      <c r="RFP115" s="1009"/>
      <c r="RFQ115" s="1009"/>
      <c r="RFR115" s="1009"/>
      <c r="RFS115" s="1009"/>
      <c r="RFT115" s="1009"/>
      <c r="RFU115" s="1009"/>
      <c r="RFV115" s="1009"/>
      <c r="RFW115" s="1009"/>
      <c r="RFX115" s="1009"/>
      <c r="RFY115" s="1009"/>
      <c r="RFZ115" s="1009"/>
      <c r="RGA115" s="1009"/>
      <c r="RGB115" s="1009"/>
      <c r="RGC115" s="1009"/>
      <c r="RGD115" s="1009"/>
      <c r="RGE115" s="1009"/>
      <c r="RGF115" s="1009"/>
      <c r="RGG115" s="1009"/>
      <c r="RGH115" s="1009"/>
      <c r="RGI115" s="1009"/>
      <c r="RGJ115" s="1009"/>
      <c r="RGK115" s="1009"/>
      <c r="RGL115" s="1009"/>
      <c r="RGM115" s="1009"/>
      <c r="RGN115" s="1009"/>
      <c r="RGO115" s="1009"/>
      <c r="RGP115" s="1009"/>
      <c r="RGQ115" s="1009"/>
      <c r="RGR115" s="1009"/>
      <c r="RGS115" s="1009"/>
      <c r="RGT115" s="1009"/>
      <c r="RGU115" s="1009"/>
      <c r="RGV115" s="1009"/>
      <c r="RGW115" s="1009"/>
      <c r="RGX115" s="1009"/>
      <c r="RGY115" s="1009"/>
      <c r="RGZ115" s="1009"/>
      <c r="RHA115" s="1009"/>
      <c r="RHB115" s="1009"/>
      <c r="RHC115" s="1009"/>
      <c r="RHD115" s="1009"/>
      <c r="RHE115" s="1009"/>
      <c r="RHF115" s="1009"/>
      <c r="RHG115" s="1009"/>
      <c r="RHH115" s="1009"/>
      <c r="RHI115" s="1009"/>
      <c r="RHJ115" s="1009"/>
      <c r="RHK115" s="1009"/>
      <c r="RHL115" s="1009"/>
      <c r="RHM115" s="1009"/>
      <c r="RHN115" s="1009"/>
      <c r="RHO115" s="1009"/>
      <c r="RHP115" s="1009"/>
      <c r="RHQ115" s="1009"/>
      <c r="RHR115" s="1009"/>
      <c r="RHS115" s="1009"/>
      <c r="RHT115" s="1009"/>
      <c r="RHU115" s="1009"/>
      <c r="RHV115" s="1009"/>
      <c r="RHW115" s="1009"/>
      <c r="RHX115" s="1009"/>
      <c r="RHY115" s="1009"/>
      <c r="RHZ115" s="1009"/>
      <c r="RIA115" s="1009"/>
      <c r="RIB115" s="1009"/>
      <c r="RIC115" s="1009"/>
      <c r="RID115" s="1009"/>
      <c r="RIE115" s="1009"/>
      <c r="RIF115" s="1009"/>
      <c r="RIG115" s="1009"/>
      <c r="RIH115" s="1009"/>
      <c r="RII115" s="1009"/>
      <c r="RIJ115" s="1009"/>
      <c r="RIK115" s="1009"/>
      <c r="RIL115" s="1009"/>
      <c r="RIM115" s="1009"/>
      <c r="RIN115" s="1009"/>
      <c r="RIO115" s="1009"/>
      <c r="RIP115" s="1009"/>
      <c r="RIQ115" s="1009"/>
      <c r="RIR115" s="1009"/>
      <c r="RIS115" s="1009"/>
      <c r="RIT115" s="1009"/>
      <c r="RIU115" s="1009"/>
      <c r="RIV115" s="1009"/>
      <c r="RIW115" s="1009"/>
      <c r="RIX115" s="1009"/>
      <c r="RIY115" s="1009"/>
      <c r="RIZ115" s="1009"/>
      <c r="RJA115" s="1009"/>
      <c r="RJB115" s="1009"/>
      <c r="RJC115" s="1009"/>
      <c r="RJD115" s="1009"/>
      <c r="RJE115" s="1009"/>
      <c r="RJF115" s="1009"/>
      <c r="RJG115" s="1009"/>
      <c r="RJH115" s="1009"/>
      <c r="RJI115" s="1009"/>
      <c r="RJJ115" s="1009"/>
      <c r="RJK115" s="1009"/>
      <c r="RJL115" s="1009"/>
      <c r="RJM115" s="1009"/>
      <c r="RJN115" s="1009"/>
      <c r="RJO115" s="1009"/>
      <c r="RJP115" s="1009"/>
      <c r="RJQ115" s="1009"/>
      <c r="RJR115" s="1009"/>
      <c r="RJS115" s="1009"/>
      <c r="RJT115" s="1009"/>
      <c r="RJU115" s="1009"/>
      <c r="RJV115" s="1009"/>
      <c r="RJW115" s="1009"/>
      <c r="RJX115" s="1009"/>
      <c r="RJY115" s="1009"/>
      <c r="RJZ115" s="1009"/>
      <c r="RKA115" s="1009"/>
      <c r="RKB115" s="1009"/>
      <c r="RKC115" s="1009"/>
      <c r="RKD115" s="1009"/>
      <c r="RKE115" s="1009"/>
      <c r="RKF115" s="1009"/>
      <c r="RKG115" s="1009"/>
      <c r="RKH115" s="1009"/>
      <c r="RKI115" s="1009"/>
      <c r="RKJ115" s="1009"/>
      <c r="RKK115" s="1009"/>
      <c r="RKL115" s="1009"/>
      <c r="RKM115" s="1009"/>
      <c r="RKN115" s="1009"/>
      <c r="RKO115" s="1009"/>
      <c r="RKP115" s="1009"/>
      <c r="RKQ115" s="1009"/>
      <c r="RKR115" s="1009"/>
      <c r="RKS115" s="1009"/>
      <c r="RKT115" s="1009"/>
      <c r="RKU115" s="1009"/>
      <c r="RKV115" s="1009"/>
      <c r="RKW115" s="1009"/>
      <c r="RKX115" s="1009"/>
      <c r="RKY115" s="1009"/>
      <c r="RKZ115" s="1009"/>
      <c r="RLA115" s="1009"/>
      <c r="RLB115" s="1009"/>
      <c r="RLC115" s="1009"/>
      <c r="RLD115" s="1009"/>
      <c r="RLE115" s="1009"/>
      <c r="RLF115" s="1009"/>
      <c r="RLG115" s="1009"/>
      <c r="RLH115" s="1009"/>
      <c r="RLI115" s="1009"/>
      <c r="RLJ115" s="1009"/>
      <c r="RLK115" s="1009"/>
      <c r="RLL115" s="1009"/>
      <c r="RLM115" s="1009"/>
      <c r="RLN115" s="1009"/>
      <c r="RLO115" s="1009"/>
      <c r="RLP115" s="1009"/>
      <c r="RLQ115" s="1009"/>
      <c r="RLR115" s="1009"/>
      <c r="RLS115" s="1009"/>
      <c r="RLT115" s="1009"/>
      <c r="RLU115" s="1009"/>
      <c r="RLV115" s="1009"/>
      <c r="RLW115" s="1009"/>
      <c r="RLX115" s="1009"/>
      <c r="RLY115" s="1009"/>
      <c r="RLZ115" s="1009"/>
      <c r="RMA115" s="1009"/>
      <c r="RMB115" s="1009"/>
      <c r="RMC115" s="1009"/>
      <c r="RMD115" s="1009"/>
      <c r="RME115" s="1009"/>
      <c r="RMF115" s="1009"/>
      <c r="RMG115" s="1009"/>
      <c r="RMH115" s="1009"/>
      <c r="RMI115" s="1009"/>
      <c r="RMJ115" s="1009"/>
      <c r="RMK115" s="1009"/>
      <c r="RML115" s="1009"/>
      <c r="RMM115" s="1009"/>
      <c r="RMN115" s="1009"/>
      <c r="RMO115" s="1009"/>
      <c r="RMP115" s="1009"/>
      <c r="RMQ115" s="1009"/>
      <c r="RMR115" s="1009"/>
      <c r="RMS115" s="1009"/>
      <c r="RMT115" s="1009"/>
      <c r="RMU115" s="1009"/>
      <c r="RMV115" s="1009"/>
      <c r="RMW115" s="1009"/>
      <c r="RMX115" s="1009"/>
      <c r="RMY115" s="1009"/>
      <c r="RMZ115" s="1009"/>
      <c r="RNA115" s="1009"/>
      <c r="RNB115" s="1009"/>
      <c r="RNC115" s="1009"/>
      <c r="RND115" s="1009"/>
      <c r="RNE115" s="1009"/>
      <c r="RNF115" s="1009"/>
      <c r="RNG115" s="1009"/>
      <c r="RNH115" s="1009"/>
      <c r="RNI115" s="1009"/>
      <c r="RNJ115" s="1009"/>
      <c r="RNK115" s="1009"/>
      <c r="RNL115" s="1009"/>
      <c r="RNM115" s="1009"/>
      <c r="RNN115" s="1009"/>
      <c r="RNO115" s="1009"/>
      <c r="RNP115" s="1009"/>
      <c r="RNQ115" s="1009"/>
      <c r="RNR115" s="1009"/>
      <c r="RNS115" s="1009"/>
      <c r="RNT115" s="1009"/>
      <c r="RNU115" s="1009"/>
      <c r="RNV115" s="1009"/>
      <c r="RNW115" s="1009"/>
      <c r="RNX115" s="1009"/>
      <c r="RNY115" s="1009"/>
      <c r="RNZ115" s="1009"/>
      <c r="ROA115" s="1009"/>
      <c r="ROB115" s="1009"/>
      <c r="ROC115" s="1009"/>
      <c r="ROD115" s="1009"/>
      <c r="ROE115" s="1009"/>
      <c r="ROF115" s="1009"/>
      <c r="ROG115" s="1009"/>
      <c r="ROH115" s="1009"/>
      <c r="ROI115" s="1009"/>
      <c r="ROJ115" s="1009"/>
      <c r="ROK115" s="1009"/>
      <c r="ROL115" s="1009"/>
      <c r="ROM115" s="1009"/>
      <c r="RON115" s="1009"/>
      <c r="ROO115" s="1009"/>
      <c r="ROP115" s="1009"/>
      <c r="ROQ115" s="1009"/>
      <c r="ROR115" s="1009"/>
      <c r="ROS115" s="1009"/>
      <c r="ROT115" s="1009"/>
      <c r="ROU115" s="1009"/>
      <c r="ROV115" s="1009"/>
      <c r="ROW115" s="1009"/>
      <c r="ROX115" s="1009"/>
      <c r="ROY115" s="1009"/>
      <c r="ROZ115" s="1009"/>
      <c r="RPA115" s="1009"/>
      <c r="RPB115" s="1009"/>
      <c r="RPC115" s="1009"/>
      <c r="RPD115" s="1009"/>
      <c r="RPE115" s="1009"/>
      <c r="RPF115" s="1009"/>
      <c r="RPG115" s="1009"/>
      <c r="RPH115" s="1009"/>
      <c r="RPI115" s="1009"/>
      <c r="RPJ115" s="1009"/>
      <c r="RPK115" s="1009"/>
      <c r="RPL115" s="1009"/>
      <c r="RPM115" s="1009"/>
      <c r="RPN115" s="1009"/>
      <c r="RPO115" s="1009"/>
      <c r="RPP115" s="1009"/>
      <c r="RPQ115" s="1009"/>
      <c r="RPR115" s="1009"/>
      <c r="RPS115" s="1009"/>
      <c r="RPT115" s="1009"/>
      <c r="RPU115" s="1009"/>
      <c r="RPV115" s="1009"/>
      <c r="RPW115" s="1009"/>
      <c r="RPX115" s="1009"/>
      <c r="RPY115" s="1009"/>
      <c r="RPZ115" s="1009"/>
      <c r="RQA115" s="1009"/>
      <c r="RQB115" s="1009"/>
      <c r="RQC115" s="1009"/>
      <c r="RQD115" s="1009"/>
      <c r="RQE115" s="1009"/>
      <c r="RQF115" s="1009"/>
      <c r="RQG115" s="1009"/>
      <c r="RQH115" s="1009"/>
      <c r="RQI115" s="1009"/>
      <c r="RQJ115" s="1009"/>
      <c r="RQK115" s="1009"/>
      <c r="RQL115" s="1009"/>
      <c r="RQM115" s="1009"/>
      <c r="RQN115" s="1009"/>
      <c r="RQO115" s="1009"/>
      <c r="RQP115" s="1009"/>
      <c r="RQQ115" s="1009"/>
      <c r="RQR115" s="1009"/>
      <c r="RQS115" s="1009"/>
      <c r="RQT115" s="1009"/>
      <c r="RQU115" s="1009"/>
      <c r="RQV115" s="1009"/>
      <c r="RQW115" s="1009"/>
      <c r="RQX115" s="1009"/>
      <c r="RQY115" s="1009"/>
      <c r="RQZ115" s="1009"/>
      <c r="RRA115" s="1009"/>
      <c r="RRB115" s="1009"/>
      <c r="RRC115" s="1009"/>
      <c r="RRD115" s="1009"/>
      <c r="RRE115" s="1009"/>
      <c r="RRF115" s="1009"/>
      <c r="RRG115" s="1009"/>
      <c r="RRH115" s="1009"/>
      <c r="RRI115" s="1009"/>
      <c r="RRJ115" s="1009"/>
      <c r="RRK115" s="1009"/>
      <c r="RRL115" s="1009"/>
      <c r="RRM115" s="1009"/>
      <c r="RRN115" s="1009"/>
      <c r="RRO115" s="1009"/>
      <c r="RRP115" s="1009"/>
      <c r="RRQ115" s="1009"/>
      <c r="RRR115" s="1009"/>
      <c r="RRS115" s="1009"/>
      <c r="RRT115" s="1009"/>
      <c r="RRU115" s="1009"/>
      <c r="RRV115" s="1009"/>
      <c r="RRW115" s="1009"/>
      <c r="RRX115" s="1009"/>
      <c r="RRY115" s="1009"/>
      <c r="RRZ115" s="1009"/>
      <c r="RSA115" s="1009"/>
      <c r="RSB115" s="1009"/>
      <c r="RSC115" s="1009"/>
      <c r="RSD115" s="1009"/>
      <c r="RSE115" s="1009"/>
      <c r="RSF115" s="1009"/>
      <c r="RSG115" s="1009"/>
      <c r="RSH115" s="1009"/>
      <c r="RSI115" s="1009"/>
      <c r="RSJ115" s="1009"/>
      <c r="RSK115" s="1009"/>
      <c r="RSL115" s="1009"/>
      <c r="RSM115" s="1009"/>
      <c r="RSN115" s="1009"/>
      <c r="RSO115" s="1009"/>
      <c r="RSP115" s="1009"/>
      <c r="RSQ115" s="1009"/>
      <c r="RSR115" s="1009"/>
      <c r="RSS115" s="1009"/>
      <c r="RST115" s="1009"/>
      <c r="RSU115" s="1009"/>
      <c r="RSV115" s="1009"/>
      <c r="RSW115" s="1009"/>
      <c r="RSX115" s="1009"/>
      <c r="RSY115" s="1009"/>
      <c r="RSZ115" s="1009"/>
      <c r="RTA115" s="1009"/>
      <c r="RTB115" s="1009"/>
      <c r="RTC115" s="1009"/>
      <c r="RTD115" s="1009"/>
      <c r="RTE115" s="1009"/>
      <c r="RTF115" s="1009"/>
      <c r="RTG115" s="1009"/>
      <c r="RTH115" s="1009"/>
      <c r="RTI115" s="1009"/>
      <c r="RTJ115" s="1009"/>
      <c r="RTK115" s="1009"/>
      <c r="RTL115" s="1009"/>
      <c r="RTM115" s="1009"/>
      <c r="RTN115" s="1009"/>
      <c r="RTO115" s="1009"/>
      <c r="RTP115" s="1009"/>
      <c r="RTQ115" s="1009"/>
      <c r="RTR115" s="1009"/>
      <c r="RTS115" s="1009"/>
      <c r="RTT115" s="1009"/>
      <c r="RTU115" s="1009"/>
      <c r="RTV115" s="1009"/>
      <c r="RTW115" s="1009"/>
      <c r="RTX115" s="1009"/>
      <c r="RTY115" s="1009"/>
      <c r="RTZ115" s="1009"/>
      <c r="RUA115" s="1009"/>
      <c r="RUB115" s="1009"/>
      <c r="RUC115" s="1009"/>
      <c r="RUD115" s="1009"/>
      <c r="RUE115" s="1009"/>
      <c r="RUF115" s="1009"/>
      <c r="RUG115" s="1009"/>
      <c r="RUH115" s="1009"/>
      <c r="RUI115" s="1009"/>
      <c r="RUJ115" s="1009"/>
      <c r="RUK115" s="1009"/>
      <c r="RUL115" s="1009"/>
      <c r="RUM115" s="1009"/>
      <c r="RUN115" s="1009"/>
      <c r="RUO115" s="1009"/>
      <c r="RUP115" s="1009"/>
      <c r="RUQ115" s="1009"/>
      <c r="RUR115" s="1009"/>
      <c r="RUS115" s="1009"/>
      <c r="RUT115" s="1009"/>
      <c r="RUU115" s="1009"/>
      <c r="RUV115" s="1009"/>
      <c r="RUW115" s="1009"/>
      <c r="RUX115" s="1009"/>
      <c r="RUY115" s="1009"/>
      <c r="RUZ115" s="1009"/>
      <c r="RVA115" s="1009"/>
      <c r="RVB115" s="1009"/>
      <c r="RVC115" s="1009"/>
      <c r="RVD115" s="1009"/>
      <c r="RVE115" s="1009"/>
      <c r="RVF115" s="1009"/>
      <c r="RVG115" s="1009"/>
      <c r="RVH115" s="1009"/>
      <c r="RVI115" s="1009"/>
      <c r="RVJ115" s="1009"/>
      <c r="RVK115" s="1009"/>
      <c r="RVL115" s="1009"/>
      <c r="RVM115" s="1009"/>
      <c r="RVN115" s="1009"/>
      <c r="RVO115" s="1009"/>
      <c r="RVP115" s="1009"/>
      <c r="RVQ115" s="1009"/>
      <c r="RVR115" s="1009"/>
      <c r="RVS115" s="1009"/>
      <c r="RVT115" s="1009"/>
      <c r="RVU115" s="1009"/>
      <c r="RVV115" s="1009"/>
      <c r="RVW115" s="1009"/>
      <c r="RVX115" s="1009"/>
      <c r="RVY115" s="1009"/>
      <c r="RVZ115" s="1009"/>
      <c r="RWA115" s="1009"/>
      <c r="RWB115" s="1009"/>
      <c r="RWC115" s="1009"/>
      <c r="RWD115" s="1009"/>
      <c r="RWE115" s="1009"/>
      <c r="RWF115" s="1009"/>
      <c r="RWG115" s="1009"/>
      <c r="RWH115" s="1009"/>
      <c r="RWI115" s="1009"/>
      <c r="RWJ115" s="1009"/>
      <c r="RWK115" s="1009"/>
      <c r="RWL115" s="1009"/>
      <c r="RWM115" s="1009"/>
      <c r="RWN115" s="1009"/>
      <c r="RWO115" s="1009"/>
      <c r="RWP115" s="1009"/>
      <c r="RWQ115" s="1009"/>
      <c r="RWR115" s="1009"/>
      <c r="RWS115" s="1009"/>
      <c r="RWT115" s="1009"/>
      <c r="RWU115" s="1009"/>
      <c r="RWV115" s="1009"/>
      <c r="RWW115" s="1009"/>
      <c r="RWX115" s="1009"/>
      <c r="RWY115" s="1009"/>
      <c r="RWZ115" s="1009"/>
      <c r="RXA115" s="1009"/>
      <c r="RXB115" s="1009"/>
      <c r="RXC115" s="1009"/>
      <c r="RXD115" s="1009"/>
      <c r="RXE115" s="1009"/>
      <c r="RXF115" s="1009"/>
      <c r="RXG115" s="1009"/>
      <c r="RXH115" s="1009"/>
      <c r="RXI115" s="1009"/>
      <c r="RXJ115" s="1009"/>
      <c r="RXK115" s="1009"/>
      <c r="RXL115" s="1009"/>
      <c r="RXM115" s="1009"/>
      <c r="RXN115" s="1009"/>
      <c r="RXO115" s="1009"/>
      <c r="RXP115" s="1009"/>
      <c r="RXQ115" s="1009"/>
      <c r="RXR115" s="1009"/>
      <c r="RXS115" s="1009"/>
      <c r="RXT115" s="1009"/>
      <c r="RXU115" s="1009"/>
      <c r="RXV115" s="1009"/>
      <c r="RXW115" s="1009"/>
      <c r="RXX115" s="1009"/>
      <c r="RXY115" s="1009"/>
      <c r="RXZ115" s="1009"/>
      <c r="RYA115" s="1009"/>
      <c r="RYB115" s="1009"/>
      <c r="RYC115" s="1009"/>
      <c r="RYD115" s="1009"/>
      <c r="RYE115" s="1009"/>
      <c r="RYF115" s="1009"/>
      <c r="RYG115" s="1009"/>
      <c r="RYH115" s="1009"/>
      <c r="RYI115" s="1009"/>
      <c r="RYJ115" s="1009"/>
      <c r="RYK115" s="1009"/>
      <c r="RYL115" s="1009"/>
      <c r="RYM115" s="1009"/>
      <c r="RYN115" s="1009"/>
      <c r="RYO115" s="1009"/>
      <c r="RYP115" s="1009"/>
      <c r="RYQ115" s="1009"/>
      <c r="RYR115" s="1009"/>
      <c r="RYS115" s="1009"/>
      <c r="RYT115" s="1009"/>
      <c r="RYU115" s="1009"/>
      <c r="RYV115" s="1009"/>
      <c r="RYW115" s="1009"/>
      <c r="RYX115" s="1009"/>
      <c r="RYY115" s="1009"/>
      <c r="RYZ115" s="1009"/>
      <c r="RZA115" s="1009"/>
      <c r="RZB115" s="1009"/>
      <c r="RZC115" s="1009"/>
      <c r="RZD115" s="1009"/>
      <c r="RZE115" s="1009"/>
      <c r="RZF115" s="1009"/>
      <c r="RZG115" s="1009"/>
      <c r="RZH115" s="1009"/>
      <c r="RZI115" s="1009"/>
      <c r="RZJ115" s="1009"/>
      <c r="RZK115" s="1009"/>
      <c r="RZL115" s="1009"/>
      <c r="RZM115" s="1009"/>
      <c r="RZN115" s="1009"/>
      <c r="RZO115" s="1009"/>
      <c r="RZP115" s="1009"/>
      <c r="RZQ115" s="1009"/>
      <c r="RZR115" s="1009"/>
      <c r="RZS115" s="1009"/>
      <c r="RZT115" s="1009"/>
      <c r="RZU115" s="1009"/>
      <c r="RZV115" s="1009"/>
      <c r="RZW115" s="1009"/>
      <c r="RZX115" s="1009"/>
      <c r="RZY115" s="1009"/>
      <c r="RZZ115" s="1009"/>
      <c r="SAA115" s="1009"/>
      <c r="SAB115" s="1009"/>
      <c r="SAC115" s="1009"/>
      <c r="SAD115" s="1009"/>
      <c r="SAE115" s="1009"/>
      <c r="SAF115" s="1009"/>
      <c r="SAG115" s="1009"/>
      <c r="SAH115" s="1009"/>
      <c r="SAI115" s="1009"/>
      <c r="SAJ115" s="1009"/>
      <c r="SAK115" s="1009"/>
      <c r="SAL115" s="1009"/>
      <c r="SAM115" s="1009"/>
      <c r="SAN115" s="1009"/>
      <c r="SAO115" s="1009"/>
      <c r="SAP115" s="1009"/>
      <c r="SAQ115" s="1009"/>
      <c r="SAR115" s="1009"/>
      <c r="SAS115" s="1009"/>
      <c r="SAT115" s="1009"/>
      <c r="SAU115" s="1009"/>
      <c r="SAV115" s="1009"/>
      <c r="SAW115" s="1009"/>
      <c r="SAX115" s="1009"/>
      <c r="SAY115" s="1009"/>
      <c r="SAZ115" s="1009"/>
      <c r="SBA115" s="1009"/>
      <c r="SBB115" s="1009"/>
      <c r="SBC115" s="1009"/>
      <c r="SBD115" s="1009"/>
      <c r="SBE115" s="1009"/>
      <c r="SBF115" s="1009"/>
      <c r="SBG115" s="1009"/>
      <c r="SBH115" s="1009"/>
      <c r="SBI115" s="1009"/>
      <c r="SBJ115" s="1009"/>
      <c r="SBK115" s="1009"/>
      <c r="SBL115" s="1009"/>
      <c r="SBM115" s="1009"/>
      <c r="SBN115" s="1009"/>
      <c r="SBO115" s="1009"/>
      <c r="SBP115" s="1009"/>
      <c r="SBQ115" s="1009"/>
      <c r="SBR115" s="1009"/>
      <c r="SBS115" s="1009"/>
      <c r="SBT115" s="1009"/>
      <c r="SBU115" s="1009"/>
      <c r="SBV115" s="1009"/>
      <c r="SBW115" s="1009"/>
      <c r="SBX115" s="1009"/>
      <c r="SBY115" s="1009"/>
      <c r="SBZ115" s="1009"/>
      <c r="SCA115" s="1009"/>
      <c r="SCB115" s="1009"/>
      <c r="SCC115" s="1009"/>
      <c r="SCD115" s="1009"/>
      <c r="SCE115" s="1009"/>
      <c r="SCF115" s="1009"/>
      <c r="SCG115" s="1009"/>
      <c r="SCH115" s="1009"/>
      <c r="SCI115" s="1009"/>
      <c r="SCJ115" s="1009"/>
      <c r="SCK115" s="1009"/>
      <c r="SCL115" s="1009"/>
      <c r="SCM115" s="1009"/>
      <c r="SCN115" s="1009"/>
      <c r="SCO115" s="1009"/>
      <c r="SCP115" s="1009"/>
      <c r="SCQ115" s="1009"/>
      <c r="SCR115" s="1009"/>
      <c r="SCS115" s="1009"/>
      <c r="SCT115" s="1009"/>
      <c r="SCU115" s="1009"/>
      <c r="SCV115" s="1009"/>
      <c r="SCW115" s="1009"/>
      <c r="SCX115" s="1009"/>
      <c r="SCY115" s="1009"/>
      <c r="SCZ115" s="1009"/>
      <c r="SDA115" s="1009"/>
      <c r="SDB115" s="1009"/>
      <c r="SDC115" s="1009"/>
      <c r="SDD115" s="1009"/>
      <c r="SDE115" s="1009"/>
      <c r="SDF115" s="1009"/>
      <c r="SDG115" s="1009"/>
      <c r="SDH115" s="1009"/>
      <c r="SDI115" s="1009"/>
      <c r="SDJ115" s="1009"/>
      <c r="SDK115" s="1009"/>
      <c r="SDL115" s="1009"/>
      <c r="SDM115" s="1009"/>
      <c r="SDN115" s="1009"/>
      <c r="SDO115" s="1009"/>
      <c r="SDP115" s="1009"/>
      <c r="SDQ115" s="1009"/>
      <c r="SDR115" s="1009"/>
      <c r="SDS115" s="1009"/>
      <c r="SDT115" s="1009"/>
      <c r="SDU115" s="1009"/>
      <c r="SDV115" s="1009"/>
      <c r="SDW115" s="1009"/>
      <c r="SDX115" s="1009"/>
      <c r="SDY115" s="1009"/>
      <c r="SDZ115" s="1009"/>
      <c r="SEA115" s="1009"/>
      <c r="SEB115" s="1009"/>
      <c r="SEC115" s="1009"/>
      <c r="SED115" s="1009"/>
      <c r="SEE115" s="1009"/>
      <c r="SEF115" s="1009"/>
      <c r="SEG115" s="1009"/>
      <c r="SEH115" s="1009"/>
      <c r="SEI115" s="1009"/>
      <c r="SEJ115" s="1009"/>
      <c r="SEK115" s="1009"/>
      <c r="SEL115" s="1009"/>
      <c r="SEM115" s="1009"/>
      <c r="SEN115" s="1009"/>
      <c r="SEO115" s="1009"/>
      <c r="SEP115" s="1009"/>
      <c r="SEQ115" s="1009"/>
      <c r="SER115" s="1009"/>
      <c r="SES115" s="1009"/>
      <c r="SET115" s="1009"/>
      <c r="SEU115" s="1009"/>
      <c r="SEV115" s="1009"/>
      <c r="SEW115" s="1009"/>
      <c r="SEX115" s="1009"/>
      <c r="SEY115" s="1009"/>
      <c r="SEZ115" s="1009"/>
      <c r="SFA115" s="1009"/>
      <c r="SFB115" s="1009"/>
      <c r="SFC115" s="1009"/>
      <c r="SFD115" s="1009"/>
      <c r="SFE115" s="1009"/>
      <c r="SFF115" s="1009"/>
      <c r="SFG115" s="1009"/>
      <c r="SFH115" s="1009"/>
      <c r="SFI115" s="1009"/>
      <c r="SFJ115" s="1009"/>
      <c r="SFK115" s="1009"/>
      <c r="SFL115" s="1009"/>
      <c r="SFM115" s="1009"/>
      <c r="SFN115" s="1009"/>
      <c r="SFO115" s="1009"/>
      <c r="SFP115" s="1009"/>
      <c r="SFQ115" s="1009"/>
      <c r="SFR115" s="1009"/>
      <c r="SFS115" s="1009"/>
      <c r="SFT115" s="1009"/>
      <c r="SFU115" s="1009"/>
      <c r="SFV115" s="1009"/>
      <c r="SFW115" s="1009"/>
      <c r="SFX115" s="1009"/>
      <c r="SFY115" s="1009"/>
      <c r="SFZ115" s="1009"/>
      <c r="SGA115" s="1009"/>
      <c r="SGB115" s="1009"/>
      <c r="SGC115" s="1009"/>
      <c r="SGD115" s="1009"/>
      <c r="SGE115" s="1009"/>
      <c r="SGF115" s="1009"/>
      <c r="SGG115" s="1009"/>
      <c r="SGH115" s="1009"/>
      <c r="SGI115" s="1009"/>
      <c r="SGJ115" s="1009"/>
      <c r="SGK115" s="1009"/>
      <c r="SGL115" s="1009"/>
      <c r="SGM115" s="1009"/>
      <c r="SGN115" s="1009"/>
      <c r="SGO115" s="1009"/>
      <c r="SGP115" s="1009"/>
      <c r="SGQ115" s="1009"/>
      <c r="SGR115" s="1009"/>
      <c r="SGS115" s="1009"/>
      <c r="SGT115" s="1009"/>
      <c r="SGU115" s="1009"/>
      <c r="SGV115" s="1009"/>
      <c r="SGW115" s="1009"/>
      <c r="SGX115" s="1009"/>
      <c r="SGY115" s="1009"/>
      <c r="SGZ115" s="1009"/>
      <c r="SHA115" s="1009"/>
      <c r="SHB115" s="1009"/>
      <c r="SHC115" s="1009"/>
      <c r="SHD115" s="1009"/>
      <c r="SHE115" s="1009"/>
      <c r="SHF115" s="1009"/>
      <c r="SHG115" s="1009"/>
      <c r="SHH115" s="1009"/>
      <c r="SHI115" s="1009"/>
      <c r="SHJ115" s="1009"/>
      <c r="SHK115" s="1009"/>
      <c r="SHL115" s="1009"/>
      <c r="SHM115" s="1009"/>
      <c r="SHN115" s="1009"/>
      <c r="SHO115" s="1009"/>
      <c r="SHP115" s="1009"/>
      <c r="SHQ115" s="1009"/>
      <c r="SHR115" s="1009"/>
      <c r="SHS115" s="1009"/>
      <c r="SHT115" s="1009"/>
      <c r="SHU115" s="1009"/>
      <c r="SHV115" s="1009"/>
      <c r="SHW115" s="1009"/>
      <c r="SHX115" s="1009"/>
      <c r="SHY115" s="1009"/>
      <c r="SHZ115" s="1009"/>
      <c r="SIA115" s="1009"/>
      <c r="SIB115" s="1009"/>
      <c r="SIC115" s="1009"/>
      <c r="SID115" s="1009"/>
      <c r="SIE115" s="1009"/>
      <c r="SIF115" s="1009"/>
      <c r="SIG115" s="1009"/>
      <c r="SIH115" s="1009"/>
      <c r="SII115" s="1009"/>
      <c r="SIJ115" s="1009"/>
      <c r="SIK115" s="1009"/>
      <c r="SIL115" s="1009"/>
      <c r="SIM115" s="1009"/>
      <c r="SIN115" s="1009"/>
      <c r="SIO115" s="1009"/>
      <c r="SIP115" s="1009"/>
      <c r="SIQ115" s="1009"/>
      <c r="SIR115" s="1009"/>
      <c r="SIS115" s="1009"/>
      <c r="SIT115" s="1009"/>
      <c r="SIU115" s="1009"/>
      <c r="SIV115" s="1009"/>
      <c r="SIW115" s="1009"/>
      <c r="SIX115" s="1009"/>
      <c r="SIY115" s="1009"/>
      <c r="SIZ115" s="1009"/>
      <c r="SJA115" s="1009"/>
      <c r="SJB115" s="1009"/>
      <c r="SJC115" s="1009"/>
      <c r="SJD115" s="1009"/>
      <c r="SJE115" s="1009"/>
      <c r="SJF115" s="1009"/>
      <c r="SJG115" s="1009"/>
      <c r="SJH115" s="1009"/>
      <c r="SJI115" s="1009"/>
      <c r="SJJ115" s="1009"/>
      <c r="SJK115" s="1009"/>
      <c r="SJL115" s="1009"/>
      <c r="SJM115" s="1009"/>
      <c r="SJN115" s="1009"/>
      <c r="SJO115" s="1009"/>
      <c r="SJP115" s="1009"/>
      <c r="SJQ115" s="1009"/>
      <c r="SJR115" s="1009"/>
      <c r="SJS115" s="1009"/>
      <c r="SJT115" s="1009"/>
      <c r="SJU115" s="1009"/>
      <c r="SJV115" s="1009"/>
      <c r="SJW115" s="1009"/>
      <c r="SJX115" s="1009"/>
      <c r="SJY115" s="1009"/>
      <c r="SJZ115" s="1009"/>
      <c r="SKA115" s="1009"/>
      <c r="SKB115" s="1009"/>
      <c r="SKC115" s="1009"/>
      <c r="SKD115" s="1009"/>
      <c r="SKE115" s="1009"/>
      <c r="SKF115" s="1009"/>
      <c r="SKG115" s="1009"/>
      <c r="SKH115" s="1009"/>
      <c r="SKI115" s="1009"/>
      <c r="SKJ115" s="1009"/>
      <c r="SKK115" s="1009"/>
      <c r="SKL115" s="1009"/>
      <c r="SKM115" s="1009"/>
      <c r="SKN115" s="1009"/>
      <c r="SKO115" s="1009"/>
      <c r="SKP115" s="1009"/>
      <c r="SKQ115" s="1009"/>
      <c r="SKR115" s="1009"/>
      <c r="SKS115" s="1009"/>
      <c r="SKT115" s="1009"/>
      <c r="SKU115" s="1009"/>
      <c r="SKV115" s="1009"/>
      <c r="SKW115" s="1009"/>
      <c r="SKX115" s="1009"/>
      <c r="SKY115" s="1009"/>
      <c r="SKZ115" s="1009"/>
      <c r="SLA115" s="1009"/>
      <c r="SLB115" s="1009"/>
      <c r="SLC115" s="1009"/>
      <c r="SLD115" s="1009"/>
      <c r="SLE115" s="1009"/>
      <c r="SLF115" s="1009"/>
      <c r="SLG115" s="1009"/>
      <c r="SLH115" s="1009"/>
      <c r="SLI115" s="1009"/>
      <c r="SLJ115" s="1009"/>
      <c r="SLK115" s="1009"/>
      <c r="SLL115" s="1009"/>
      <c r="SLM115" s="1009"/>
      <c r="SLN115" s="1009"/>
      <c r="SLO115" s="1009"/>
      <c r="SLP115" s="1009"/>
      <c r="SLQ115" s="1009"/>
      <c r="SLR115" s="1009"/>
      <c r="SLS115" s="1009"/>
      <c r="SLT115" s="1009"/>
      <c r="SLU115" s="1009"/>
      <c r="SLV115" s="1009"/>
      <c r="SLW115" s="1009"/>
      <c r="SLX115" s="1009"/>
      <c r="SLY115" s="1009"/>
      <c r="SLZ115" s="1009"/>
      <c r="SMA115" s="1009"/>
      <c r="SMB115" s="1009"/>
      <c r="SMC115" s="1009"/>
      <c r="SMD115" s="1009"/>
      <c r="SME115" s="1009"/>
      <c r="SMF115" s="1009"/>
      <c r="SMG115" s="1009"/>
      <c r="SMH115" s="1009"/>
      <c r="SMI115" s="1009"/>
      <c r="SMJ115" s="1009"/>
      <c r="SMK115" s="1009"/>
      <c r="SML115" s="1009"/>
      <c r="SMM115" s="1009"/>
      <c r="SMN115" s="1009"/>
      <c r="SMO115" s="1009"/>
      <c r="SMP115" s="1009"/>
      <c r="SMQ115" s="1009"/>
      <c r="SMR115" s="1009"/>
      <c r="SMS115" s="1009"/>
      <c r="SMT115" s="1009"/>
      <c r="SMU115" s="1009"/>
      <c r="SMV115" s="1009"/>
      <c r="SMW115" s="1009"/>
      <c r="SMX115" s="1009"/>
      <c r="SMY115" s="1009"/>
      <c r="SMZ115" s="1009"/>
      <c r="SNA115" s="1009"/>
      <c r="SNB115" s="1009"/>
      <c r="SNC115" s="1009"/>
      <c r="SND115" s="1009"/>
      <c r="SNE115" s="1009"/>
      <c r="SNF115" s="1009"/>
      <c r="SNG115" s="1009"/>
      <c r="SNH115" s="1009"/>
      <c r="SNI115" s="1009"/>
      <c r="SNJ115" s="1009"/>
      <c r="SNK115" s="1009"/>
      <c r="SNL115" s="1009"/>
      <c r="SNM115" s="1009"/>
      <c r="SNN115" s="1009"/>
      <c r="SNO115" s="1009"/>
      <c r="SNP115" s="1009"/>
      <c r="SNQ115" s="1009"/>
      <c r="SNR115" s="1009"/>
      <c r="SNS115" s="1009"/>
      <c r="SNT115" s="1009"/>
      <c r="SNU115" s="1009"/>
      <c r="SNV115" s="1009"/>
      <c r="SNW115" s="1009"/>
      <c r="SNX115" s="1009"/>
      <c r="SNY115" s="1009"/>
      <c r="SNZ115" s="1009"/>
      <c r="SOA115" s="1009"/>
      <c r="SOB115" s="1009"/>
      <c r="SOC115" s="1009"/>
      <c r="SOD115" s="1009"/>
      <c r="SOE115" s="1009"/>
      <c r="SOF115" s="1009"/>
      <c r="SOG115" s="1009"/>
      <c r="SOH115" s="1009"/>
      <c r="SOI115" s="1009"/>
      <c r="SOJ115" s="1009"/>
      <c r="SOK115" s="1009"/>
      <c r="SOL115" s="1009"/>
      <c r="SOM115" s="1009"/>
      <c r="SON115" s="1009"/>
      <c r="SOO115" s="1009"/>
      <c r="SOP115" s="1009"/>
      <c r="SOQ115" s="1009"/>
      <c r="SOR115" s="1009"/>
      <c r="SOS115" s="1009"/>
      <c r="SOT115" s="1009"/>
      <c r="SOU115" s="1009"/>
      <c r="SOV115" s="1009"/>
      <c r="SOW115" s="1009"/>
      <c r="SOX115" s="1009"/>
      <c r="SOY115" s="1009"/>
      <c r="SOZ115" s="1009"/>
      <c r="SPA115" s="1009"/>
      <c r="SPB115" s="1009"/>
      <c r="SPC115" s="1009"/>
      <c r="SPD115" s="1009"/>
      <c r="SPE115" s="1009"/>
      <c r="SPF115" s="1009"/>
      <c r="SPG115" s="1009"/>
      <c r="SPH115" s="1009"/>
      <c r="SPI115" s="1009"/>
      <c r="SPJ115" s="1009"/>
      <c r="SPK115" s="1009"/>
      <c r="SPL115" s="1009"/>
      <c r="SPM115" s="1009"/>
      <c r="SPN115" s="1009"/>
      <c r="SPO115" s="1009"/>
      <c r="SPP115" s="1009"/>
      <c r="SPQ115" s="1009"/>
      <c r="SPR115" s="1009"/>
      <c r="SPS115" s="1009"/>
      <c r="SPT115" s="1009"/>
      <c r="SPU115" s="1009"/>
      <c r="SPV115" s="1009"/>
      <c r="SPW115" s="1009"/>
      <c r="SPX115" s="1009"/>
      <c r="SPY115" s="1009"/>
      <c r="SPZ115" s="1009"/>
      <c r="SQA115" s="1009"/>
      <c r="SQB115" s="1009"/>
      <c r="SQC115" s="1009"/>
      <c r="SQD115" s="1009"/>
      <c r="SQE115" s="1009"/>
      <c r="SQF115" s="1009"/>
      <c r="SQG115" s="1009"/>
      <c r="SQH115" s="1009"/>
      <c r="SQI115" s="1009"/>
      <c r="SQJ115" s="1009"/>
      <c r="SQK115" s="1009"/>
      <c r="SQL115" s="1009"/>
      <c r="SQM115" s="1009"/>
      <c r="SQN115" s="1009"/>
      <c r="SQO115" s="1009"/>
      <c r="SQP115" s="1009"/>
      <c r="SQQ115" s="1009"/>
      <c r="SQR115" s="1009"/>
      <c r="SQS115" s="1009"/>
      <c r="SQT115" s="1009"/>
      <c r="SQU115" s="1009"/>
      <c r="SQV115" s="1009"/>
      <c r="SQW115" s="1009"/>
      <c r="SQX115" s="1009"/>
      <c r="SQY115" s="1009"/>
      <c r="SQZ115" s="1009"/>
      <c r="SRA115" s="1009"/>
      <c r="SRB115" s="1009"/>
      <c r="SRC115" s="1009"/>
      <c r="SRD115" s="1009"/>
      <c r="SRE115" s="1009"/>
      <c r="SRF115" s="1009"/>
      <c r="SRG115" s="1009"/>
      <c r="SRH115" s="1009"/>
      <c r="SRI115" s="1009"/>
      <c r="SRJ115" s="1009"/>
      <c r="SRK115" s="1009"/>
      <c r="SRL115" s="1009"/>
      <c r="SRM115" s="1009"/>
      <c r="SRN115" s="1009"/>
      <c r="SRO115" s="1009"/>
      <c r="SRP115" s="1009"/>
      <c r="SRQ115" s="1009"/>
      <c r="SRR115" s="1009"/>
      <c r="SRS115" s="1009"/>
      <c r="SRT115" s="1009"/>
      <c r="SRU115" s="1009"/>
      <c r="SRV115" s="1009"/>
      <c r="SRW115" s="1009"/>
      <c r="SRX115" s="1009"/>
      <c r="SRY115" s="1009"/>
      <c r="SRZ115" s="1009"/>
      <c r="SSA115" s="1009"/>
      <c r="SSB115" s="1009"/>
      <c r="SSC115" s="1009"/>
      <c r="SSD115" s="1009"/>
      <c r="SSE115" s="1009"/>
      <c r="SSF115" s="1009"/>
      <c r="SSG115" s="1009"/>
      <c r="SSH115" s="1009"/>
      <c r="SSI115" s="1009"/>
      <c r="SSJ115" s="1009"/>
      <c r="SSK115" s="1009"/>
      <c r="SSL115" s="1009"/>
      <c r="SSM115" s="1009"/>
      <c r="SSN115" s="1009"/>
      <c r="SSO115" s="1009"/>
      <c r="SSP115" s="1009"/>
      <c r="SSQ115" s="1009"/>
      <c r="SSR115" s="1009"/>
      <c r="SSS115" s="1009"/>
      <c r="SST115" s="1009"/>
      <c r="SSU115" s="1009"/>
      <c r="SSV115" s="1009"/>
      <c r="SSW115" s="1009"/>
      <c r="SSX115" s="1009"/>
      <c r="SSY115" s="1009"/>
      <c r="SSZ115" s="1009"/>
      <c r="STA115" s="1009"/>
      <c r="STB115" s="1009"/>
      <c r="STC115" s="1009"/>
      <c r="STD115" s="1009"/>
      <c r="STE115" s="1009"/>
      <c r="STF115" s="1009"/>
      <c r="STG115" s="1009"/>
      <c r="STH115" s="1009"/>
      <c r="STI115" s="1009"/>
      <c r="STJ115" s="1009"/>
      <c r="STK115" s="1009"/>
      <c r="STL115" s="1009"/>
      <c r="STM115" s="1009"/>
      <c r="STN115" s="1009"/>
      <c r="STO115" s="1009"/>
      <c r="STP115" s="1009"/>
      <c r="STQ115" s="1009"/>
      <c r="STR115" s="1009"/>
      <c r="STS115" s="1009"/>
      <c r="STT115" s="1009"/>
      <c r="STU115" s="1009"/>
      <c r="STV115" s="1009"/>
      <c r="STW115" s="1009"/>
      <c r="STX115" s="1009"/>
      <c r="STY115" s="1009"/>
      <c r="STZ115" s="1009"/>
      <c r="SUA115" s="1009"/>
      <c r="SUB115" s="1009"/>
      <c r="SUC115" s="1009"/>
      <c r="SUD115" s="1009"/>
      <c r="SUE115" s="1009"/>
      <c r="SUF115" s="1009"/>
      <c r="SUG115" s="1009"/>
      <c r="SUH115" s="1009"/>
      <c r="SUI115" s="1009"/>
      <c r="SUJ115" s="1009"/>
      <c r="SUK115" s="1009"/>
      <c r="SUL115" s="1009"/>
      <c r="SUM115" s="1009"/>
      <c r="SUN115" s="1009"/>
      <c r="SUO115" s="1009"/>
      <c r="SUP115" s="1009"/>
      <c r="SUQ115" s="1009"/>
      <c r="SUR115" s="1009"/>
      <c r="SUS115" s="1009"/>
      <c r="SUT115" s="1009"/>
      <c r="SUU115" s="1009"/>
      <c r="SUV115" s="1009"/>
      <c r="SUW115" s="1009"/>
      <c r="SUX115" s="1009"/>
      <c r="SUY115" s="1009"/>
      <c r="SUZ115" s="1009"/>
      <c r="SVA115" s="1009"/>
      <c r="SVB115" s="1009"/>
      <c r="SVC115" s="1009"/>
      <c r="SVD115" s="1009"/>
      <c r="SVE115" s="1009"/>
      <c r="SVF115" s="1009"/>
      <c r="SVG115" s="1009"/>
      <c r="SVH115" s="1009"/>
      <c r="SVI115" s="1009"/>
      <c r="SVJ115" s="1009"/>
      <c r="SVK115" s="1009"/>
      <c r="SVL115" s="1009"/>
      <c r="SVM115" s="1009"/>
      <c r="SVN115" s="1009"/>
      <c r="SVO115" s="1009"/>
      <c r="SVP115" s="1009"/>
      <c r="SVQ115" s="1009"/>
      <c r="SVR115" s="1009"/>
      <c r="SVS115" s="1009"/>
      <c r="SVT115" s="1009"/>
      <c r="SVU115" s="1009"/>
      <c r="SVV115" s="1009"/>
      <c r="SVW115" s="1009"/>
      <c r="SVX115" s="1009"/>
      <c r="SVY115" s="1009"/>
      <c r="SVZ115" s="1009"/>
      <c r="SWA115" s="1009"/>
      <c r="SWB115" s="1009"/>
      <c r="SWC115" s="1009"/>
      <c r="SWD115" s="1009"/>
      <c r="SWE115" s="1009"/>
      <c r="SWF115" s="1009"/>
      <c r="SWG115" s="1009"/>
      <c r="SWH115" s="1009"/>
      <c r="SWI115" s="1009"/>
      <c r="SWJ115" s="1009"/>
      <c r="SWK115" s="1009"/>
      <c r="SWL115" s="1009"/>
      <c r="SWM115" s="1009"/>
      <c r="SWN115" s="1009"/>
      <c r="SWO115" s="1009"/>
      <c r="SWP115" s="1009"/>
      <c r="SWQ115" s="1009"/>
      <c r="SWR115" s="1009"/>
      <c r="SWS115" s="1009"/>
      <c r="SWT115" s="1009"/>
      <c r="SWU115" s="1009"/>
      <c r="SWV115" s="1009"/>
      <c r="SWW115" s="1009"/>
      <c r="SWX115" s="1009"/>
      <c r="SWY115" s="1009"/>
      <c r="SWZ115" s="1009"/>
      <c r="SXA115" s="1009"/>
      <c r="SXB115" s="1009"/>
      <c r="SXC115" s="1009"/>
      <c r="SXD115" s="1009"/>
      <c r="SXE115" s="1009"/>
      <c r="SXF115" s="1009"/>
      <c r="SXG115" s="1009"/>
      <c r="SXH115" s="1009"/>
      <c r="SXI115" s="1009"/>
      <c r="SXJ115" s="1009"/>
      <c r="SXK115" s="1009"/>
      <c r="SXL115" s="1009"/>
      <c r="SXM115" s="1009"/>
      <c r="SXN115" s="1009"/>
      <c r="SXO115" s="1009"/>
      <c r="SXP115" s="1009"/>
      <c r="SXQ115" s="1009"/>
      <c r="SXR115" s="1009"/>
      <c r="SXS115" s="1009"/>
      <c r="SXT115" s="1009"/>
      <c r="SXU115" s="1009"/>
      <c r="SXV115" s="1009"/>
      <c r="SXW115" s="1009"/>
      <c r="SXX115" s="1009"/>
      <c r="SXY115" s="1009"/>
      <c r="SXZ115" s="1009"/>
      <c r="SYA115" s="1009"/>
      <c r="SYB115" s="1009"/>
      <c r="SYC115" s="1009"/>
      <c r="SYD115" s="1009"/>
      <c r="SYE115" s="1009"/>
      <c r="SYF115" s="1009"/>
      <c r="SYG115" s="1009"/>
      <c r="SYH115" s="1009"/>
      <c r="SYI115" s="1009"/>
      <c r="SYJ115" s="1009"/>
      <c r="SYK115" s="1009"/>
      <c r="SYL115" s="1009"/>
      <c r="SYM115" s="1009"/>
      <c r="SYN115" s="1009"/>
      <c r="SYO115" s="1009"/>
      <c r="SYP115" s="1009"/>
      <c r="SYQ115" s="1009"/>
      <c r="SYR115" s="1009"/>
      <c r="SYS115" s="1009"/>
      <c r="SYT115" s="1009"/>
      <c r="SYU115" s="1009"/>
      <c r="SYV115" s="1009"/>
      <c r="SYW115" s="1009"/>
      <c r="SYX115" s="1009"/>
      <c r="SYY115" s="1009"/>
      <c r="SYZ115" s="1009"/>
      <c r="SZA115" s="1009"/>
      <c r="SZB115" s="1009"/>
      <c r="SZC115" s="1009"/>
      <c r="SZD115" s="1009"/>
      <c r="SZE115" s="1009"/>
      <c r="SZF115" s="1009"/>
      <c r="SZG115" s="1009"/>
      <c r="SZH115" s="1009"/>
      <c r="SZI115" s="1009"/>
      <c r="SZJ115" s="1009"/>
      <c r="SZK115" s="1009"/>
      <c r="SZL115" s="1009"/>
      <c r="SZM115" s="1009"/>
      <c r="SZN115" s="1009"/>
      <c r="SZO115" s="1009"/>
      <c r="SZP115" s="1009"/>
      <c r="SZQ115" s="1009"/>
      <c r="SZR115" s="1009"/>
      <c r="SZS115" s="1009"/>
      <c r="SZT115" s="1009"/>
      <c r="SZU115" s="1009"/>
      <c r="SZV115" s="1009"/>
      <c r="SZW115" s="1009"/>
      <c r="SZX115" s="1009"/>
      <c r="SZY115" s="1009"/>
      <c r="SZZ115" s="1009"/>
      <c r="TAA115" s="1009"/>
      <c r="TAB115" s="1009"/>
      <c r="TAC115" s="1009"/>
      <c r="TAD115" s="1009"/>
      <c r="TAE115" s="1009"/>
      <c r="TAF115" s="1009"/>
      <c r="TAG115" s="1009"/>
      <c r="TAH115" s="1009"/>
      <c r="TAI115" s="1009"/>
      <c r="TAJ115" s="1009"/>
      <c r="TAK115" s="1009"/>
      <c r="TAL115" s="1009"/>
      <c r="TAM115" s="1009"/>
      <c r="TAN115" s="1009"/>
      <c r="TAO115" s="1009"/>
      <c r="TAP115" s="1009"/>
      <c r="TAQ115" s="1009"/>
      <c r="TAR115" s="1009"/>
      <c r="TAS115" s="1009"/>
      <c r="TAT115" s="1009"/>
      <c r="TAU115" s="1009"/>
      <c r="TAV115" s="1009"/>
      <c r="TAW115" s="1009"/>
      <c r="TAX115" s="1009"/>
      <c r="TAY115" s="1009"/>
      <c r="TAZ115" s="1009"/>
      <c r="TBA115" s="1009"/>
      <c r="TBB115" s="1009"/>
      <c r="TBC115" s="1009"/>
      <c r="TBD115" s="1009"/>
      <c r="TBE115" s="1009"/>
      <c r="TBF115" s="1009"/>
      <c r="TBG115" s="1009"/>
      <c r="TBH115" s="1009"/>
      <c r="TBI115" s="1009"/>
      <c r="TBJ115" s="1009"/>
      <c r="TBK115" s="1009"/>
      <c r="TBL115" s="1009"/>
      <c r="TBM115" s="1009"/>
      <c r="TBN115" s="1009"/>
      <c r="TBO115" s="1009"/>
      <c r="TBP115" s="1009"/>
      <c r="TBQ115" s="1009"/>
      <c r="TBR115" s="1009"/>
      <c r="TBS115" s="1009"/>
      <c r="TBT115" s="1009"/>
      <c r="TBU115" s="1009"/>
      <c r="TBV115" s="1009"/>
      <c r="TBW115" s="1009"/>
      <c r="TBX115" s="1009"/>
      <c r="TBY115" s="1009"/>
      <c r="TBZ115" s="1009"/>
      <c r="TCA115" s="1009"/>
      <c r="TCB115" s="1009"/>
      <c r="TCC115" s="1009"/>
      <c r="TCD115" s="1009"/>
      <c r="TCE115" s="1009"/>
      <c r="TCF115" s="1009"/>
      <c r="TCG115" s="1009"/>
      <c r="TCH115" s="1009"/>
      <c r="TCI115" s="1009"/>
      <c r="TCJ115" s="1009"/>
      <c r="TCK115" s="1009"/>
      <c r="TCL115" s="1009"/>
      <c r="TCM115" s="1009"/>
      <c r="TCN115" s="1009"/>
      <c r="TCO115" s="1009"/>
      <c r="TCP115" s="1009"/>
      <c r="TCQ115" s="1009"/>
      <c r="TCR115" s="1009"/>
      <c r="TCS115" s="1009"/>
      <c r="TCT115" s="1009"/>
      <c r="TCU115" s="1009"/>
      <c r="TCV115" s="1009"/>
      <c r="TCW115" s="1009"/>
      <c r="TCX115" s="1009"/>
      <c r="TCY115" s="1009"/>
      <c r="TCZ115" s="1009"/>
      <c r="TDA115" s="1009"/>
      <c r="TDB115" s="1009"/>
      <c r="TDC115" s="1009"/>
      <c r="TDD115" s="1009"/>
      <c r="TDE115" s="1009"/>
      <c r="TDF115" s="1009"/>
      <c r="TDG115" s="1009"/>
      <c r="TDH115" s="1009"/>
      <c r="TDI115" s="1009"/>
      <c r="TDJ115" s="1009"/>
      <c r="TDK115" s="1009"/>
      <c r="TDL115" s="1009"/>
      <c r="TDM115" s="1009"/>
      <c r="TDN115" s="1009"/>
      <c r="TDO115" s="1009"/>
      <c r="TDP115" s="1009"/>
      <c r="TDQ115" s="1009"/>
      <c r="TDR115" s="1009"/>
      <c r="TDS115" s="1009"/>
      <c r="TDT115" s="1009"/>
      <c r="TDU115" s="1009"/>
      <c r="TDV115" s="1009"/>
      <c r="TDW115" s="1009"/>
      <c r="TDX115" s="1009"/>
      <c r="TDY115" s="1009"/>
      <c r="TDZ115" s="1009"/>
      <c r="TEA115" s="1009"/>
      <c r="TEB115" s="1009"/>
      <c r="TEC115" s="1009"/>
      <c r="TED115" s="1009"/>
      <c r="TEE115" s="1009"/>
      <c r="TEF115" s="1009"/>
      <c r="TEG115" s="1009"/>
      <c r="TEH115" s="1009"/>
      <c r="TEI115" s="1009"/>
      <c r="TEJ115" s="1009"/>
      <c r="TEK115" s="1009"/>
      <c r="TEL115" s="1009"/>
      <c r="TEM115" s="1009"/>
      <c r="TEN115" s="1009"/>
      <c r="TEO115" s="1009"/>
      <c r="TEP115" s="1009"/>
      <c r="TEQ115" s="1009"/>
      <c r="TER115" s="1009"/>
      <c r="TES115" s="1009"/>
      <c r="TET115" s="1009"/>
      <c r="TEU115" s="1009"/>
      <c r="TEV115" s="1009"/>
      <c r="TEW115" s="1009"/>
      <c r="TEX115" s="1009"/>
      <c r="TEY115" s="1009"/>
      <c r="TEZ115" s="1009"/>
      <c r="TFA115" s="1009"/>
      <c r="TFB115" s="1009"/>
      <c r="TFC115" s="1009"/>
      <c r="TFD115" s="1009"/>
      <c r="TFE115" s="1009"/>
      <c r="TFF115" s="1009"/>
      <c r="TFG115" s="1009"/>
      <c r="TFH115" s="1009"/>
      <c r="TFI115" s="1009"/>
      <c r="TFJ115" s="1009"/>
      <c r="TFK115" s="1009"/>
      <c r="TFL115" s="1009"/>
      <c r="TFM115" s="1009"/>
      <c r="TFN115" s="1009"/>
      <c r="TFO115" s="1009"/>
      <c r="TFP115" s="1009"/>
      <c r="TFQ115" s="1009"/>
      <c r="TFR115" s="1009"/>
      <c r="TFS115" s="1009"/>
      <c r="TFT115" s="1009"/>
      <c r="TFU115" s="1009"/>
      <c r="TFV115" s="1009"/>
      <c r="TFW115" s="1009"/>
      <c r="TFX115" s="1009"/>
      <c r="TFY115" s="1009"/>
      <c r="TFZ115" s="1009"/>
      <c r="TGA115" s="1009"/>
      <c r="TGB115" s="1009"/>
      <c r="TGC115" s="1009"/>
      <c r="TGD115" s="1009"/>
      <c r="TGE115" s="1009"/>
      <c r="TGF115" s="1009"/>
      <c r="TGG115" s="1009"/>
      <c r="TGH115" s="1009"/>
      <c r="TGI115" s="1009"/>
      <c r="TGJ115" s="1009"/>
      <c r="TGK115" s="1009"/>
      <c r="TGL115" s="1009"/>
      <c r="TGM115" s="1009"/>
      <c r="TGN115" s="1009"/>
      <c r="TGO115" s="1009"/>
      <c r="TGP115" s="1009"/>
      <c r="TGQ115" s="1009"/>
      <c r="TGR115" s="1009"/>
      <c r="TGS115" s="1009"/>
      <c r="TGT115" s="1009"/>
      <c r="TGU115" s="1009"/>
      <c r="TGV115" s="1009"/>
      <c r="TGW115" s="1009"/>
      <c r="TGX115" s="1009"/>
      <c r="TGY115" s="1009"/>
      <c r="TGZ115" s="1009"/>
      <c r="THA115" s="1009"/>
      <c r="THB115" s="1009"/>
      <c r="THC115" s="1009"/>
      <c r="THD115" s="1009"/>
      <c r="THE115" s="1009"/>
      <c r="THF115" s="1009"/>
      <c r="THG115" s="1009"/>
      <c r="THH115" s="1009"/>
      <c r="THI115" s="1009"/>
      <c r="THJ115" s="1009"/>
      <c r="THK115" s="1009"/>
      <c r="THL115" s="1009"/>
      <c r="THM115" s="1009"/>
      <c r="THN115" s="1009"/>
      <c r="THO115" s="1009"/>
      <c r="THP115" s="1009"/>
      <c r="THQ115" s="1009"/>
      <c r="THR115" s="1009"/>
      <c r="THS115" s="1009"/>
      <c r="THT115" s="1009"/>
      <c r="THU115" s="1009"/>
      <c r="THV115" s="1009"/>
      <c r="THW115" s="1009"/>
      <c r="THX115" s="1009"/>
      <c r="THY115" s="1009"/>
      <c r="THZ115" s="1009"/>
      <c r="TIA115" s="1009"/>
      <c r="TIB115" s="1009"/>
      <c r="TIC115" s="1009"/>
      <c r="TID115" s="1009"/>
      <c r="TIE115" s="1009"/>
      <c r="TIF115" s="1009"/>
      <c r="TIG115" s="1009"/>
      <c r="TIH115" s="1009"/>
      <c r="TII115" s="1009"/>
      <c r="TIJ115" s="1009"/>
      <c r="TIK115" s="1009"/>
      <c r="TIL115" s="1009"/>
      <c r="TIM115" s="1009"/>
      <c r="TIN115" s="1009"/>
      <c r="TIO115" s="1009"/>
      <c r="TIP115" s="1009"/>
      <c r="TIQ115" s="1009"/>
      <c r="TIR115" s="1009"/>
      <c r="TIS115" s="1009"/>
      <c r="TIT115" s="1009"/>
      <c r="TIU115" s="1009"/>
      <c r="TIV115" s="1009"/>
      <c r="TIW115" s="1009"/>
      <c r="TIX115" s="1009"/>
      <c r="TIY115" s="1009"/>
      <c r="TIZ115" s="1009"/>
      <c r="TJA115" s="1009"/>
      <c r="TJB115" s="1009"/>
      <c r="TJC115" s="1009"/>
      <c r="TJD115" s="1009"/>
      <c r="TJE115" s="1009"/>
      <c r="TJF115" s="1009"/>
      <c r="TJG115" s="1009"/>
      <c r="TJH115" s="1009"/>
      <c r="TJI115" s="1009"/>
      <c r="TJJ115" s="1009"/>
      <c r="TJK115" s="1009"/>
      <c r="TJL115" s="1009"/>
      <c r="TJM115" s="1009"/>
      <c r="TJN115" s="1009"/>
      <c r="TJO115" s="1009"/>
      <c r="TJP115" s="1009"/>
      <c r="TJQ115" s="1009"/>
      <c r="TJR115" s="1009"/>
      <c r="TJS115" s="1009"/>
      <c r="TJT115" s="1009"/>
      <c r="TJU115" s="1009"/>
      <c r="TJV115" s="1009"/>
      <c r="TJW115" s="1009"/>
      <c r="TJX115" s="1009"/>
      <c r="TJY115" s="1009"/>
      <c r="TJZ115" s="1009"/>
      <c r="TKA115" s="1009"/>
      <c r="TKB115" s="1009"/>
      <c r="TKC115" s="1009"/>
      <c r="TKD115" s="1009"/>
      <c r="TKE115" s="1009"/>
      <c r="TKF115" s="1009"/>
      <c r="TKG115" s="1009"/>
      <c r="TKH115" s="1009"/>
      <c r="TKI115" s="1009"/>
      <c r="TKJ115" s="1009"/>
      <c r="TKK115" s="1009"/>
      <c r="TKL115" s="1009"/>
      <c r="TKM115" s="1009"/>
      <c r="TKN115" s="1009"/>
      <c r="TKO115" s="1009"/>
      <c r="TKP115" s="1009"/>
      <c r="TKQ115" s="1009"/>
      <c r="TKR115" s="1009"/>
      <c r="TKS115" s="1009"/>
      <c r="TKT115" s="1009"/>
      <c r="TKU115" s="1009"/>
      <c r="TKV115" s="1009"/>
      <c r="TKW115" s="1009"/>
      <c r="TKX115" s="1009"/>
      <c r="TKY115" s="1009"/>
      <c r="TKZ115" s="1009"/>
      <c r="TLA115" s="1009"/>
      <c r="TLB115" s="1009"/>
      <c r="TLC115" s="1009"/>
      <c r="TLD115" s="1009"/>
      <c r="TLE115" s="1009"/>
      <c r="TLF115" s="1009"/>
      <c r="TLG115" s="1009"/>
      <c r="TLH115" s="1009"/>
      <c r="TLI115" s="1009"/>
      <c r="TLJ115" s="1009"/>
      <c r="TLK115" s="1009"/>
      <c r="TLL115" s="1009"/>
      <c r="TLM115" s="1009"/>
      <c r="TLN115" s="1009"/>
      <c r="TLO115" s="1009"/>
      <c r="TLP115" s="1009"/>
      <c r="TLQ115" s="1009"/>
      <c r="TLR115" s="1009"/>
      <c r="TLS115" s="1009"/>
      <c r="TLT115" s="1009"/>
      <c r="TLU115" s="1009"/>
      <c r="TLV115" s="1009"/>
      <c r="TLW115" s="1009"/>
      <c r="TLX115" s="1009"/>
      <c r="TLY115" s="1009"/>
      <c r="TLZ115" s="1009"/>
      <c r="TMA115" s="1009"/>
      <c r="TMB115" s="1009"/>
      <c r="TMC115" s="1009"/>
      <c r="TMD115" s="1009"/>
      <c r="TME115" s="1009"/>
      <c r="TMF115" s="1009"/>
      <c r="TMG115" s="1009"/>
      <c r="TMH115" s="1009"/>
      <c r="TMI115" s="1009"/>
      <c r="TMJ115" s="1009"/>
      <c r="TMK115" s="1009"/>
      <c r="TML115" s="1009"/>
      <c r="TMM115" s="1009"/>
      <c r="TMN115" s="1009"/>
      <c r="TMO115" s="1009"/>
      <c r="TMP115" s="1009"/>
      <c r="TMQ115" s="1009"/>
      <c r="TMR115" s="1009"/>
      <c r="TMS115" s="1009"/>
      <c r="TMT115" s="1009"/>
      <c r="TMU115" s="1009"/>
      <c r="TMV115" s="1009"/>
      <c r="TMW115" s="1009"/>
      <c r="TMX115" s="1009"/>
      <c r="TMY115" s="1009"/>
      <c r="TMZ115" s="1009"/>
      <c r="TNA115" s="1009"/>
      <c r="TNB115" s="1009"/>
      <c r="TNC115" s="1009"/>
      <c r="TND115" s="1009"/>
      <c r="TNE115" s="1009"/>
      <c r="TNF115" s="1009"/>
      <c r="TNG115" s="1009"/>
      <c r="TNH115" s="1009"/>
      <c r="TNI115" s="1009"/>
      <c r="TNJ115" s="1009"/>
      <c r="TNK115" s="1009"/>
      <c r="TNL115" s="1009"/>
      <c r="TNM115" s="1009"/>
      <c r="TNN115" s="1009"/>
      <c r="TNO115" s="1009"/>
      <c r="TNP115" s="1009"/>
      <c r="TNQ115" s="1009"/>
      <c r="TNR115" s="1009"/>
      <c r="TNS115" s="1009"/>
      <c r="TNT115" s="1009"/>
      <c r="TNU115" s="1009"/>
      <c r="TNV115" s="1009"/>
      <c r="TNW115" s="1009"/>
      <c r="TNX115" s="1009"/>
      <c r="TNY115" s="1009"/>
      <c r="TNZ115" s="1009"/>
      <c r="TOA115" s="1009"/>
      <c r="TOB115" s="1009"/>
      <c r="TOC115" s="1009"/>
      <c r="TOD115" s="1009"/>
      <c r="TOE115" s="1009"/>
      <c r="TOF115" s="1009"/>
      <c r="TOG115" s="1009"/>
      <c r="TOH115" s="1009"/>
      <c r="TOI115" s="1009"/>
      <c r="TOJ115" s="1009"/>
      <c r="TOK115" s="1009"/>
      <c r="TOL115" s="1009"/>
      <c r="TOM115" s="1009"/>
      <c r="TON115" s="1009"/>
      <c r="TOO115" s="1009"/>
      <c r="TOP115" s="1009"/>
      <c r="TOQ115" s="1009"/>
      <c r="TOR115" s="1009"/>
      <c r="TOS115" s="1009"/>
      <c r="TOT115" s="1009"/>
      <c r="TOU115" s="1009"/>
      <c r="TOV115" s="1009"/>
      <c r="TOW115" s="1009"/>
      <c r="TOX115" s="1009"/>
      <c r="TOY115" s="1009"/>
      <c r="TOZ115" s="1009"/>
      <c r="TPA115" s="1009"/>
      <c r="TPB115" s="1009"/>
      <c r="TPC115" s="1009"/>
      <c r="TPD115" s="1009"/>
      <c r="TPE115" s="1009"/>
      <c r="TPF115" s="1009"/>
      <c r="TPG115" s="1009"/>
      <c r="TPH115" s="1009"/>
      <c r="TPI115" s="1009"/>
      <c r="TPJ115" s="1009"/>
      <c r="TPK115" s="1009"/>
      <c r="TPL115" s="1009"/>
      <c r="TPM115" s="1009"/>
      <c r="TPN115" s="1009"/>
      <c r="TPO115" s="1009"/>
      <c r="TPP115" s="1009"/>
      <c r="TPQ115" s="1009"/>
      <c r="TPR115" s="1009"/>
      <c r="TPS115" s="1009"/>
      <c r="TPT115" s="1009"/>
      <c r="TPU115" s="1009"/>
      <c r="TPV115" s="1009"/>
      <c r="TPW115" s="1009"/>
      <c r="TPX115" s="1009"/>
      <c r="TPY115" s="1009"/>
      <c r="TPZ115" s="1009"/>
      <c r="TQA115" s="1009"/>
      <c r="TQB115" s="1009"/>
      <c r="TQC115" s="1009"/>
      <c r="TQD115" s="1009"/>
      <c r="TQE115" s="1009"/>
      <c r="TQF115" s="1009"/>
      <c r="TQG115" s="1009"/>
      <c r="TQH115" s="1009"/>
      <c r="TQI115" s="1009"/>
      <c r="TQJ115" s="1009"/>
      <c r="TQK115" s="1009"/>
      <c r="TQL115" s="1009"/>
      <c r="TQM115" s="1009"/>
      <c r="TQN115" s="1009"/>
      <c r="TQO115" s="1009"/>
      <c r="TQP115" s="1009"/>
      <c r="TQQ115" s="1009"/>
      <c r="TQR115" s="1009"/>
      <c r="TQS115" s="1009"/>
      <c r="TQT115" s="1009"/>
      <c r="TQU115" s="1009"/>
      <c r="TQV115" s="1009"/>
      <c r="TQW115" s="1009"/>
      <c r="TQX115" s="1009"/>
      <c r="TQY115" s="1009"/>
      <c r="TQZ115" s="1009"/>
      <c r="TRA115" s="1009"/>
      <c r="TRB115" s="1009"/>
      <c r="TRC115" s="1009"/>
      <c r="TRD115" s="1009"/>
      <c r="TRE115" s="1009"/>
      <c r="TRF115" s="1009"/>
      <c r="TRG115" s="1009"/>
      <c r="TRH115" s="1009"/>
      <c r="TRI115" s="1009"/>
      <c r="TRJ115" s="1009"/>
      <c r="TRK115" s="1009"/>
      <c r="TRL115" s="1009"/>
      <c r="TRM115" s="1009"/>
      <c r="TRN115" s="1009"/>
      <c r="TRO115" s="1009"/>
      <c r="TRP115" s="1009"/>
      <c r="TRQ115" s="1009"/>
      <c r="TRR115" s="1009"/>
      <c r="TRS115" s="1009"/>
      <c r="TRT115" s="1009"/>
      <c r="TRU115" s="1009"/>
      <c r="TRV115" s="1009"/>
      <c r="TRW115" s="1009"/>
      <c r="TRX115" s="1009"/>
      <c r="TRY115" s="1009"/>
      <c r="TRZ115" s="1009"/>
      <c r="TSA115" s="1009"/>
      <c r="TSB115" s="1009"/>
      <c r="TSC115" s="1009"/>
      <c r="TSD115" s="1009"/>
      <c r="TSE115" s="1009"/>
      <c r="TSF115" s="1009"/>
      <c r="TSG115" s="1009"/>
      <c r="TSH115" s="1009"/>
      <c r="TSI115" s="1009"/>
      <c r="TSJ115" s="1009"/>
      <c r="TSK115" s="1009"/>
      <c r="TSL115" s="1009"/>
      <c r="TSM115" s="1009"/>
      <c r="TSN115" s="1009"/>
      <c r="TSO115" s="1009"/>
      <c r="TSP115" s="1009"/>
      <c r="TSQ115" s="1009"/>
      <c r="TSR115" s="1009"/>
      <c r="TSS115" s="1009"/>
      <c r="TST115" s="1009"/>
      <c r="TSU115" s="1009"/>
      <c r="TSV115" s="1009"/>
      <c r="TSW115" s="1009"/>
      <c r="TSX115" s="1009"/>
      <c r="TSY115" s="1009"/>
      <c r="TSZ115" s="1009"/>
      <c r="TTA115" s="1009"/>
      <c r="TTB115" s="1009"/>
      <c r="TTC115" s="1009"/>
      <c r="TTD115" s="1009"/>
      <c r="TTE115" s="1009"/>
      <c r="TTF115" s="1009"/>
      <c r="TTG115" s="1009"/>
      <c r="TTH115" s="1009"/>
      <c r="TTI115" s="1009"/>
      <c r="TTJ115" s="1009"/>
      <c r="TTK115" s="1009"/>
      <c r="TTL115" s="1009"/>
      <c r="TTM115" s="1009"/>
      <c r="TTN115" s="1009"/>
      <c r="TTO115" s="1009"/>
      <c r="TTP115" s="1009"/>
      <c r="TTQ115" s="1009"/>
      <c r="TTR115" s="1009"/>
      <c r="TTS115" s="1009"/>
      <c r="TTT115" s="1009"/>
      <c r="TTU115" s="1009"/>
      <c r="TTV115" s="1009"/>
      <c r="TTW115" s="1009"/>
      <c r="TTX115" s="1009"/>
      <c r="TTY115" s="1009"/>
      <c r="TTZ115" s="1009"/>
      <c r="TUA115" s="1009"/>
      <c r="TUB115" s="1009"/>
      <c r="TUC115" s="1009"/>
      <c r="TUD115" s="1009"/>
      <c r="TUE115" s="1009"/>
      <c r="TUF115" s="1009"/>
      <c r="TUG115" s="1009"/>
      <c r="TUH115" s="1009"/>
      <c r="TUI115" s="1009"/>
      <c r="TUJ115" s="1009"/>
      <c r="TUK115" s="1009"/>
      <c r="TUL115" s="1009"/>
      <c r="TUM115" s="1009"/>
      <c r="TUN115" s="1009"/>
      <c r="TUO115" s="1009"/>
      <c r="TUP115" s="1009"/>
      <c r="TUQ115" s="1009"/>
      <c r="TUR115" s="1009"/>
      <c r="TUS115" s="1009"/>
      <c r="TUT115" s="1009"/>
      <c r="TUU115" s="1009"/>
      <c r="TUV115" s="1009"/>
      <c r="TUW115" s="1009"/>
      <c r="TUX115" s="1009"/>
      <c r="TUY115" s="1009"/>
      <c r="TUZ115" s="1009"/>
      <c r="TVA115" s="1009"/>
      <c r="TVB115" s="1009"/>
      <c r="TVC115" s="1009"/>
      <c r="TVD115" s="1009"/>
      <c r="TVE115" s="1009"/>
      <c r="TVF115" s="1009"/>
      <c r="TVG115" s="1009"/>
      <c r="TVH115" s="1009"/>
      <c r="TVI115" s="1009"/>
      <c r="TVJ115" s="1009"/>
      <c r="TVK115" s="1009"/>
      <c r="TVL115" s="1009"/>
      <c r="TVM115" s="1009"/>
      <c r="TVN115" s="1009"/>
      <c r="TVO115" s="1009"/>
      <c r="TVP115" s="1009"/>
      <c r="TVQ115" s="1009"/>
      <c r="TVR115" s="1009"/>
      <c r="TVS115" s="1009"/>
      <c r="TVT115" s="1009"/>
      <c r="TVU115" s="1009"/>
      <c r="TVV115" s="1009"/>
      <c r="TVW115" s="1009"/>
      <c r="TVX115" s="1009"/>
      <c r="TVY115" s="1009"/>
      <c r="TVZ115" s="1009"/>
      <c r="TWA115" s="1009"/>
      <c r="TWB115" s="1009"/>
      <c r="TWC115" s="1009"/>
      <c r="TWD115" s="1009"/>
      <c r="TWE115" s="1009"/>
      <c r="TWF115" s="1009"/>
      <c r="TWG115" s="1009"/>
      <c r="TWH115" s="1009"/>
      <c r="TWI115" s="1009"/>
      <c r="TWJ115" s="1009"/>
      <c r="TWK115" s="1009"/>
      <c r="TWL115" s="1009"/>
      <c r="TWM115" s="1009"/>
      <c r="TWN115" s="1009"/>
      <c r="TWO115" s="1009"/>
      <c r="TWP115" s="1009"/>
      <c r="TWQ115" s="1009"/>
      <c r="TWR115" s="1009"/>
      <c r="TWS115" s="1009"/>
      <c r="TWT115" s="1009"/>
      <c r="TWU115" s="1009"/>
      <c r="TWV115" s="1009"/>
      <c r="TWW115" s="1009"/>
      <c r="TWX115" s="1009"/>
      <c r="TWY115" s="1009"/>
      <c r="TWZ115" s="1009"/>
      <c r="TXA115" s="1009"/>
      <c r="TXB115" s="1009"/>
      <c r="TXC115" s="1009"/>
      <c r="TXD115" s="1009"/>
      <c r="TXE115" s="1009"/>
      <c r="TXF115" s="1009"/>
      <c r="TXG115" s="1009"/>
      <c r="TXH115" s="1009"/>
      <c r="TXI115" s="1009"/>
      <c r="TXJ115" s="1009"/>
      <c r="TXK115" s="1009"/>
      <c r="TXL115" s="1009"/>
      <c r="TXM115" s="1009"/>
      <c r="TXN115" s="1009"/>
      <c r="TXO115" s="1009"/>
      <c r="TXP115" s="1009"/>
      <c r="TXQ115" s="1009"/>
      <c r="TXR115" s="1009"/>
      <c r="TXS115" s="1009"/>
      <c r="TXT115" s="1009"/>
      <c r="TXU115" s="1009"/>
      <c r="TXV115" s="1009"/>
      <c r="TXW115" s="1009"/>
      <c r="TXX115" s="1009"/>
      <c r="TXY115" s="1009"/>
      <c r="TXZ115" s="1009"/>
      <c r="TYA115" s="1009"/>
      <c r="TYB115" s="1009"/>
      <c r="TYC115" s="1009"/>
      <c r="TYD115" s="1009"/>
      <c r="TYE115" s="1009"/>
      <c r="TYF115" s="1009"/>
      <c r="TYG115" s="1009"/>
      <c r="TYH115" s="1009"/>
      <c r="TYI115" s="1009"/>
      <c r="TYJ115" s="1009"/>
      <c r="TYK115" s="1009"/>
      <c r="TYL115" s="1009"/>
      <c r="TYM115" s="1009"/>
      <c r="TYN115" s="1009"/>
      <c r="TYO115" s="1009"/>
      <c r="TYP115" s="1009"/>
      <c r="TYQ115" s="1009"/>
      <c r="TYR115" s="1009"/>
      <c r="TYS115" s="1009"/>
      <c r="TYT115" s="1009"/>
      <c r="TYU115" s="1009"/>
      <c r="TYV115" s="1009"/>
      <c r="TYW115" s="1009"/>
      <c r="TYX115" s="1009"/>
      <c r="TYY115" s="1009"/>
      <c r="TYZ115" s="1009"/>
      <c r="TZA115" s="1009"/>
      <c r="TZB115" s="1009"/>
      <c r="TZC115" s="1009"/>
      <c r="TZD115" s="1009"/>
      <c r="TZE115" s="1009"/>
      <c r="TZF115" s="1009"/>
      <c r="TZG115" s="1009"/>
      <c r="TZH115" s="1009"/>
      <c r="TZI115" s="1009"/>
      <c r="TZJ115" s="1009"/>
      <c r="TZK115" s="1009"/>
      <c r="TZL115" s="1009"/>
      <c r="TZM115" s="1009"/>
      <c r="TZN115" s="1009"/>
      <c r="TZO115" s="1009"/>
      <c r="TZP115" s="1009"/>
      <c r="TZQ115" s="1009"/>
      <c r="TZR115" s="1009"/>
      <c r="TZS115" s="1009"/>
      <c r="TZT115" s="1009"/>
      <c r="TZU115" s="1009"/>
      <c r="TZV115" s="1009"/>
      <c r="TZW115" s="1009"/>
      <c r="TZX115" s="1009"/>
      <c r="TZY115" s="1009"/>
      <c r="TZZ115" s="1009"/>
      <c r="UAA115" s="1009"/>
      <c r="UAB115" s="1009"/>
      <c r="UAC115" s="1009"/>
      <c r="UAD115" s="1009"/>
      <c r="UAE115" s="1009"/>
      <c r="UAF115" s="1009"/>
      <c r="UAG115" s="1009"/>
      <c r="UAH115" s="1009"/>
      <c r="UAI115" s="1009"/>
      <c r="UAJ115" s="1009"/>
      <c r="UAK115" s="1009"/>
      <c r="UAL115" s="1009"/>
      <c r="UAM115" s="1009"/>
      <c r="UAN115" s="1009"/>
      <c r="UAO115" s="1009"/>
      <c r="UAP115" s="1009"/>
      <c r="UAQ115" s="1009"/>
      <c r="UAR115" s="1009"/>
      <c r="UAS115" s="1009"/>
      <c r="UAT115" s="1009"/>
      <c r="UAU115" s="1009"/>
      <c r="UAV115" s="1009"/>
      <c r="UAW115" s="1009"/>
      <c r="UAX115" s="1009"/>
      <c r="UAY115" s="1009"/>
      <c r="UAZ115" s="1009"/>
      <c r="UBA115" s="1009"/>
      <c r="UBB115" s="1009"/>
      <c r="UBC115" s="1009"/>
      <c r="UBD115" s="1009"/>
      <c r="UBE115" s="1009"/>
      <c r="UBF115" s="1009"/>
      <c r="UBG115" s="1009"/>
      <c r="UBH115" s="1009"/>
      <c r="UBI115" s="1009"/>
      <c r="UBJ115" s="1009"/>
      <c r="UBK115" s="1009"/>
      <c r="UBL115" s="1009"/>
      <c r="UBM115" s="1009"/>
      <c r="UBN115" s="1009"/>
      <c r="UBO115" s="1009"/>
      <c r="UBP115" s="1009"/>
      <c r="UBQ115" s="1009"/>
      <c r="UBR115" s="1009"/>
      <c r="UBS115" s="1009"/>
      <c r="UBT115" s="1009"/>
      <c r="UBU115" s="1009"/>
      <c r="UBV115" s="1009"/>
      <c r="UBW115" s="1009"/>
      <c r="UBX115" s="1009"/>
      <c r="UBY115" s="1009"/>
      <c r="UBZ115" s="1009"/>
      <c r="UCA115" s="1009"/>
      <c r="UCB115" s="1009"/>
      <c r="UCC115" s="1009"/>
      <c r="UCD115" s="1009"/>
      <c r="UCE115" s="1009"/>
      <c r="UCF115" s="1009"/>
      <c r="UCG115" s="1009"/>
      <c r="UCH115" s="1009"/>
      <c r="UCI115" s="1009"/>
      <c r="UCJ115" s="1009"/>
      <c r="UCK115" s="1009"/>
      <c r="UCL115" s="1009"/>
      <c r="UCM115" s="1009"/>
      <c r="UCN115" s="1009"/>
      <c r="UCO115" s="1009"/>
      <c r="UCP115" s="1009"/>
      <c r="UCQ115" s="1009"/>
      <c r="UCR115" s="1009"/>
      <c r="UCS115" s="1009"/>
      <c r="UCT115" s="1009"/>
      <c r="UCU115" s="1009"/>
      <c r="UCV115" s="1009"/>
      <c r="UCW115" s="1009"/>
      <c r="UCX115" s="1009"/>
      <c r="UCY115" s="1009"/>
      <c r="UCZ115" s="1009"/>
      <c r="UDA115" s="1009"/>
      <c r="UDB115" s="1009"/>
      <c r="UDC115" s="1009"/>
      <c r="UDD115" s="1009"/>
      <c r="UDE115" s="1009"/>
      <c r="UDF115" s="1009"/>
      <c r="UDG115" s="1009"/>
      <c r="UDH115" s="1009"/>
      <c r="UDI115" s="1009"/>
      <c r="UDJ115" s="1009"/>
      <c r="UDK115" s="1009"/>
      <c r="UDL115" s="1009"/>
      <c r="UDM115" s="1009"/>
      <c r="UDN115" s="1009"/>
      <c r="UDO115" s="1009"/>
      <c r="UDP115" s="1009"/>
      <c r="UDQ115" s="1009"/>
      <c r="UDR115" s="1009"/>
      <c r="UDS115" s="1009"/>
      <c r="UDT115" s="1009"/>
      <c r="UDU115" s="1009"/>
      <c r="UDV115" s="1009"/>
      <c r="UDW115" s="1009"/>
      <c r="UDX115" s="1009"/>
      <c r="UDY115" s="1009"/>
      <c r="UDZ115" s="1009"/>
      <c r="UEA115" s="1009"/>
      <c r="UEB115" s="1009"/>
      <c r="UEC115" s="1009"/>
      <c r="UED115" s="1009"/>
      <c r="UEE115" s="1009"/>
      <c r="UEF115" s="1009"/>
      <c r="UEG115" s="1009"/>
      <c r="UEH115" s="1009"/>
      <c r="UEI115" s="1009"/>
      <c r="UEJ115" s="1009"/>
      <c r="UEK115" s="1009"/>
      <c r="UEL115" s="1009"/>
      <c r="UEM115" s="1009"/>
      <c r="UEN115" s="1009"/>
      <c r="UEO115" s="1009"/>
      <c r="UEP115" s="1009"/>
      <c r="UEQ115" s="1009"/>
      <c r="UER115" s="1009"/>
      <c r="UES115" s="1009"/>
      <c r="UET115" s="1009"/>
      <c r="UEU115" s="1009"/>
      <c r="UEV115" s="1009"/>
      <c r="UEW115" s="1009"/>
      <c r="UEX115" s="1009"/>
      <c r="UEY115" s="1009"/>
      <c r="UEZ115" s="1009"/>
      <c r="UFA115" s="1009"/>
      <c r="UFB115" s="1009"/>
      <c r="UFC115" s="1009"/>
      <c r="UFD115" s="1009"/>
      <c r="UFE115" s="1009"/>
      <c r="UFF115" s="1009"/>
      <c r="UFG115" s="1009"/>
      <c r="UFH115" s="1009"/>
      <c r="UFI115" s="1009"/>
      <c r="UFJ115" s="1009"/>
      <c r="UFK115" s="1009"/>
      <c r="UFL115" s="1009"/>
      <c r="UFM115" s="1009"/>
      <c r="UFN115" s="1009"/>
      <c r="UFO115" s="1009"/>
      <c r="UFP115" s="1009"/>
      <c r="UFQ115" s="1009"/>
      <c r="UFR115" s="1009"/>
      <c r="UFS115" s="1009"/>
      <c r="UFT115" s="1009"/>
      <c r="UFU115" s="1009"/>
      <c r="UFV115" s="1009"/>
      <c r="UFW115" s="1009"/>
      <c r="UFX115" s="1009"/>
      <c r="UFY115" s="1009"/>
      <c r="UFZ115" s="1009"/>
      <c r="UGA115" s="1009"/>
      <c r="UGB115" s="1009"/>
      <c r="UGC115" s="1009"/>
      <c r="UGD115" s="1009"/>
      <c r="UGE115" s="1009"/>
      <c r="UGF115" s="1009"/>
      <c r="UGG115" s="1009"/>
      <c r="UGH115" s="1009"/>
      <c r="UGI115" s="1009"/>
      <c r="UGJ115" s="1009"/>
      <c r="UGK115" s="1009"/>
      <c r="UGL115" s="1009"/>
      <c r="UGM115" s="1009"/>
      <c r="UGN115" s="1009"/>
      <c r="UGO115" s="1009"/>
      <c r="UGP115" s="1009"/>
      <c r="UGQ115" s="1009"/>
      <c r="UGR115" s="1009"/>
      <c r="UGS115" s="1009"/>
      <c r="UGT115" s="1009"/>
      <c r="UGU115" s="1009"/>
      <c r="UGV115" s="1009"/>
      <c r="UGW115" s="1009"/>
      <c r="UGX115" s="1009"/>
      <c r="UGY115" s="1009"/>
      <c r="UGZ115" s="1009"/>
      <c r="UHA115" s="1009"/>
      <c r="UHB115" s="1009"/>
      <c r="UHC115" s="1009"/>
      <c r="UHD115" s="1009"/>
      <c r="UHE115" s="1009"/>
      <c r="UHF115" s="1009"/>
      <c r="UHG115" s="1009"/>
      <c r="UHH115" s="1009"/>
      <c r="UHI115" s="1009"/>
      <c r="UHJ115" s="1009"/>
      <c r="UHK115" s="1009"/>
      <c r="UHL115" s="1009"/>
      <c r="UHM115" s="1009"/>
      <c r="UHN115" s="1009"/>
      <c r="UHO115" s="1009"/>
      <c r="UHP115" s="1009"/>
      <c r="UHQ115" s="1009"/>
      <c r="UHR115" s="1009"/>
      <c r="UHS115" s="1009"/>
      <c r="UHT115" s="1009"/>
      <c r="UHU115" s="1009"/>
      <c r="UHV115" s="1009"/>
      <c r="UHW115" s="1009"/>
      <c r="UHX115" s="1009"/>
      <c r="UHY115" s="1009"/>
      <c r="UHZ115" s="1009"/>
      <c r="UIA115" s="1009"/>
      <c r="UIB115" s="1009"/>
      <c r="UIC115" s="1009"/>
      <c r="UID115" s="1009"/>
      <c r="UIE115" s="1009"/>
      <c r="UIF115" s="1009"/>
      <c r="UIG115" s="1009"/>
      <c r="UIH115" s="1009"/>
      <c r="UII115" s="1009"/>
      <c r="UIJ115" s="1009"/>
      <c r="UIK115" s="1009"/>
      <c r="UIL115" s="1009"/>
      <c r="UIM115" s="1009"/>
      <c r="UIN115" s="1009"/>
      <c r="UIO115" s="1009"/>
      <c r="UIP115" s="1009"/>
      <c r="UIQ115" s="1009"/>
      <c r="UIR115" s="1009"/>
      <c r="UIS115" s="1009"/>
      <c r="UIT115" s="1009"/>
      <c r="UIU115" s="1009"/>
      <c r="UIV115" s="1009"/>
      <c r="UIW115" s="1009"/>
      <c r="UIX115" s="1009"/>
      <c r="UIY115" s="1009"/>
      <c r="UIZ115" s="1009"/>
      <c r="UJA115" s="1009"/>
      <c r="UJB115" s="1009"/>
      <c r="UJC115" s="1009"/>
      <c r="UJD115" s="1009"/>
      <c r="UJE115" s="1009"/>
      <c r="UJF115" s="1009"/>
      <c r="UJG115" s="1009"/>
      <c r="UJH115" s="1009"/>
      <c r="UJI115" s="1009"/>
      <c r="UJJ115" s="1009"/>
      <c r="UJK115" s="1009"/>
      <c r="UJL115" s="1009"/>
      <c r="UJM115" s="1009"/>
      <c r="UJN115" s="1009"/>
      <c r="UJO115" s="1009"/>
      <c r="UJP115" s="1009"/>
      <c r="UJQ115" s="1009"/>
      <c r="UJR115" s="1009"/>
      <c r="UJS115" s="1009"/>
      <c r="UJT115" s="1009"/>
      <c r="UJU115" s="1009"/>
      <c r="UJV115" s="1009"/>
      <c r="UJW115" s="1009"/>
      <c r="UJX115" s="1009"/>
      <c r="UJY115" s="1009"/>
      <c r="UJZ115" s="1009"/>
      <c r="UKA115" s="1009"/>
      <c r="UKB115" s="1009"/>
      <c r="UKC115" s="1009"/>
      <c r="UKD115" s="1009"/>
      <c r="UKE115" s="1009"/>
      <c r="UKF115" s="1009"/>
      <c r="UKG115" s="1009"/>
      <c r="UKH115" s="1009"/>
      <c r="UKI115" s="1009"/>
      <c r="UKJ115" s="1009"/>
      <c r="UKK115" s="1009"/>
      <c r="UKL115" s="1009"/>
      <c r="UKM115" s="1009"/>
      <c r="UKN115" s="1009"/>
      <c r="UKO115" s="1009"/>
      <c r="UKP115" s="1009"/>
      <c r="UKQ115" s="1009"/>
      <c r="UKR115" s="1009"/>
      <c r="UKS115" s="1009"/>
      <c r="UKT115" s="1009"/>
      <c r="UKU115" s="1009"/>
      <c r="UKV115" s="1009"/>
      <c r="UKW115" s="1009"/>
      <c r="UKX115" s="1009"/>
      <c r="UKY115" s="1009"/>
      <c r="UKZ115" s="1009"/>
      <c r="ULA115" s="1009"/>
      <c r="ULB115" s="1009"/>
      <c r="ULC115" s="1009"/>
      <c r="ULD115" s="1009"/>
      <c r="ULE115" s="1009"/>
      <c r="ULF115" s="1009"/>
      <c r="ULG115" s="1009"/>
      <c r="ULH115" s="1009"/>
      <c r="ULI115" s="1009"/>
      <c r="ULJ115" s="1009"/>
      <c r="ULK115" s="1009"/>
      <c r="ULL115" s="1009"/>
      <c r="ULM115" s="1009"/>
      <c r="ULN115" s="1009"/>
      <c r="ULO115" s="1009"/>
      <c r="ULP115" s="1009"/>
      <c r="ULQ115" s="1009"/>
      <c r="ULR115" s="1009"/>
      <c r="ULS115" s="1009"/>
      <c r="ULT115" s="1009"/>
      <c r="ULU115" s="1009"/>
      <c r="ULV115" s="1009"/>
      <c r="ULW115" s="1009"/>
      <c r="ULX115" s="1009"/>
      <c r="ULY115" s="1009"/>
      <c r="ULZ115" s="1009"/>
      <c r="UMA115" s="1009"/>
      <c r="UMB115" s="1009"/>
      <c r="UMC115" s="1009"/>
      <c r="UMD115" s="1009"/>
      <c r="UME115" s="1009"/>
      <c r="UMF115" s="1009"/>
      <c r="UMG115" s="1009"/>
      <c r="UMH115" s="1009"/>
      <c r="UMI115" s="1009"/>
      <c r="UMJ115" s="1009"/>
      <c r="UMK115" s="1009"/>
      <c r="UML115" s="1009"/>
      <c r="UMM115" s="1009"/>
      <c r="UMN115" s="1009"/>
      <c r="UMO115" s="1009"/>
      <c r="UMP115" s="1009"/>
      <c r="UMQ115" s="1009"/>
      <c r="UMR115" s="1009"/>
      <c r="UMS115" s="1009"/>
      <c r="UMT115" s="1009"/>
      <c r="UMU115" s="1009"/>
      <c r="UMV115" s="1009"/>
      <c r="UMW115" s="1009"/>
      <c r="UMX115" s="1009"/>
      <c r="UMY115" s="1009"/>
      <c r="UMZ115" s="1009"/>
      <c r="UNA115" s="1009"/>
      <c r="UNB115" s="1009"/>
      <c r="UNC115" s="1009"/>
      <c r="UND115" s="1009"/>
      <c r="UNE115" s="1009"/>
      <c r="UNF115" s="1009"/>
      <c r="UNG115" s="1009"/>
      <c r="UNH115" s="1009"/>
      <c r="UNI115" s="1009"/>
      <c r="UNJ115" s="1009"/>
      <c r="UNK115" s="1009"/>
      <c r="UNL115" s="1009"/>
      <c r="UNM115" s="1009"/>
      <c r="UNN115" s="1009"/>
      <c r="UNO115" s="1009"/>
      <c r="UNP115" s="1009"/>
      <c r="UNQ115" s="1009"/>
      <c r="UNR115" s="1009"/>
      <c r="UNS115" s="1009"/>
      <c r="UNT115" s="1009"/>
      <c r="UNU115" s="1009"/>
      <c r="UNV115" s="1009"/>
      <c r="UNW115" s="1009"/>
      <c r="UNX115" s="1009"/>
      <c r="UNY115" s="1009"/>
      <c r="UNZ115" s="1009"/>
      <c r="UOA115" s="1009"/>
      <c r="UOB115" s="1009"/>
      <c r="UOC115" s="1009"/>
      <c r="UOD115" s="1009"/>
      <c r="UOE115" s="1009"/>
      <c r="UOF115" s="1009"/>
      <c r="UOG115" s="1009"/>
      <c r="UOH115" s="1009"/>
      <c r="UOI115" s="1009"/>
      <c r="UOJ115" s="1009"/>
      <c r="UOK115" s="1009"/>
      <c r="UOL115" s="1009"/>
      <c r="UOM115" s="1009"/>
      <c r="UON115" s="1009"/>
      <c r="UOO115" s="1009"/>
      <c r="UOP115" s="1009"/>
      <c r="UOQ115" s="1009"/>
      <c r="UOR115" s="1009"/>
      <c r="UOS115" s="1009"/>
      <c r="UOT115" s="1009"/>
      <c r="UOU115" s="1009"/>
      <c r="UOV115" s="1009"/>
      <c r="UOW115" s="1009"/>
      <c r="UOX115" s="1009"/>
      <c r="UOY115" s="1009"/>
      <c r="UOZ115" s="1009"/>
      <c r="UPA115" s="1009"/>
      <c r="UPB115" s="1009"/>
      <c r="UPC115" s="1009"/>
      <c r="UPD115" s="1009"/>
      <c r="UPE115" s="1009"/>
      <c r="UPF115" s="1009"/>
      <c r="UPG115" s="1009"/>
      <c r="UPH115" s="1009"/>
      <c r="UPI115" s="1009"/>
      <c r="UPJ115" s="1009"/>
      <c r="UPK115" s="1009"/>
      <c r="UPL115" s="1009"/>
      <c r="UPM115" s="1009"/>
      <c r="UPN115" s="1009"/>
      <c r="UPO115" s="1009"/>
      <c r="UPP115" s="1009"/>
      <c r="UPQ115" s="1009"/>
      <c r="UPR115" s="1009"/>
      <c r="UPS115" s="1009"/>
      <c r="UPT115" s="1009"/>
      <c r="UPU115" s="1009"/>
      <c r="UPV115" s="1009"/>
      <c r="UPW115" s="1009"/>
      <c r="UPX115" s="1009"/>
      <c r="UPY115" s="1009"/>
      <c r="UPZ115" s="1009"/>
      <c r="UQA115" s="1009"/>
      <c r="UQB115" s="1009"/>
      <c r="UQC115" s="1009"/>
      <c r="UQD115" s="1009"/>
      <c r="UQE115" s="1009"/>
      <c r="UQF115" s="1009"/>
      <c r="UQG115" s="1009"/>
      <c r="UQH115" s="1009"/>
      <c r="UQI115" s="1009"/>
      <c r="UQJ115" s="1009"/>
      <c r="UQK115" s="1009"/>
      <c r="UQL115" s="1009"/>
      <c r="UQM115" s="1009"/>
      <c r="UQN115" s="1009"/>
      <c r="UQO115" s="1009"/>
      <c r="UQP115" s="1009"/>
      <c r="UQQ115" s="1009"/>
      <c r="UQR115" s="1009"/>
      <c r="UQS115" s="1009"/>
      <c r="UQT115" s="1009"/>
      <c r="UQU115" s="1009"/>
      <c r="UQV115" s="1009"/>
      <c r="UQW115" s="1009"/>
      <c r="UQX115" s="1009"/>
      <c r="UQY115" s="1009"/>
      <c r="UQZ115" s="1009"/>
      <c r="URA115" s="1009"/>
      <c r="URB115" s="1009"/>
      <c r="URC115" s="1009"/>
      <c r="URD115" s="1009"/>
      <c r="URE115" s="1009"/>
      <c r="URF115" s="1009"/>
      <c r="URG115" s="1009"/>
      <c r="URH115" s="1009"/>
      <c r="URI115" s="1009"/>
      <c r="URJ115" s="1009"/>
      <c r="URK115" s="1009"/>
      <c r="URL115" s="1009"/>
      <c r="URM115" s="1009"/>
      <c r="URN115" s="1009"/>
      <c r="URO115" s="1009"/>
      <c r="URP115" s="1009"/>
      <c r="URQ115" s="1009"/>
      <c r="URR115" s="1009"/>
      <c r="URS115" s="1009"/>
      <c r="URT115" s="1009"/>
      <c r="URU115" s="1009"/>
      <c r="URV115" s="1009"/>
      <c r="URW115" s="1009"/>
      <c r="URX115" s="1009"/>
      <c r="URY115" s="1009"/>
      <c r="URZ115" s="1009"/>
      <c r="USA115" s="1009"/>
      <c r="USB115" s="1009"/>
      <c r="USC115" s="1009"/>
      <c r="USD115" s="1009"/>
      <c r="USE115" s="1009"/>
      <c r="USF115" s="1009"/>
      <c r="USG115" s="1009"/>
      <c r="USH115" s="1009"/>
      <c r="USI115" s="1009"/>
      <c r="USJ115" s="1009"/>
      <c r="USK115" s="1009"/>
      <c r="USL115" s="1009"/>
      <c r="USM115" s="1009"/>
      <c r="USN115" s="1009"/>
      <c r="USO115" s="1009"/>
      <c r="USP115" s="1009"/>
      <c r="USQ115" s="1009"/>
      <c r="USR115" s="1009"/>
      <c r="USS115" s="1009"/>
      <c r="UST115" s="1009"/>
      <c r="USU115" s="1009"/>
      <c r="USV115" s="1009"/>
      <c r="USW115" s="1009"/>
      <c r="USX115" s="1009"/>
      <c r="USY115" s="1009"/>
      <c r="USZ115" s="1009"/>
      <c r="UTA115" s="1009"/>
      <c r="UTB115" s="1009"/>
      <c r="UTC115" s="1009"/>
      <c r="UTD115" s="1009"/>
      <c r="UTE115" s="1009"/>
      <c r="UTF115" s="1009"/>
      <c r="UTG115" s="1009"/>
      <c r="UTH115" s="1009"/>
      <c r="UTI115" s="1009"/>
      <c r="UTJ115" s="1009"/>
      <c r="UTK115" s="1009"/>
      <c r="UTL115" s="1009"/>
      <c r="UTM115" s="1009"/>
      <c r="UTN115" s="1009"/>
      <c r="UTO115" s="1009"/>
      <c r="UTP115" s="1009"/>
      <c r="UTQ115" s="1009"/>
      <c r="UTR115" s="1009"/>
      <c r="UTS115" s="1009"/>
      <c r="UTT115" s="1009"/>
      <c r="UTU115" s="1009"/>
      <c r="UTV115" s="1009"/>
      <c r="UTW115" s="1009"/>
      <c r="UTX115" s="1009"/>
      <c r="UTY115" s="1009"/>
      <c r="UTZ115" s="1009"/>
      <c r="UUA115" s="1009"/>
      <c r="UUB115" s="1009"/>
      <c r="UUC115" s="1009"/>
      <c r="UUD115" s="1009"/>
      <c r="UUE115" s="1009"/>
      <c r="UUF115" s="1009"/>
      <c r="UUG115" s="1009"/>
      <c r="UUH115" s="1009"/>
      <c r="UUI115" s="1009"/>
      <c r="UUJ115" s="1009"/>
      <c r="UUK115" s="1009"/>
      <c r="UUL115" s="1009"/>
      <c r="UUM115" s="1009"/>
      <c r="UUN115" s="1009"/>
      <c r="UUO115" s="1009"/>
      <c r="UUP115" s="1009"/>
      <c r="UUQ115" s="1009"/>
      <c r="UUR115" s="1009"/>
      <c r="UUS115" s="1009"/>
      <c r="UUT115" s="1009"/>
      <c r="UUU115" s="1009"/>
      <c r="UUV115" s="1009"/>
      <c r="UUW115" s="1009"/>
      <c r="UUX115" s="1009"/>
      <c r="UUY115" s="1009"/>
      <c r="UUZ115" s="1009"/>
      <c r="UVA115" s="1009"/>
      <c r="UVB115" s="1009"/>
      <c r="UVC115" s="1009"/>
      <c r="UVD115" s="1009"/>
      <c r="UVE115" s="1009"/>
      <c r="UVF115" s="1009"/>
      <c r="UVG115" s="1009"/>
      <c r="UVH115" s="1009"/>
      <c r="UVI115" s="1009"/>
      <c r="UVJ115" s="1009"/>
      <c r="UVK115" s="1009"/>
      <c r="UVL115" s="1009"/>
      <c r="UVM115" s="1009"/>
      <c r="UVN115" s="1009"/>
      <c r="UVO115" s="1009"/>
      <c r="UVP115" s="1009"/>
      <c r="UVQ115" s="1009"/>
      <c r="UVR115" s="1009"/>
      <c r="UVS115" s="1009"/>
      <c r="UVT115" s="1009"/>
      <c r="UVU115" s="1009"/>
      <c r="UVV115" s="1009"/>
      <c r="UVW115" s="1009"/>
      <c r="UVX115" s="1009"/>
      <c r="UVY115" s="1009"/>
      <c r="UVZ115" s="1009"/>
      <c r="UWA115" s="1009"/>
      <c r="UWB115" s="1009"/>
      <c r="UWC115" s="1009"/>
      <c r="UWD115" s="1009"/>
      <c r="UWE115" s="1009"/>
      <c r="UWF115" s="1009"/>
      <c r="UWG115" s="1009"/>
      <c r="UWH115" s="1009"/>
      <c r="UWI115" s="1009"/>
      <c r="UWJ115" s="1009"/>
      <c r="UWK115" s="1009"/>
      <c r="UWL115" s="1009"/>
      <c r="UWM115" s="1009"/>
      <c r="UWN115" s="1009"/>
      <c r="UWO115" s="1009"/>
      <c r="UWP115" s="1009"/>
      <c r="UWQ115" s="1009"/>
      <c r="UWR115" s="1009"/>
      <c r="UWS115" s="1009"/>
      <c r="UWT115" s="1009"/>
      <c r="UWU115" s="1009"/>
      <c r="UWV115" s="1009"/>
      <c r="UWW115" s="1009"/>
      <c r="UWX115" s="1009"/>
      <c r="UWY115" s="1009"/>
      <c r="UWZ115" s="1009"/>
      <c r="UXA115" s="1009"/>
      <c r="UXB115" s="1009"/>
      <c r="UXC115" s="1009"/>
      <c r="UXD115" s="1009"/>
      <c r="UXE115" s="1009"/>
      <c r="UXF115" s="1009"/>
      <c r="UXG115" s="1009"/>
      <c r="UXH115" s="1009"/>
      <c r="UXI115" s="1009"/>
      <c r="UXJ115" s="1009"/>
      <c r="UXK115" s="1009"/>
      <c r="UXL115" s="1009"/>
      <c r="UXM115" s="1009"/>
      <c r="UXN115" s="1009"/>
      <c r="UXO115" s="1009"/>
      <c r="UXP115" s="1009"/>
      <c r="UXQ115" s="1009"/>
      <c r="UXR115" s="1009"/>
      <c r="UXS115" s="1009"/>
      <c r="UXT115" s="1009"/>
      <c r="UXU115" s="1009"/>
      <c r="UXV115" s="1009"/>
      <c r="UXW115" s="1009"/>
      <c r="UXX115" s="1009"/>
      <c r="UXY115" s="1009"/>
      <c r="UXZ115" s="1009"/>
      <c r="UYA115" s="1009"/>
      <c r="UYB115" s="1009"/>
      <c r="UYC115" s="1009"/>
      <c r="UYD115" s="1009"/>
      <c r="UYE115" s="1009"/>
      <c r="UYF115" s="1009"/>
      <c r="UYG115" s="1009"/>
      <c r="UYH115" s="1009"/>
      <c r="UYI115" s="1009"/>
      <c r="UYJ115" s="1009"/>
      <c r="UYK115" s="1009"/>
      <c r="UYL115" s="1009"/>
      <c r="UYM115" s="1009"/>
      <c r="UYN115" s="1009"/>
      <c r="UYO115" s="1009"/>
      <c r="UYP115" s="1009"/>
      <c r="UYQ115" s="1009"/>
      <c r="UYR115" s="1009"/>
      <c r="UYS115" s="1009"/>
      <c r="UYT115" s="1009"/>
      <c r="UYU115" s="1009"/>
      <c r="UYV115" s="1009"/>
      <c r="UYW115" s="1009"/>
      <c r="UYX115" s="1009"/>
      <c r="UYY115" s="1009"/>
      <c r="UYZ115" s="1009"/>
      <c r="UZA115" s="1009"/>
      <c r="UZB115" s="1009"/>
      <c r="UZC115" s="1009"/>
      <c r="UZD115" s="1009"/>
      <c r="UZE115" s="1009"/>
      <c r="UZF115" s="1009"/>
      <c r="UZG115" s="1009"/>
      <c r="UZH115" s="1009"/>
      <c r="UZI115" s="1009"/>
      <c r="UZJ115" s="1009"/>
      <c r="UZK115" s="1009"/>
      <c r="UZL115" s="1009"/>
      <c r="UZM115" s="1009"/>
      <c r="UZN115" s="1009"/>
      <c r="UZO115" s="1009"/>
      <c r="UZP115" s="1009"/>
      <c r="UZQ115" s="1009"/>
      <c r="UZR115" s="1009"/>
      <c r="UZS115" s="1009"/>
      <c r="UZT115" s="1009"/>
      <c r="UZU115" s="1009"/>
      <c r="UZV115" s="1009"/>
      <c r="UZW115" s="1009"/>
      <c r="UZX115" s="1009"/>
      <c r="UZY115" s="1009"/>
      <c r="UZZ115" s="1009"/>
      <c r="VAA115" s="1009"/>
      <c r="VAB115" s="1009"/>
      <c r="VAC115" s="1009"/>
      <c r="VAD115" s="1009"/>
      <c r="VAE115" s="1009"/>
      <c r="VAF115" s="1009"/>
      <c r="VAG115" s="1009"/>
      <c r="VAH115" s="1009"/>
      <c r="VAI115" s="1009"/>
      <c r="VAJ115" s="1009"/>
      <c r="VAK115" s="1009"/>
      <c r="VAL115" s="1009"/>
      <c r="VAM115" s="1009"/>
      <c r="VAN115" s="1009"/>
      <c r="VAO115" s="1009"/>
      <c r="VAP115" s="1009"/>
      <c r="VAQ115" s="1009"/>
      <c r="VAR115" s="1009"/>
      <c r="VAS115" s="1009"/>
      <c r="VAT115" s="1009"/>
      <c r="VAU115" s="1009"/>
      <c r="VAV115" s="1009"/>
      <c r="VAW115" s="1009"/>
      <c r="VAX115" s="1009"/>
      <c r="VAY115" s="1009"/>
      <c r="VAZ115" s="1009"/>
      <c r="VBA115" s="1009"/>
      <c r="VBB115" s="1009"/>
      <c r="VBC115" s="1009"/>
      <c r="VBD115" s="1009"/>
      <c r="VBE115" s="1009"/>
      <c r="VBF115" s="1009"/>
      <c r="VBG115" s="1009"/>
      <c r="VBH115" s="1009"/>
      <c r="VBI115" s="1009"/>
      <c r="VBJ115" s="1009"/>
      <c r="VBK115" s="1009"/>
      <c r="VBL115" s="1009"/>
      <c r="VBM115" s="1009"/>
      <c r="VBN115" s="1009"/>
      <c r="VBO115" s="1009"/>
      <c r="VBP115" s="1009"/>
      <c r="VBQ115" s="1009"/>
      <c r="VBR115" s="1009"/>
      <c r="VBS115" s="1009"/>
      <c r="VBT115" s="1009"/>
      <c r="VBU115" s="1009"/>
      <c r="VBV115" s="1009"/>
      <c r="VBW115" s="1009"/>
      <c r="VBX115" s="1009"/>
      <c r="VBY115" s="1009"/>
      <c r="VBZ115" s="1009"/>
      <c r="VCA115" s="1009"/>
      <c r="VCB115" s="1009"/>
      <c r="VCC115" s="1009"/>
      <c r="VCD115" s="1009"/>
      <c r="VCE115" s="1009"/>
      <c r="VCF115" s="1009"/>
      <c r="VCG115" s="1009"/>
      <c r="VCH115" s="1009"/>
      <c r="VCI115" s="1009"/>
      <c r="VCJ115" s="1009"/>
      <c r="VCK115" s="1009"/>
      <c r="VCL115" s="1009"/>
      <c r="VCM115" s="1009"/>
      <c r="VCN115" s="1009"/>
      <c r="VCO115" s="1009"/>
      <c r="VCP115" s="1009"/>
      <c r="VCQ115" s="1009"/>
      <c r="VCR115" s="1009"/>
      <c r="VCS115" s="1009"/>
      <c r="VCT115" s="1009"/>
      <c r="VCU115" s="1009"/>
      <c r="VCV115" s="1009"/>
      <c r="VCW115" s="1009"/>
      <c r="VCX115" s="1009"/>
      <c r="VCY115" s="1009"/>
      <c r="VCZ115" s="1009"/>
      <c r="VDA115" s="1009"/>
      <c r="VDB115" s="1009"/>
      <c r="VDC115" s="1009"/>
      <c r="VDD115" s="1009"/>
      <c r="VDE115" s="1009"/>
      <c r="VDF115" s="1009"/>
      <c r="VDG115" s="1009"/>
      <c r="VDH115" s="1009"/>
      <c r="VDI115" s="1009"/>
      <c r="VDJ115" s="1009"/>
      <c r="VDK115" s="1009"/>
      <c r="VDL115" s="1009"/>
      <c r="VDM115" s="1009"/>
      <c r="VDN115" s="1009"/>
      <c r="VDO115" s="1009"/>
      <c r="VDP115" s="1009"/>
      <c r="VDQ115" s="1009"/>
      <c r="VDR115" s="1009"/>
      <c r="VDS115" s="1009"/>
      <c r="VDT115" s="1009"/>
      <c r="VDU115" s="1009"/>
      <c r="VDV115" s="1009"/>
      <c r="VDW115" s="1009"/>
      <c r="VDX115" s="1009"/>
      <c r="VDY115" s="1009"/>
      <c r="VDZ115" s="1009"/>
      <c r="VEA115" s="1009"/>
      <c r="VEB115" s="1009"/>
      <c r="VEC115" s="1009"/>
      <c r="VED115" s="1009"/>
      <c r="VEE115" s="1009"/>
      <c r="VEF115" s="1009"/>
      <c r="VEG115" s="1009"/>
      <c r="VEH115" s="1009"/>
      <c r="VEI115" s="1009"/>
      <c r="VEJ115" s="1009"/>
      <c r="VEK115" s="1009"/>
      <c r="VEL115" s="1009"/>
      <c r="VEM115" s="1009"/>
      <c r="VEN115" s="1009"/>
      <c r="VEO115" s="1009"/>
      <c r="VEP115" s="1009"/>
      <c r="VEQ115" s="1009"/>
      <c r="VER115" s="1009"/>
      <c r="VES115" s="1009"/>
      <c r="VET115" s="1009"/>
      <c r="VEU115" s="1009"/>
      <c r="VEV115" s="1009"/>
      <c r="VEW115" s="1009"/>
      <c r="VEX115" s="1009"/>
      <c r="VEY115" s="1009"/>
      <c r="VEZ115" s="1009"/>
      <c r="VFA115" s="1009"/>
      <c r="VFB115" s="1009"/>
      <c r="VFC115" s="1009"/>
      <c r="VFD115" s="1009"/>
      <c r="VFE115" s="1009"/>
      <c r="VFF115" s="1009"/>
      <c r="VFG115" s="1009"/>
      <c r="VFH115" s="1009"/>
      <c r="VFI115" s="1009"/>
      <c r="VFJ115" s="1009"/>
      <c r="VFK115" s="1009"/>
      <c r="VFL115" s="1009"/>
      <c r="VFM115" s="1009"/>
      <c r="VFN115" s="1009"/>
      <c r="VFO115" s="1009"/>
      <c r="VFP115" s="1009"/>
      <c r="VFQ115" s="1009"/>
      <c r="VFR115" s="1009"/>
      <c r="VFS115" s="1009"/>
      <c r="VFT115" s="1009"/>
      <c r="VFU115" s="1009"/>
      <c r="VFV115" s="1009"/>
      <c r="VFW115" s="1009"/>
      <c r="VFX115" s="1009"/>
      <c r="VFY115" s="1009"/>
      <c r="VFZ115" s="1009"/>
      <c r="VGA115" s="1009"/>
      <c r="VGB115" s="1009"/>
      <c r="VGC115" s="1009"/>
      <c r="VGD115" s="1009"/>
      <c r="VGE115" s="1009"/>
      <c r="VGF115" s="1009"/>
      <c r="VGG115" s="1009"/>
      <c r="VGH115" s="1009"/>
      <c r="VGI115" s="1009"/>
      <c r="VGJ115" s="1009"/>
      <c r="VGK115" s="1009"/>
      <c r="VGL115" s="1009"/>
      <c r="VGM115" s="1009"/>
      <c r="VGN115" s="1009"/>
      <c r="VGO115" s="1009"/>
      <c r="VGP115" s="1009"/>
      <c r="VGQ115" s="1009"/>
      <c r="VGR115" s="1009"/>
      <c r="VGS115" s="1009"/>
      <c r="VGT115" s="1009"/>
      <c r="VGU115" s="1009"/>
      <c r="VGV115" s="1009"/>
      <c r="VGW115" s="1009"/>
      <c r="VGX115" s="1009"/>
      <c r="VGY115" s="1009"/>
      <c r="VGZ115" s="1009"/>
      <c r="VHA115" s="1009"/>
      <c r="VHB115" s="1009"/>
      <c r="VHC115" s="1009"/>
      <c r="VHD115" s="1009"/>
      <c r="VHE115" s="1009"/>
      <c r="VHF115" s="1009"/>
      <c r="VHG115" s="1009"/>
      <c r="VHH115" s="1009"/>
      <c r="VHI115" s="1009"/>
      <c r="VHJ115" s="1009"/>
      <c r="VHK115" s="1009"/>
      <c r="VHL115" s="1009"/>
      <c r="VHM115" s="1009"/>
      <c r="VHN115" s="1009"/>
      <c r="VHO115" s="1009"/>
      <c r="VHP115" s="1009"/>
      <c r="VHQ115" s="1009"/>
      <c r="VHR115" s="1009"/>
      <c r="VHS115" s="1009"/>
      <c r="VHT115" s="1009"/>
      <c r="VHU115" s="1009"/>
      <c r="VHV115" s="1009"/>
      <c r="VHW115" s="1009"/>
      <c r="VHX115" s="1009"/>
      <c r="VHY115" s="1009"/>
      <c r="VHZ115" s="1009"/>
      <c r="VIA115" s="1009"/>
      <c r="VIB115" s="1009"/>
      <c r="VIC115" s="1009"/>
      <c r="VID115" s="1009"/>
      <c r="VIE115" s="1009"/>
      <c r="VIF115" s="1009"/>
      <c r="VIG115" s="1009"/>
      <c r="VIH115" s="1009"/>
      <c r="VII115" s="1009"/>
      <c r="VIJ115" s="1009"/>
      <c r="VIK115" s="1009"/>
      <c r="VIL115" s="1009"/>
      <c r="VIM115" s="1009"/>
      <c r="VIN115" s="1009"/>
      <c r="VIO115" s="1009"/>
      <c r="VIP115" s="1009"/>
      <c r="VIQ115" s="1009"/>
      <c r="VIR115" s="1009"/>
      <c r="VIS115" s="1009"/>
      <c r="VIT115" s="1009"/>
      <c r="VIU115" s="1009"/>
      <c r="VIV115" s="1009"/>
      <c r="VIW115" s="1009"/>
      <c r="VIX115" s="1009"/>
      <c r="VIY115" s="1009"/>
      <c r="VIZ115" s="1009"/>
      <c r="VJA115" s="1009"/>
      <c r="VJB115" s="1009"/>
      <c r="VJC115" s="1009"/>
      <c r="VJD115" s="1009"/>
      <c r="VJE115" s="1009"/>
      <c r="VJF115" s="1009"/>
      <c r="VJG115" s="1009"/>
      <c r="VJH115" s="1009"/>
      <c r="VJI115" s="1009"/>
      <c r="VJJ115" s="1009"/>
      <c r="VJK115" s="1009"/>
      <c r="VJL115" s="1009"/>
      <c r="VJM115" s="1009"/>
      <c r="VJN115" s="1009"/>
      <c r="VJO115" s="1009"/>
      <c r="VJP115" s="1009"/>
      <c r="VJQ115" s="1009"/>
      <c r="VJR115" s="1009"/>
      <c r="VJS115" s="1009"/>
      <c r="VJT115" s="1009"/>
      <c r="VJU115" s="1009"/>
      <c r="VJV115" s="1009"/>
      <c r="VJW115" s="1009"/>
      <c r="VJX115" s="1009"/>
      <c r="VJY115" s="1009"/>
      <c r="VJZ115" s="1009"/>
      <c r="VKA115" s="1009"/>
      <c r="VKB115" s="1009"/>
      <c r="VKC115" s="1009"/>
      <c r="VKD115" s="1009"/>
      <c r="VKE115" s="1009"/>
      <c r="VKF115" s="1009"/>
      <c r="VKG115" s="1009"/>
      <c r="VKH115" s="1009"/>
      <c r="VKI115" s="1009"/>
      <c r="VKJ115" s="1009"/>
      <c r="VKK115" s="1009"/>
      <c r="VKL115" s="1009"/>
      <c r="VKM115" s="1009"/>
      <c r="VKN115" s="1009"/>
      <c r="VKO115" s="1009"/>
      <c r="VKP115" s="1009"/>
      <c r="VKQ115" s="1009"/>
      <c r="VKR115" s="1009"/>
      <c r="VKS115" s="1009"/>
      <c r="VKT115" s="1009"/>
      <c r="VKU115" s="1009"/>
      <c r="VKV115" s="1009"/>
      <c r="VKW115" s="1009"/>
      <c r="VKX115" s="1009"/>
      <c r="VKY115" s="1009"/>
      <c r="VKZ115" s="1009"/>
      <c r="VLA115" s="1009"/>
      <c r="VLB115" s="1009"/>
      <c r="VLC115" s="1009"/>
      <c r="VLD115" s="1009"/>
      <c r="VLE115" s="1009"/>
      <c r="VLF115" s="1009"/>
      <c r="VLG115" s="1009"/>
      <c r="VLH115" s="1009"/>
      <c r="VLI115" s="1009"/>
      <c r="VLJ115" s="1009"/>
      <c r="VLK115" s="1009"/>
      <c r="VLL115" s="1009"/>
      <c r="VLM115" s="1009"/>
      <c r="VLN115" s="1009"/>
      <c r="VLO115" s="1009"/>
      <c r="VLP115" s="1009"/>
      <c r="VLQ115" s="1009"/>
      <c r="VLR115" s="1009"/>
      <c r="VLS115" s="1009"/>
      <c r="VLT115" s="1009"/>
      <c r="VLU115" s="1009"/>
      <c r="VLV115" s="1009"/>
      <c r="VLW115" s="1009"/>
      <c r="VLX115" s="1009"/>
      <c r="VLY115" s="1009"/>
      <c r="VLZ115" s="1009"/>
      <c r="VMA115" s="1009"/>
      <c r="VMB115" s="1009"/>
      <c r="VMC115" s="1009"/>
      <c r="VMD115" s="1009"/>
      <c r="VME115" s="1009"/>
      <c r="VMF115" s="1009"/>
      <c r="VMG115" s="1009"/>
      <c r="VMH115" s="1009"/>
      <c r="VMI115" s="1009"/>
      <c r="VMJ115" s="1009"/>
      <c r="VMK115" s="1009"/>
      <c r="VML115" s="1009"/>
      <c r="VMM115" s="1009"/>
      <c r="VMN115" s="1009"/>
      <c r="VMO115" s="1009"/>
      <c r="VMP115" s="1009"/>
      <c r="VMQ115" s="1009"/>
      <c r="VMR115" s="1009"/>
      <c r="VMS115" s="1009"/>
      <c r="VMT115" s="1009"/>
      <c r="VMU115" s="1009"/>
      <c r="VMV115" s="1009"/>
      <c r="VMW115" s="1009"/>
      <c r="VMX115" s="1009"/>
      <c r="VMY115" s="1009"/>
      <c r="VMZ115" s="1009"/>
      <c r="VNA115" s="1009"/>
      <c r="VNB115" s="1009"/>
      <c r="VNC115" s="1009"/>
      <c r="VND115" s="1009"/>
      <c r="VNE115" s="1009"/>
      <c r="VNF115" s="1009"/>
      <c r="VNG115" s="1009"/>
      <c r="VNH115" s="1009"/>
      <c r="VNI115" s="1009"/>
      <c r="VNJ115" s="1009"/>
      <c r="VNK115" s="1009"/>
      <c r="VNL115" s="1009"/>
      <c r="VNM115" s="1009"/>
      <c r="VNN115" s="1009"/>
      <c r="VNO115" s="1009"/>
      <c r="VNP115" s="1009"/>
      <c r="VNQ115" s="1009"/>
      <c r="VNR115" s="1009"/>
      <c r="VNS115" s="1009"/>
      <c r="VNT115" s="1009"/>
      <c r="VNU115" s="1009"/>
      <c r="VNV115" s="1009"/>
      <c r="VNW115" s="1009"/>
      <c r="VNX115" s="1009"/>
      <c r="VNY115" s="1009"/>
      <c r="VNZ115" s="1009"/>
      <c r="VOA115" s="1009"/>
      <c r="VOB115" s="1009"/>
      <c r="VOC115" s="1009"/>
      <c r="VOD115" s="1009"/>
      <c r="VOE115" s="1009"/>
      <c r="VOF115" s="1009"/>
      <c r="VOG115" s="1009"/>
      <c r="VOH115" s="1009"/>
      <c r="VOI115" s="1009"/>
      <c r="VOJ115" s="1009"/>
      <c r="VOK115" s="1009"/>
      <c r="VOL115" s="1009"/>
      <c r="VOM115" s="1009"/>
      <c r="VON115" s="1009"/>
      <c r="VOO115" s="1009"/>
      <c r="VOP115" s="1009"/>
      <c r="VOQ115" s="1009"/>
      <c r="VOR115" s="1009"/>
      <c r="VOS115" s="1009"/>
      <c r="VOT115" s="1009"/>
      <c r="VOU115" s="1009"/>
      <c r="VOV115" s="1009"/>
      <c r="VOW115" s="1009"/>
      <c r="VOX115" s="1009"/>
      <c r="VOY115" s="1009"/>
      <c r="VOZ115" s="1009"/>
      <c r="VPA115" s="1009"/>
      <c r="VPB115" s="1009"/>
      <c r="VPC115" s="1009"/>
      <c r="VPD115" s="1009"/>
      <c r="VPE115" s="1009"/>
      <c r="VPF115" s="1009"/>
      <c r="VPG115" s="1009"/>
      <c r="VPH115" s="1009"/>
      <c r="VPI115" s="1009"/>
      <c r="VPJ115" s="1009"/>
      <c r="VPK115" s="1009"/>
      <c r="VPL115" s="1009"/>
      <c r="VPM115" s="1009"/>
      <c r="VPN115" s="1009"/>
      <c r="VPO115" s="1009"/>
      <c r="VPP115" s="1009"/>
      <c r="VPQ115" s="1009"/>
      <c r="VPR115" s="1009"/>
      <c r="VPS115" s="1009"/>
      <c r="VPT115" s="1009"/>
      <c r="VPU115" s="1009"/>
      <c r="VPV115" s="1009"/>
      <c r="VPW115" s="1009"/>
      <c r="VPX115" s="1009"/>
      <c r="VPY115" s="1009"/>
      <c r="VPZ115" s="1009"/>
      <c r="VQA115" s="1009"/>
      <c r="VQB115" s="1009"/>
      <c r="VQC115" s="1009"/>
      <c r="VQD115" s="1009"/>
      <c r="VQE115" s="1009"/>
      <c r="VQF115" s="1009"/>
      <c r="VQG115" s="1009"/>
      <c r="VQH115" s="1009"/>
      <c r="VQI115" s="1009"/>
      <c r="VQJ115" s="1009"/>
      <c r="VQK115" s="1009"/>
      <c r="VQL115" s="1009"/>
      <c r="VQM115" s="1009"/>
      <c r="VQN115" s="1009"/>
      <c r="VQO115" s="1009"/>
      <c r="VQP115" s="1009"/>
      <c r="VQQ115" s="1009"/>
      <c r="VQR115" s="1009"/>
      <c r="VQS115" s="1009"/>
      <c r="VQT115" s="1009"/>
      <c r="VQU115" s="1009"/>
      <c r="VQV115" s="1009"/>
      <c r="VQW115" s="1009"/>
      <c r="VQX115" s="1009"/>
      <c r="VQY115" s="1009"/>
      <c r="VQZ115" s="1009"/>
      <c r="VRA115" s="1009"/>
      <c r="VRB115" s="1009"/>
      <c r="VRC115" s="1009"/>
      <c r="VRD115" s="1009"/>
      <c r="VRE115" s="1009"/>
      <c r="VRF115" s="1009"/>
      <c r="VRG115" s="1009"/>
      <c r="VRH115" s="1009"/>
      <c r="VRI115" s="1009"/>
      <c r="VRJ115" s="1009"/>
      <c r="VRK115" s="1009"/>
      <c r="VRL115" s="1009"/>
      <c r="VRM115" s="1009"/>
      <c r="VRN115" s="1009"/>
      <c r="VRO115" s="1009"/>
      <c r="VRP115" s="1009"/>
      <c r="VRQ115" s="1009"/>
      <c r="VRR115" s="1009"/>
      <c r="VRS115" s="1009"/>
      <c r="VRT115" s="1009"/>
      <c r="VRU115" s="1009"/>
      <c r="VRV115" s="1009"/>
      <c r="VRW115" s="1009"/>
      <c r="VRX115" s="1009"/>
      <c r="VRY115" s="1009"/>
      <c r="VRZ115" s="1009"/>
      <c r="VSA115" s="1009"/>
      <c r="VSB115" s="1009"/>
      <c r="VSC115" s="1009"/>
      <c r="VSD115" s="1009"/>
      <c r="VSE115" s="1009"/>
      <c r="VSF115" s="1009"/>
      <c r="VSG115" s="1009"/>
      <c r="VSH115" s="1009"/>
      <c r="VSI115" s="1009"/>
      <c r="VSJ115" s="1009"/>
      <c r="VSK115" s="1009"/>
      <c r="VSL115" s="1009"/>
      <c r="VSM115" s="1009"/>
      <c r="VSN115" s="1009"/>
      <c r="VSO115" s="1009"/>
      <c r="VSP115" s="1009"/>
      <c r="VSQ115" s="1009"/>
      <c r="VSR115" s="1009"/>
      <c r="VSS115" s="1009"/>
      <c r="VST115" s="1009"/>
      <c r="VSU115" s="1009"/>
      <c r="VSV115" s="1009"/>
      <c r="VSW115" s="1009"/>
      <c r="VSX115" s="1009"/>
      <c r="VSY115" s="1009"/>
      <c r="VSZ115" s="1009"/>
      <c r="VTA115" s="1009"/>
      <c r="VTB115" s="1009"/>
      <c r="VTC115" s="1009"/>
      <c r="VTD115" s="1009"/>
      <c r="VTE115" s="1009"/>
      <c r="VTF115" s="1009"/>
      <c r="VTG115" s="1009"/>
      <c r="VTH115" s="1009"/>
      <c r="VTI115" s="1009"/>
      <c r="VTJ115" s="1009"/>
      <c r="VTK115" s="1009"/>
      <c r="VTL115" s="1009"/>
      <c r="VTM115" s="1009"/>
      <c r="VTN115" s="1009"/>
      <c r="VTO115" s="1009"/>
      <c r="VTP115" s="1009"/>
      <c r="VTQ115" s="1009"/>
      <c r="VTR115" s="1009"/>
      <c r="VTS115" s="1009"/>
      <c r="VTT115" s="1009"/>
      <c r="VTU115" s="1009"/>
      <c r="VTV115" s="1009"/>
      <c r="VTW115" s="1009"/>
      <c r="VTX115" s="1009"/>
      <c r="VTY115" s="1009"/>
      <c r="VTZ115" s="1009"/>
      <c r="VUA115" s="1009"/>
      <c r="VUB115" s="1009"/>
      <c r="VUC115" s="1009"/>
      <c r="VUD115" s="1009"/>
      <c r="VUE115" s="1009"/>
      <c r="VUF115" s="1009"/>
      <c r="VUG115" s="1009"/>
      <c r="VUH115" s="1009"/>
      <c r="VUI115" s="1009"/>
      <c r="VUJ115" s="1009"/>
      <c r="VUK115" s="1009"/>
      <c r="VUL115" s="1009"/>
      <c r="VUM115" s="1009"/>
      <c r="VUN115" s="1009"/>
      <c r="VUO115" s="1009"/>
      <c r="VUP115" s="1009"/>
      <c r="VUQ115" s="1009"/>
      <c r="VUR115" s="1009"/>
      <c r="VUS115" s="1009"/>
      <c r="VUT115" s="1009"/>
      <c r="VUU115" s="1009"/>
      <c r="VUV115" s="1009"/>
      <c r="VUW115" s="1009"/>
      <c r="VUX115" s="1009"/>
      <c r="VUY115" s="1009"/>
      <c r="VUZ115" s="1009"/>
      <c r="VVA115" s="1009"/>
      <c r="VVB115" s="1009"/>
      <c r="VVC115" s="1009"/>
      <c r="VVD115" s="1009"/>
      <c r="VVE115" s="1009"/>
      <c r="VVF115" s="1009"/>
      <c r="VVG115" s="1009"/>
      <c r="VVH115" s="1009"/>
      <c r="VVI115" s="1009"/>
      <c r="VVJ115" s="1009"/>
      <c r="VVK115" s="1009"/>
      <c r="VVL115" s="1009"/>
      <c r="VVM115" s="1009"/>
      <c r="VVN115" s="1009"/>
      <c r="VVO115" s="1009"/>
      <c r="VVP115" s="1009"/>
      <c r="VVQ115" s="1009"/>
      <c r="VVR115" s="1009"/>
      <c r="VVS115" s="1009"/>
      <c r="VVT115" s="1009"/>
      <c r="VVU115" s="1009"/>
      <c r="VVV115" s="1009"/>
      <c r="VVW115" s="1009"/>
      <c r="VVX115" s="1009"/>
      <c r="VVY115" s="1009"/>
      <c r="VVZ115" s="1009"/>
      <c r="VWA115" s="1009"/>
      <c r="VWB115" s="1009"/>
      <c r="VWC115" s="1009"/>
      <c r="VWD115" s="1009"/>
      <c r="VWE115" s="1009"/>
      <c r="VWF115" s="1009"/>
      <c r="VWG115" s="1009"/>
      <c r="VWH115" s="1009"/>
      <c r="VWI115" s="1009"/>
      <c r="VWJ115" s="1009"/>
      <c r="VWK115" s="1009"/>
      <c r="VWL115" s="1009"/>
      <c r="VWM115" s="1009"/>
      <c r="VWN115" s="1009"/>
      <c r="VWO115" s="1009"/>
      <c r="VWP115" s="1009"/>
      <c r="VWQ115" s="1009"/>
      <c r="VWR115" s="1009"/>
      <c r="VWS115" s="1009"/>
      <c r="VWT115" s="1009"/>
      <c r="VWU115" s="1009"/>
      <c r="VWV115" s="1009"/>
      <c r="VWW115" s="1009"/>
      <c r="VWX115" s="1009"/>
      <c r="VWY115" s="1009"/>
      <c r="VWZ115" s="1009"/>
      <c r="VXA115" s="1009"/>
      <c r="VXB115" s="1009"/>
      <c r="VXC115" s="1009"/>
      <c r="VXD115" s="1009"/>
      <c r="VXE115" s="1009"/>
      <c r="VXF115" s="1009"/>
      <c r="VXG115" s="1009"/>
      <c r="VXH115" s="1009"/>
      <c r="VXI115" s="1009"/>
      <c r="VXJ115" s="1009"/>
      <c r="VXK115" s="1009"/>
      <c r="VXL115" s="1009"/>
      <c r="VXM115" s="1009"/>
      <c r="VXN115" s="1009"/>
      <c r="VXO115" s="1009"/>
      <c r="VXP115" s="1009"/>
      <c r="VXQ115" s="1009"/>
      <c r="VXR115" s="1009"/>
      <c r="VXS115" s="1009"/>
      <c r="VXT115" s="1009"/>
      <c r="VXU115" s="1009"/>
      <c r="VXV115" s="1009"/>
      <c r="VXW115" s="1009"/>
      <c r="VXX115" s="1009"/>
      <c r="VXY115" s="1009"/>
      <c r="VXZ115" s="1009"/>
      <c r="VYA115" s="1009"/>
      <c r="VYB115" s="1009"/>
      <c r="VYC115" s="1009"/>
      <c r="VYD115" s="1009"/>
      <c r="VYE115" s="1009"/>
      <c r="VYF115" s="1009"/>
      <c r="VYG115" s="1009"/>
      <c r="VYH115" s="1009"/>
      <c r="VYI115" s="1009"/>
      <c r="VYJ115" s="1009"/>
      <c r="VYK115" s="1009"/>
      <c r="VYL115" s="1009"/>
      <c r="VYM115" s="1009"/>
      <c r="VYN115" s="1009"/>
      <c r="VYO115" s="1009"/>
      <c r="VYP115" s="1009"/>
      <c r="VYQ115" s="1009"/>
      <c r="VYR115" s="1009"/>
      <c r="VYS115" s="1009"/>
      <c r="VYT115" s="1009"/>
      <c r="VYU115" s="1009"/>
      <c r="VYV115" s="1009"/>
      <c r="VYW115" s="1009"/>
      <c r="VYX115" s="1009"/>
      <c r="VYY115" s="1009"/>
      <c r="VYZ115" s="1009"/>
      <c r="VZA115" s="1009"/>
      <c r="VZB115" s="1009"/>
      <c r="VZC115" s="1009"/>
      <c r="VZD115" s="1009"/>
      <c r="VZE115" s="1009"/>
      <c r="VZF115" s="1009"/>
      <c r="VZG115" s="1009"/>
      <c r="VZH115" s="1009"/>
      <c r="VZI115" s="1009"/>
      <c r="VZJ115" s="1009"/>
      <c r="VZK115" s="1009"/>
      <c r="VZL115" s="1009"/>
      <c r="VZM115" s="1009"/>
      <c r="VZN115" s="1009"/>
      <c r="VZO115" s="1009"/>
      <c r="VZP115" s="1009"/>
      <c r="VZQ115" s="1009"/>
      <c r="VZR115" s="1009"/>
      <c r="VZS115" s="1009"/>
      <c r="VZT115" s="1009"/>
      <c r="VZU115" s="1009"/>
      <c r="VZV115" s="1009"/>
      <c r="VZW115" s="1009"/>
      <c r="VZX115" s="1009"/>
      <c r="VZY115" s="1009"/>
      <c r="VZZ115" s="1009"/>
      <c r="WAA115" s="1009"/>
      <c r="WAB115" s="1009"/>
      <c r="WAC115" s="1009"/>
      <c r="WAD115" s="1009"/>
      <c r="WAE115" s="1009"/>
      <c r="WAF115" s="1009"/>
      <c r="WAG115" s="1009"/>
      <c r="WAH115" s="1009"/>
      <c r="WAI115" s="1009"/>
      <c r="WAJ115" s="1009"/>
      <c r="WAK115" s="1009"/>
      <c r="WAL115" s="1009"/>
      <c r="WAM115" s="1009"/>
      <c r="WAN115" s="1009"/>
      <c r="WAO115" s="1009"/>
      <c r="WAP115" s="1009"/>
      <c r="WAQ115" s="1009"/>
      <c r="WAR115" s="1009"/>
      <c r="WAS115" s="1009"/>
      <c r="WAT115" s="1009"/>
      <c r="WAU115" s="1009"/>
      <c r="WAV115" s="1009"/>
      <c r="WAW115" s="1009"/>
      <c r="WAX115" s="1009"/>
      <c r="WAY115" s="1009"/>
      <c r="WAZ115" s="1009"/>
      <c r="WBA115" s="1009"/>
      <c r="WBB115" s="1009"/>
      <c r="WBC115" s="1009"/>
      <c r="WBD115" s="1009"/>
      <c r="WBE115" s="1009"/>
      <c r="WBF115" s="1009"/>
      <c r="WBG115" s="1009"/>
      <c r="WBH115" s="1009"/>
      <c r="WBI115" s="1009"/>
      <c r="WBJ115" s="1009"/>
      <c r="WBK115" s="1009"/>
      <c r="WBL115" s="1009"/>
      <c r="WBM115" s="1009"/>
      <c r="WBN115" s="1009"/>
      <c r="WBO115" s="1009"/>
      <c r="WBP115" s="1009"/>
      <c r="WBQ115" s="1009"/>
      <c r="WBR115" s="1009"/>
      <c r="WBS115" s="1009"/>
      <c r="WBT115" s="1009"/>
      <c r="WBU115" s="1009"/>
      <c r="WBV115" s="1009"/>
      <c r="WBW115" s="1009"/>
      <c r="WBX115" s="1009"/>
      <c r="WBY115" s="1009"/>
      <c r="WBZ115" s="1009"/>
      <c r="WCA115" s="1009"/>
      <c r="WCB115" s="1009"/>
      <c r="WCC115" s="1009"/>
      <c r="WCD115" s="1009"/>
      <c r="WCE115" s="1009"/>
      <c r="WCF115" s="1009"/>
      <c r="WCG115" s="1009"/>
      <c r="WCH115" s="1009"/>
      <c r="WCI115" s="1009"/>
      <c r="WCJ115" s="1009"/>
      <c r="WCK115" s="1009"/>
      <c r="WCL115" s="1009"/>
      <c r="WCM115" s="1009"/>
      <c r="WCN115" s="1009"/>
      <c r="WCO115" s="1009"/>
      <c r="WCP115" s="1009"/>
      <c r="WCQ115" s="1009"/>
      <c r="WCR115" s="1009"/>
      <c r="WCS115" s="1009"/>
      <c r="WCT115" s="1009"/>
      <c r="WCU115" s="1009"/>
      <c r="WCV115" s="1009"/>
      <c r="WCW115" s="1009"/>
      <c r="WCX115" s="1009"/>
      <c r="WCY115" s="1009"/>
      <c r="WCZ115" s="1009"/>
      <c r="WDA115" s="1009"/>
      <c r="WDB115" s="1009"/>
      <c r="WDC115" s="1009"/>
      <c r="WDD115" s="1009"/>
      <c r="WDE115" s="1009"/>
      <c r="WDF115" s="1009"/>
      <c r="WDG115" s="1009"/>
      <c r="WDH115" s="1009"/>
      <c r="WDI115" s="1009"/>
      <c r="WDJ115" s="1009"/>
      <c r="WDK115" s="1009"/>
      <c r="WDL115" s="1009"/>
      <c r="WDM115" s="1009"/>
      <c r="WDN115" s="1009"/>
      <c r="WDO115" s="1009"/>
      <c r="WDP115" s="1009"/>
      <c r="WDQ115" s="1009"/>
      <c r="WDR115" s="1009"/>
      <c r="WDS115" s="1009"/>
      <c r="WDT115" s="1009"/>
      <c r="WDU115" s="1009"/>
      <c r="WDV115" s="1009"/>
      <c r="WDW115" s="1009"/>
      <c r="WDX115" s="1009"/>
      <c r="WDY115" s="1009"/>
      <c r="WDZ115" s="1009"/>
      <c r="WEA115" s="1009"/>
      <c r="WEB115" s="1009"/>
      <c r="WEC115" s="1009"/>
      <c r="WED115" s="1009"/>
      <c r="WEE115" s="1009"/>
      <c r="WEF115" s="1009"/>
      <c r="WEG115" s="1009"/>
      <c r="WEH115" s="1009"/>
      <c r="WEI115" s="1009"/>
      <c r="WEJ115" s="1009"/>
      <c r="WEK115" s="1009"/>
      <c r="WEL115" s="1009"/>
      <c r="WEM115" s="1009"/>
      <c r="WEN115" s="1009"/>
      <c r="WEO115" s="1009"/>
      <c r="WEP115" s="1009"/>
      <c r="WEQ115" s="1009"/>
      <c r="WER115" s="1009"/>
      <c r="WES115" s="1009"/>
      <c r="WET115" s="1009"/>
      <c r="WEU115" s="1009"/>
      <c r="WEV115" s="1009"/>
      <c r="WEW115" s="1009"/>
      <c r="WEX115" s="1009"/>
      <c r="WEY115" s="1009"/>
      <c r="WEZ115" s="1009"/>
      <c r="WFA115" s="1009"/>
      <c r="WFB115" s="1009"/>
      <c r="WFC115" s="1009"/>
      <c r="WFD115" s="1009"/>
      <c r="WFE115" s="1009"/>
      <c r="WFF115" s="1009"/>
      <c r="WFG115" s="1009"/>
      <c r="WFH115" s="1009"/>
      <c r="WFI115" s="1009"/>
      <c r="WFJ115" s="1009"/>
      <c r="WFK115" s="1009"/>
      <c r="WFL115" s="1009"/>
      <c r="WFM115" s="1009"/>
      <c r="WFN115" s="1009"/>
      <c r="WFO115" s="1009"/>
      <c r="WFP115" s="1009"/>
      <c r="WFQ115" s="1009"/>
      <c r="WFR115" s="1009"/>
      <c r="WFS115" s="1009"/>
      <c r="WFT115" s="1009"/>
      <c r="WFU115" s="1009"/>
      <c r="WFV115" s="1009"/>
      <c r="WFW115" s="1009"/>
      <c r="WFX115" s="1009"/>
      <c r="WFY115" s="1009"/>
      <c r="WFZ115" s="1009"/>
      <c r="WGA115" s="1009"/>
      <c r="WGB115" s="1009"/>
      <c r="WGC115" s="1009"/>
      <c r="WGD115" s="1009"/>
      <c r="WGE115" s="1009"/>
      <c r="WGF115" s="1009"/>
      <c r="WGG115" s="1009"/>
      <c r="WGH115" s="1009"/>
      <c r="WGI115" s="1009"/>
      <c r="WGJ115" s="1009"/>
      <c r="WGK115" s="1009"/>
      <c r="WGL115" s="1009"/>
      <c r="WGM115" s="1009"/>
      <c r="WGN115" s="1009"/>
      <c r="WGO115" s="1009"/>
      <c r="WGP115" s="1009"/>
      <c r="WGQ115" s="1009"/>
      <c r="WGR115" s="1009"/>
      <c r="WGS115" s="1009"/>
      <c r="WGT115" s="1009"/>
      <c r="WGU115" s="1009"/>
      <c r="WGV115" s="1009"/>
      <c r="WGW115" s="1009"/>
      <c r="WGX115" s="1009"/>
      <c r="WGY115" s="1009"/>
      <c r="WGZ115" s="1009"/>
      <c r="WHA115" s="1009"/>
      <c r="WHB115" s="1009"/>
      <c r="WHC115" s="1009"/>
      <c r="WHD115" s="1009"/>
      <c r="WHE115" s="1009"/>
      <c r="WHF115" s="1009"/>
      <c r="WHG115" s="1009"/>
      <c r="WHH115" s="1009"/>
      <c r="WHI115" s="1009"/>
      <c r="WHJ115" s="1009"/>
      <c r="WHK115" s="1009"/>
      <c r="WHL115" s="1009"/>
      <c r="WHM115" s="1009"/>
      <c r="WHN115" s="1009"/>
      <c r="WHO115" s="1009"/>
      <c r="WHP115" s="1009"/>
      <c r="WHQ115" s="1009"/>
      <c r="WHR115" s="1009"/>
      <c r="WHS115" s="1009"/>
      <c r="WHT115" s="1009"/>
      <c r="WHU115" s="1009"/>
      <c r="WHV115" s="1009"/>
      <c r="WHW115" s="1009"/>
      <c r="WHX115" s="1009"/>
      <c r="WHY115" s="1009"/>
      <c r="WHZ115" s="1009"/>
      <c r="WIA115" s="1009"/>
      <c r="WIB115" s="1009"/>
      <c r="WIC115" s="1009"/>
      <c r="WID115" s="1009"/>
      <c r="WIE115" s="1009"/>
      <c r="WIF115" s="1009"/>
      <c r="WIG115" s="1009"/>
      <c r="WIH115" s="1009"/>
      <c r="WII115" s="1009"/>
      <c r="WIJ115" s="1009"/>
      <c r="WIK115" s="1009"/>
      <c r="WIL115" s="1009"/>
      <c r="WIM115" s="1009"/>
      <c r="WIN115" s="1009"/>
      <c r="WIO115" s="1009"/>
      <c r="WIP115" s="1009"/>
      <c r="WIQ115" s="1009"/>
      <c r="WIR115" s="1009"/>
      <c r="WIS115" s="1009"/>
      <c r="WIT115" s="1009"/>
      <c r="WIU115" s="1009"/>
      <c r="WIV115" s="1009"/>
      <c r="WIW115" s="1009"/>
      <c r="WIX115" s="1009"/>
      <c r="WIY115" s="1009"/>
      <c r="WIZ115" s="1009"/>
      <c r="WJA115" s="1009"/>
      <c r="WJB115" s="1009"/>
      <c r="WJC115" s="1009"/>
      <c r="WJD115" s="1009"/>
      <c r="WJE115" s="1009"/>
      <c r="WJF115" s="1009"/>
      <c r="WJG115" s="1009"/>
      <c r="WJH115" s="1009"/>
      <c r="WJI115" s="1009"/>
      <c r="WJJ115" s="1009"/>
      <c r="WJK115" s="1009"/>
      <c r="WJL115" s="1009"/>
      <c r="WJM115" s="1009"/>
      <c r="WJN115" s="1009"/>
      <c r="WJO115" s="1009"/>
      <c r="WJP115" s="1009"/>
      <c r="WJQ115" s="1009"/>
      <c r="WJR115" s="1009"/>
      <c r="WJS115" s="1009"/>
      <c r="WJT115" s="1009"/>
      <c r="WJU115" s="1009"/>
      <c r="WJV115" s="1009"/>
      <c r="WJW115" s="1009"/>
      <c r="WJX115" s="1009"/>
      <c r="WJY115" s="1009"/>
      <c r="WJZ115" s="1009"/>
      <c r="WKA115" s="1009"/>
      <c r="WKB115" s="1009"/>
      <c r="WKC115" s="1009"/>
      <c r="WKD115" s="1009"/>
      <c r="WKE115" s="1009"/>
      <c r="WKF115" s="1009"/>
      <c r="WKG115" s="1009"/>
      <c r="WKH115" s="1009"/>
      <c r="WKI115" s="1009"/>
      <c r="WKJ115" s="1009"/>
      <c r="WKK115" s="1009"/>
      <c r="WKL115" s="1009"/>
      <c r="WKM115" s="1009"/>
      <c r="WKN115" s="1009"/>
      <c r="WKO115" s="1009"/>
      <c r="WKP115" s="1009"/>
      <c r="WKQ115" s="1009"/>
      <c r="WKR115" s="1009"/>
      <c r="WKS115" s="1009"/>
      <c r="WKT115" s="1009"/>
      <c r="WKU115" s="1009"/>
      <c r="WKV115" s="1009"/>
      <c r="WKW115" s="1009"/>
      <c r="WKX115" s="1009"/>
      <c r="WKY115" s="1009"/>
      <c r="WKZ115" s="1009"/>
      <c r="WLA115" s="1009"/>
      <c r="WLB115" s="1009"/>
      <c r="WLC115" s="1009"/>
      <c r="WLD115" s="1009"/>
      <c r="WLE115" s="1009"/>
      <c r="WLF115" s="1009"/>
      <c r="WLG115" s="1009"/>
      <c r="WLH115" s="1009"/>
      <c r="WLI115" s="1009"/>
      <c r="WLJ115" s="1009"/>
      <c r="WLK115" s="1009"/>
      <c r="WLL115" s="1009"/>
      <c r="WLM115" s="1009"/>
      <c r="WLN115" s="1009"/>
      <c r="WLO115" s="1009"/>
      <c r="WLP115" s="1009"/>
      <c r="WLQ115" s="1009"/>
      <c r="WLR115" s="1009"/>
      <c r="WLS115" s="1009"/>
      <c r="WLT115" s="1009"/>
      <c r="WLU115" s="1009"/>
      <c r="WLV115" s="1009"/>
      <c r="WLW115" s="1009"/>
      <c r="WLX115" s="1009"/>
      <c r="WLY115" s="1009"/>
      <c r="WLZ115" s="1009"/>
      <c r="WMA115" s="1009"/>
      <c r="WMB115" s="1009"/>
      <c r="WMC115" s="1009"/>
      <c r="WMD115" s="1009"/>
      <c r="WME115" s="1009"/>
      <c r="WMF115" s="1009"/>
      <c r="WMG115" s="1009"/>
      <c r="WMH115" s="1009"/>
      <c r="WMI115" s="1009"/>
      <c r="WMJ115" s="1009"/>
      <c r="WMK115" s="1009"/>
      <c r="WML115" s="1009"/>
      <c r="WMM115" s="1009"/>
      <c r="WMN115" s="1009"/>
      <c r="WMO115" s="1009"/>
      <c r="WMP115" s="1009"/>
      <c r="WMQ115" s="1009"/>
      <c r="WMR115" s="1009"/>
      <c r="WMS115" s="1009"/>
      <c r="WMT115" s="1009"/>
      <c r="WMU115" s="1009"/>
      <c r="WMV115" s="1009"/>
      <c r="WMW115" s="1009"/>
      <c r="WMX115" s="1009"/>
      <c r="WMY115" s="1009"/>
      <c r="WMZ115" s="1009"/>
      <c r="WNA115" s="1009"/>
      <c r="WNB115" s="1009"/>
      <c r="WNC115" s="1009"/>
      <c r="WND115" s="1009"/>
      <c r="WNE115" s="1009"/>
      <c r="WNF115" s="1009"/>
      <c r="WNG115" s="1009"/>
      <c r="WNH115" s="1009"/>
      <c r="WNI115" s="1009"/>
      <c r="WNJ115" s="1009"/>
      <c r="WNK115" s="1009"/>
      <c r="WNL115" s="1009"/>
      <c r="WNM115" s="1009"/>
      <c r="WNN115" s="1009"/>
      <c r="WNO115" s="1009"/>
      <c r="WNP115" s="1009"/>
      <c r="WNQ115" s="1009"/>
      <c r="WNR115" s="1009"/>
      <c r="WNS115" s="1009"/>
      <c r="WNT115" s="1009"/>
      <c r="WNU115" s="1009"/>
      <c r="WNV115" s="1009"/>
      <c r="WNW115" s="1009"/>
      <c r="WNX115" s="1009"/>
      <c r="WNY115" s="1009"/>
      <c r="WNZ115" s="1009"/>
      <c r="WOA115" s="1009"/>
      <c r="WOB115" s="1009"/>
      <c r="WOC115" s="1009"/>
      <c r="WOD115" s="1009"/>
      <c r="WOE115" s="1009"/>
      <c r="WOF115" s="1009"/>
      <c r="WOG115" s="1009"/>
      <c r="WOH115" s="1009"/>
      <c r="WOI115" s="1009"/>
      <c r="WOJ115" s="1009"/>
      <c r="WOK115" s="1009"/>
      <c r="WOL115" s="1009"/>
      <c r="WOM115" s="1009"/>
      <c r="WON115" s="1009"/>
      <c r="WOO115" s="1009"/>
      <c r="WOP115" s="1009"/>
      <c r="WOQ115" s="1009"/>
      <c r="WOR115" s="1009"/>
      <c r="WOS115" s="1009"/>
      <c r="WOT115" s="1009"/>
      <c r="WOU115" s="1009"/>
      <c r="WOV115" s="1009"/>
      <c r="WOW115" s="1009"/>
      <c r="WOX115" s="1009"/>
      <c r="WOY115" s="1009"/>
      <c r="WOZ115" s="1009"/>
      <c r="WPA115" s="1009"/>
      <c r="WPB115" s="1009"/>
      <c r="WPC115" s="1009"/>
      <c r="WPD115" s="1009"/>
      <c r="WPE115" s="1009"/>
      <c r="WPF115" s="1009"/>
      <c r="WPG115" s="1009"/>
      <c r="WPH115" s="1009"/>
      <c r="WPI115" s="1009"/>
      <c r="WPJ115" s="1009"/>
      <c r="WPK115" s="1009"/>
      <c r="WPL115" s="1009"/>
      <c r="WPM115" s="1009"/>
      <c r="WPN115" s="1009"/>
      <c r="WPO115" s="1009"/>
      <c r="WPP115" s="1009"/>
      <c r="WPQ115" s="1009"/>
      <c r="WPR115" s="1009"/>
      <c r="WPS115" s="1009"/>
      <c r="WPT115" s="1009"/>
      <c r="WPU115" s="1009"/>
      <c r="WPV115" s="1009"/>
      <c r="WPW115" s="1009"/>
      <c r="WPX115" s="1009"/>
      <c r="WPY115" s="1009"/>
      <c r="WPZ115" s="1009"/>
      <c r="WQA115" s="1009"/>
      <c r="WQB115" s="1009"/>
      <c r="WQC115" s="1009"/>
      <c r="WQD115" s="1009"/>
      <c r="WQE115" s="1009"/>
      <c r="WQF115" s="1009"/>
      <c r="WQG115" s="1009"/>
      <c r="WQH115" s="1009"/>
      <c r="WQI115" s="1009"/>
      <c r="WQJ115" s="1009"/>
      <c r="WQK115" s="1009"/>
      <c r="WQL115" s="1009"/>
      <c r="WQM115" s="1009"/>
      <c r="WQN115" s="1009"/>
      <c r="WQO115" s="1009"/>
      <c r="WQP115" s="1009"/>
      <c r="WQQ115" s="1009"/>
      <c r="WQR115" s="1009"/>
      <c r="WQS115" s="1009"/>
      <c r="WQT115" s="1009"/>
      <c r="WQU115" s="1009"/>
      <c r="WQV115" s="1009"/>
      <c r="WQW115" s="1009"/>
      <c r="WQX115" s="1009"/>
      <c r="WQY115" s="1009"/>
      <c r="WQZ115" s="1009"/>
      <c r="WRA115" s="1009"/>
      <c r="WRB115" s="1009"/>
      <c r="WRC115" s="1009"/>
      <c r="WRD115" s="1009"/>
      <c r="WRE115" s="1009"/>
      <c r="WRF115" s="1009"/>
      <c r="WRG115" s="1009"/>
      <c r="WRH115" s="1009"/>
      <c r="WRI115" s="1009"/>
      <c r="WRJ115" s="1009"/>
      <c r="WRK115" s="1009"/>
      <c r="WRL115" s="1009"/>
      <c r="WRM115" s="1009"/>
      <c r="WRN115" s="1009"/>
      <c r="WRO115" s="1009"/>
      <c r="WRP115" s="1009"/>
      <c r="WRQ115" s="1009"/>
      <c r="WRR115" s="1009"/>
      <c r="WRS115" s="1009"/>
      <c r="WRT115" s="1009"/>
      <c r="WRU115" s="1009"/>
      <c r="WRV115" s="1009"/>
      <c r="WRW115" s="1009"/>
      <c r="WRX115" s="1009"/>
      <c r="WRY115" s="1009"/>
      <c r="WRZ115" s="1009"/>
      <c r="WSA115" s="1009"/>
      <c r="WSB115" s="1009"/>
      <c r="WSC115" s="1009"/>
      <c r="WSD115" s="1009"/>
      <c r="WSE115" s="1009"/>
      <c r="WSF115" s="1009"/>
      <c r="WSG115" s="1009"/>
      <c r="WSH115" s="1009"/>
      <c r="WSI115" s="1009"/>
      <c r="WSJ115" s="1009"/>
      <c r="WSK115" s="1009"/>
      <c r="WSL115" s="1009"/>
      <c r="WSM115" s="1009"/>
      <c r="WSN115" s="1009"/>
      <c r="WSO115" s="1009"/>
      <c r="WSP115" s="1009"/>
      <c r="WSQ115" s="1009"/>
      <c r="WSR115" s="1009"/>
      <c r="WSS115" s="1009"/>
      <c r="WST115" s="1009"/>
      <c r="WSU115" s="1009"/>
      <c r="WSV115" s="1009"/>
      <c r="WSW115" s="1009"/>
      <c r="WSX115" s="1009"/>
      <c r="WSY115" s="1009"/>
      <c r="WSZ115" s="1009"/>
      <c r="WTA115" s="1009"/>
      <c r="WTB115" s="1009"/>
      <c r="WTC115" s="1009"/>
      <c r="WTD115" s="1009"/>
      <c r="WTE115" s="1009"/>
      <c r="WTF115" s="1009"/>
      <c r="WTG115" s="1009"/>
      <c r="WTH115" s="1009"/>
      <c r="WTI115" s="1009"/>
      <c r="WTJ115" s="1009"/>
      <c r="WTK115" s="1009"/>
      <c r="WTL115" s="1009"/>
      <c r="WTM115" s="1009"/>
      <c r="WTN115" s="1009"/>
      <c r="WTO115" s="1009"/>
      <c r="WTP115" s="1009"/>
      <c r="WTQ115" s="1009"/>
      <c r="WTR115" s="1009"/>
      <c r="WTS115" s="1009"/>
      <c r="WTT115" s="1009"/>
      <c r="WTU115" s="1009"/>
      <c r="WTV115" s="1009"/>
      <c r="WTW115" s="1009"/>
      <c r="WTX115" s="1009"/>
      <c r="WTY115" s="1009"/>
      <c r="WTZ115" s="1009"/>
      <c r="WUA115" s="1009"/>
      <c r="WUB115" s="1009"/>
      <c r="WUC115" s="1009"/>
      <c r="WUD115" s="1009"/>
      <c r="WUE115" s="1009"/>
      <c r="WUF115" s="1009"/>
      <c r="WUG115" s="1009"/>
      <c r="WUH115" s="1009"/>
      <c r="WUI115" s="1009"/>
      <c r="WUJ115" s="1009"/>
      <c r="WUK115" s="1009"/>
      <c r="WUL115" s="1009"/>
      <c r="WUM115" s="1009"/>
      <c r="WUN115" s="1009"/>
      <c r="WUO115" s="1009"/>
      <c r="WUP115" s="1009"/>
      <c r="WUQ115" s="1009"/>
      <c r="WUR115" s="1009"/>
      <c r="WUS115" s="1009"/>
      <c r="WUT115" s="1009"/>
      <c r="WUU115" s="1009"/>
      <c r="WUV115" s="1009"/>
      <c r="WUW115" s="1009"/>
      <c r="WUX115" s="1009"/>
      <c r="WUY115" s="1009"/>
      <c r="WUZ115" s="1009"/>
      <c r="WVA115" s="1009"/>
      <c r="WVB115" s="1009"/>
      <c r="WVC115" s="1009"/>
      <c r="WVD115" s="1009"/>
      <c r="WVE115" s="1009"/>
      <c r="WVF115" s="1009"/>
      <c r="WVG115" s="1009"/>
      <c r="WVH115" s="1009"/>
      <c r="WVI115" s="1009"/>
      <c r="WVJ115" s="1009"/>
      <c r="WVK115" s="1009"/>
      <c r="WVL115" s="1009"/>
      <c r="WVM115" s="1009"/>
      <c r="WVN115" s="1009"/>
      <c r="WVO115" s="1009"/>
      <c r="WVP115" s="1009"/>
      <c r="WVQ115" s="1009"/>
      <c r="WVR115" s="1009"/>
      <c r="WVS115" s="1009"/>
      <c r="WVT115" s="1009"/>
      <c r="WVU115" s="1009"/>
      <c r="WVV115" s="1009"/>
      <c r="WVW115" s="1009"/>
      <c r="WVX115" s="1009"/>
      <c r="WVY115" s="1009"/>
      <c r="WVZ115" s="1009"/>
      <c r="WWA115" s="1009"/>
      <c r="WWB115" s="1009"/>
      <c r="WWC115" s="1009"/>
      <c r="WWD115" s="1009"/>
      <c r="WWE115" s="1009"/>
      <c r="WWF115" s="1009"/>
      <c r="WWG115" s="1009"/>
      <c r="WWH115" s="1009"/>
      <c r="WWI115" s="1009"/>
      <c r="WWJ115" s="1009"/>
      <c r="WWK115" s="1009"/>
      <c r="WWL115" s="1009"/>
      <c r="WWM115" s="1009"/>
      <c r="WWN115" s="1009"/>
      <c r="WWO115" s="1009"/>
      <c r="WWP115" s="1009"/>
      <c r="WWQ115" s="1009"/>
      <c r="WWR115" s="1009"/>
      <c r="WWS115" s="1009"/>
      <c r="WWT115" s="1009"/>
      <c r="WWU115" s="1009"/>
      <c r="WWV115" s="1009"/>
      <c r="WWW115" s="1009"/>
      <c r="WWX115" s="1009"/>
      <c r="WWY115" s="1009"/>
      <c r="WWZ115" s="1009"/>
      <c r="WXA115" s="1009"/>
      <c r="WXB115" s="1009"/>
      <c r="WXC115" s="1009"/>
      <c r="WXD115" s="1009"/>
      <c r="WXE115" s="1009"/>
      <c r="WXF115" s="1009"/>
      <c r="WXG115" s="1009"/>
      <c r="WXH115" s="1009"/>
      <c r="WXI115" s="1009"/>
      <c r="WXJ115" s="1009"/>
      <c r="WXK115" s="1009"/>
      <c r="WXL115" s="1009"/>
      <c r="WXM115" s="1009"/>
      <c r="WXN115" s="1009"/>
      <c r="WXO115" s="1009"/>
      <c r="WXP115" s="1009"/>
      <c r="WXQ115" s="1009"/>
      <c r="WXR115" s="1009"/>
      <c r="WXS115" s="1009"/>
      <c r="WXT115" s="1009"/>
      <c r="WXU115" s="1009"/>
      <c r="WXV115" s="1009"/>
      <c r="WXW115" s="1009"/>
      <c r="WXX115" s="1009"/>
      <c r="WXY115" s="1009"/>
      <c r="WXZ115" s="1009"/>
      <c r="WYA115" s="1009"/>
      <c r="WYB115" s="1009"/>
      <c r="WYC115" s="1009"/>
      <c r="WYD115" s="1009"/>
      <c r="WYE115" s="1009"/>
      <c r="WYF115" s="1009"/>
      <c r="WYG115" s="1009"/>
      <c r="WYH115" s="1009"/>
      <c r="WYI115" s="1009"/>
      <c r="WYJ115" s="1009"/>
      <c r="WYK115" s="1009"/>
      <c r="WYL115" s="1009"/>
      <c r="WYM115" s="1009"/>
      <c r="WYN115" s="1009"/>
      <c r="WYO115" s="1009"/>
      <c r="WYP115" s="1009"/>
      <c r="WYQ115" s="1009"/>
      <c r="WYR115" s="1009"/>
      <c r="WYS115" s="1009"/>
      <c r="WYT115" s="1009"/>
      <c r="WYU115" s="1009"/>
      <c r="WYV115" s="1009"/>
      <c r="WYW115" s="1009"/>
      <c r="WYX115" s="1009"/>
      <c r="WYY115" s="1009"/>
      <c r="WYZ115" s="1009"/>
      <c r="WZA115" s="1009"/>
      <c r="WZB115" s="1009"/>
      <c r="WZC115" s="1009"/>
      <c r="WZD115" s="1009"/>
      <c r="WZE115" s="1009"/>
      <c r="WZF115" s="1009"/>
      <c r="WZG115" s="1009"/>
      <c r="WZH115" s="1009"/>
      <c r="WZI115" s="1009"/>
      <c r="WZJ115" s="1009"/>
      <c r="WZK115" s="1009"/>
      <c r="WZL115" s="1009"/>
      <c r="WZM115" s="1009"/>
      <c r="WZN115" s="1009"/>
      <c r="WZO115" s="1009"/>
      <c r="WZP115" s="1009"/>
      <c r="WZQ115" s="1009"/>
      <c r="WZR115" s="1009"/>
      <c r="WZS115" s="1009"/>
      <c r="WZT115" s="1009"/>
      <c r="WZU115" s="1009"/>
      <c r="WZV115" s="1009"/>
      <c r="WZW115" s="1009"/>
      <c r="WZX115" s="1009"/>
      <c r="WZY115" s="1009"/>
      <c r="WZZ115" s="1009"/>
      <c r="XAA115" s="1009"/>
      <c r="XAB115" s="1009"/>
      <c r="XAC115" s="1009"/>
      <c r="XAD115" s="1009"/>
      <c r="XAE115" s="1009"/>
      <c r="XAF115" s="1009"/>
      <c r="XAG115" s="1009"/>
      <c r="XAH115" s="1009"/>
      <c r="XAI115" s="1009"/>
      <c r="XAJ115" s="1009"/>
      <c r="XAK115" s="1009"/>
      <c r="XAL115" s="1009"/>
      <c r="XAM115" s="1009"/>
      <c r="XAN115" s="1009"/>
      <c r="XAO115" s="1009"/>
      <c r="XAP115" s="1009"/>
      <c r="XAQ115" s="1009"/>
      <c r="XAR115" s="1009"/>
      <c r="XAS115" s="1009"/>
      <c r="XAT115" s="1009"/>
      <c r="XAU115" s="1009"/>
      <c r="XAV115" s="1009"/>
      <c r="XAW115" s="1009"/>
      <c r="XAX115" s="1009"/>
      <c r="XAY115" s="1009"/>
      <c r="XAZ115" s="1009"/>
      <c r="XBA115" s="1009"/>
      <c r="XBB115" s="1009"/>
      <c r="XBC115" s="1009"/>
      <c r="XBD115" s="1009"/>
      <c r="XBE115" s="1009"/>
      <c r="XBF115" s="1009"/>
      <c r="XBG115" s="1009"/>
      <c r="XBH115" s="1009"/>
      <c r="XBI115" s="1009"/>
      <c r="XBJ115" s="1009"/>
      <c r="XBK115" s="1009"/>
      <c r="XBL115" s="1009"/>
      <c r="XBM115" s="1009"/>
      <c r="XBN115" s="1009"/>
      <c r="XBO115" s="1009"/>
      <c r="XBP115" s="1009"/>
      <c r="XBQ115" s="1009"/>
      <c r="XBR115" s="1009"/>
      <c r="XBS115" s="1009"/>
      <c r="XBT115" s="1009"/>
      <c r="XBU115" s="1009"/>
      <c r="XBV115" s="1009"/>
      <c r="XBW115" s="1009"/>
      <c r="XBX115" s="1009"/>
      <c r="XBY115" s="1009"/>
      <c r="XBZ115" s="1009"/>
      <c r="XCA115" s="1009"/>
      <c r="XCB115" s="1009"/>
      <c r="XCC115" s="1009"/>
      <c r="XCD115" s="1009"/>
      <c r="XCE115" s="1009"/>
      <c r="XCF115" s="1009"/>
      <c r="XCG115" s="1009"/>
      <c r="XCH115" s="1009"/>
      <c r="XCI115" s="1009"/>
      <c r="XCJ115" s="1009"/>
      <c r="XCK115" s="1009"/>
      <c r="XCL115" s="1009"/>
      <c r="XCM115" s="1009"/>
      <c r="XCN115" s="1009"/>
      <c r="XCO115" s="1009"/>
      <c r="XCP115" s="1009"/>
      <c r="XCQ115" s="1009"/>
      <c r="XCR115" s="1009"/>
      <c r="XCS115" s="1009"/>
      <c r="XCT115" s="1009"/>
      <c r="XCU115" s="1009"/>
      <c r="XCV115" s="1009"/>
      <c r="XCW115" s="1009"/>
      <c r="XCX115" s="1009"/>
      <c r="XCY115" s="1009"/>
      <c r="XCZ115" s="1009"/>
      <c r="XDA115" s="1009"/>
      <c r="XDB115" s="1009"/>
      <c r="XDC115" s="1009"/>
      <c r="XDD115" s="1009"/>
      <c r="XDE115" s="1009"/>
      <c r="XDF115" s="1009"/>
      <c r="XDG115" s="1009"/>
      <c r="XDH115" s="1009"/>
      <c r="XDI115" s="1009"/>
      <c r="XDJ115" s="1009"/>
      <c r="XDK115" s="1009"/>
      <c r="XDL115" s="1009"/>
      <c r="XDM115" s="1009"/>
      <c r="XDN115" s="1009"/>
      <c r="XDO115" s="1009"/>
      <c r="XDP115" s="1009"/>
      <c r="XDQ115" s="1009"/>
      <c r="XDR115" s="1009"/>
      <c r="XDS115" s="1009"/>
      <c r="XDT115" s="1009"/>
      <c r="XDU115" s="1009"/>
      <c r="XDV115" s="1009"/>
      <c r="XDW115" s="1009"/>
      <c r="XDX115" s="1009"/>
      <c r="XDY115" s="1009"/>
      <c r="XDZ115" s="1009"/>
      <c r="XEA115" s="1009"/>
      <c r="XEB115" s="1009"/>
      <c r="XEC115" s="1009"/>
      <c r="XED115" s="1009"/>
      <c r="XEE115" s="1009"/>
      <c r="XEF115" s="1009"/>
      <c r="XEG115" s="1009"/>
      <c r="XEH115" s="1009"/>
      <c r="XEI115" s="1009"/>
      <c r="XEJ115" s="1009"/>
      <c r="XEK115" s="1009"/>
      <c r="XEL115" s="1009"/>
      <c r="XEM115" s="1009"/>
      <c r="XEN115" s="1009"/>
      <c r="XEO115" s="1009"/>
      <c r="XEP115" s="1009"/>
      <c r="XEQ115" s="1009"/>
      <c r="XER115" s="1009"/>
      <c r="XES115" s="1009"/>
      <c r="XET115" s="1009"/>
      <c r="XEU115" s="1009"/>
      <c r="XEV115" s="1009"/>
      <c r="XEW115" s="1009"/>
      <c r="XEX115" s="1009"/>
      <c r="XEY115" s="1009"/>
      <c r="XEZ115" s="1009"/>
      <c r="XFA115" s="1009"/>
      <c r="XFB115" s="1009"/>
      <c r="XFC115" s="1009"/>
    </row>
    <row r="116" spans="1:16383" ht="11.25" customHeight="1" x14ac:dyDescent="0.2">
      <c r="A116" s="1040" t="str">
        <f t="shared" si="21"/>
        <v>g/ Mainstem catch. Wanapum tribal fishery.</v>
      </c>
      <c r="B116" s="1040"/>
      <c r="C116" s="1040"/>
      <c r="D116" s="1040"/>
      <c r="E116" s="1040"/>
      <c r="F116" s="1040"/>
      <c r="G116" s="1040"/>
      <c r="H116" s="1040"/>
      <c r="I116" s="1040"/>
      <c r="J116" s="1040"/>
      <c r="K116" s="1040"/>
      <c r="L116" s="1040"/>
      <c r="M116" s="1009"/>
      <c r="N116" s="1009"/>
      <c r="O116" s="1009"/>
      <c r="P116" s="1009"/>
      <c r="Q116" s="1009"/>
      <c r="R116" s="1009"/>
      <c r="S116" s="1009"/>
      <c r="T116" s="1009"/>
      <c r="U116" s="1009"/>
      <c r="V116" s="1009"/>
      <c r="W116" s="1009"/>
      <c r="X116" s="1009"/>
      <c r="Y116" s="1009"/>
      <c r="Z116" s="1009"/>
      <c r="AA116" s="1009"/>
      <c r="AB116" s="1009"/>
      <c r="AC116" s="1009"/>
      <c r="AD116" s="1009"/>
      <c r="AE116" s="1009"/>
      <c r="AF116" s="1009"/>
      <c r="AG116" s="1009"/>
      <c r="AH116" s="1009"/>
      <c r="AI116" s="1009"/>
      <c r="AJ116" s="1009"/>
      <c r="AK116" s="1009"/>
      <c r="AL116" s="1009"/>
      <c r="AM116" s="1009"/>
      <c r="AN116" s="1009"/>
      <c r="AO116" s="1009"/>
      <c r="AP116" s="1009"/>
      <c r="AQ116" s="1009"/>
      <c r="AR116" s="1009"/>
      <c r="AS116" s="1009"/>
      <c r="AT116" s="1009"/>
      <c r="AU116" s="1009"/>
      <c r="AV116" s="1009"/>
      <c r="AW116" s="1009"/>
      <c r="AX116" s="1009"/>
      <c r="AY116" s="1009"/>
      <c r="AZ116" s="1009"/>
      <c r="BA116" s="1009"/>
      <c r="BB116" s="1009"/>
      <c r="BC116" s="1009"/>
      <c r="BD116" s="1009"/>
      <c r="BE116" s="1009"/>
      <c r="BF116" s="1009"/>
      <c r="BG116" s="1009"/>
      <c r="BH116" s="1009"/>
      <c r="BI116" s="1009"/>
      <c r="BJ116" s="1009"/>
      <c r="BK116" s="1009"/>
      <c r="BL116" s="1009"/>
      <c r="BM116" s="1009"/>
      <c r="BN116" s="1009"/>
      <c r="BO116" s="1009"/>
      <c r="BP116" s="1009"/>
      <c r="BQ116" s="1009"/>
      <c r="BR116" s="1009"/>
      <c r="BS116" s="1009"/>
      <c r="BT116" s="1009"/>
      <c r="BU116" s="1009"/>
      <c r="BV116" s="1009"/>
      <c r="BW116" s="1009"/>
      <c r="BX116" s="1009"/>
      <c r="BY116" s="1009"/>
      <c r="BZ116" s="1009"/>
      <c r="CA116" s="1009"/>
      <c r="CB116" s="1009"/>
      <c r="CC116" s="1009"/>
      <c r="CD116" s="1009"/>
      <c r="CE116" s="1009"/>
      <c r="CF116" s="1009"/>
      <c r="CG116" s="1009"/>
      <c r="CH116" s="1009"/>
      <c r="CI116" s="1009"/>
      <c r="CJ116" s="1009"/>
      <c r="CK116" s="1009"/>
      <c r="CL116" s="1009"/>
      <c r="CM116" s="1009"/>
      <c r="CN116" s="1009"/>
      <c r="CO116" s="1009"/>
      <c r="CP116" s="1009"/>
      <c r="CQ116" s="1009"/>
      <c r="CR116" s="1009"/>
      <c r="CS116" s="1009"/>
      <c r="CT116" s="1009"/>
      <c r="CU116" s="1009"/>
      <c r="CV116" s="1009"/>
      <c r="CW116" s="1009"/>
      <c r="CX116" s="1009"/>
      <c r="CY116" s="1009"/>
      <c r="CZ116" s="1009"/>
      <c r="DA116" s="1009"/>
      <c r="DB116" s="1009"/>
      <c r="DC116" s="1009"/>
      <c r="DD116" s="1009"/>
      <c r="DE116" s="1009"/>
      <c r="DF116" s="1009"/>
      <c r="DG116" s="1009"/>
      <c r="DH116" s="1009"/>
      <c r="DI116" s="1009"/>
      <c r="DJ116" s="1009"/>
      <c r="DK116" s="1009"/>
      <c r="DL116" s="1009"/>
      <c r="DM116" s="1009"/>
      <c r="DN116" s="1009"/>
      <c r="DO116" s="1009"/>
      <c r="DP116" s="1009"/>
      <c r="DQ116" s="1009"/>
      <c r="DR116" s="1009"/>
      <c r="DS116" s="1009"/>
      <c r="DT116" s="1009"/>
      <c r="DU116" s="1009"/>
      <c r="DV116" s="1009"/>
      <c r="DW116" s="1009"/>
      <c r="DX116" s="1009"/>
      <c r="DY116" s="1009"/>
      <c r="DZ116" s="1009"/>
      <c r="EA116" s="1009"/>
      <c r="EB116" s="1009"/>
      <c r="EC116" s="1009"/>
      <c r="ED116" s="1009"/>
      <c r="EE116" s="1009"/>
      <c r="EF116" s="1009"/>
      <c r="EG116" s="1009"/>
      <c r="EH116" s="1009"/>
      <c r="EI116" s="1009"/>
      <c r="EJ116" s="1009"/>
      <c r="EK116" s="1009"/>
      <c r="EL116" s="1009"/>
      <c r="EM116" s="1009"/>
      <c r="EN116" s="1009"/>
      <c r="EO116" s="1009"/>
      <c r="EP116" s="1009"/>
      <c r="EQ116" s="1009"/>
      <c r="ER116" s="1009"/>
      <c r="ES116" s="1009"/>
      <c r="ET116" s="1009"/>
      <c r="EU116" s="1009"/>
      <c r="EV116" s="1009"/>
      <c r="EW116" s="1009"/>
      <c r="EX116" s="1009"/>
      <c r="EY116" s="1009"/>
      <c r="EZ116" s="1009"/>
      <c r="FA116" s="1009"/>
      <c r="FB116" s="1009"/>
      <c r="FC116" s="1009"/>
      <c r="FD116" s="1009"/>
      <c r="FE116" s="1009"/>
      <c r="FF116" s="1009"/>
      <c r="FG116" s="1009"/>
      <c r="FH116" s="1009"/>
      <c r="FI116" s="1009"/>
      <c r="FJ116" s="1009"/>
      <c r="FK116" s="1009"/>
      <c r="FL116" s="1009"/>
      <c r="FM116" s="1009"/>
      <c r="FN116" s="1009"/>
      <c r="FO116" s="1009"/>
      <c r="FP116" s="1009"/>
      <c r="FQ116" s="1009"/>
      <c r="FR116" s="1009"/>
      <c r="FS116" s="1009"/>
      <c r="FT116" s="1009"/>
      <c r="FU116" s="1009"/>
      <c r="FV116" s="1009"/>
      <c r="FW116" s="1009"/>
      <c r="FX116" s="1009"/>
      <c r="FY116" s="1009"/>
      <c r="FZ116" s="1009"/>
      <c r="GA116" s="1009"/>
      <c r="GB116" s="1009"/>
      <c r="GC116" s="1009"/>
      <c r="GD116" s="1009"/>
      <c r="GE116" s="1009"/>
      <c r="GF116" s="1009"/>
      <c r="GG116" s="1009"/>
      <c r="GH116" s="1009"/>
      <c r="GI116" s="1009"/>
      <c r="GJ116" s="1009"/>
      <c r="GK116" s="1009"/>
      <c r="GL116" s="1009"/>
      <c r="GM116" s="1009"/>
      <c r="GN116" s="1009"/>
      <c r="GO116" s="1009"/>
      <c r="GP116" s="1009"/>
      <c r="GQ116" s="1009"/>
      <c r="GR116" s="1009"/>
      <c r="GS116" s="1009"/>
      <c r="GT116" s="1009"/>
      <c r="GU116" s="1009"/>
      <c r="GV116" s="1009"/>
      <c r="GW116" s="1009"/>
      <c r="GX116" s="1009"/>
      <c r="GY116" s="1009"/>
      <c r="GZ116" s="1009"/>
      <c r="HA116" s="1009"/>
      <c r="HB116" s="1009"/>
      <c r="HC116" s="1009"/>
      <c r="HD116" s="1009"/>
      <c r="HE116" s="1009"/>
      <c r="HF116" s="1009"/>
      <c r="HG116" s="1009"/>
      <c r="HH116" s="1009"/>
      <c r="HI116" s="1009"/>
      <c r="HJ116" s="1009"/>
      <c r="HK116" s="1009"/>
      <c r="HL116" s="1009"/>
      <c r="HM116" s="1009"/>
      <c r="HN116" s="1009"/>
      <c r="HO116" s="1009"/>
      <c r="HP116" s="1009"/>
      <c r="HQ116" s="1009"/>
      <c r="HR116" s="1009"/>
      <c r="HS116" s="1009"/>
      <c r="HT116" s="1009"/>
      <c r="HU116" s="1009"/>
      <c r="HV116" s="1009"/>
      <c r="HW116" s="1009"/>
      <c r="HX116" s="1009"/>
      <c r="HY116" s="1009"/>
      <c r="HZ116" s="1009"/>
      <c r="IA116" s="1009"/>
      <c r="IB116" s="1009"/>
      <c r="IC116" s="1009"/>
      <c r="ID116" s="1009"/>
      <c r="IE116" s="1009"/>
      <c r="IF116" s="1009"/>
      <c r="IG116" s="1009"/>
      <c r="IH116" s="1009"/>
      <c r="II116" s="1009"/>
      <c r="IJ116" s="1009"/>
      <c r="IK116" s="1009"/>
      <c r="IL116" s="1009"/>
      <c r="IM116" s="1009"/>
      <c r="IN116" s="1009"/>
      <c r="IO116" s="1009"/>
      <c r="IP116" s="1009"/>
      <c r="IQ116" s="1009"/>
      <c r="IR116" s="1009"/>
      <c r="IS116" s="1009"/>
      <c r="IT116" s="1009"/>
      <c r="IU116" s="1009"/>
      <c r="IV116" s="1009"/>
      <c r="IW116" s="1009"/>
      <c r="IX116" s="1009"/>
      <c r="IY116" s="1009"/>
      <c r="IZ116" s="1009"/>
      <c r="JA116" s="1009"/>
      <c r="JB116" s="1009"/>
      <c r="JC116" s="1009"/>
      <c r="JD116" s="1009"/>
      <c r="JE116" s="1009"/>
      <c r="JF116" s="1009"/>
      <c r="JG116" s="1009"/>
      <c r="JH116" s="1009"/>
      <c r="JI116" s="1009"/>
      <c r="JJ116" s="1009"/>
      <c r="JK116" s="1009"/>
      <c r="JL116" s="1009"/>
      <c r="JM116" s="1009"/>
      <c r="JN116" s="1009"/>
      <c r="JO116" s="1009"/>
      <c r="JP116" s="1009"/>
      <c r="JQ116" s="1009"/>
      <c r="JR116" s="1009"/>
      <c r="JS116" s="1009"/>
      <c r="JT116" s="1009"/>
      <c r="JU116" s="1009"/>
      <c r="JV116" s="1009"/>
      <c r="JW116" s="1009"/>
      <c r="JX116" s="1009"/>
      <c r="JY116" s="1009"/>
      <c r="JZ116" s="1009"/>
      <c r="KA116" s="1009"/>
      <c r="KB116" s="1009"/>
      <c r="KC116" s="1009"/>
      <c r="KD116" s="1009"/>
      <c r="KE116" s="1009"/>
      <c r="KF116" s="1009"/>
      <c r="KG116" s="1009"/>
      <c r="KH116" s="1009"/>
      <c r="KI116" s="1009"/>
      <c r="KJ116" s="1009"/>
      <c r="KK116" s="1009"/>
      <c r="KL116" s="1009"/>
      <c r="KM116" s="1009"/>
      <c r="KN116" s="1009"/>
      <c r="KO116" s="1009"/>
      <c r="KP116" s="1009"/>
      <c r="KQ116" s="1009"/>
      <c r="KR116" s="1009"/>
      <c r="KS116" s="1009"/>
      <c r="KT116" s="1009"/>
      <c r="KU116" s="1009"/>
      <c r="KV116" s="1009"/>
      <c r="KW116" s="1009"/>
      <c r="KX116" s="1009"/>
      <c r="KY116" s="1009"/>
      <c r="KZ116" s="1009"/>
      <c r="LA116" s="1009"/>
      <c r="LB116" s="1009"/>
      <c r="LC116" s="1009"/>
      <c r="LD116" s="1009"/>
      <c r="LE116" s="1009"/>
      <c r="LF116" s="1009"/>
      <c r="LG116" s="1009"/>
      <c r="LH116" s="1009"/>
      <c r="LI116" s="1009"/>
      <c r="LJ116" s="1009"/>
      <c r="LK116" s="1009"/>
      <c r="LL116" s="1009"/>
      <c r="LM116" s="1009"/>
      <c r="LN116" s="1009"/>
      <c r="LO116" s="1009"/>
      <c r="LP116" s="1009"/>
      <c r="LQ116" s="1009"/>
      <c r="LR116" s="1009"/>
      <c r="LS116" s="1009"/>
      <c r="LT116" s="1009"/>
      <c r="LU116" s="1009"/>
      <c r="LV116" s="1009"/>
      <c r="LW116" s="1009"/>
      <c r="LX116" s="1009"/>
      <c r="LY116" s="1009"/>
      <c r="LZ116" s="1009"/>
      <c r="MA116" s="1009"/>
      <c r="MB116" s="1009"/>
      <c r="MC116" s="1009"/>
      <c r="MD116" s="1009"/>
      <c r="ME116" s="1009"/>
      <c r="MF116" s="1009"/>
      <c r="MG116" s="1009"/>
      <c r="MH116" s="1009"/>
      <c r="MI116" s="1009"/>
      <c r="MJ116" s="1009"/>
      <c r="MK116" s="1009"/>
      <c r="ML116" s="1009"/>
      <c r="MM116" s="1009"/>
      <c r="MN116" s="1009"/>
      <c r="MO116" s="1009"/>
      <c r="MP116" s="1009"/>
      <c r="MQ116" s="1009"/>
      <c r="MR116" s="1009"/>
      <c r="MS116" s="1009"/>
      <c r="MT116" s="1009"/>
      <c r="MU116" s="1009"/>
      <c r="MV116" s="1009"/>
      <c r="MW116" s="1009"/>
      <c r="MX116" s="1009"/>
      <c r="MY116" s="1009"/>
      <c r="MZ116" s="1009"/>
      <c r="NA116" s="1009"/>
      <c r="NB116" s="1009"/>
      <c r="NC116" s="1009"/>
      <c r="ND116" s="1009"/>
      <c r="NE116" s="1009"/>
      <c r="NF116" s="1009"/>
      <c r="NG116" s="1009"/>
      <c r="NH116" s="1009"/>
      <c r="NI116" s="1009"/>
      <c r="NJ116" s="1009"/>
      <c r="NK116" s="1009"/>
      <c r="NL116" s="1009"/>
      <c r="NM116" s="1009"/>
      <c r="NN116" s="1009"/>
      <c r="NO116" s="1009"/>
      <c r="NP116" s="1009"/>
      <c r="NQ116" s="1009"/>
      <c r="NR116" s="1009"/>
      <c r="NS116" s="1009"/>
      <c r="NT116" s="1009"/>
      <c r="NU116" s="1009"/>
      <c r="NV116" s="1009"/>
      <c r="NW116" s="1009"/>
      <c r="NX116" s="1009"/>
      <c r="NY116" s="1009"/>
      <c r="NZ116" s="1009"/>
      <c r="OA116" s="1009"/>
      <c r="OB116" s="1009"/>
      <c r="OC116" s="1009"/>
      <c r="OD116" s="1009"/>
      <c r="OE116" s="1009"/>
      <c r="OF116" s="1009"/>
      <c r="OG116" s="1009"/>
      <c r="OH116" s="1009"/>
      <c r="OI116" s="1009"/>
      <c r="OJ116" s="1009"/>
      <c r="OK116" s="1009"/>
      <c r="OL116" s="1009"/>
      <c r="OM116" s="1009"/>
      <c r="ON116" s="1009"/>
      <c r="OO116" s="1009"/>
      <c r="OP116" s="1009"/>
      <c r="OQ116" s="1009"/>
      <c r="OR116" s="1009"/>
      <c r="OS116" s="1009"/>
      <c r="OT116" s="1009"/>
      <c r="OU116" s="1009"/>
      <c r="OV116" s="1009"/>
      <c r="OW116" s="1009"/>
      <c r="OX116" s="1009"/>
      <c r="OY116" s="1009"/>
      <c r="OZ116" s="1009"/>
      <c r="PA116" s="1009"/>
      <c r="PB116" s="1009"/>
      <c r="PC116" s="1009"/>
      <c r="PD116" s="1009"/>
      <c r="PE116" s="1009"/>
      <c r="PF116" s="1009"/>
      <c r="PG116" s="1009"/>
      <c r="PH116" s="1009"/>
      <c r="PI116" s="1009"/>
      <c r="PJ116" s="1009"/>
      <c r="PK116" s="1009"/>
      <c r="PL116" s="1009"/>
      <c r="PM116" s="1009"/>
      <c r="PN116" s="1009"/>
      <c r="PO116" s="1009"/>
      <c r="PP116" s="1009"/>
      <c r="PQ116" s="1009"/>
      <c r="PR116" s="1009"/>
      <c r="PS116" s="1009"/>
      <c r="PT116" s="1009"/>
      <c r="PU116" s="1009"/>
      <c r="PV116" s="1009"/>
      <c r="PW116" s="1009"/>
      <c r="PX116" s="1009"/>
      <c r="PY116" s="1009"/>
      <c r="PZ116" s="1009"/>
      <c r="QA116" s="1009"/>
      <c r="QB116" s="1009"/>
      <c r="QC116" s="1009"/>
      <c r="QD116" s="1009"/>
      <c r="QE116" s="1009"/>
      <c r="QF116" s="1009"/>
      <c r="QG116" s="1009"/>
      <c r="QH116" s="1009"/>
      <c r="QI116" s="1009"/>
      <c r="QJ116" s="1009"/>
      <c r="QK116" s="1009"/>
      <c r="QL116" s="1009"/>
      <c r="QM116" s="1009"/>
      <c r="QN116" s="1009"/>
      <c r="QO116" s="1009"/>
      <c r="QP116" s="1009"/>
      <c r="QQ116" s="1009"/>
      <c r="QR116" s="1009"/>
      <c r="QS116" s="1009"/>
      <c r="QT116" s="1009"/>
      <c r="QU116" s="1009"/>
      <c r="QV116" s="1009"/>
      <c r="QW116" s="1009"/>
      <c r="QX116" s="1009"/>
      <c r="QY116" s="1009"/>
      <c r="QZ116" s="1009"/>
      <c r="RA116" s="1009"/>
      <c r="RB116" s="1009"/>
      <c r="RC116" s="1009"/>
      <c r="RD116" s="1009"/>
      <c r="RE116" s="1009"/>
      <c r="RF116" s="1009"/>
      <c r="RG116" s="1009"/>
      <c r="RH116" s="1009"/>
      <c r="RI116" s="1009"/>
      <c r="RJ116" s="1009"/>
      <c r="RK116" s="1009"/>
      <c r="RL116" s="1009"/>
      <c r="RM116" s="1009"/>
      <c r="RN116" s="1009"/>
      <c r="RO116" s="1009"/>
      <c r="RP116" s="1009"/>
      <c r="RQ116" s="1009"/>
      <c r="RR116" s="1009"/>
      <c r="RS116" s="1009"/>
      <c r="RT116" s="1009"/>
      <c r="RU116" s="1009"/>
      <c r="RV116" s="1009"/>
      <c r="RW116" s="1009"/>
      <c r="RX116" s="1009"/>
      <c r="RY116" s="1009"/>
      <c r="RZ116" s="1009"/>
      <c r="SA116" s="1009"/>
      <c r="SB116" s="1009"/>
      <c r="SC116" s="1009"/>
      <c r="SD116" s="1009"/>
      <c r="SE116" s="1009"/>
      <c r="SF116" s="1009"/>
      <c r="SG116" s="1009"/>
      <c r="SH116" s="1009"/>
      <c r="SI116" s="1009"/>
      <c r="SJ116" s="1009"/>
      <c r="SK116" s="1009"/>
      <c r="SL116" s="1009"/>
      <c r="SM116" s="1009"/>
      <c r="SN116" s="1009"/>
      <c r="SO116" s="1009"/>
      <c r="SP116" s="1009"/>
      <c r="SQ116" s="1009"/>
      <c r="SR116" s="1009"/>
      <c r="SS116" s="1009"/>
      <c r="ST116" s="1009"/>
      <c r="SU116" s="1009"/>
      <c r="SV116" s="1009"/>
      <c r="SW116" s="1009"/>
      <c r="SX116" s="1009"/>
      <c r="SY116" s="1009"/>
      <c r="SZ116" s="1009"/>
      <c r="TA116" s="1009"/>
      <c r="TB116" s="1009"/>
      <c r="TC116" s="1009"/>
      <c r="TD116" s="1009"/>
      <c r="TE116" s="1009"/>
      <c r="TF116" s="1009"/>
      <c r="TG116" s="1009"/>
      <c r="TH116" s="1009"/>
      <c r="TI116" s="1009"/>
      <c r="TJ116" s="1009"/>
      <c r="TK116" s="1009"/>
      <c r="TL116" s="1009"/>
      <c r="TM116" s="1009"/>
      <c r="TN116" s="1009"/>
      <c r="TO116" s="1009"/>
      <c r="TP116" s="1009"/>
      <c r="TQ116" s="1009"/>
      <c r="TR116" s="1009"/>
      <c r="TS116" s="1009"/>
      <c r="TT116" s="1009"/>
      <c r="TU116" s="1009"/>
      <c r="TV116" s="1009"/>
      <c r="TW116" s="1009"/>
      <c r="TX116" s="1009"/>
      <c r="TY116" s="1009"/>
      <c r="TZ116" s="1009"/>
      <c r="UA116" s="1009"/>
      <c r="UB116" s="1009"/>
      <c r="UC116" s="1009"/>
      <c r="UD116" s="1009"/>
      <c r="UE116" s="1009"/>
      <c r="UF116" s="1009"/>
      <c r="UG116" s="1009"/>
      <c r="UH116" s="1009"/>
      <c r="UI116" s="1009"/>
      <c r="UJ116" s="1009"/>
      <c r="UK116" s="1009"/>
      <c r="UL116" s="1009"/>
      <c r="UM116" s="1009"/>
      <c r="UN116" s="1009"/>
      <c r="UO116" s="1009"/>
      <c r="UP116" s="1009"/>
      <c r="UQ116" s="1009"/>
      <c r="UR116" s="1009"/>
      <c r="US116" s="1009"/>
      <c r="UT116" s="1009"/>
      <c r="UU116" s="1009"/>
      <c r="UV116" s="1009"/>
      <c r="UW116" s="1009"/>
      <c r="UX116" s="1009"/>
      <c r="UY116" s="1009"/>
      <c r="UZ116" s="1009"/>
      <c r="VA116" s="1009"/>
      <c r="VB116" s="1009"/>
      <c r="VC116" s="1009"/>
      <c r="VD116" s="1009"/>
      <c r="VE116" s="1009"/>
      <c r="VF116" s="1009"/>
      <c r="VG116" s="1009"/>
      <c r="VH116" s="1009"/>
      <c r="VI116" s="1009"/>
      <c r="VJ116" s="1009"/>
      <c r="VK116" s="1009"/>
      <c r="VL116" s="1009"/>
      <c r="VM116" s="1009"/>
      <c r="VN116" s="1009"/>
      <c r="VO116" s="1009"/>
      <c r="VP116" s="1009"/>
      <c r="VQ116" s="1009"/>
      <c r="VR116" s="1009"/>
      <c r="VS116" s="1009"/>
      <c r="VT116" s="1009"/>
      <c r="VU116" s="1009"/>
      <c r="VV116" s="1009"/>
      <c r="VW116" s="1009"/>
      <c r="VX116" s="1009"/>
      <c r="VY116" s="1009"/>
      <c r="VZ116" s="1009"/>
      <c r="WA116" s="1009"/>
      <c r="WB116" s="1009"/>
      <c r="WC116" s="1009"/>
      <c r="WD116" s="1009"/>
      <c r="WE116" s="1009"/>
      <c r="WF116" s="1009"/>
      <c r="WG116" s="1009"/>
      <c r="WH116" s="1009"/>
      <c r="WI116" s="1009"/>
      <c r="WJ116" s="1009"/>
      <c r="WK116" s="1009"/>
      <c r="WL116" s="1009"/>
      <c r="WM116" s="1009"/>
      <c r="WN116" s="1009"/>
      <c r="WO116" s="1009"/>
      <c r="WP116" s="1009"/>
      <c r="WQ116" s="1009"/>
      <c r="WR116" s="1009"/>
      <c r="WS116" s="1009"/>
      <c r="WT116" s="1009"/>
      <c r="WU116" s="1009"/>
      <c r="WV116" s="1009"/>
      <c r="WW116" s="1009"/>
      <c r="WX116" s="1009"/>
      <c r="WY116" s="1009"/>
      <c r="WZ116" s="1009"/>
      <c r="XA116" s="1009"/>
      <c r="XB116" s="1009"/>
      <c r="XC116" s="1009"/>
      <c r="XD116" s="1009"/>
      <c r="XE116" s="1009"/>
      <c r="XF116" s="1009"/>
      <c r="XG116" s="1009"/>
      <c r="XH116" s="1009"/>
      <c r="XI116" s="1009"/>
      <c r="XJ116" s="1009"/>
      <c r="XK116" s="1009"/>
      <c r="XL116" s="1009"/>
      <c r="XM116" s="1009"/>
      <c r="XN116" s="1009"/>
      <c r="XO116" s="1009"/>
      <c r="XP116" s="1009"/>
      <c r="XQ116" s="1009"/>
      <c r="XR116" s="1009"/>
      <c r="XS116" s="1009"/>
      <c r="XT116" s="1009"/>
      <c r="XU116" s="1009"/>
      <c r="XV116" s="1009"/>
      <c r="XW116" s="1009"/>
      <c r="XX116" s="1009"/>
      <c r="XY116" s="1009"/>
      <c r="XZ116" s="1009"/>
      <c r="YA116" s="1009"/>
      <c r="YB116" s="1009"/>
      <c r="YC116" s="1009"/>
      <c r="YD116" s="1009"/>
      <c r="YE116" s="1009"/>
      <c r="YF116" s="1009"/>
      <c r="YG116" s="1009"/>
      <c r="YH116" s="1009"/>
      <c r="YI116" s="1009"/>
      <c r="YJ116" s="1009"/>
      <c r="YK116" s="1009"/>
      <c r="YL116" s="1009"/>
      <c r="YM116" s="1009"/>
      <c r="YN116" s="1009"/>
      <c r="YO116" s="1009"/>
      <c r="YP116" s="1009"/>
      <c r="YQ116" s="1009"/>
      <c r="YR116" s="1009"/>
      <c r="YS116" s="1009"/>
      <c r="YT116" s="1009"/>
      <c r="YU116" s="1009"/>
      <c r="YV116" s="1009"/>
      <c r="YW116" s="1009"/>
      <c r="YX116" s="1009"/>
      <c r="YY116" s="1009"/>
      <c r="YZ116" s="1009"/>
      <c r="ZA116" s="1009"/>
      <c r="ZB116" s="1009"/>
      <c r="ZC116" s="1009"/>
      <c r="ZD116" s="1009"/>
      <c r="ZE116" s="1009"/>
      <c r="ZF116" s="1009"/>
      <c r="ZG116" s="1009"/>
      <c r="ZH116" s="1009"/>
      <c r="ZI116" s="1009"/>
      <c r="ZJ116" s="1009"/>
      <c r="ZK116" s="1009"/>
      <c r="ZL116" s="1009"/>
      <c r="ZM116" s="1009"/>
      <c r="ZN116" s="1009"/>
      <c r="ZO116" s="1009"/>
      <c r="ZP116" s="1009"/>
      <c r="ZQ116" s="1009"/>
      <c r="ZR116" s="1009"/>
      <c r="ZS116" s="1009"/>
      <c r="ZT116" s="1009"/>
      <c r="ZU116" s="1009"/>
      <c r="ZV116" s="1009"/>
      <c r="ZW116" s="1009"/>
      <c r="ZX116" s="1009"/>
      <c r="ZY116" s="1009"/>
      <c r="ZZ116" s="1009"/>
      <c r="AAA116" s="1009"/>
      <c r="AAB116" s="1009"/>
      <c r="AAC116" s="1009"/>
      <c r="AAD116" s="1009"/>
      <c r="AAE116" s="1009"/>
      <c r="AAF116" s="1009"/>
      <c r="AAG116" s="1009"/>
      <c r="AAH116" s="1009"/>
      <c r="AAI116" s="1009"/>
      <c r="AAJ116" s="1009"/>
      <c r="AAK116" s="1009"/>
      <c r="AAL116" s="1009"/>
      <c r="AAM116" s="1009"/>
      <c r="AAN116" s="1009"/>
      <c r="AAO116" s="1009"/>
      <c r="AAP116" s="1009"/>
      <c r="AAQ116" s="1009"/>
      <c r="AAR116" s="1009"/>
      <c r="AAS116" s="1009"/>
      <c r="AAT116" s="1009"/>
      <c r="AAU116" s="1009"/>
      <c r="AAV116" s="1009"/>
      <c r="AAW116" s="1009"/>
      <c r="AAX116" s="1009"/>
      <c r="AAY116" s="1009"/>
      <c r="AAZ116" s="1009"/>
      <c r="ABA116" s="1009"/>
      <c r="ABB116" s="1009"/>
      <c r="ABC116" s="1009"/>
      <c r="ABD116" s="1009"/>
      <c r="ABE116" s="1009"/>
      <c r="ABF116" s="1009"/>
      <c r="ABG116" s="1009"/>
      <c r="ABH116" s="1009"/>
      <c r="ABI116" s="1009"/>
      <c r="ABJ116" s="1009"/>
      <c r="ABK116" s="1009"/>
      <c r="ABL116" s="1009"/>
      <c r="ABM116" s="1009"/>
      <c r="ABN116" s="1009"/>
      <c r="ABO116" s="1009"/>
      <c r="ABP116" s="1009"/>
      <c r="ABQ116" s="1009"/>
      <c r="ABR116" s="1009"/>
      <c r="ABS116" s="1009"/>
      <c r="ABT116" s="1009"/>
      <c r="ABU116" s="1009"/>
      <c r="ABV116" s="1009"/>
      <c r="ABW116" s="1009"/>
      <c r="ABX116" s="1009"/>
      <c r="ABY116" s="1009"/>
      <c r="ABZ116" s="1009"/>
      <c r="ACA116" s="1009"/>
      <c r="ACB116" s="1009"/>
      <c r="ACC116" s="1009"/>
      <c r="ACD116" s="1009"/>
      <c r="ACE116" s="1009"/>
      <c r="ACF116" s="1009"/>
      <c r="ACG116" s="1009"/>
      <c r="ACH116" s="1009"/>
      <c r="ACI116" s="1009"/>
      <c r="ACJ116" s="1009"/>
      <c r="ACK116" s="1009"/>
      <c r="ACL116" s="1009"/>
      <c r="ACM116" s="1009"/>
      <c r="ACN116" s="1009"/>
      <c r="ACO116" s="1009"/>
      <c r="ACP116" s="1009"/>
      <c r="ACQ116" s="1009"/>
      <c r="ACR116" s="1009"/>
      <c r="ACS116" s="1009"/>
      <c r="ACT116" s="1009"/>
      <c r="ACU116" s="1009"/>
      <c r="ACV116" s="1009"/>
      <c r="ACW116" s="1009"/>
      <c r="ACX116" s="1009"/>
      <c r="ACY116" s="1009"/>
      <c r="ACZ116" s="1009"/>
      <c r="ADA116" s="1009"/>
      <c r="ADB116" s="1009"/>
      <c r="ADC116" s="1009"/>
      <c r="ADD116" s="1009"/>
      <c r="ADE116" s="1009"/>
      <c r="ADF116" s="1009"/>
      <c r="ADG116" s="1009"/>
      <c r="ADH116" s="1009"/>
      <c r="ADI116" s="1009"/>
      <c r="ADJ116" s="1009"/>
      <c r="ADK116" s="1009"/>
      <c r="ADL116" s="1009"/>
      <c r="ADM116" s="1009"/>
      <c r="ADN116" s="1009"/>
      <c r="ADO116" s="1009"/>
      <c r="ADP116" s="1009"/>
      <c r="ADQ116" s="1009"/>
      <c r="ADR116" s="1009"/>
      <c r="ADS116" s="1009"/>
      <c r="ADT116" s="1009"/>
      <c r="ADU116" s="1009"/>
      <c r="ADV116" s="1009"/>
      <c r="ADW116" s="1009"/>
      <c r="ADX116" s="1009"/>
      <c r="ADY116" s="1009"/>
      <c r="ADZ116" s="1009"/>
      <c r="AEA116" s="1009"/>
      <c r="AEB116" s="1009"/>
      <c r="AEC116" s="1009"/>
      <c r="AED116" s="1009"/>
      <c r="AEE116" s="1009"/>
      <c r="AEF116" s="1009"/>
      <c r="AEG116" s="1009"/>
      <c r="AEH116" s="1009"/>
      <c r="AEI116" s="1009"/>
      <c r="AEJ116" s="1009"/>
      <c r="AEK116" s="1009"/>
      <c r="AEL116" s="1009"/>
      <c r="AEM116" s="1009"/>
      <c r="AEN116" s="1009"/>
      <c r="AEO116" s="1009"/>
      <c r="AEP116" s="1009"/>
      <c r="AEQ116" s="1009"/>
      <c r="AER116" s="1009"/>
      <c r="AES116" s="1009"/>
      <c r="AET116" s="1009"/>
      <c r="AEU116" s="1009"/>
      <c r="AEV116" s="1009"/>
      <c r="AEW116" s="1009"/>
      <c r="AEX116" s="1009"/>
      <c r="AEY116" s="1009"/>
      <c r="AEZ116" s="1009"/>
      <c r="AFA116" s="1009"/>
      <c r="AFB116" s="1009"/>
      <c r="AFC116" s="1009"/>
      <c r="AFD116" s="1009"/>
      <c r="AFE116" s="1009"/>
      <c r="AFF116" s="1009"/>
      <c r="AFG116" s="1009"/>
      <c r="AFH116" s="1009"/>
      <c r="AFI116" s="1009"/>
      <c r="AFJ116" s="1009"/>
      <c r="AFK116" s="1009"/>
      <c r="AFL116" s="1009"/>
      <c r="AFM116" s="1009"/>
      <c r="AFN116" s="1009"/>
      <c r="AFO116" s="1009"/>
      <c r="AFP116" s="1009"/>
      <c r="AFQ116" s="1009"/>
      <c r="AFR116" s="1009"/>
      <c r="AFS116" s="1009"/>
      <c r="AFT116" s="1009"/>
      <c r="AFU116" s="1009"/>
      <c r="AFV116" s="1009"/>
      <c r="AFW116" s="1009"/>
      <c r="AFX116" s="1009"/>
      <c r="AFY116" s="1009"/>
      <c r="AFZ116" s="1009"/>
      <c r="AGA116" s="1009"/>
      <c r="AGB116" s="1009"/>
      <c r="AGC116" s="1009"/>
      <c r="AGD116" s="1009"/>
      <c r="AGE116" s="1009"/>
      <c r="AGF116" s="1009"/>
      <c r="AGG116" s="1009"/>
      <c r="AGH116" s="1009"/>
      <c r="AGI116" s="1009"/>
      <c r="AGJ116" s="1009"/>
      <c r="AGK116" s="1009"/>
      <c r="AGL116" s="1009"/>
      <c r="AGM116" s="1009"/>
      <c r="AGN116" s="1009"/>
      <c r="AGO116" s="1009"/>
      <c r="AGP116" s="1009"/>
      <c r="AGQ116" s="1009"/>
      <c r="AGR116" s="1009"/>
      <c r="AGS116" s="1009"/>
      <c r="AGT116" s="1009"/>
      <c r="AGU116" s="1009"/>
      <c r="AGV116" s="1009"/>
      <c r="AGW116" s="1009"/>
      <c r="AGX116" s="1009"/>
      <c r="AGY116" s="1009"/>
      <c r="AGZ116" s="1009"/>
      <c r="AHA116" s="1009"/>
      <c r="AHB116" s="1009"/>
      <c r="AHC116" s="1009"/>
      <c r="AHD116" s="1009"/>
      <c r="AHE116" s="1009"/>
      <c r="AHF116" s="1009"/>
      <c r="AHG116" s="1009"/>
      <c r="AHH116" s="1009"/>
      <c r="AHI116" s="1009"/>
      <c r="AHJ116" s="1009"/>
      <c r="AHK116" s="1009"/>
      <c r="AHL116" s="1009"/>
      <c r="AHM116" s="1009"/>
      <c r="AHN116" s="1009"/>
      <c r="AHO116" s="1009"/>
      <c r="AHP116" s="1009"/>
      <c r="AHQ116" s="1009"/>
      <c r="AHR116" s="1009"/>
      <c r="AHS116" s="1009"/>
      <c r="AHT116" s="1009"/>
      <c r="AHU116" s="1009"/>
      <c r="AHV116" s="1009"/>
      <c r="AHW116" s="1009"/>
      <c r="AHX116" s="1009"/>
      <c r="AHY116" s="1009"/>
      <c r="AHZ116" s="1009"/>
      <c r="AIA116" s="1009"/>
      <c r="AIB116" s="1009"/>
      <c r="AIC116" s="1009"/>
      <c r="AID116" s="1009"/>
      <c r="AIE116" s="1009"/>
      <c r="AIF116" s="1009"/>
      <c r="AIG116" s="1009"/>
      <c r="AIH116" s="1009"/>
      <c r="AII116" s="1009"/>
      <c r="AIJ116" s="1009"/>
      <c r="AIK116" s="1009"/>
      <c r="AIL116" s="1009"/>
      <c r="AIM116" s="1009"/>
      <c r="AIN116" s="1009"/>
      <c r="AIO116" s="1009"/>
      <c r="AIP116" s="1009"/>
      <c r="AIQ116" s="1009"/>
      <c r="AIR116" s="1009"/>
      <c r="AIS116" s="1009"/>
      <c r="AIT116" s="1009"/>
      <c r="AIU116" s="1009"/>
      <c r="AIV116" s="1009"/>
      <c r="AIW116" s="1009"/>
      <c r="AIX116" s="1009"/>
      <c r="AIY116" s="1009"/>
      <c r="AIZ116" s="1009"/>
      <c r="AJA116" s="1009"/>
      <c r="AJB116" s="1009"/>
      <c r="AJC116" s="1009"/>
      <c r="AJD116" s="1009"/>
      <c r="AJE116" s="1009"/>
      <c r="AJF116" s="1009"/>
      <c r="AJG116" s="1009"/>
      <c r="AJH116" s="1009"/>
      <c r="AJI116" s="1009"/>
      <c r="AJJ116" s="1009"/>
      <c r="AJK116" s="1009"/>
      <c r="AJL116" s="1009"/>
      <c r="AJM116" s="1009"/>
      <c r="AJN116" s="1009"/>
      <c r="AJO116" s="1009"/>
      <c r="AJP116" s="1009"/>
      <c r="AJQ116" s="1009"/>
      <c r="AJR116" s="1009"/>
      <c r="AJS116" s="1009"/>
      <c r="AJT116" s="1009"/>
      <c r="AJU116" s="1009"/>
      <c r="AJV116" s="1009"/>
      <c r="AJW116" s="1009"/>
      <c r="AJX116" s="1009"/>
      <c r="AJY116" s="1009"/>
      <c r="AJZ116" s="1009"/>
      <c r="AKA116" s="1009"/>
      <c r="AKB116" s="1009"/>
      <c r="AKC116" s="1009"/>
      <c r="AKD116" s="1009"/>
      <c r="AKE116" s="1009"/>
      <c r="AKF116" s="1009"/>
      <c r="AKG116" s="1009"/>
      <c r="AKH116" s="1009"/>
      <c r="AKI116" s="1009"/>
      <c r="AKJ116" s="1009"/>
      <c r="AKK116" s="1009"/>
      <c r="AKL116" s="1009"/>
      <c r="AKM116" s="1009"/>
      <c r="AKN116" s="1009"/>
      <c r="AKO116" s="1009"/>
      <c r="AKP116" s="1009"/>
      <c r="AKQ116" s="1009"/>
      <c r="AKR116" s="1009"/>
      <c r="AKS116" s="1009"/>
      <c r="AKT116" s="1009"/>
      <c r="AKU116" s="1009"/>
      <c r="AKV116" s="1009"/>
      <c r="AKW116" s="1009"/>
      <c r="AKX116" s="1009"/>
      <c r="AKY116" s="1009"/>
      <c r="AKZ116" s="1009"/>
      <c r="ALA116" s="1009"/>
      <c r="ALB116" s="1009"/>
      <c r="ALC116" s="1009"/>
      <c r="ALD116" s="1009"/>
      <c r="ALE116" s="1009"/>
      <c r="ALF116" s="1009"/>
      <c r="ALG116" s="1009"/>
      <c r="ALH116" s="1009"/>
      <c r="ALI116" s="1009"/>
      <c r="ALJ116" s="1009"/>
      <c r="ALK116" s="1009"/>
      <c r="ALL116" s="1009"/>
      <c r="ALM116" s="1009"/>
      <c r="ALN116" s="1009"/>
      <c r="ALO116" s="1009"/>
      <c r="ALP116" s="1009"/>
      <c r="ALQ116" s="1009"/>
      <c r="ALR116" s="1009"/>
      <c r="ALS116" s="1009"/>
      <c r="ALT116" s="1009"/>
      <c r="ALU116" s="1009"/>
      <c r="ALV116" s="1009"/>
      <c r="ALW116" s="1009"/>
      <c r="ALX116" s="1009"/>
      <c r="ALY116" s="1009"/>
      <c r="ALZ116" s="1009"/>
      <c r="AMA116" s="1009"/>
      <c r="AMB116" s="1009"/>
      <c r="AMC116" s="1009"/>
      <c r="AMD116" s="1009"/>
      <c r="AME116" s="1009"/>
      <c r="AMF116" s="1009"/>
      <c r="AMG116" s="1009"/>
      <c r="AMH116" s="1009"/>
      <c r="AMI116" s="1009"/>
      <c r="AMJ116" s="1009"/>
      <c r="AMK116" s="1009"/>
      <c r="AML116" s="1009"/>
      <c r="AMM116" s="1009"/>
      <c r="AMN116" s="1009"/>
      <c r="AMO116" s="1009"/>
      <c r="AMP116" s="1009"/>
      <c r="AMQ116" s="1009"/>
      <c r="AMR116" s="1009"/>
      <c r="AMS116" s="1009"/>
      <c r="AMT116" s="1009"/>
      <c r="AMU116" s="1009"/>
      <c r="AMV116" s="1009"/>
      <c r="AMW116" s="1009"/>
      <c r="AMX116" s="1009"/>
      <c r="AMY116" s="1009"/>
      <c r="AMZ116" s="1009"/>
      <c r="ANA116" s="1009"/>
      <c r="ANB116" s="1009"/>
      <c r="ANC116" s="1009"/>
      <c r="AND116" s="1009"/>
      <c r="ANE116" s="1009"/>
      <c r="ANF116" s="1009"/>
      <c r="ANG116" s="1009"/>
      <c r="ANH116" s="1009"/>
      <c r="ANI116" s="1009"/>
      <c r="ANJ116" s="1009"/>
      <c r="ANK116" s="1009"/>
      <c r="ANL116" s="1009"/>
      <c r="ANM116" s="1009"/>
      <c r="ANN116" s="1009"/>
      <c r="ANO116" s="1009"/>
      <c r="ANP116" s="1009"/>
      <c r="ANQ116" s="1009"/>
      <c r="ANR116" s="1009"/>
      <c r="ANS116" s="1009"/>
      <c r="ANT116" s="1009"/>
      <c r="ANU116" s="1009"/>
      <c r="ANV116" s="1009"/>
      <c r="ANW116" s="1009"/>
      <c r="ANX116" s="1009"/>
      <c r="ANY116" s="1009"/>
      <c r="ANZ116" s="1009"/>
      <c r="AOA116" s="1009"/>
      <c r="AOB116" s="1009"/>
      <c r="AOC116" s="1009"/>
      <c r="AOD116" s="1009"/>
      <c r="AOE116" s="1009"/>
      <c r="AOF116" s="1009"/>
      <c r="AOG116" s="1009"/>
      <c r="AOH116" s="1009"/>
      <c r="AOI116" s="1009"/>
      <c r="AOJ116" s="1009"/>
      <c r="AOK116" s="1009"/>
      <c r="AOL116" s="1009"/>
      <c r="AOM116" s="1009"/>
      <c r="AON116" s="1009"/>
      <c r="AOO116" s="1009"/>
      <c r="AOP116" s="1009"/>
      <c r="AOQ116" s="1009"/>
      <c r="AOR116" s="1009"/>
      <c r="AOS116" s="1009"/>
      <c r="AOT116" s="1009"/>
      <c r="AOU116" s="1009"/>
      <c r="AOV116" s="1009"/>
      <c r="AOW116" s="1009"/>
      <c r="AOX116" s="1009"/>
      <c r="AOY116" s="1009"/>
      <c r="AOZ116" s="1009"/>
      <c r="APA116" s="1009"/>
      <c r="APB116" s="1009"/>
      <c r="APC116" s="1009"/>
      <c r="APD116" s="1009"/>
      <c r="APE116" s="1009"/>
      <c r="APF116" s="1009"/>
      <c r="APG116" s="1009"/>
      <c r="APH116" s="1009"/>
      <c r="API116" s="1009"/>
      <c r="APJ116" s="1009"/>
      <c r="APK116" s="1009"/>
      <c r="APL116" s="1009"/>
      <c r="APM116" s="1009"/>
      <c r="APN116" s="1009"/>
      <c r="APO116" s="1009"/>
      <c r="APP116" s="1009"/>
      <c r="APQ116" s="1009"/>
      <c r="APR116" s="1009"/>
      <c r="APS116" s="1009"/>
      <c r="APT116" s="1009"/>
      <c r="APU116" s="1009"/>
      <c r="APV116" s="1009"/>
      <c r="APW116" s="1009"/>
      <c r="APX116" s="1009"/>
      <c r="APY116" s="1009"/>
      <c r="APZ116" s="1009"/>
      <c r="AQA116" s="1009"/>
      <c r="AQB116" s="1009"/>
      <c r="AQC116" s="1009"/>
      <c r="AQD116" s="1009"/>
      <c r="AQE116" s="1009"/>
      <c r="AQF116" s="1009"/>
      <c r="AQG116" s="1009"/>
      <c r="AQH116" s="1009"/>
      <c r="AQI116" s="1009"/>
      <c r="AQJ116" s="1009"/>
      <c r="AQK116" s="1009"/>
      <c r="AQL116" s="1009"/>
      <c r="AQM116" s="1009"/>
      <c r="AQN116" s="1009"/>
      <c r="AQO116" s="1009"/>
      <c r="AQP116" s="1009"/>
      <c r="AQQ116" s="1009"/>
      <c r="AQR116" s="1009"/>
      <c r="AQS116" s="1009"/>
      <c r="AQT116" s="1009"/>
      <c r="AQU116" s="1009"/>
      <c r="AQV116" s="1009"/>
      <c r="AQW116" s="1009"/>
      <c r="AQX116" s="1009"/>
      <c r="AQY116" s="1009"/>
      <c r="AQZ116" s="1009"/>
      <c r="ARA116" s="1009"/>
      <c r="ARB116" s="1009"/>
      <c r="ARC116" s="1009"/>
      <c r="ARD116" s="1009"/>
      <c r="ARE116" s="1009"/>
      <c r="ARF116" s="1009"/>
      <c r="ARG116" s="1009"/>
      <c r="ARH116" s="1009"/>
      <c r="ARI116" s="1009"/>
      <c r="ARJ116" s="1009"/>
      <c r="ARK116" s="1009"/>
      <c r="ARL116" s="1009"/>
      <c r="ARM116" s="1009"/>
      <c r="ARN116" s="1009"/>
      <c r="ARO116" s="1009"/>
      <c r="ARP116" s="1009"/>
      <c r="ARQ116" s="1009"/>
      <c r="ARR116" s="1009"/>
      <c r="ARS116" s="1009"/>
      <c r="ART116" s="1009"/>
      <c r="ARU116" s="1009"/>
      <c r="ARV116" s="1009"/>
      <c r="ARW116" s="1009"/>
      <c r="ARX116" s="1009"/>
      <c r="ARY116" s="1009"/>
      <c r="ARZ116" s="1009"/>
      <c r="ASA116" s="1009"/>
      <c r="ASB116" s="1009"/>
      <c r="ASC116" s="1009"/>
      <c r="ASD116" s="1009"/>
      <c r="ASE116" s="1009"/>
      <c r="ASF116" s="1009"/>
      <c r="ASG116" s="1009"/>
      <c r="ASH116" s="1009"/>
      <c r="ASI116" s="1009"/>
      <c r="ASJ116" s="1009"/>
      <c r="ASK116" s="1009"/>
      <c r="ASL116" s="1009"/>
      <c r="ASM116" s="1009"/>
      <c r="ASN116" s="1009"/>
      <c r="ASO116" s="1009"/>
      <c r="ASP116" s="1009"/>
      <c r="ASQ116" s="1009"/>
      <c r="ASR116" s="1009"/>
      <c r="ASS116" s="1009"/>
      <c r="AST116" s="1009"/>
      <c r="ASU116" s="1009"/>
      <c r="ASV116" s="1009"/>
      <c r="ASW116" s="1009"/>
      <c r="ASX116" s="1009"/>
      <c r="ASY116" s="1009"/>
      <c r="ASZ116" s="1009"/>
      <c r="ATA116" s="1009"/>
      <c r="ATB116" s="1009"/>
      <c r="ATC116" s="1009"/>
      <c r="ATD116" s="1009"/>
      <c r="ATE116" s="1009"/>
      <c r="ATF116" s="1009"/>
      <c r="ATG116" s="1009"/>
      <c r="ATH116" s="1009"/>
      <c r="ATI116" s="1009"/>
      <c r="ATJ116" s="1009"/>
      <c r="ATK116" s="1009"/>
      <c r="ATL116" s="1009"/>
      <c r="ATM116" s="1009"/>
      <c r="ATN116" s="1009"/>
      <c r="ATO116" s="1009"/>
      <c r="ATP116" s="1009"/>
      <c r="ATQ116" s="1009"/>
      <c r="ATR116" s="1009"/>
      <c r="ATS116" s="1009"/>
      <c r="ATT116" s="1009"/>
      <c r="ATU116" s="1009"/>
      <c r="ATV116" s="1009"/>
      <c r="ATW116" s="1009"/>
      <c r="ATX116" s="1009"/>
      <c r="ATY116" s="1009"/>
      <c r="ATZ116" s="1009"/>
      <c r="AUA116" s="1009"/>
      <c r="AUB116" s="1009"/>
      <c r="AUC116" s="1009"/>
      <c r="AUD116" s="1009"/>
      <c r="AUE116" s="1009"/>
      <c r="AUF116" s="1009"/>
      <c r="AUG116" s="1009"/>
      <c r="AUH116" s="1009"/>
      <c r="AUI116" s="1009"/>
      <c r="AUJ116" s="1009"/>
      <c r="AUK116" s="1009"/>
      <c r="AUL116" s="1009"/>
      <c r="AUM116" s="1009"/>
      <c r="AUN116" s="1009"/>
      <c r="AUO116" s="1009"/>
      <c r="AUP116" s="1009"/>
      <c r="AUQ116" s="1009"/>
      <c r="AUR116" s="1009"/>
      <c r="AUS116" s="1009"/>
      <c r="AUT116" s="1009"/>
      <c r="AUU116" s="1009"/>
      <c r="AUV116" s="1009"/>
      <c r="AUW116" s="1009"/>
      <c r="AUX116" s="1009"/>
      <c r="AUY116" s="1009"/>
      <c r="AUZ116" s="1009"/>
      <c r="AVA116" s="1009"/>
      <c r="AVB116" s="1009"/>
      <c r="AVC116" s="1009"/>
      <c r="AVD116" s="1009"/>
      <c r="AVE116" s="1009"/>
      <c r="AVF116" s="1009"/>
      <c r="AVG116" s="1009"/>
      <c r="AVH116" s="1009"/>
      <c r="AVI116" s="1009"/>
      <c r="AVJ116" s="1009"/>
      <c r="AVK116" s="1009"/>
      <c r="AVL116" s="1009"/>
      <c r="AVM116" s="1009"/>
      <c r="AVN116" s="1009"/>
      <c r="AVO116" s="1009"/>
      <c r="AVP116" s="1009"/>
      <c r="AVQ116" s="1009"/>
      <c r="AVR116" s="1009"/>
      <c r="AVS116" s="1009"/>
      <c r="AVT116" s="1009"/>
      <c r="AVU116" s="1009"/>
      <c r="AVV116" s="1009"/>
      <c r="AVW116" s="1009"/>
      <c r="AVX116" s="1009"/>
      <c r="AVY116" s="1009"/>
      <c r="AVZ116" s="1009"/>
      <c r="AWA116" s="1009"/>
      <c r="AWB116" s="1009"/>
      <c r="AWC116" s="1009"/>
      <c r="AWD116" s="1009"/>
      <c r="AWE116" s="1009"/>
      <c r="AWF116" s="1009"/>
      <c r="AWG116" s="1009"/>
      <c r="AWH116" s="1009"/>
      <c r="AWI116" s="1009"/>
      <c r="AWJ116" s="1009"/>
      <c r="AWK116" s="1009"/>
      <c r="AWL116" s="1009"/>
      <c r="AWM116" s="1009"/>
      <c r="AWN116" s="1009"/>
      <c r="AWO116" s="1009"/>
      <c r="AWP116" s="1009"/>
      <c r="AWQ116" s="1009"/>
      <c r="AWR116" s="1009"/>
      <c r="AWS116" s="1009"/>
      <c r="AWT116" s="1009"/>
      <c r="AWU116" s="1009"/>
      <c r="AWV116" s="1009"/>
      <c r="AWW116" s="1009"/>
      <c r="AWX116" s="1009"/>
      <c r="AWY116" s="1009"/>
      <c r="AWZ116" s="1009"/>
      <c r="AXA116" s="1009"/>
      <c r="AXB116" s="1009"/>
      <c r="AXC116" s="1009"/>
      <c r="AXD116" s="1009"/>
      <c r="AXE116" s="1009"/>
      <c r="AXF116" s="1009"/>
      <c r="AXG116" s="1009"/>
      <c r="AXH116" s="1009"/>
      <c r="AXI116" s="1009"/>
      <c r="AXJ116" s="1009"/>
      <c r="AXK116" s="1009"/>
      <c r="AXL116" s="1009"/>
      <c r="AXM116" s="1009"/>
      <c r="AXN116" s="1009"/>
      <c r="AXO116" s="1009"/>
      <c r="AXP116" s="1009"/>
      <c r="AXQ116" s="1009"/>
      <c r="AXR116" s="1009"/>
      <c r="AXS116" s="1009"/>
      <c r="AXT116" s="1009"/>
      <c r="AXU116" s="1009"/>
      <c r="AXV116" s="1009"/>
      <c r="AXW116" s="1009"/>
      <c r="AXX116" s="1009"/>
      <c r="AXY116" s="1009"/>
      <c r="AXZ116" s="1009"/>
      <c r="AYA116" s="1009"/>
      <c r="AYB116" s="1009"/>
      <c r="AYC116" s="1009"/>
      <c r="AYD116" s="1009"/>
      <c r="AYE116" s="1009"/>
      <c r="AYF116" s="1009"/>
      <c r="AYG116" s="1009"/>
      <c r="AYH116" s="1009"/>
      <c r="AYI116" s="1009"/>
      <c r="AYJ116" s="1009"/>
      <c r="AYK116" s="1009"/>
      <c r="AYL116" s="1009"/>
      <c r="AYM116" s="1009"/>
      <c r="AYN116" s="1009"/>
      <c r="AYO116" s="1009"/>
      <c r="AYP116" s="1009"/>
      <c r="AYQ116" s="1009"/>
      <c r="AYR116" s="1009"/>
      <c r="AYS116" s="1009"/>
      <c r="AYT116" s="1009"/>
      <c r="AYU116" s="1009"/>
      <c r="AYV116" s="1009"/>
      <c r="AYW116" s="1009"/>
      <c r="AYX116" s="1009"/>
      <c r="AYY116" s="1009"/>
      <c r="AYZ116" s="1009"/>
      <c r="AZA116" s="1009"/>
      <c r="AZB116" s="1009"/>
      <c r="AZC116" s="1009"/>
      <c r="AZD116" s="1009"/>
      <c r="AZE116" s="1009"/>
      <c r="AZF116" s="1009"/>
      <c r="AZG116" s="1009"/>
      <c r="AZH116" s="1009"/>
      <c r="AZI116" s="1009"/>
      <c r="AZJ116" s="1009"/>
      <c r="AZK116" s="1009"/>
      <c r="AZL116" s="1009"/>
      <c r="AZM116" s="1009"/>
      <c r="AZN116" s="1009"/>
      <c r="AZO116" s="1009"/>
      <c r="AZP116" s="1009"/>
      <c r="AZQ116" s="1009"/>
      <c r="AZR116" s="1009"/>
      <c r="AZS116" s="1009"/>
      <c r="AZT116" s="1009"/>
      <c r="AZU116" s="1009"/>
      <c r="AZV116" s="1009"/>
      <c r="AZW116" s="1009"/>
      <c r="AZX116" s="1009"/>
      <c r="AZY116" s="1009"/>
      <c r="AZZ116" s="1009"/>
      <c r="BAA116" s="1009"/>
      <c r="BAB116" s="1009"/>
      <c r="BAC116" s="1009"/>
      <c r="BAD116" s="1009"/>
      <c r="BAE116" s="1009"/>
      <c r="BAF116" s="1009"/>
      <c r="BAG116" s="1009"/>
      <c r="BAH116" s="1009"/>
      <c r="BAI116" s="1009"/>
      <c r="BAJ116" s="1009"/>
      <c r="BAK116" s="1009"/>
      <c r="BAL116" s="1009"/>
      <c r="BAM116" s="1009"/>
      <c r="BAN116" s="1009"/>
      <c r="BAO116" s="1009"/>
      <c r="BAP116" s="1009"/>
      <c r="BAQ116" s="1009"/>
      <c r="BAR116" s="1009"/>
      <c r="BAS116" s="1009"/>
      <c r="BAT116" s="1009"/>
      <c r="BAU116" s="1009"/>
      <c r="BAV116" s="1009"/>
      <c r="BAW116" s="1009"/>
      <c r="BAX116" s="1009"/>
      <c r="BAY116" s="1009"/>
      <c r="BAZ116" s="1009"/>
      <c r="BBA116" s="1009"/>
      <c r="BBB116" s="1009"/>
      <c r="BBC116" s="1009"/>
      <c r="BBD116" s="1009"/>
      <c r="BBE116" s="1009"/>
      <c r="BBF116" s="1009"/>
      <c r="BBG116" s="1009"/>
      <c r="BBH116" s="1009"/>
      <c r="BBI116" s="1009"/>
      <c r="BBJ116" s="1009"/>
      <c r="BBK116" s="1009"/>
      <c r="BBL116" s="1009"/>
      <c r="BBM116" s="1009"/>
      <c r="BBN116" s="1009"/>
      <c r="BBO116" s="1009"/>
      <c r="BBP116" s="1009"/>
      <c r="BBQ116" s="1009"/>
      <c r="BBR116" s="1009"/>
      <c r="BBS116" s="1009"/>
      <c r="BBT116" s="1009"/>
      <c r="BBU116" s="1009"/>
      <c r="BBV116" s="1009"/>
      <c r="BBW116" s="1009"/>
      <c r="BBX116" s="1009"/>
      <c r="BBY116" s="1009"/>
      <c r="BBZ116" s="1009"/>
      <c r="BCA116" s="1009"/>
      <c r="BCB116" s="1009"/>
      <c r="BCC116" s="1009"/>
      <c r="BCD116" s="1009"/>
      <c r="BCE116" s="1009"/>
      <c r="BCF116" s="1009"/>
      <c r="BCG116" s="1009"/>
      <c r="BCH116" s="1009"/>
      <c r="BCI116" s="1009"/>
      <c r="BCJ116" s="1009"/>
      <c r="BCK116" s="1009"/>
      <c r="BCL116" s="1009"/>
      <c r="BCM116" s="1009"/>
      <c r="BCN116" s="1009"/>
      <c r="BCO116" s="1009"/>
      <c r="BCP116" s="1009"/>
      <c r="BCQ116" s="1009"/>
      <c r="BCR116" s="1009"/>
      <c r="BCS116" s="1009"/>
      <c r="BCT116" s="1009"/>
      <c r="BCU116" s="1009"/>
      <c r="BCV116" s="1009"/>
      <c r="BCW116" s="1009"/>
      <c r="BCX116" s="1009"/>
      <c r="BCY116" s="1009"/>
      <c r="BCZ116" s="1009"/>
      <c r="BDA116" s="1009"/>
      <c r="BDB116" s="1009"/>
      <c r="BDC116" s="1009"/>
      <c r="BDD116" s="1009"/>
      <c r="BDE116" s="1009"/>
      <c r="BDF116" s="1009"/>
      <c r="BDG116" s="1009"/>
      <c r="BDH116" s="1009"/>
      <c r="BDI116" s="1009"/>
      <c r="BDJ116" s="1009"/>
      <c r="BDK116" s="1009"/>
      <c r="BDL116" s="1009"/>
      <c r="BDM116" s="1009"/>
      <c r="BDN116" s="1009"/>
      <c r="BDO116" s="1009"/>
      <c r="BDP116" s="1009"/>
      <c r="BDQ116" s="1009"/>
      <c r="BDR116" s="1009"/>
      <c r="BDS116" s="1009"/>
      <c r="BDT116" s="1009"/>
      <c r="BDU116" s="1009"/>
      <c r="BDV116" s="1009"/>
      <c r="BDW116" s="1009"/>
      <c r="BDX116" s="1009"/>
      <c r="BDY116" s="1009"/>
      <c r="BDZ116" s="1009"/>
      <c r="BEA116" s="1009"/>
      <c r="BEB116" s="1009"/>
      <c r="BEC116" s="1009"/>
      <c r="BED116" s="1009"/>
      <c r="BEE116" s="1009"/>
      <c r="BEF116" s="1009"/>
      <c r="BEG116" s="1009"/>
      <c r="BEH116" s="1009"/>
      <c r="BEI116" s="1009"/>
      <c r="BEJ116" s="1009"/>
      <c r="BEK116" s="1009"/>
      <c r="BEL116" s="1009"/>
      <c r="BEM116" s="1009"/>
      <c r="BEN116" s="1009"/>
      <c r="BEO116" s="1009"/>
      <c r="BEP116" s="1009"/>
      <c r="BEQ116" s="1009"/>
      <c r="BER116" s="1009"/>
      <c r="BES116" s="1009"/>
      <c r="BET116" s="1009"/>
      <c r="BEU116" s="1009"/>
      <c r="BEV116" s="1009"/>
      <c r="BEW116" s="1009"/>
      <c r="BEX116" s="1009"/>
      <c r="BEY116" s="1009"/>
      <c r="BEZ116" s="1009"/>
      <c r="BFA116" s="1009"/>
      <c r="BFB116" s="1009"/>
      <c r="BFC116" s="1009"/>
      <c r="BFD116" s="1009"/>
      <c r="BFE116" s="1009"/>
      <c r="BFF116" s="1009"/>
      <c r="BFG116" s="1009"/>
      <c r="BFH116" s="1009"/>
      <c r="BFI116" s="1009"/>
      <c r="BFJ116" s="1009"/>
      <c r="BFK116" s="1009"/>
      <c r="BFL116" s="1009"/>
      <c r="BFM116" s="1009"/>
      <c r="BFN116" s="1009"/>
      <c r="BFO116" s="1009"/>
      <c r="BFP116" s="1009"/>
      <c r="BFQ116" s="1009"/>
      <c r="BFR116" s="1009"/>
      <c r="BFS116" s="1009"/>
      <c r="BFT116" s="1009"/>
      <c r="BFU116" s="1009"/>
      <c r="BFV116" s="1009"/>
      <c r="BFW116" s="1009"/>
      <c r="BFX116" s="1009"/>
      <c r="BFY116" s="1009"/>
      <c r="BFZ116" s="1009"/>
      <c r="BGA116" s="1009"/>
      <c r="BGB116" s="1009"/>
      <c r="BGC116" s="1009"/>
      <c r="BGD116" s="1009"/>
      <c r="BGE116" s="1009"/>
      <c r="BGF116" s="1009"/>
      <c r="BGG116" s="1009"/>
      <c r="BGH116" s="1009"/>
      <c r="BGI116" s="1009"/>
      <c r="BGJ116" s="1009"/>
      <c r="BGK116" s="1009"/>
      <c r="BGL116" s="1009"/>
      <c r="BGM116" s="1009"/>
      <c r="BGN116" s="1009"/>
      <c r="BGO116" s="1009"/>
      <c r="BGP116" s="1009"/>
      <c r="BGQ116" s="1009"/>
      <c r="BGR116" s="1009"/>
      <c r="BGS116" s="1009"/>
      <c r="BGT116" s="1009"/>
      <c r="BGU116" s="1009"/>
      <c r="BGV116" s="1009"/>
      <c r="BGW116" s="1009"/>
      <c r="BGX116" s="1009"/>
      <c r="BGY116" s="1009"/>
      <c r="BGZ116" s="1009"/>
      <c r="BHA116" s="1009"/>
      <c r="BHB116" s="1009"/>
      <c r="BHC116" s="1009"/>
      <c r="BHD116" s="1009"/>
      <c r="BHE116" s="1009"/>
      <c r="BHF116" s="1009"/>
      <c r="BHG116" s="1009"/>
      <c r="BHH116" s="1009"/>
      <c r="BHI116" s="1009"/>
      <c r="BHJ116" s="1009"/>
      <c r="BHK116" s="1009"/>
      <c r="BHL116" s="1009"/>
      <c r="BHM116" s="1009"/>
      <c r="BHN116" s="1009"/>
      <c r="BHO116" s="1009"/>
      <c r="BHP116" s="1009"/>
      <c r="BHQ116" s="1009"/>
      <c r="BHR116" s="1009"/>
      <c r="BHS116" s="1009"/>
      <c r="BHT116" s="1009"/>
      <c r="BHU116" s="1009"/>
      <c r="BHV116" s="1009"/>
      <c r="BHW116" s="1009"/>
      <c r="BHX116" s="1009"/>
      <c r="BHY116" s="1009"/>
      <c r="BHZ116" s="1009"/>
      <c r="BIA116" s="1009"/>
      <c r="BIB116" s="1009"/>
      <c r="BIC116" s="1009"/>
      <c r="BID116" s="1009"/>
      <c r="BIE116" s="1009"/>
      <c r="BIF116" s="1009"/>
      <c r="BIG116" s="1009"/>
      <c r="BIH116" s="1009"/>
      <c r="BII116" s="1009"/>
      <c r="BIJ116" s="1009"/>
      <c r="BIK116" s="1009"/>
      <c r="BIL116" s="1009"/>
      <c r="BIM116" s="1009"/>
      <c r="BIN116" s="1009"/>
      <c r="BIO116" s="1009"/>
      <c r="BIP116" s="1009"/>
      <c r="BIQ116" s="1009"/>
      <c r="BIR116" s="1009"/>
      <c r="BIS116" s="1009"/>
      <c r="BIT116" s="1009"/>
      <c r="BIU116" s="1009"/>
      <c r="BIV116" s="1009"/>
      <c r="BIW116" s="1009"/>
      <c r="BIX116" s="1009"/>
      <c r="BIY116" s="1009"/>
      <c r="BIZ116" s="1009"/>
      <c r="BJA116" s="1009"/>
      <c r="BJB116" s="1009"/>
      <c r="BJC116" s="1009"/>
      <c r="BJD116" s="1009"/>
      <c r="BJE116" s="1009"/>
      <c r="BJF116" s="1009"/>
      <c r="BJG116" s="1009"/>
      <c r="BJH116" s="1009"/>
      <c r="BJI116" s="1009"/>
      <c r="BJJ116" s="1009"/>
      <c r="BJK116" s="1009"/>
      <c r="BJL116" s="1009"/>
      <c r="BJM116" s="1009"/>
      <c r="BJN116" s="1009"/>
      <c r="BJO116" s="1009"/>
      <c r="BJP116" s="1009"/>
      <c r="BJQ116" s="1009"/>
      <c r="BJR116" s="1009"/>
      <c r="BJS116" s="1009"/>
      <c r="BJT116" s="1009"/>
      <c r="BJU116" s="1009"/>
      <c r="BJV116" s="1009"/>
      <c r="BJW116" s="1009"/>
      <c r="BJX116" s="1009"/>
      <c r="BJY116" s="1009"/>
      <c r="BJZ116" s="1009"/>
      <c r="BKA116" s="1009"/>
      <c r="BKB116" s="1009"/>
      <c r="BKC116" s="1009"/>
      <c r="BKD116" s="1009"/>
      <c r="BKE116" s="1009"/>
      <c r="BKF116" s="1009"/>
      <c r="BKG116" s="1009"/>
      <c r="BKH116" s="1009"/>
      <c r="BKI116" s="1009"/>
      <c r="BKJ116" s="1009"/>
      <c r="BKK116" s="1009"/>
      <c r="BKL116" s="1009"/>
      <c r="BKM116" s="1009"/>
      <c r="BKN116" s="1009"/>
      <c r="BKO116" s="1009"/>
      <c r="BKP116" s="1009"/>
      <c r="BKQ116" s="1009"/>
      <c r="BKR116" s="1009"/>
      <c r="BKS116" s="1009"/>
      <c r="BKT116" s="1009"/>
      <c r="BKU116" s="1009"/>
      <c r="BKV116" s="1009"/>
      <c r="BKW116" s="1009"/>
      <c r="BKX116" s="1009"/>
      <c r="BKY116" s="1009"/>
      <c r="BKZ116" s="1009"/>
      <c r="BLA116" s="1009"/>
      <c r="BLB116" s="1009"/>
      <c r="BLC116" s="1009"/>
      <c r="BLD116" s="1009"/>
      <c r="BLE116" s="1009"/>
      <c r="BLF116" s="1009"/>
      <c r="BLG116" s="1009"/>
      <c r="BLH116" s="1009"/>
      <c r="BLI116" s="1009"/>
      <c r="BLJ116" s="1009"/>
      <c r="BLK116" s="1009"/>
      <c r="BLL116" s="1009"/>
      <c r="BLM116" s="1009"/>
      <c r="BLN116" s="1009"/>
      <c r="BLO116" s="1009"/>
      <c r="BLP116" s="1009"/>
      <c r="BLQ116" s="1009"/>
      <c r="BLR116" s="1009"/>
      <c r="BLS116" s="1009"/>
      <c r="BLT116" s="1009"/>
      <c r="BLU116" s="1009"/>
      <c r="BLV116" s="1009"/>
      <c r="BLW116" s="1009"/>
      <c r="BLX116" s="1009"/>
      <c r="BLY116" s="1009"/>
      <c r="BLZ116" s="1009"/>
      <c r="BMA116" s="1009"/>
      <c r="BMB116" s="1009"/>
      <c r="BMC116" s="1009"/>
      <c r="BMD116" s="1009"/>
      <c r="BME116" s="1009"/>
      <c r="BMF116" s="1009"/>
      <c r="BMG116" s="1009"/>
      <c r="BMH116" s="1009"/>
      <c r="BMI116" s="1009"/>
      <c r="BMJ116" s="1009"/>
      <c r="BMK116" s="1009"/>
      <c r="BML116" s="1009"/>
      <c r="BMM116" s="1009"/>
      <c r="BMN116" s="1009"/>
      <c r="BMO116" s="1009"/>
      <c r="BMP116" s="1009"/>
      <c r="BMQ116" s="1009"/>
      <c r="BMR116" s="1009"/>
      <c r="BMS116" s="1009"/>
      <c r="BMT116" s="1009"/>
      <c r="BMU116" s="1009"/>
      <c r="BMV116" s="1009"/>
      <c r="BMW116" s="1009"/>
      <c r="BMX116" s="1009"/>
      <c r="BMY116" s="1009"/>
      <c r="BMZ116" s="1009"/>
      <c r="BNA116" s="1009"/>
      <c r="BNB116" s="1009"/>
      <c r="BNC116" s="1009"/>
      <c r="BND116" s="1009"/>
      <c r="BNE116" s="1009"/>
      <c r="BNF116" s="1009"/>
      <c r="BNG116" s="1009"/>
      <c r="BNH116" s="1009"/>
      <c r="BNI116" s="1009"/>
      <c r="BNJ116" s="1009"/>
      <c r="BNK116" s="1009"/>
      <c r="BNL116" s="1009"/>
      <c r="BNM116" s="1009"/>
      <c r="BNN116" s="1009"/>
      <c r="BNO116" s="1009"/>
      <c r="BNP116" s="1009"/>
      <c r="BNQ116" s="1009"/>
      <c r="BNR116" s="1009"/>
      <c r="BNS116" s="1009"/>
      <c r="BNT116" s="1009"/>
      <c r="BNU116" s="1009"/>
      <c r="BNV116" s="1009"/>
      <c r="BNW116" s="1009"/>
      <c r="BNX116" s="1009"/>
      <c r="BNY116" s="1009"/>
      <c r="BNZ116" s="1009"/>
      <c r="BOA116" s="1009"/>
      <c r="BOB116" s="1009"/>
      <c r="BOC116" s="1009"/>
      <c r="BOD116" s="1009"/>
      <c r="BOE116" s="1009"/>
      <c r="BOF116" s="1009"/>
      <c r="BOG116" s="1009"/>
      <c r="BOH116" s="1009"/>
      <c r="BOI116" s="1009"/>
      <c r="BOJ116" s="1009"/>
      <c r="BOK116" s="1009"/>
      <c r="BOL116" s="1009"/>
      <c r="BOM116" s="1009"/>
      <c r="BON116" s="1009"/>
      <c r="BOO116" s="1009"/>
      <c r="BOP116" s="1009"/>
      <c r="BOQ116" s="1009"/>
      <c r="BOR116" s="1009"/>
      <c r="BOS116" s="1009"/>
      <c r="BOT116" s="1009"/>
      <c r="BOU116" s="1009"/>
      <c r="BOV116" s="1009"/>
      <c r="BOW116" s="1009"/>
      <c r="BOX116" s="1009"/>
      <c r="BOY116" s="1009"/>
      <c r="BOZ116" s="1009"/>
      <c r="BPA116" s="1009"/>
      <c r="BPB116" s="1009"/>
      <c r="BPC116" s="1009"/>
      <c r="BPD116" s="1009"/>
      <c r="BPE116" s="1009"/>
      <c r="BPF116" s="1009"/>
      <c r="BPG116" s="1009"/>
      <c r="BPH116" s="1009"/>
      <c r="BPI116" s="1009"/>
      <c r="BPJ116" s="1009"/>
      <c r="BPK116" s="1009"/>
      <c r="BPL116" s="1009"/>
      <c r="BPM116" s="1009"/>
      <c r="BPN116" s="1009"/>
      <c r="BPO116" s="1009"/>
      <c r="BPP116" s="1009"/>
      <c r="BPQ116" s="1009"/>
      <c r="BPR116" s="1009"/>
      <c r="BPS116" s="1009"/>
      <c r="BPT116" s="1009"/>
      <c r="BPU116" s="1009"/>
      <c r="BPV116" s="1009"/>
      <c r="BPW116" s="1009"/>
      <c r="BPX116" s="1009"/>
      <c r="BPY116" s="1009"/>
      <c r="BPZ116" s="1009"/>
      <c r="BQA116" s="1009"/>
      <c r="BQB116" s="1009"/>
      <c r="BQC116" s="1009"/>
      <c r="BQD116" s="1009"/>
      <c r="BQE116" s="1009"/>
      <c r="BQF116" s="1009"/>
      <c r="BQG116" s="1009"/>
      <c r="BQH116" s="1009"/>
      <c r="BQI116" s="1009"/>
      <c r="BQJ116" s="1009"/>
      <c r="BQK116" s="1009"/>
      <c r="BQL116" s="1009"/>
      <c r="BQM116" s="1009"/>
      <c r="BQN116" s="1009"/>
      <c r="BQO116" s="1009"/>
      <c r="BQP116" s="1009"/>
      <c r="BQQ116" s="1009"/>
      <c r="BQR116" s="1009"/>
      <c r="BQS116" s="1009"/>
      <c r="BQT116" s="1009"/>
      <c r="BQU116" s="1009"/>
      <c r="BQV116" s="1009"/>
      <c r="BQW116" s="1009"/>
      <c r="BQX116" s="1009"/>
      <c r="BQY116" s="1009"/>
      <c r="BQZ116" s="1009"/>
      <c r="BRA116" s="1009"/>
      <c r="BRB116" s="1009"/>
      <c r="BRC116" s="1009"/>
      <c r="BRD116" s="1009"/>
      <c r="BRE116" s="1009"/>
      <c r="BRF116" s="1009"/>
      <c r="BRG116" s="1009"/>
      <c r="BRH116" s="1009"/>
      <c r="BRI116" s="1009"/>
      <c r="BRJ116" s="1009"/>
      <c r="BRK116" s="1009"/>
      <c r="BRL116" s="1009"/>
      <c r="BRM116" s="1009"/>
      <c r="BRN116" s="1009"/>
      <c r="BRO116" s="1009"/>
      <c r="BRP116" s="1009"/>
      <c r="BRQ116" s="1009"/>
      <c r="BRR116" s="1009"/>
      <c r="BRS116" s="1009"/>
      <c r="BRT116" s="1009"/>
      <c r="BRU116" s="1009"/>
      <c r="BRV116" s="1009"/>
      <c r="BRW116" s="1009"/>
      <c r="BRX116" s="1009"/>
      <c r="BRY116" s="1009"/>
      <c r="BRZ116" s="1009"/>
      <c r="BSA116" s="1009"/>
      <c r="BSB116" s="1009"/>
      <c r="BSC116" s="1009"/>
      <c r="BSD116" s="1009"/>
      <c r="BSE116" s="1009"/>
      <c r="BSF116" s="1009"/>
      <c r="BSG116" s="1009"/>
      <c r="BSH116" s="1009"/>
      <c r="BSI116" s="1009"/>
      <c r="BSJ116" s="1009"/>
      <c r="BSK116" s="1009"/>
      <c r="BSL116" s="1009"/>
      <c r="BSM116" s="1009"/>
      <c r="BSN116" s="1009"/>
      <c r="BSO116" s="1009"/>
      <c r="BSP116" s="1009"/>
      <c r="BSQ116" s="1009"/>
      <c r="BSR116" s="1009"/>
      <c r="BSS116" s="1009"/>
      <c r="BST116" s="1009"/>
      <c r="BSU116" s="1009"/>
      <c r="BSV116" s="1009"/>
      <c r="BSW116" s="1009"/>
      <c r="BSX116" s="1009"/>
      <c r="BSY116" s="1009"/>
      <c r="BSZ116" s="1009"/>
      <c r="BTA116" s="1009"/>
      <c r="BTB116" s="1009"/>
      <c r="BTC116" s="1009"/>
      <c r="BTD116" s="1009"/>
      <c r="BTE116" s="1009"/>
      <c r="BTF116" s="1009"/>
      <c r="BTG116" s="1009"/>
      <c r="BTH116" s="1009"/>
      <c r="BTI116" s="1009"/>
      <c r="BTJ116" s="1009"/>
      <c r="BTK116" s="1009"/>
      <c r="BTL116" s="1009"/>
      <c r="BTM116" s="1009"/>
      <c r="BTN116" s="1009"/>
      <c r="BTO116" s="1009"/>
      <c r="BTP116" s="1009"/>
      <c r="BTQ116" s="1009"/>
      <c r="BTR116" s="1009"/>
      <c r="BTS116" s="1009"/>
      <c r="BTT116" s="1009"/>
      <c r="BTU116" s="1009"/>
      <c r="BTV116" s="1009"/>
      <c r="BTW116" s="1009"/>
      <c r="BTX116" s="1009"/>
      <c r="BTY116" s="1009"/>
      <c r="BTZ116" s="1009"/>
      <c r="BUA116" s="1009"/>
      <c r="BUB116" s="1009"/>
      <c r="BUC116" s="1009"/>
      <c r="BUD116" s="1009"/>
      <c r="BUE116" s="1009"/>
      <c r="BUF116" s="1009"/>
      <c r="BUG116" s="1009"/>
      <c r="BUH116" s="1009"/>
      <c r="BUI116" s="1009"/>
      <c r="BUJ116" s="1009"/>
      <c r="BUK116" s="1009"/>
      <c r="BUL116" s="1009"/>
      <c r="BUM116" s="1009"/>
      <c r="BUN116" s="1009"/>
      <c r="BUO116" s="1009"/>
      <c r="BUP116" s="1009"/>
      <c r="BUQ116" s="1009"/>
      <c r="BUR116" s="1009"/>
      <c r="BUS116" s="1009"/>
      <c r="BUT116" s="1009"/>
      <c r="BUU116" s="1009"/>
      <c r="BUV116" s="1009"/>
      <c r="BUW116" s="1009"/>
      <c r="BUX116" s="1009"/>
      <c r="BUY116" s="1009"/>
      <c r="BUZ116" s="1009"/>
      <c r="BVA116" s="1009"/>
      <c r="BVB116" s="1009"/>
      <c r="BVC116" s="1009"/>
      <c r="BVD116" s="1009"/>
      <c r="BVE116" s="1009"/>
      <c r="BVF116" s="1009"/>
      <c r="BVG116" s="1009"/>
      <c r="BVH116" s="1009"/>
      <c r="BVI116" s="1009"/>
      <c r="BVJ116" s="1009"/>
      <c r="BVK116" s="1009"/>
      <c r="BVL116" s="1009"/>
      <c r="BVM116" s="1009"/>
      <c r="BVN116" s="1009"/>
      <c r="BVO116" s="1009"/>
      <c r="BVP116" s="1009"/>
      <c r="BVQ116" s="1009"/>
      <c r="BVR116" s="1009"/>
      <c r="BVS116" s="1009"/>
      <c r="BVT116" s="1009"/>
      <c r="BVU116" s="1009"/>
      <c r="BVV116" s="1009"/>
      <c r="BVW116" s="1009"/>
      <c r="BVX116" s="1009"/>
      <c r="BVY116" s="1009"/>
      <c r="BVZ116" s="1009"/>
      <c r="BWA116" s="1009"/>
      <c r="BWB116" s="1009"/>
      <c r="BWC116" s="1009"/>
      <c r="BWD116" s="1009"/>
      <c r="BWE116" s="1009"/>
      <c r="BWF116" s="1009"/>
      <c r="BWG116" s="1009"/>
      <c r="BWH116" s="1009"/>
      <c r="BWI116" s="1009"/>
      <c r="BWJ116" s="1009"/>
      <c r="BWK116" s="1009"/>
      <c r="BWL116" s="1009"/>
      <c r="BWM116" s="1009"/>
      <c r="BWN116" s="1009"/>
      <c r="BWO116" s="1009"/>
      <c r="BWP116" s="1009"/>
      <c r="BWQ116" s="1009"/>
      <c r="BWR116" s="1009"/>
      <c r="BWS116" s="1009"/>
      <c r="BWT116" s="1009"/>
      <c r="BWU116" s="1009"/>
      <c r="BWV116" s="1009"/>
      <c r="BWW116" s="1009"/>
      <c r="BWX116" s="1009"/>
      <c r="BWY116" s="1009"/>
      <c r="BWZ116" s="1009"/>
      <c r="BXA116" s="1009"/>
      <c r="BXB116" s="1009"/>
      <c r="BXC116" s="1009"/>
      <c r="BXD116" s="1009"/>
      <c r="BXE116" s="1009"/>
      <c r="BXF116" s="1009"/>
      <c r="BXG116" s="1009"/>
      <c r="BXH116" s="1009"/>
      <c r="BXI116" s="1009"/>
      <c r="BXJ116" s="1009"/>
      <c r="BXK116" s="1009"/>
      <c r="BXL116" s="1009"/>
      <c r="BXM116" s="1009"/>
      <c r="BXN116" s="1009"/>
      <c r="BXO116" s="1009"/>
      <c r="BXP116" s="1009"/>
      <c r="BXQ116" s="1009"/>
      <c r="BXR116" s="1009"/>
      <c r="BXS116" s="1009"/>
      <c r="BXT116" s="1009"/>
      <c r="BXU116" s="1009"/>
      <c r="BXV116" s="1009"/>
      <c r="BXW116" s="1009"/>
      <c r="BXX116" s="1009"/>
      <c r="BXY116" s="1009"/>
      <c r="BXZ116" s="1009"/>
      <c r="BYA116" s="1009"/>
      <c r="BYB116" s="1009"/>
      <c r="BYC116" s="1009"/>
      <c r="BYD116" s="1009"/>
      <c r="BYE116" s="1009"/>
      <c r="BYF116" s="1009"/>
      <c r="BYG116" s="1009"/>
      <c r="BYH116" s="1009"/>
      <c r="BYI116" s="1009"/>
      <c r="BYJ116" s="1009"/>
      <c r="BYK116" s="1009"/>
      <c r="BYL116" s="1009"/>
      <c r="BYM116" s="1009"/>
      <c r="BYN116" s="1009"/>
      <c r="BYO116" s="1009"/>
      <c r="BYP116" s="1009"/>
      <c r="BYQ116" s="1009"/>
      <c r="BYR116" s="1009"/>
      <c r="BYS116" s="1009"/>
      <c r="BYT116" s="1009"/>
      <c r="BYU116" s="1009"/>
      <c r="BYV116" s="1009"/>
      <c r="BYW116" s="1009"/>
      <c r="BYX116" s="1009"/>
      <c r="BYY116" s="1009"/>
      <c r="BYZ116" s="1009"/>
      <c r="BZA116" s="1009"/>
      <c r="BZB116" s="1009"/>
      <c r="BZC116" s="1009"/>
      <c r="BZD116" s="1009"/>
      <c r="BZE116" s="1009"/>
      <c r="BZF116" s="1009"/>
      <c r="BZG116" s="1009"/>
      <c r="BZH116" s="1009"/>
      <c r="BZI116" s="1009"/>
      <c r="BZJ116" s="1009"/>
      <c r="BZK116" s="1009"/>
      <c r="BZL116" s="1009"/>
      <c r="BZM116" s="1009"/>
      <c r="BZN116" s="1009"/>
      <c r="BZO116" s="1009"/>
      <c r="BZP116" s="1009"/>
      <c r="BZQ116" s="1009"/>
      <c r="BZR116" s="1009"/>
      <c r="BZS116" s="1009"/>
      <c r="BZT116" s="1009"/>
      <c r="BZU116" s="1009"/>
      <c r="BZV116" s="1009"/>
      <c r="BZW116" s="1009"/>
      <c r="BZX116" s="1009"/>
      <c r="BZY116" s="1009"/>
      <c r="BZZ116" s="1009"/>
      <c r="CAA116" s="1009"/>
      <c r="CAB116" s="1009"/>
      <c r="CAC116" s="1009"/>
      <c r="CAD116" s="1009"/>
      <c r="CAE116" s="1009"/>
      <c r="CAF116" s="1009"/>
      <c r="CAG116" s="1009"/>
      <c r="CAH116" s="1009"/>
      <c r="CAI116" s="1009"/>
      <c r="CAJ116" s="1009"/>
      <c r="CAK116" s="1009"/>
      <c r="CAL116" s="1009"/>
      <c r="CAM116" s="1009"/>
      <c r="CAN116" s="1009"/>
      <c r="CAO116" s="1009"/>
      <c r="CAP116" s="1009"/>
      <c r="CAQ116" s="1009"/>
      <c r="CAR116" s="1009"/>
      <c r="CAS116" s="1009"/>
      <c r="CAT116" s="1009"/>
      <c r="CAU116" s="1009"/>
      <c r="CAV116" s="1009"/>
      <c r="CAW116" s="1009"/>
      <c r="CAX116" s="1009"/>
      <c r="CAY116" s="1009"/>
      <c r="CAZ116" s="1009"/>
      <c r="CBA116" s="1009"/>
      <c r="CBB116" s="1009"/>
      <c r="CBC116" s="1009"/>
      <c r="CBD116" s="1009"/>
      <c r="CBE116" s="1009"/>
      <c r="CBF116" s="1009"/>
      <c r="CBG116" s="1009"/>
      <c r="CBH116" s="1009"/>
      <c r="CBI116" s="1009"/>
      <c r="CBJ116" s="1009"/>
      <c r="CBK116" s="1009"/>
      <c r="CBL116" s="1009"/>
      <c r="CBM116" s="1009"/>
      <c r="CBN116" s="1009"/>
      <c r="CBO116" s="1009"/>
      <c r="CBP116" s="1009"/>
      <c r="CBQ116" s="1009"/>
      <c r="CBR116" s="1009"/>
      <c r="CBS116" s="1009"/>
      <c r="CBT116" s="1009"/>
      <c r="CBU116" s="1009"/>
      <c r="CBV116" s="1009"/>
      <c r="CBW116" s="1009"/>
      <c r="CBX116" s="1009"/>
      <c r="CBY116" s="1009"/>
      <c r="CBZ116" s="1009"/>
      <c r="CCA116" s="1009"/>
      <c r="CCB116" s="1009"/>
      <c r="CCC116" s="1009"/>
      <c r="CCD116" s="1009"/>
      <c r="CCE116" s="1009"/>
      <c r="CCF116" s="1009"/>
      <c r="CCG116" s="1009"/>
      <c r="CCH116" s="1009"/>
      <c r="CCI116" s="1009"/>
      <c r="CCJ116" s="1009"/>
      <c r="CCK116" s="1009"/>
      <c r="CCL116" s="1009"/>
      <c r="CCM116" s="1009"/>
      <c r="CCN116" s="1009"/>
      <c r="CCO116" s="1009"/>
      <c r="CCP116" s="1009"/>
      <c r="CCQ116" s="1009"/>
      <c r="CCR116" s="1009"/>
      <c r="CCS116" s="1009"/>
      <c r="CCT116" s="1009"/>
      <c r="CCU116" s="1009"/>
      <c r="CCV116" s="1009"/>
      <c r="CCW116" s="1009"/>
      <c r="CCX116" s="1009"/>
      <c r="CCY116" s="1009"/>
      <c r="CCZ116" s="1009"/>
      <c r="CDA116" s="1009"/>
      <c r="CDB116" s="1009"/>
      <c r="CDC116" s="1009"/>
      <c r="CDD116" s="1009"/>
      <c r="CDE116" s="1009"/>
      <c r="CDF116" s="1009"/>
      <c r="CDG116" s="1009"/>
      <c r="CDH116" s="1009"/>
      <c r="CDI116" s="1009"/>
      <c r="CDJ116" s="1009"/>
      <c r="CDK116" s="1009"/>
      <c r="CDL116" s="1009"/>
      <c r="CDM116" s="1009"/>
      <c r="CDN116" s="1009"/>
      <c r="CDO116" s="1009"/>
      <c r="CDP116" s="1009"/>
      <c r="CDQ116" s="1009"/>
      <c r="CDR116" s="1009"/>
      <c r="CDS116" s="1009"/>
      <c r="CDT116" s="1009"/>
      <c r="CDU116" s="1009"/>
      <c r="CDV116" s="1009"/>
      <c r="CDW116" s="1009"/>
      <c r="CDX116" s="1009"/>
      <c r="CDY116" s="1009"/>
      <c r="CDZ116" s="1009"/>
      <c r="CEA116" s="1009"/>
      <c r="CEB116" s="1009"/>
      <c r="CEC116" s="1009"/>
      <c r="CED116" s="1009"/>
      <c r="CEE116" s="1009"/>
      <c r="CEF116" s="1009"/>
      <c r="CEG116" s="1009"/>
      <c r="CEH116" s="1009"/>
      <c r="CEI116" s="1009"/>
      <c r="CEJ116" s="1009"/>
      <c r="CEK116" s="1009"/>
      <c r="CEL116" s="1009"/>
      <c r="CEM116" s="1009"/>
      <c r="CEN116" s="1009"/>
      <c r="CEO116" s="1009"/>
      <c r="CEP116" s="1009"/>
      <c r="CEQ116" s="1009"/>
      <c r="CER116" s="1009"/>
      <c r="CES116" s="1009"/>
      <c r="CET116" s="1009"/>
      <c r="CEU116" s="1009"/>
      <c r="CEV116" s="1009"/>
      <c r="CEW116" s="1009"/>
      <c r="CEX116" s="1009"/>
      <c r="CEY116" s="1009"/>
      <c r="CEZ116" s="1009"/>
      <c r="CFA116" s="1009"/>
      <c r="CFB116" s="1009"/>
      <c r="CFC116" s="1009"/>
      <c r="CFD116" s="1009"/>
      <c r="CFE116" s="1009"/>
      <c r="CFF116" s="1009"/>
      <c r="CFG116" s="1009"/>
      <c r="CFH116" s="1009"/>
      <c r="CFI116" s="1009"/>
      <c r="CFJ116" s="1009"/>
      <c r="CFK116" s="1009"/>
      <c r="CFL116" s="1009"/>
      <c r="CFM116" s="1009"/>
      <c r="CFN116" s="1009"/>
      <c r="CFO116" s="1009"/>
      <c r="CFP116" s="1009"/>
      <c r="CFQ116" s="1009"/>
      <c r="CFR116" s="1009"/>
      <c r="CFS116" s="1009"/>
      <c r="CFT116" s="1009"/>
      <c r="CFU116" s="1009"/>
      <c r="CFV116" s="1009"/>
      <c r="CFW116" s="1009"/>
      <c r="CFX116" s="1009"/>
      <c r="CFY116" s="1009"/>
      <c r="CFZ116" s="1009"/>
      <c r="CGA116" s="1009"/>
      <c r="CGB116" s="1009"/>
      <c r="CGC116" s="1009"/>
      <c r="CGD116" s="1009"/>
      <c r="CGE116" s="1009"/>
      <c r="CGF116" s="1009"/>
      <c r="CGG116" s="1009"/>
      <c r="CGH116" s="1009"/>
      <c r="CGI116" s="1009"/>
      <c r="CGJ116" s="1009"/>
      <c r="CGK116" s="1009"/>
      <c r="CGL116" s="1009"/>
      <c r="CGM116" s="1009"/>
      <c r="CGN116" s="1009"/>
      <c r="CGO116" s="1009"/>
      <c r="CGP116" s="1009"/>
      <c r="CGQ116" s="1009"/>
      <c r="CGR116" s="1009"/>
      <c r="CGS116" s="1009"/>
      <c r="CGT116" s="1009"/>
      <c r="CGU116" s="1009"/>
      <c r="CGV116" s="1009"/>
      <c r="CGW116" s="1009"/>
      <c r="CGX116" s="1009"/>
      <c r="CGY116" s="1009"/>
      <c r="CGZ116" s="1009"/>
      <c r="CHA116" s="1009"/>
      <c r="CHB116" s="1009"/>
      <c r="CHC116" s="1009"/>
      <c r="CHD116" s="1009"/>
      <c r="CHE116" s="1009"/>
      <c r="CHF116" s="1009"/>
      <c r="CHG116" s="1009"/>
      <c r="CHH116" s="1009"/>
      <c r="CHI116" s="1009"/>
      <c r="CHJ116" s="1009"/>
      <c r="CHK116" s="1009"/>
      <c r="CHL116" s="1009"/>
      <c r="CHM116" s="1009"/>
      <c r="CHN116" s="1009"/>
      <c r="CHO116" s="1009"/>
      <c r="CHP116" s="1009"/>
      <c r="CHQ116" s="1009"/>
      <c r="CHR116" s="1009"/>
      <c r="CHS116" s="1009"/>
      <c r="CHT116" s="1009"/>
      <c r="CHU116" s="1009"/>
      <c r="CHV116" s="1009"/>
      <c r="CHW116" s="1009"/>
      <c r="CHX116" s="1009"/>
      <c r="CHY116" s="1009"/>
      <c r="CHZ116" s="1009"/>
      <c r="CIA116" s="1009"/>
      <c r="CIB116" s="1009"/>
      <c r="CIC116" s="1009"/>
      <c r="CID116" s="1009"/>
      <c r="CIE116" s="1009"/>
      <c r="CIF116" s="1009"/>
      <c r="CIG116" s="1009"/>
      <c r="CIH116" s="1009"/>
      <c r="CII116" s="1009"/>
      <c r="CIJ116" s="1009"/>
      <c r="CIK116" s="1009"/>
      <c r="CIL116" s="1009"/>
      <c r="CIM116" s="1009"/>
      <c r="CIN116" s="1009"/>
      <c r="CIO116" s="1009"/>
      <c r="CIP116" s="1009"/>
      <c r="CIQ116" s="1009"/>
      <c r="CIR116" s="1009"/>
      <c r="CIS116" s="1009"/>
      <c r="CIT116" s="1009"/>
      <c r="CIU116" s="1009"/>
      <c r="CIV116" s="1009"/>
      <c r="CIW116" s="1009"/>
      <c r="CIX116" s="1009"/>
      <c r="CIY116" s="1009"/>
      <c r="CIZ116" s="1009"/>
      <c r="CJA116" s="1009"/>
      <c r="CJB116" s="1009"/>
      <c r="CJC116" s="1009"/>
      <c r="CJD116" s="1009"/>
      <c r="CJE116" s="1009"/>
      <c r="CJF116" s="1009"/>
      <c r="CJG116" s="1009"/>
      <c r="CJH116" s="1009"/>
      <c r="CJI116" s="1009"/>
      <c r="CJJ116" s="1009"/>
      <c r="CJK116" s="1009"/>
      <c r="CJL116" s="1009"/>
      <c r="CJM116" s="1009"/>
      <c r="CJN116" s="1009"/>
      <c r="CJO116" s="1009"/>
      <c r="CJP116" s="1009"/>
      <c r="CJQ116" s="1009"/>
      <c r="CJR116" s="1009"/>
      <c r="CJS116" s="1009"/>
      <c r="CJT116" s="1009"/>
      <c r="CJU116" s="1009"/>
      <c r="CJV116" s="1009"/>
      <c r="CJW116" s="1009"/>
      <c r="CJX116" s="1009"/>
      <c r="CJY116" s="1009"/>
      <c r="CJZ116" s="1009"/>
      <c r="CKA116" s="1009"/>
      <c r="CKB116" s="1009"/>
      <c r="CKC116" s="1009"/>
      <c r="CKD116" s="1009"/>
      <c r="CKE116" s="1009"/>
      <c r="CKF116" s="1009"/>
      <c r="CKG116" s="1009"/>
      <c r="CKH116" s="1009"/>
      <c r="CKI116" s="1009"/>
      <c r="CKJ116" s="1009"/>
      <c r="CKK116" s="1009"/>
      <c r="CKL116" s="1009"/>
      <c r="CKM116" s="1009"/>
      <c r="CKN116" s="1009"/>
      <c r="CKO116" s="1009"/>
      <c r="CKP116" s="1009"/>
      <c r="CKQ116" s="1009"/>
      <c r="CKR116" s="1009"/>
      <c r="CKS116" s="1009"/>
      <c r="CKT116" s="1009"/>
      <c r="CKU116" s="1009"/>
      <c r="CKV116" s="1009"/>
      <c r="CKW116" s="1009"/>
      <c r="CKX116" s="1009"/>
      <c r="CKY116" s="1009"/>
      <c r="CKZ116" s="1009"/>
      <c r="CLA116" s="1009"/>
      <c r="CLB116" s="1009"/>
      <c r="CLC116" s="1009"/>
      <c r="CLD116" s="1009"/>
      <c r="CLE116" s="1009"/>
      <c r="CLF116" s="1009"/>
      <c r="CLG116" s="1009"/>
      <c r="CLH116" s="1009"/>
      <c r="CLI116" s="1009"/>
      <c r="CLJ116" s="1009"/>
      <c r="CLK116" s="1009"/>
      <c r="CLL116" s="1009"/>
      <c r="CLM116" s="1009"/>
      <c r="CLN116" s="1009"/>
      <c r="CLO116" s="1009"/>
      <c r="CLP116" s="1009"/>
      <c r="CLQ116" s="1009"/>
      <c r="CLR116" s="1009"/>
      <c r="CLS116" s="1009"/>
      <c r="CLT116" s="1009"/>
      <c r="CLU116" s="1009"/>
      <c r="CLV116" s="1009"/>
      <c r="CLW116" s="1009"/>
      <c r="CLX116" s="1009"/>
      <c r="CLY116" s="1009"/>
      <c r="CLZ116" s="1009"/>
      <c r="CMA116" s="1009"/>
      <c r="CMB116" s="1009"/>
      <c r="CMC116" s="1009"/>
      <c r="CMD116" s="1009"/>
      <c r="CME116" s="1009"/>
      <c r="CMF116" s="1009"/>
      <c r="CMG116" s="1009"/>
      <c r="CMH116" s="1009"/>
      <c r="CMI116" s="1009"/>
      <c r="CMJ116" s="1009"/>
      <c r="CMK116" s="1009"/>
      <c r="CML116" s="1009"/>
      <c r="CMM116" s="1009"/>
      <c r="CMN116" s="1009"/>
      <c r="CMO116" s="1009"/>
      <c r="CMP116" s="1009"/>
      <c r="CMQ116" s="1009"/>
      <c r="CMR116" s="1009"/>
      <c r="CMS116" s="1009"/>
      <c r="CMT116" s="1009"/>
      <c r="CMU116" s="1009"/>
      <c r="CMV116" s="1009"/>
      <c r="CMW116" s="1009"/>
      <c r="CMX116" s="1009"/>
      <c r="CMY116" s="1009"/>
      <c r="CMZ116" s="1009"/>
      <c r="CNA116" s="1009"/>
      <c r="CNB116" s="1009"/>
      <c r="CNC116" s="1009"/>
      <c r="CND116" s="1009"/>
      <c r="CNE116" s="1009"/>
      <c r="CNF116" s="1009"/>
      <c r="CNG116" s="1009"/>
      <c r="CNH116" s="1009"/>
      <c r="CNI116" s="1009"/>
      <c r="CNJ116" s="1009"/>
      <c r="CNK116" s="1009"/>
      <c r="CNL116" s="1009"/>
      <c r="CNM116" s="1009"/>
      <c r="CNN116" s="1009"/>
      <c r="CNO116" s="1009"/>
      <c r="CNP116" s="1009"/>
      <c r="CNQ116" s="1009"/>
      <c r="CNR116" s="1009"/>
      <c r="CNS116" s="1009"/>
      <c r="CNT116" s="1009"/>
      <c r="CNU116" s="1009"/>
      <c r="CNV116" s="1009"/>
      <c r="CNW116" s="1009"/>
      <c r="CNX116" s="1009"/>
      <c r="CNY116" s="1009"/>
      <c r="CNZ116" s="1009"/>
      <c r="COA116" s="1009"/>
      <c r="COB116" s="1009"/>
      <c r="COC116" s="1009"/>
      <c r="COD116" s="1009"/>
      <c r="COE116" s="1009"/>
      <c r="COF116" s="1009"/>
      <c r="COG116" s="1009"/>
      <c r="COH116" s="1009"/>
      <c r="COI116" s="1009"/>
      <c r="COJ116" s="1009"/>
      <c r="COK116" s="1009"/>
      <c r="COL116" s="1009"/>
      <c r="COM116" s="1009"/>
      <c r="CON116" s="1009"/>
      <c r="COO116" s="1009"/>
      <c r="COP116" s="1009"/>
      <c r="COQ116" s="1009"/>
      <c r="COR116" s="1009"/>
      <c r="COS116" s="1009"/>
      <c r="COT116" s="1009"/>
      <c r="COU116" s="1009"/>
      <c r="COV116" s="1009"/>
      <c r="COW116" s="1009"/>
      <c r="COX116" s="1009"/>
      <c r="COY116" s="1009"/>
      <c r="COZ116" s="1009"/>
      <c r="CPA116" s="1009"/>
      <c r="CPB116" s="1009"/>
      <c r="CPC116" s="1009"/>
      <c r="CPD116" s="1009"/>
      <c r="CPE116" s="1009"/>
      <c r="CPF116" s="1009"/>
      <c r="CPG116" s="1009"/>
      <c r="CPH116" s="1009"/>
      <c r="CPI116" s="1009"/>
      <c r="CPJ116" s="1009"/>
      <c r="CPK116" s="1009"/>
      <c r="CPL116" s="1009"/>
      <c r="CPM116" s="1009"/>
      <c r="CPN116" s="1009"/>
      <c r="CPO116" s="1009"/>
      <c r="CPP116" s="1009"/>
      <c r="CPQ116" s="1009"/>
      <c r="CPR116" s="1009"/>
      <c r="CPS116" s="1009"/>
      <c r="CPT116" s="1009"/>
      <c r="CPU116" s="1009"/>
      <c r="CPV116" s="1009"/>
      <c r="CPW116" s="1009"/>
      <c r="CPX116" s="1009"/>
      <c r="CPY116" s="1009"/>
      <c r="CPZ116" s="1009"/>
      <c r="CQA116" s="1009"/>
      <c r="CQB116" s="1009"/>
      <c r="CQC116" s="1009"/>
      <c r="CQD116" s="1009"/>
      <c r="CQE116" s="1009"/>
      <c r="CQF116" s="1009"/>
      <c r="CQG116" s="1009"/>
      <c r="CQH116" s="1009"/>
      <c r="CQI116" s="1009"/>
      <c r="CQJ116" s="1009"/>
      <c r="CQK116" s="1009"/>
      <c r="CQL116" s="1009"/>
      <c r="CQM116" s="1009"/>
      <c r="CQN116" s="1009"/>
      <c r="CQO116" s="1009"/>
      <c r="CQP116" s="1009"/>
      <c r="CQQ116" s="1009"/>
      <c r="CQR116" s="1009"/>
      <c r="CQS116" s="1009"/>
      <c r="CQT116" s="1009"/>
      <c r="CQU116" s="1009"/>
      <c r="CQV116" s="1009"/>
      <c r="CQW116" s="1009"/>
      <c r="CQX116" s="1009"/>
      <c r="CQY116" s="1009"/>
      <c r="CQZ116" s="1009"/>
      <c r="CRA116" s="1009"/>
      <c r="CRB116" s="1009"/>
      <c r="CRC116" s="1009"/>
      <c r="CRD116" s="1009"/>
      <c r="CRE116" s="1009"/>
      <c r="CRF116" s="1009"/>
      <c r="CRG116" s="1009"/>
      <c r="CRH116" s="1009"/>
      <c r="CRI116" s="1009"/>
      <c r="CRJ116" s="1009"/>
      <c r="CRK116" s="1009"/>
      <c r="CRL116" s="1009"/>
      <c r="CRM116" s="1009"/>
      <c r="CRN116" s="1009"/>
      <c r="CRO116" s="1009"/>
      <c r="CRP116" s="1009"/>
      <c r="CRQ116" s="1009"/>
      <c r="CRR116" s="1009"/>
      <c r="CRS116" s="1009"/>
      <c r="CRT116" s="1009"/>
      <c r="CRU116" s="1009"/>
      <c r="CRV116" s="1009"/>
      <c r="CRW116" s="1009"/>
      <c r="CRX116" s="1009"/>
      <c r="CRY116" s="1009"/>
      <c r="CRZ116" s="1009"/>
      <c r="CSA116" s="1009"/>
      <c r="CSB116" s="1009"/>
      <c r="CSC116" s="1009"/>
      <c r="CSD116" s="1009"/>
      <c r="CSE116" s="1009"/>
      <c r="CSF116" s="1009"/>
      <c r="CSG116" s="1009"/>
      <c r="CSH116" s="1009"/>
      <c r="CSI116" s="1009"/>
      <c r="CSJ116" s="1009"/>
      <c r="CSK116" s="1009"/>
      <c r="CSL116" s="1009"/>
      <c r="CSM116" s="1009"/>
      <c r="CSN116" s="1009"/>
      <c r="CSO116" s="1009"/>
      <c r="CSP116" s="1009"/>
      <c r="CSQ116" s="1009"/>
      <c r="CSR116" s="1009"/>
      <c r="CSS116" s="1009"/>
      <c r="CST116" s="1009"/>
      <c r="CSU116" s="1009"/>
      <c r="CSV116" s="1009"/>
      <c r="CSW116" s="1009"/>
      <c r="CSX116" s="1009"/>
      <c r="CSY116" s="1009"/>
      <c r="CSZ116" s="1009"/>
      <c r="CTA116" s="1009"/>
      <c r="CTB116" s="1009"/>
      <c r="CTC116" s="1009"/>
      <c r="CTD116" s="1009"/>
      <c r="CTE116" s="1009"/>
      <c r="CTF116" s="1009"/>
      <c r="CTG116" s="1009"/>
      <c r="CTH116" s="1009"/>
      <c r="CTI116" s="1009"/>
      <c r="CTJ116" s="1009"/>
      <c r="CTK116" s="1009"/>
      <c r="CTL116" s="1009"/>
      <c r="CTM116" s="1009"/>
      <c r="CTN116" s="1009"/>
      <c r="CTO116" s="1009"/>
      <c r="CTP116" s="1009"/>
      <c r="CTQ116" s="1009"/>
      <c r="CTR116" s="1009"/>
      <c r="CTS116" s="1009"/>
      <c r="CTT116" s="1009"/>
      <c r="CTU116" s="1009"/>
      <c r="CTV116" s="1009"/>
      <c r="CTW116" s="1009"/>
      <c r="CTX116" s="1009"/>
      <c r="CTY116" s="1009"/>
      <c r="CTZ116" s="1009"/>
      <c r="CUA116" s="1009"/>
      <c r="CUB116" s="1009"/>
      <c r="CUC116" s="1009"/>
      <c r="CUD116" s="1009"/>
      <c r="CUE116" s="1009"/>
      <c r="CUF116" s="1009"/>
      <c r="CUG116" s="1009"/>
      <c r="CUH116" s="1009"/>
      <c r="CUI116" s="1009"/>
      <c r="CUJ116" s="1009"/>
      <c r="CUK116" s="1009"/>
      <c r="CUL116" s="1009"/>
      <c r="CUM116" s="1009"/>
      <c r="CUN116" s="1009"/>
      <c r="CUO116" s="1009"/>
      <c r="CUP116" s="1009"/>
      <c r="CUQ116" s="1009"/>
      <c r="CUR116" s="1009"/>
      <c r="CUS116" s="1009"/>
      <c r="CUT116" s="1009"/>
      <c r="CUU116" s="1009"/>
      <c r="CUV116" s="1009"/>
      <c r="CUW116" s="1009"/>
      <c r="CUX116" s="1009"/>
      <c r="CUY116" s="1009"/>
      <c r="CUZ116" s="1009"/>
      <c r="CVA116" s="1009"/>
      <c r="CVB116" s="1009"/>
      <c r="CVC116" s="1009"/>
      <c r="CVD116" s="1009"/>
      <c r="CVE116" s="1009"/>
      <c r="CVF116" s="1009"/>
      <c r="CVG116" s="1009"/>
      <c r="CVH116" s="1009"/>
      <c r="CVI116" s="1009"/>
      <c r="CVJ116" s="1009"/>
      <c r="CVK116" s="1009"/>
      <c r="CVL116" s="1009"/>
      <c r="CVM116" s="1009"/>
      <c r="CVN116" s="1009"/>
      <c r="CVO116" s="1009"/>
      <c r="CVP116" s="1009"/>
      <c r="CVQ116" s="1009"/>
      <c r="CVR116" s="1009"/>
      <c r="CVS116" s="1009"/>
      <c r="CVT116" s="1009"/>
      <c r="CVU116" s="1009"/>
      <c r="CVV116" s="1009"/>
      <c r="CVW116" s="1009"/>
      <c r="CVX116" s="1009"/>
      <c r="CVY116" s="1009"/>
      <c r="CVZ116" s="1009"/>
      <c r="CWA116" s="1009"/>
      <c r="CWB116" s="1009"/>
      <c r="CWC116" s="1009"/>
      <c r="CWD116" s="1009"/>
      <c r="CWE116" s="1009"/>
      <c r="CWF116" s="1009"/>
      <c r="CWG116" s="1009"/>
      <c r="CWH116" s="1009"/>
      <c r="CWI116" s="1009"/>
      <c r="CWJ116" s="1009"/>
      <c r="CWK116" s="1009"/>
      <c r="CWL116" s="1009"/>
      <c r="CWM116" s="1009"/>
      <c r="CWN116" s="1009"/>
      <c r="CWO116" s="1009"/>
      <c r="CWP116" s="1009"/>
      <c r="CWQ116" s="1009"/>
      <c r="CWR116" s="1009"/>
      <c r="CWS116" s="1009"/>
      <c r="CWT116" s="1009"/>
      <c r="CWU116" s="1009"/>
      <c r="CWV116" s="1009"/>
      <c r="CWW116" s="1009"/>
      <c r="CWX116" s="1009"/>
      <c r="CWY116" s="1009"/>
      <c r="CWZ116" s="1009"/>
      <c r="CXA116" s="1009"/>
      <c r="CXB116" s="1009"/>
      <c r="CXC116" s="1009"/>
      <c r="CXD116" s="1009"/>
      <c r="CXE116" s="1009"/>
      <c r="CXF116" s="1009"/>
      <c r="CXG116" s="1009"/>
      <c r="CXH116" s="1009"/>
      <c r="CXI116" s="1009"/>
      <c r="CXJ116" s="1009"/>
      <c r="CXK116" s="1009"/>
      <c r="CXL116" s="1009"/>
      <c r="CXM116" s="1009"/>
      <c r="CXN116" s="1009"/>
      <c r="CXO116" s="1009"/>
      <c r="CXP116" s="1009"/>
      <c r="CXQ116" s="1009"/>
      <c r="CXR116" s="1009"/>
      <c r="CXS116" s="1009"/>
      <c r="CXT116" s="1009"/>
      <c r="CXU116" s="1009"/>
      <c r="CXV116" s="1009"/>
      <c r="CXW116" s="1009"/>
      <c r="CXX116" s="1009"/>
      <c r="CXY116" s="1009"/>
      <c r="CXZ116" s="1009"/>
      <c r="CYA116" s="1009"/>
      <c r="CYB116" s="1009"/>
      <c r="CYC116" s="1009"/>
      <c r="CYD116" s="1009"/>
      <c r="CYE116" s="1009"/>
      <c r="CYF116" s="1009"/>
      <c r="CYG116" s="1009"/>
      <c r="CYH116" s="1009"/>
      <c r="CYI116" s="1009"/>
      <c r="CYJ116" s="1009"/>
      <c r="CYK116" s="1009"/>
      <c r="CYL116" s="1009"/>
      <c r="CYM116" s="1009"/>
      <c r="CYN116" s="1009"/>
      <c r="CYO116" s="1009"/>
      <c r="CYP116" s="1009"/>
      <c r="CYQ116" s="1009"/>
      <c r="CYR116" s="1009"/>
      <c r="CYS116" s="1009"/>
      <c r="CYT116" s="1009"/>
      <c r="CYU116" s="1009"/>
      <c r="CYV116" s="1009"/>
      <c r="CYW116" s="1009"/>
      <c r="CYX116" s="1009"/>
      <c r="CYY116" s="1009"/>
      <c r="CYZ116" s="1009"/>
      <c r="CZA116" s="1009"/>
      <c r="CZB116" s="1009"/>
      <c r="CZC116" s="1009"/>
      <c r="CZD116" s="1009"/>
      <c r="CZE116" s="1009"/>
      <c r="CZF116" s="1009"/>
      <c r="CZG116" s="1009"/>
      <c r="CZH116" s="1009"/>
      <c r="CZI116" s="1009"/>
      <c r="CZJ116" s="1009"/>
      <c r="CZK116" s="1009"/>
      <c r="CZL116" s="1009"/>
      <c r="CZM116" s="1009"/>
      <c r="CZN116" s="1009"/>
      <c r="CZO116" s="1009"/>
      <c r="CZP116" s="1009"/>
      <c r="CZQ116" s="1009"/>
      <c r="CZR116" s="1009"/>
      <c r="CZS116" s="1009"/>
      <c r="CZT116" s="1009"/>
      <c r="CZU116" s="1009"/>
      <c r="CZV116" s="1009"/>
      <c r="CZW116" s="1009"/>
      <c r="CZX116" s="1009"/>
      <c r="CZY116" s="1009"/>
      <c r="CZZ116" s="1009"/>
      <c r="DAA116" s="1009"/>
      <c r="DAB116" s="1009"/>
      <c r="DAC116" s="1009"/>
      <c r="DAD116" s="1009"/>
      <c r="DAE116" s="1009"/>
      <c r="DAF116" s="1009"/>
      <c r="DAG116" s="1009"/>
      <c r="DAH116" s="1009"/>
      <c r="DAI116" s="1009"/>
      <c r="DAJ116" s="1009"/>
      <c r="DAK116" s="1009"/>
      <c r="DAL116" s="1009"/>
      <c r="DAM116" s="1009"/>
      <c r="DAN116" s="1009"/>
      <c r="DAO116" s="1009"/>
      <c r="DAP116" s="1009"/>
      <c r="DAQ116" s="1009"/>
      <c r="DAR116" s="1009"/>
      <c r="DAS116" s="1009"/>
      <c r="DAT116" s="1009"/>
      <c r="DAU116" s="1009"/>
      <c r="DAV116" s="1009"/>
      <c r="DAW116" s="1009"/>
      <c r="DAX116" s="1009"/>
      <c r="DAY116" s="1009"/>
      <c r="DAZ116" s="1009"/>
      <c r="DBA116" s="1009"/>
      <c r="DBB116" s="1009"/>
      <c r="DBC116" s="1009"/>
      <c r="DBD116" s="1009"/>
      <c r="DBE116" s="1009"/>
      <c r="DBF116" s="1009"/>
      <c r="DBG116" s="1009"/>
      <c r="DBH116" s="1009"/>
      <c r="DBI116" s="1009"/>
      <c r="DBJ116" s="1009"/>
      <c r="DBK116" s="1009"/>
      <c r="DBL116" s="1009"/>
      <c r="DBM116" s="1009"/>
      <c r="DBN116" s="1009"/>
      <c r="DBO116" s="1009"/>
      <c r="DBP116" s="1009"/>
      <c r="DBQ116" s="1009"/>
      <c r="DBR116" s="1009"/>
      <c r="DBS116" s="1009"/>
      <c r="DBT116" s="1009"/>
      <c r="DBU116" s="1009"/>
      <c r="DBV116" s="1009"/>
      <c r="DBW116" s="1009"/>
      <c r="DBX116" s="1009"/>
      <c r="DBY116" s="1009"/>
      <c r="DBZ116" s="1009"/>
      <c r="DCA116" s="1009"/>
      <c r="DCB116" s="1009"/>
      <c r="DCC116" s="1009"/>
      <c r="DCD116" s="1009"/>
      <c r="DCE116" s="1009"/>
      <c r="DCF116" s="1009"/>
      <c r="DCG116" s="1009"/>
      <c r="DCH116" s="1009"/>
      <c r="DCI116" s="1009"/>
      <c r="DCJ116" s="1009"/>
      <c r="DCK116" s="1009"/>
      <c r="DCL116" s="1009"/>
      <c r="DCM116" s="1009"/>
      <c r="DCN116" s="1009"/>
      <c r="DCO116" s="1009"/>
      <c r="DCP116" s="1009"/>
      <c r="DCQ116" s="1009"/>
      <c r="DCR116" s="1009"/>
      <c r="DCS116" s="1009"/>
      <c r="DCT116" s="1009"/>
      <c r="DCU116" s="1009"/>
      <c r="DCV116" s="1009"/>
      <c r="DCW116" s="1009"/>
      <c r="DCX116" s="1009"/>
      <c r="DCY116" s="1009"/>
      <c r="DCZ116" s="1009"/>
      <c r="DDA116" s="1009"/>
      <c r="DDB116" s="1009"/>
      <c r="DDC116" s="1009"/>
      <c r="DDD116" s="1009"/>
      <c r="DDE116" s="1009"/>
      <c r="DDF116" s="1009"/>
      <c r="DDG116" s="1009"/>
      <c r="DDH116" s="1009"/>
      <c r="DDI116" s="1009"/>
      <c r="DDJ116" s="1009"/>
      <c r="DDK116" s="1009"/>
      <c r="DDL116" s="1009"/>
      <c r="DDM116" s="1009"/>
      <c r="DDN116" s="1009"/>
      <c r="DDO116" s="1009"/>
      <c r="DDP116" s="1009"/>
      <c r="DDQ116" s="1009"/>
      <c r="DDR116" s="1009"/>
      <c r="DDS116" s="1009"/>
      <c r="DDT116" s="1009"/>
      <c r="DDU116" s="1009"/>
      <c r="DDV116" s="1009"/>
      <c r="DDW116" s="1009"/>
      <c r="DDX116" s="1009"/>
      <c r="DDY116" s="1009"/>
      <c r="DDZ116" s="1009"/>
      <c r="DEA116" s="1009"/>
      <c r="DEB116" s="1009"/>
      <c r="DEC116" s="1009"/>
      <c r="DED116" s="1009"/>
      <c r="DEE116" s="1009"/>
      <c r="DEF116" s="1009"/>
      <c r="DEG116" s="1009"/>
      <c r="DEH116" s="1009"/>
      <c r="DEI116" s="1009"/>
      <c r="DEJ116" s="1009"/>
      <c r="DEK116" s="1009"/>
      <c r="DEL116" s="1009"/>
      <c r="DEM116" s="1009"/>
      <c r="DEN116" s="1009"/>
      <c r="DEO116" s="1009"/>
      <c r="DEP116" s="1009"/>
      <c r="DEQ116" s="1009"/>
      <c r="DER116" s="1009"/>
      <c r="DES116" s="1009"/>
      <c r="DET116" s="1009"/>
      <c r="DEU116" s="1009"/>
      <c r="DEV116" s="1009"/>
      <c r="DEW116" s="1009"/>
      <c r="DEX116" s="1009"/>
      <c r="DEY116" s="1009"/>
      <c r="DEZ116" s="1009"/>
      <c r="DFA116" s="1009"/>
      <c r="DFB116" s="1009"/>
      <c r="DFC116" s="1009"/>
      <c r="DFD116" s="1009"/>
      <c r="DFE116" s="1009"/>
      <c r="DFF116" s="1009"/>
      <c r="DFG116" s="1009"/>
      <c r="DFH116" s="1009"/>
      <c r="DFI116" s="1009"/>
      <c r="DFJ116" s="1009"/>
      <c r="DFK116" s="1009"/>
      <c r="DFL116" s="1009"/>
      <c r="DFM116" s="1009"/>
      <c r="DFN116" s="1009"/>
      <c r="DFO116" s="1009"/>
      <c r="DFP116" s="1009"/>
      <c r="DFQ116" s="1009"/>
      <c r="DFR116" s="1009"/>
      <c r="DFS116" s="1009"/>
      <c r="DFT116" s="1009"/>
      <c r="DFU116" s="1009"/>
      <c r="DFV116" s="1009"/>
      <c r="DFW116" s="1009"/>
      <c r="DFX116" s="1009"/>
      <c r="DFY116" s="1009"/>
      <c r="DFZ116" s="1009"/>
      <c r="DGA116" s="1009"/>
      <c r="DGB116" s="1009"/>
      <c r="DGC116" s="1009"/>
      <c r="DGD116" s="1009"/>
      <c r="DGE116" s="1009"/>
      <c r="DGF116" s="1009"/>
      <c r="DGG116" s="1009"/>
      <c r="DGH116" s="1009"/>
      <c r="DGI116" s="1009"/>
      <c r="DGJ116" s="1009"/>
      <c r="DGK116" s="1009"/>
      <c r="DGL116" s="1009"/>
      <c r="DGM116" s="1009"/>
      <c r="DGN116" s="1009"/>
      <c r="DGO116" s="1009"/>
      <c r="DGP116" s="1009"/>
      <c r="DGQ116" s="1009"/>
      <c r="DGR116" s="1009"/>
      <c r="DGS116" s="1009"/>
      <c r="DGT116" s="1009"/>
      <c r="DGU116" s="1009"/>
      <c r="DGV116" s="1009"/>
      <c r="DGW116" s="1009"/>
      <c r="DGX116" s="1009"/>
      <c r="DGY116" s="1009"/>
      <c r="DGZ116" s="1009"/>
      <c r="DHA116" s="1009"/>
      <c r="DHB116" s="1009"/>
      <c r="DHC116" s="1009"/>
      <c r="DHD116" s="1009"/>
      <c r="DHE116" s="1009"/>
      <c r="DHF116" s="1009"/>
      <c r="DHG116" s="1009"/>
      <c r="DHH116" s="1009"/>
      <c r="DHI116" s="1009"/>
      <c r="DHJ116" s="1009"/>
      <c r="DHK116" s="1009"/>
      <c r="DHL116" s="1009"/>
      <c r="DHM116" s="1009"/>
      <c r="DHN116" s="1009"/>
      <c r="DHO116" s="1009"/>
      <c r="DHP116" s="1009"/>
      <c r="DHQ116" s="1009"/>
      <c r="DHR116" s="1009"/>
      <c r="DHS116" s="1009"/>
      <c r="DHT116" s="1009"/>
      <c r="DHU116" s="1009"/>
      <c r="DHV116" s="1009"/>
      <c r="DHW116" s="1009"/>
      <c r="DHX116" s="1009"/>
      <c r="DHY116" s="1009"/>
      <c r="DHZ116" s="1009"/>
      <c r="DIA116" s="1009"/>
      <c r="DIB116" s="1009"/>
      <c r="DIC116" s="1009"/>
      <c r="DID116" s="1009"/>
      <c r="DIE116" s="1009"/>
      <c r="DIF116" s="1009"/>
      <c r="DIG116" s="1009"/>
      <c r="DIH116" s="1009"/>
      <c r="DII116" s="1009"/>
      <c r="DIJ116" s="1009"/>
      <c r="DIK116" s="1009"/>
      <c r="DIL116" s="1009"/>
      <c r="DIM116" s="1009"/>
      <c r="DIN116" s="1009"/>
      <c r="DIO116" s="1009"/>
      <c r="DIP116" s="1009"/>
      <c r="DIQ116" s="1009"/>
      <c r="DIR116" s="1009"/>
      <c r="DIS116" s="1009"/>
      <c r="DIT116" s="1009"/>
      <c r="DIU116" s="1009"/>
      <c r="DIV116" s="1009"/>
      <c r="DIW116" s="1009"/>
      <c r="DIX116" s="1009"/>
      <c r="DIY116" s="1009"/>
      <c r="DIZ116" s="1009"/>
      <c r="DJA116" s="1009"/>
      <c r="DJB116" s="1009"/>
      <c r="DJC116" s="1009"/>
      <c r="DJD116" s="1009"/>
      <c r="DJE116" s="1009"/>
      <c r="DJF116" s="1009"/>
      <c r="DJG116" s="1009"/>
      <c r="DJH116" s="1009"/>
      <c r="DJI116" s="1009"/>
      <c r="DJJ116" s="1009"/>
      <c r="DJK116" s="1009"/>
      <c r="DJL116" s="1009"/>
      <c r="DJM116" s="1009"/>
      <c r="DJN116" s="1009"/>
      <c r="DJO116" s="1009"/>
      <c r="DJP116" s="1009"/>
      <c r="DJQ116" s="1009"/>
      <c r="DJR116" s="1009"/>
      <c r="DJS116" s="1009"/>
      <c r="DJT116" s="1009"/>
      <c r="DJU116" s="1009"/>
      <c r="DJV116" s="1009"/>
      <c r="DJW116" s="1009"/>
      <c r="DJX116" s="1009"/>
      <c r="DJY116" s="1009"/>
      <c r="DJZ116" s="1009"/>
      <c r="DKA116" s="1009"/>
      <c r="DKB116" s="1009"/>
      <c r="DKC116" s="1009"/>
      <c r="DKD116" s="1009"/>
      <c r="DKE116" s="1009"/>
      <c r="DKF116" s="1009"/>
      <c r="DKG116" s="1009"/>
      <c r="DKH116" s="1009"/>
      <c r="DKI116" s="1009"/>
      <c r="DKJ116" s="1009"/>
      <c r="DKK116" s="1009"/>
      <c r="DKL116" s="1009"/>
      <c r="DKM116" s="1009"/>
      <c r="DKN116" s="1009"/>
      <c r="DKO116" s="1009"/>
      <c r="DKP116" s="1009"/>
      <c r="DKQ116" s="1009"/>
      <c r="DKR116" s="1009"/>
      <c r="DKS116" s="1009"/>
      <c r="DKT116" s="1009"/>
      <c r="DKU116" s="1009"/>
      <c r="DKV116" s="1009"/>
      <c r="DKW116" s="1009"/>
      <c r="DKX116" s="1009"/>
      <c r="DKY116" s="1009"/>
      <c r="DKZ116" s="1009"/>
      <c r="DLA116" s="1009"/>
      <c r="DLB116" s="1009"/>
      <c r="DLC116" s="1009"/>
      <c r="DLD116" s="1009"/>
      <c r="DLE116" s="1009"/>
      <c r="DLF116" s="1009"/>
      <c r="DLG116" s="1009"/>
      <c r="DLH116" s="1009"/>
      <c r="DLI116" s="1009"/>
      <c r="DLJ116" s="1009"/>
      <c r="DLK116" s="1009"/>
      <c r="DLL116" s="1009"/>
      <c r="DLM116" s="1009"/>
      <c r="DLN116" s="1009"/>
      <c r="DLO116" s="1009"/>
      <c r="DLP116" s="1009"/>
      <c r="DLQ116" s="1009"/>
      <c r="DLR116" s="1009"/>
      <c r="DLS116" s="1009"/>
      <c r="DLT116" s="1009"/>
      <c r="DLU116" s="1009"/>
      <c r="DLV116" s="1009"/>
      <c r="DLW116" s="1009"/>
      <c r="DLX116" s="1009"/>
      <c r="DLY116" s="1009"/>
      <c r="DLZ116" s="1009"/>
      <c r="DMA116" s="1009"/>
      <c r="DMB116" s="1009"/>
      <c r="DMC116" s="1009"/>
      <c r="DMD116" s="1009"/>
      <c r="DME116" s="1009"/>
      <c r="DMF116" s="1009"/>
      <c r="DMG116" s="1009"/>
      <c r="DMH116" s="1009"/>
      <c r="DMI116" s="1009"/>
      <c r="DMJ116" s="1009"/>
      <c r="DMK116" s="1009"/>
      <c r="DML116" s="1009"/>
      <c r="DMM116" s="1009"/>
      <c r="DMN116" s="1009"/>
      <c r="DMO116" s="1009"/>
      <c r="DMP116" s="1009"/>
      <c r="DMQ116" s="1009"/>
      <c r="DMR116" s="1009"/>
      <c r="DMS116" s="1009"/>
      <c r="DMT116" s="1009"/>
      <c r="DMU116" s="1009"/>
      <c r="DMV116" s="1009"/>
      <c r="DMW116" s="1009"/>
      <c r="DMX116" s="1009"/>
      <c r="DMY116" s="1009"/>
      <c r="DMZ116" s="1009"/>
      <c r="DNA116" s="1009"/>
      <c r="DNB116" s="1009"/>
      <c r="DNC116" s="1009"/>
      <c r="DND116" s="1009"/>
      <c r="DNE116" s="1009"/>
      <c r="DNF116" s="1009"/>
      <c r="DNG116" s="1009"/>
      <c r="DNH116" s="1009"/>
      <c r="DNI116" s="1009"/>
      <c r="DNJ116" s="1009"/>
      <c r="DNK116" s="1009"/>
      <c r="DNL116" s="1009"/>
      <c r="DNM116" s="1009"/>
      <c r="DNN116" s="1009"/>
      <c r="DNO116" s="1009"/>
      <c r="DNP116" s="1009"/>
      <c r="DNQ116" s="1009"/>
      <c r="DNR116" s="1009"/>
      <c r="DNS116" s="1009"/>
      <c r="DNT116" s="1009"/>
      <c r="DNU116" s="1009"/>
      <c r="DNV116" s="1009"/>
      <c r="DNW116" s="1009"/>
      <c r="DNX116" s="1009"/>
      <c r="DNY116" s="1009"/>
      <c r="DNZ116" s="1009"/>
      <c r="DOA116" s="1009"/>
      <c r="DOB116" s="1009"/>
      <c r="DOC116" s="1009"/>
      <c r="DOD116" s="1009"/>
      <c r="DOE116" s="1009"/>
      <c r="DOF116" s="1009"/>
      <c r="DOG116" s="1009"/>
      <c r="DOH116" s="1009"/>
      <c r="DOI116" s="1009"/>
      <c r="DOJ116" s="1009"/>
      <c r="DOK116" s="1009"/>
      <c r="DOL116" s="1009"/>
      <c r="DOM116" s="1009"/>
      <c r="DON116" s="1009"/>
      <c r="DOO116" s="1009"/>
      <c r="DOP116" s="1009"/>
      <c r="DOQ116" s="1009"/>
      <c r="DOR116" s="1009"/>
      <c r="DOS116" s="1009"/>
      <c r="DOT116" s="1009"/>
      <c r="DOU116" s="1009"/>
      <c r="DOV116" s="1009"/>
      <c r="DOW116" s="1009"/>
      <c r="DOX116" s="1009"/>
      <c r="DOY116" s="1009"/>
      <c r="DOZ116" s="1009"/>
      <c r="DPA116" s="1009"/>
      <c r="DPB116" s="1009"/>
      <c r="DPC116" s="1009"/>
      <c r="DPD116" s="1009"/>
      <c r="DPE116" s="1009"/>
      <c r="DPF116" s="1009"/>
      <c r="DPG116" s="1009"/>
      <c r="DPH116" s="1009"/>
      <c r="DPI116" s="1009"/>
      <c r="DPJ116" s="1009"/>
      <c r="DPK116" s="1009"/>
      <c r="DPL116" s="1009"/>
      <c r="DPM116" s="1009"/>
      <c r="DPN116" s="1009"/>
      <c r="DPO116" s="1009"/>
      <c r="DPP116" s="1009"/>
      <c r="DPQ116" s="1009"/>
      <c r="DPR116" s="1009"/>
      <c r="DPS116" s="1009"/>
      <c r="DPT116" s="1009"/>
      <c r="DPU116" s="1009"/>
      <c r="DPV116" s="1009"/>
      <c r="DPW116" s="1009"/>
      <c r="DPX116" s="1009"/>
      <c r="DPY116" s="1009"/>
      <c r="DPZ116" s="1009"/>
      <c r="DQA116" s="1009"/>
      <c r="DQB116" s="1009"/>
      <c r="DQC116" s="1009"/>
      <c r="DQD116" s="1009"/>
      <c r="DQE116" s="1009"/>
      <c r="DQF116" s="1009"/>
      <c r="DQG116" s="1009"/>
      <c r="DQH116" s="1009"/>
      <c r="DQI116" s="1009"/>
      <c r="DQJ116" s="1009"/>
      <c r="DQK116" s="1009"/>
      <c r="DQL116" s="1009"/>
      <c r="DQM116" s="1009"/>
      <c r="DQN116" s="1009"/>
      <c r="DQO116" s="1009"/>
      <c r="DQP116" s="1009"/>
      <c r="DQQ116" s="1009"/>
      <c r="DQR116" s="1009"/>
      <c r="DQS116" s="1009"/>
      <c r="DQT116" s="1009"/>
      <c r="DQU116" s="1009"/>
      <c r="DQV116" s="1009"/>
      <c r="DQW116" s="1009"/>
      <c r="DQX116" s="1009"/>
      <c r="DQY116" s="1009"/>
      <c r="DQZ116" s="1009"/>
      <c r="DRA116" s="1009"/>
      <c r="DRB116" s="1009"/>
      <c r="DRC116" s="1009"/>
      <c r="DRD116" s="1009"/>
      <c r="DRE116" s="1009"/>
      <c r="DRF116" s="1009"/>
      <c r="DRG116" s="1009"/>
      <c r="DRH116" s="1009"/>
      <c r="DRI116" s="1009"/>
      <c r="DRJ116" s="1009"/>
      <c r="DRK116" s="1009"/>
      <c r="DRL116" s="1009"/>
      <c r="DRM116" s="1009"/>
      <c r="DRN116" s="1009"/>
      <c r="DRO116" s="1009"/>
      <c r="DRP116" s="1009"/>
      <c r="DRQ116" s="1009"/>
      <c r="DRR116" s="1009"/>
      <c r="DRS116" s="1009"/>
      <c r="DRT116" s="1009"/>
      <c r="DRU116" s="1009"/>
      <c r="DRV116" s="1009"/>
      <c r="DRW116" s="1009"/>
      <c r="DRX116" s="1009"/>
      <c r="DRY116" s="1009"/>
      <c r="DRZ116" s="1009"/>
      <c r="DSA116" s="1009"/>
      <c r="DSB116" s="1009"/>
      <c r="DSC116" s="1009"/>
      <c r="DSD116" s="1009"/>
      <c r="DSE116" s="1009"/>
      <c r="DSF116" s="1009"/>
      <c r="DSG116" s="1009"/>
      <c r="DSH116" s="1009"/>
      <c r="DSI116" s="1009"/>
      <c r="DSJ116" s="1009"/>
      <c r="DSK116" s="1009"/>
      <c r="DSL116" s="1009"/>
      <c r="DSM116" s="1009"/>
      <c r="DSN116" s="1009"/>
      <c r="DSO116" s="1009"/>
      <c r="DSP116" s="1009"/>
      <c r="DSQ116" s="1009"/>
      <c r="DSR116" s="1009"/>
      <c r="DSS116" s="1009"/>
      <c r="DST116" s="1009"/>
      <c r="DSU116" s="1009"/>
      <c r="DSV116" s="1009"/>
      <c r="DSW116" s="1009"/>
      <c r="DSX116" s="1009"/>
      <c r="DSY116" s="1009"/>
      <c r="DSZ116" s="1009"/>
      <c r="DTA116" s="1009"/>
      <c r="DTB116" s="1009"/>
      <c r="DTC116" s="1009"/>
      <c r="DTD116" s="1009"/>
      <c r="DTE116" s="1009"/>
      <c r="DTF116" s="1009"/>
      <c r="DTG116" s="1009"/>
      <c r="DTH116" s="1009"/>
      <c r="DTI116" s="1009"/>
      <c r="DTJ116" s="1009"/>
      <c r="DTK116" s="1009"/>
      <c r="DTL116" s="1009"/>
      <c r="DTM116" s="1009"/>
      <c r="DTN116" s="1009"/>
      <c r="DTO116" s="1009"/>
      <c r="DTP116" s="1009"/>
      <c r="DTQ116" s="1009"/>
      <c r="DTR116" s="1009"/>
      <c r="DTS116" s="1009"/>
      <c r="DTT116" s="1009"/>
      <c r="DTU116" s="1009"/>
      <c r="DTV116" s="1009"/>
      <c r="DTW116" s="1009"/>
      <c r="DTX116" s="1009"/>
      <c r="DTY116" s="1009"/>
      <c r="DTZ116" s="1009"/>
      <c r="DUA116" s="1009"/>
      <c r="DUB116" s="1009"/>
      <c r="DUC116" s="1009"/>
      <c r="DUD116" s="1009"/>
      <c r="DUE116" s="1009"/>
      <c r="DUF116" s="1009"/>
      <c r="DUG116" s="1009"/>
      <c r="DUH116" s="1009"/>
      <c r="DUI116" s="1009"/>
      <c r="DUJ116" s="1009"/>
      <c r="DUK116" s="1009"/>
      <c r="DUL116" s="1009"/>
      <c r="DUM116" s="1009"/>
      <c r="DUN116" s="1009"/>
      <c r="DUO116" s="1009"/>
      <c r="DUP116" s="1009"/>
      <c r="DUQ116" s="1009"/>
      <c r="DUR116" s="1009"/>
      <c r="DUS116" s="1009"/>
      <c r="DUT116" s="1009"/>
      <c r="DUU116" s="1009"/>
      <c r="DUV116" s="1009"/>
      <c r="DUW116" s="1009"/>
      <c r="DUX116" s="1009"/>
      <c r="DUY116" s="1009"/>
      <c r="DUZ116" s="1009"/>
      <c r="DVA116" s="1009"/>
      <c r="DVB116" s="1009"/>
      <c r="DVC116" s="1009"/>
      <c r="DVD116" s="1009"/>
      <c r="DVE116" s="1009"/>
      <c r="DVF116" s="1009"/>
      <c r="DVG116" s="1009"/>
      <c r="DVH116" s="1009"/>
      <c r="DVI116" s="1009"/>
      <c r="DVJ116" s="1009"/>
      <c r="DVK116" s="1009"/>
      <c r="DVL116" s="1009"/>
      <c r="DVM116" s="1009"/>
      <c r="DVN116" s="1009"/>
      <c r="DVO116" s="1009"/>
      <c r="DVP116" s="1009"/>
      <c r="DVQ116" s="1009"/>
      <c r="DVR116" s="1009"/>
      <c r="DVS116" s="1009"/>
      <c r="DVT116" s="1009"/>
      <c r="DVU116" s="1009"/>
      <c r="DVV116" s="1009"/>
      <c r="DVW116" s="1009"/>
      <c r="DVX116" s="1009"/>
      <c r="DVY116" s="1009"/>
      <c r="DVZ116" s="1009"/>
      <c r="DWA116" s="1009"/>
      <c r="DWB116" s="1009"/>
      <c r="DWC116" s="1009"/>
      <c r="DWD116" s="1009"/>
      <c r="DWE116" s="1009"/>
      <c r="DWF116" s="1009"/>
      <c r="DWG116" s="1009"/>
      <c r="DWH116" s="1009"/>
      <c r="DWI116" s="1009"/>
      <c r="DWJ116" s="1009"/>
      <c r="DWK116" s="1009"/>
      <c r="DWL116" s="1009"/>
      <c r="DWM116" s="1009"/>
      <c r="DWN116" s="1009"/>
      <c r="DWO116" s="1009"/>
      <c r="DWP116" s="1009"/>
      <c r="DWQ116" s="1009"/>
      <c r="DWR116" s="1009"/>
      <c r="DWS116" s="1009"/>
      <c r="DWT116" s="1009"/>
      <c r="DWU116" s="1009"/>
      <c r="DWV116" s="1009"/>
      <c r="DWW116" s="1009"/>
      <c r="DWX116" s="1009"/>
      <c r="DWY116" s="1009"/>
      <c r="DWZ116" s="1009"/>
      <c r="DXA116" s="1009"/>
      <c r="DXB116" s="1009"/>
      <c r="DXC116" s="1009"/>
      <c r="DXD116" s="1009"/>
      <c r="DXE116" s="1009"/>
      <c r="DXF116" s="1009"/>
      <c r="DXG116" s="1009"/>
      <c r="DXH116" s="1009"/>
      <c r="DXI116" s="1009"/>
      <c r="DXJ116" s="1009"/>
      <c r="DXK116" s="1009"/>
      <c r="DXL116" s="1009"/>
      <c r="DXM116" s="1009"/>
      <c r="DXN116" s="1009"/>
      <c r="DXO116" s="1009"/>
      <c r="DXP116" s="1009"/>
      <c r="DXQ116" s="1009"/>
      <c r="DXR116" s="1009"/>
      <c r="DXS116" s="1009"/>
      <c r="DXT116" s="1009"/>
      <c r="DXU116" s="1009"/>
      <c r="DXV116" s="1009"/>
      <c r="DXW116" s="1009"/>
      <c r="DXX116" s="1009"/>
      <c r="DXY116" s="1009"/>
      <c r="DXZ116" s="1009"/>
      <c r="DYA116" s="1009"/>
      <c r="DYB116" s="1009"/>
      <c r="DYC116" s="1009"/>
      <c r="DYD116" s="1009"/>
      <c r="DYE116" s="1009"/>
      <c r="DYF116" s="1009"/>
      <c r="DYG116" s="1009"/>
      <c r="DYH116" s="1009"/>
      <c r="DYI116" s="1009"/>
      <c r="DYJ116" s="1009"/>
      <c r="DYK116" s="1009"/>
      <c r="DYL116" s="1009"/>
      <c r="DYM116" s="1009"/>
      <c r="DYN116" s="1009"/>
      <c r="DYO116" s="1009"/>
      <c r="DYP116" s="1009"/>
      <c r="DYQ116" s="1009"/>
      <c r="DYR116" s="1009"/>
      <c r="DYS116" s="1009"/>
      <c r="DYT116" s="1009"/>
      <c r="DYU116" s="1009"/>
      <c r="DYV116" s="1009"/>
      <c r="DYW116" s="1009"/>
      <c r="DYX116" s="1009"/>
      <c r="DYY116" s="1009"/>
      <c r="DYZ116" s="1009"/>
      <c r="DZA116" s="1009"/>
      <c r="DZB116" s="1009"/>
      <c r="DZC116" s="1009"/>
      <c r="DZD116" s="1009"/>
      <c r="DZE116" s="1009"/>
      <c r="DZF116" s="1009"/>
      <c r="DZG116" s="1009"/>
      <c r="DZH116" s="1009"/>
      <c r="DZI116" s="1009"/>
      <c r="DZJ116" s="1009"/>
      <c r="DZK116" s="1009"/>
      <c r="DZL116" s="1009"/>
      <c r="DZM116" s="1009"/>
      <c r="DZN116" s="1009"/>
      <c r="DZO116" s="1009"/>
      <c r="DZP116" s="1009"/>
      <c r="DZQ116" s="1009"/>
      <c r="DZR116" s="1009"/>
      <c r="DZS116" s="1009"/>
      <c r="DZT116" s="1009"/>
      <c r="DZU116" s="1009"/>
      <c r="DZV116" s="1009"/>
      <c r="DZW116" s="1009"/>
      <c r="DZX116" s="1009"/>
      <c r="DZY116" s="1009"/>
      <c r="DZZ116" s="1009"/>
      <c r="EAA116" s="1009"/>
      <c r="EAB116" s="1009"/>
      <c r="EAC116" s="1009"/>
      <c r="EAD116" s="1009"/>
      <c r="EAE116" s="1009"/>
      <c r="EAF116" s="1009"/>
      <c r="EAG116" s="1009"/>
      <c r="EAH116" s="1009"/>
      <c r="EAI116" s="1009"/>
      <c r="EAJ116" s="1009"/>
      <c r="EAK116" s="1009"/>
      <c r="EAL116" s="1009"/>
      <c r="EAM116" s="1009"/>
      <c r="EAN116" s="1009"/>
      <c r="EAO116" s="1009"/>
      <c r="EAP116" s="1009"/>
      <c r="EAQ116" s="1009"/>
      <c r="EAR116" s="1009"/>
      <c r="EAS116" s="1009"/>
      <c r="EAT116" s="1009"/>
      <c r="EAU116" s="1009"/>
      <c r="EAV116" s="1009"/>
      <c r="EAW116" s="1009"/>
      <c r="EAX116" s="1009"/>
      <c r="EAY116" s="1009"/>
      <c r="EAZ116" s="1009"/>
      <c r="EBA116" s="1009"/>
      <c r="EBB116" s="1009"/>
      <c r="EBC116" s="1009"/>
      <c r="EBD116" s="1009"/>
      <c r="EBE116" s="1009"/>
      <c r="EBF116" s="1009"/>
      <c r="EBG116" s="1009"/>
      <c r="EBH116" s="1009"/>
      <c r="EBI116" s="1009"/>
      <c r="EBJ116" s="1009"/>
      <c r="EBK116" s="1009"/>
      <c r="EBL116" s="1009"/>
      <c r="EBM116" s="1009"/>
      <c r="EBN116" s="1009"/>
      <c r="EBO116" s="1009"/>
      <c r="EBP116" s="1009"/>
      <c r="EBQ116" s="1009"/>
      <c r="EBR116" s="1009"/>
      <c r="EBS116" s="1009"/>
      <c r="EBT116" s="1009"/>
      <c r="EBU116" s="1009"/>
      <c r="EBV116" s="1009"/>
      <c r="EBW116" s="1009"/>
      <c r="EBX116" s="1009"/>
      <c r="EBY116" s="1009"/>
      <c r="EBZ116" s="1009"/>
      <c r="ECA116" s="1009"/>
      <c r="ECB116" s="1009"/>
      <c r="ECC116" s="1009"/>
      <c r="ECD116" s="1009"/>
      <c r="ECE116" s="1009"/>
      <c r="ECF116" s="1009"/>
      <c r="ECG116" s="1009"/>
      <c r="ECH116" s="1009"/>
      <c r="ECI116" s="1009"/>
      <c r="ECJ116" s="1009"/>
      <c r="ECK116" s="1009"/>
      <c r="ECL116" s="1009"/>
      <c r="ECM116" s="1009"/>
      <c r="ECN116" s="1009"/>
      <c r="ECO116" s="1009"/>
      <c r="ECP116" s="1009"/>
      <c r="ECQ116" s="1009"/>
      <c r="ECR116" s="1009"/>
      <c r="ECS116" s="1009"/>
      <c r="ECT116" s="1009"/>
      <c r="ECU116" s="1009"/>
      <c r="ECV116" s="1009"/>
      <c r="ECW116" s="1009"/>
      <c r="ECX116" s="1009"/>
      <c r="ECY116" s="1009"/>
      <c r="ECZ116" s="1009"/>
      <c r="EDA116" s="1009"/>
      <c r="EDB116" s="1009"/>
      <c r="EDC116" s="1009"/>
      <c r="EDD116" s="1009"/>
      <c r="EDE116" s="1009"/>
      <c r="EDF116" s="1009"/>
      <c r="EDG116" s="1009"/>
      <c r="EDH116" s="1009"/>
      <c r="EDI116" s="1009"/>
      <c r="EDJ116" s="1009"/>
      <c r="EDK116" s="1009"/>
      <c r="EDL116" s="1009"/>
      <c r="EDM116" s="1009"/>
      <c r="EDN116" s="1009"/>
      <c r="EDO116" s="1009"/>
      <c r="EDP116" s="1009"/>
      <c r="EDQ116" s="1009"/>
      <c r="EDR116" s="1009"/>
      <c r="EDS116" s="1009"/>
      <c r="EDT116" s="1009"/>
      <c r="EDU116" s="1009"/>
      <c r="EDV116" s="1009"/>
      <c r="EDW116" s="1009"/>
      <c r="EDX116" s="1009"/>
      <c r="EDY116" s="1009"/>
      <c r="EDZ116" s="1009"/>
      <c r="EEA116" s="1009"/>
      <c r="EEB116" s="1009"/>
      <c r="EEC116" s="1009"/>
      <c r="EED116" s="1009"/>
      <c r="EEE116" s="1009"/>
      <c r="EEF116" s="1009"/>
      <c r="EEG116" s="1009"/>
      <c r="EEH116" s="1009"/>
      <c r="EEI116" s="1009"/>
      <c r="EEJ116" s="1009"/>
      <c r="EEK116" s="1009"/>
      <c r="EEL116" s="1009"/>
      <c r="EEM116" s="1009"/>
      <c r="EEN116" s="1009"/>
      <c r="EEO116" s="1009"/>
      <c r="EEP116" s="1009"/>
      <c r="EEQ116" s="1009"/>
      <c r="EER116" s="1009"/>
      <c r="EES116" s="1009"/>
      <c r="EET116" s="1009"/>
      <c r="EEU116" s="1009"/>
      <c r="EEV116" s="1009"/>
      <c r="EEW116" s="1009"/>
      <c r="EEX116" s="1009"/>
      <c r="EEY116" s="1009"/>
      <c r="EEZ116" s="1009"/>
      <c r="EFA116" s="1009"/>
      <c r="EFB116" s="1009"/>
      <c r="EFC116" s="1009"/>
      <c r="EFD116" s="1009"/>
      <c r="EFE116" s="1009"/>
      <c r="EFF116" s="1009"/>
      <c r="EFG116" s="1009"/>
      <c r="EFH116" s="1009"/>
      <c r="EFI116" s="1009"/>
      <c r="EFJ116" s="1009"/>
      <c r="EFK116" s="1009"/>
      <c r="EFL116" s="1009"/>
      <c r="EFM116" s="1009"/>
      <c r="EFN116" s="1009"/>
      <c r="EFO116" s="1009"/>
      <c r="EFP116" s="1009"/>
      <c r="EFQ116" s="1009"/>
      <c r="EFR116" s="1009"/>
      <c r="EFS116" s="1009"/>
      <c r="EFT116" s="1009"/>
      <c r="EFU116" s="1009"/>
      <c r="EFV116" s="1009"/>
      <c r="EFW116" s="1009"/>
      <c r="EFX116" s="1009"/>
      <c r="EFY116" s="1009"/>
      <c r="EFZ116" s="1009"/>
      <c r="EGA116" s="1009"/>
      <c r="EGB116" s="1009"/>
      <c r="EGC116" s="1009"/>
      <c r="EGD116" s="1009"/>
      <c r="EGE116" s="1009"/>
      <c r="EGF116" s="1009"/>
      <c r="EGG116" s="1009"/>
      <c r="EGH116" s="1009"/>
      <c r="EGI116" s="1009"/>
      <c r="EGJ116" s="1009"/>
      <c r="EGK116" s="1009"/>
      <c r="EGL116" s="1009"/>
      <c r="EGM116" s="1009"/>
      <c r="EGN116" s="1009"/>
      <c r="EGO116" s="1009"/>
      <c r="EGP116" s="1009"/>
      <c r="EGQ116" s="1009"/>
      <c r="EGR116" s="1009"/>
      <c r="EGS116" s="1009"/>
      <c r="EGT116" s="1009"/>
      <c r="EGU116" s="1009"/>
      <c r="EGV116" s="1009"/>
      <c r="EGW116" s="1009"/>
      <c r="EGX116" s="1009"/>
      <c r="EGY116" s="1009"/>
      <c r="EGZ116" s="1009"/>
      <c r="EHA116" s="1009"/>
      <c r="EHB116" s="1009"/>
      <c r="EHC116" s="1009"/>
      <c r="EHD116" s="1009"/>
      <c r="EHE116" s="1009"/>
      <c r="EHF116" s="1009"/>
      <c r="EHG116" s="1009"/>
      <c r="EHH116" s="1009"/>
      <c r="EHI116" s="1009"/>
      <c r="EHJ116" s="1009"/>
      <c r="EHK116" s="1009"/>
      <c r="EHL116" s="1009"/>
      <c r="EHM116" s="1009"/>
      <c r="EHN116" s="1009"/>
      <c r="EHO116" s="1009"/>
      <c r="EHP116" s="1009"/>
      <c r="EHQ116" s="1009"/>
      <c r="EHR116" s="1009"/>
      <c r="EHS116" s="1009"/>
      <c r="EHT116" s="1009"/>
      <c r="EHU116" s="1009"/>
      <c r="EHV116" s="1009"/>
      <c r="EHW116" s="1009"/>
      <c r="EHX116" s="1009"/>
      <c r="EHY116" s="1009"/>
      <c r="EHZ116" s="1009"/>
      <c r="EIA116" s="1009"/>
      <c r="EIB116" s="1009"/>
      <c r="EIC116" s="1009"/>
      <c r="EID116" s="1009"/>
      <c r="EIE116" s="1009"/>
      <c r="EIF116" s="1009"/>
      <c r="EIG116" s="1009"/>
      <c r="EIH116" s="1009"/>
      <c r="EII116" s="1009"/>
      <c r="EIJ116" s="1009"/>
      <c r="EIK116" s="1009"/>
      <c r="EIL116" s="1009"/>
      <c r="EIM116" s="1009"/>
      <c r="EIN116" s="1009"/>
      <c r="EIO116" s="1009"/>
      <c r="EIP116" s="1009"/>
      <c r="EIQ116" s="1009"/>
      <c r="EIR116" s="1009"/>
      <c r="EIS116" s="1009"/>
      <c r="EIT116" s="1009"/>
      <c r="EIU116" s="1009"/>
      <c r="EIV116" s="1009"/>
      <c r="EIW116" s="1009"/>
      <c r="EIX116" s="1009"/>
      <c r="EIY116" s="1009"/>
      <c r="EIZ116" s="1009"/>
      <c r="EJA116" s="1009"/>
      <c r="EJB116" s="1009"/>
      <c r="EJC116" s="1009"/>
      <c r="EJD116" s="1009"/>
      <c r="EJE116" s="1009"/>
      <c r="EJF116" s="1009"/>
      <c r="EJG116" s="1009"/>
      <c r="EJH116" s="1009"/>
      <c r="EJI116" s="1009"/>
      <c r="EJJ116" s="1009"/>
      <c r="EJK116" s="1009"/>
      <c r="EJL116" s="1009"/>
      <c r="EJM116" s="1009"/>
      <c r="EJN116" s="1009"/>
      <c r="EJO116" s="1009"/>
      <c r="EJP116" s="1009"/>
      <c r="EJQ116" s="1009"/>
      <c r="EJR116" s="1009"/>
      <c r="EJS116" s="1009"/>
      <c r="EJT116" s="1009"/>
      <c r="EJU116" s="1009"/>
      <c r="EJV116" s="1009"/>
      <c r="EJW116" s="1009"/>
      <c r="EJX116" s="1009"/>
      <c r="EJY116" s="1009"/>
      <c r="EJZ116" s="1009"/>
      <c r="EKA116" s="1009"/>
      <c r="EKB116" s="1009"/>
      <c r="EKC116" s="1009"/>
      <c r="EKD116" s="1009"/>
      <c r="EKE116" s="1009"/>
      <c r="EKF116" s="1009"/>
      <c r="EKG116" s="1009"/>
      <c r="EKH116" s="1009"/>
      <c r="EKI116" s="1009"/>
      <c r="EKJ116" s="1009"/>
      <c r="EKK116" s="1009"/>
      <c r="EKL116" s="1009"/>
      <c r="EKM116" s="1009"/>
      <c r="EKN116" s="1009"/>
      <c r="EKO116" s="1009"/>
      <c r="EKP116" s="1009"/>
      <c r="EKQ116" s="1009"/>
      <c r="EKR116" s="1009"/>
      <c r="EKS116" s="1009"/>
      <c r="EKT116" s="1009"/>
      <c r="EKU116" s="1009"/>
      <c r="EKV116" s="1009"/>
      <c r="EKW116" s="1009"/>
      <c r="EKX116" s="1009"/>
      <c r="EKY116" s="1009"/>
      <c r="EKZ116" s="1009"/>
      <c r="ELA116" s="1009"/>
      <c r="ELB116" s="1009"/>
      <c r="ELC116" s="1009"/>
      <c r="ELD116" s="1009"/>
      <c r="ELE116" s="1009"/>
      <c r="ELF116" s="1009"/>
      <c r="ELG116" s="1009"/>
      <c r="ELH116" s="1009"/>
      <c r="ELI116" s="1009"/>
      <c r="ELJ116" s="1009"/>
      <c r="ELK116" s="1009"/>
      <c r="ELL116" s="1009"/>
      <c r="ELM116" s="1009"/>
      <c r="ELN116" s="1009"/>
      <c r="ELO116" s="1009"/>
      <c r="ELP116" s="1009"/>
      <c r="ELQ116" s="1009"/>
      <c r="ELR116" s="1009"/>
      <c r="ELS116" s="1009"/>
      <c r="ELT116" s="1009"/>
      <c r="ELU116" s="1009"/>
      <c r="ELV116" s="1009"/>
      <c r="ELW116" s="1009"/>
      <c r="ELX116" s="1009"/>
      <c r="ELY116" s="1009"/>
      <c r="ELZ116" s="1009"/>
      <c r="EMA116" s="1009"/>
      <c r="EMB116" s="1009"/>
      <c r="EMC116" s="1009"/>
      <c r="EMD116" s="1009"/>
      <c r="EME116" s="1009"/>
      <c r="EMF116" s="1009"/>
      <c r="EMG116" s="1009"/>
      <c r="EMH116" s="1009"/>
      <c r="EMI116" s="1009"/>
      <c r="EMJ116" s="1009"/>
      <c r="EMK116" s="1009"/>
      <c r="EML116" s="1009"/>
      <c r="EMM116" s="1009"/>
      <c r="EMN116" s="1009"/>
      <c r="EMO116" s="1009"/>
      <c r="EMP116" s="1009"/>
      <c r="EMQ116" s="1009"/>
      <c r="EMR116" s="1009"/>
      <c r="EMS116" s="1009"/>
      <c r="EMT116" s="1009"/>
      <c r="EMU116" s="1009"/>
      <c r="EMV116" s="1009"/>
      <c r="EMW116" s="1009"/>
      <c r="EMX116" s="1009"/>
      <c r="EMY116" s="1009"/>
      <c r="EMZ116" s="1009"/>
      <c r="ENA116" s="1009"/>
      <c r="ENB116" s="1009"/>
      <c r="ENC116" s="1009"/>
      <c r="END116" s="1009"/>
      <c r="ENE116" s="1009"/>
      <c r="ENF116" s="1009"/>
      <c r="ENG116" s="1009"/>
      <c r="ENH116" s="1009"/>
      <c r="ENI116" s="1009"/>
      <c r="ENJ116" s="1009"/>
      <c r="ENK116" s="1009"/>
      <c r="ENL116" s="1009"/>
      <c r="ENM116" s="1009"/>
      <c r="ENN116" s="1009"/>
      <c r="ENO116" s="1009"/>
      <c r="ENP116" s="1009"/>
      <c r="ENQ116" s="1009"/>
      <c r="ENR116" s="1009"/>
      <c r="ENS116" s="1009"/>
      <c r="ENT116" s="1009"/>
      <c r="ENU116" s="1009"/>
      <c r="ENV116" s="1009"/>
      <c r="ENW116" s="1009"/>
      <c r="ENX116" s="1009"/>
      <c r="ENY116" s="1009"/>
      <c r="ENZ116" s="1009"/>
      <c r="EOA116" s="1009"/>
      <c r="EOB116" s="1009"/>
      <c r="EOC116" s="1009"/>
      <c r="EOD116" s="1009"/>
      <c r="EOE116" s="1009"/>
      <c r="EOF116" s="1009"/>
      <c r="EOG116" s="1009"/>
      <c r="EOH116" s="1009"/>
      <c r="EOI116" s="1009"/>
      <c r="EOJ116" s="1009"/>
      <c r="EOK116" s="1009"/>
      <c r="EOL116" s="1009"/>
      <c r="EOM116" s="1009"/>
      <c r="EON116" s="1009"/>
      <c r="EOO116" s="1009"/>
      <c r="EOP116" s="1009"/>
      <c r="EOQ116" s="1009"/>
      <c r="EOR116" s="1009"/>
      <c r="EOS116" s="1009"/>
      <c r="EOT116" s="1009"/>
      <c r="EOU116" s="1009"/>
      <c r="EOV116" s="1009"/>
      <c r="EOW116" s="1009"/>
      <c r="EOX116" s="1009"/>
      <c r="EOY116" s="1009"/>
      <c r="EOZ116" s="1009"/>
      <c r="EPA116" s="1009"/>
      <c r="EPB116" s="1009"/>
      <c r="EPC116" s="1009"/>
      <c r="EPD116" s="1009"/>
      <c r="EPE116" s="1009"/>
      <c r="EPF116" s="1009"/>
      <c r="EPG116" s="1009"/>
      <c r="EPH116" s="1009"/>
      <c r="EPI116" s="1009"/>
      <c r="EPJ116" s="1009"/>
      <c r="EPK116" s="1009"/>
      <c r="EPL116" s="1009"/>
      <c r="EPM116" s="1009"/>
      <c r="EPN116" s="1009"/>
      <c r="EPO116" s="1009"/>
      <c r="EPP116" s="1009"/>
      <c r="EPQ116" s="1009"/>
      <c r="EPR116" s="1009"/>
      <c r="EPS116" s="1009"/>
      <c r="EPT116" s="1009"/>
      <c r="EPU116" s="1009"/>
      <c r="EPV116" s="1009"/>
      <c r="EPW116" s="1009"/>
      <c r="EPX116" s="1009"/>
      <c r="EPY116" s="1009"/>
      <c r="EPZ116" s="1009"/>
      <c r="EQA116" s="1009"/>
      <c r="EQB116" s="1009"/>
      <c r="EQC116" s="1009"/>
      <c r="EQD116" s="1009"/>
      <c r="EQE116" s="1009"/>
      <c r="EQF116" s="1009"/>
      <c r="EQG116" s="1009"/>
      <c r="EQH116" s="1009"/>
      <c r="EQI116" s="1009"/>
      <c r="EQJ116" s="1009"/>
      <c r="EQK116" s="1009"/>
      <c r="EQL116" s="1009"/>
      <c r="EQM116" s="1009"/>
      <c r="EQN116" s="1009"/>
      <c r="EQO116" s="1009"/>
      <c r="EQP116" s="1009"/>
      <c r="EQQ116" s="1009"/>
      <c r="EQR116" s="1009"/>
      <c r="EQS116" s="1009"/>
      <c r="EQT116" s="1009"/>
      <c r="EQU116" s="1009"/>
      <c r="EQV116" s="1009"/>
      <c r="EQW116" s="1009"/>
      <c r="EQX116" s="1009"/>
      <c r="EQY116" s="1009"/>
      <c r="EQZ116" s="1009"/>
      <c r="ERA116" s="1009"/>
      <c r="ERB116" s="1009"/>
      <c r="ERC116" s="1009"/>
      <c r="ERD116" s="1009"/>
      <c r="ERE116" s="1009"/>
      <c r="ERF116" s="1009"/>
      <c r="ERG116" s="1009"/>
      <c r="ERH116" s="1009"/>
      <c r="ERI116" s="1009"/>
      <c r="ERJ116" s="1009"/>
      <c r="ERK116" s="1009"/>
      <c r="ERL116" s="1009"/>
      <c r="ERM116" s="1009"/>
      <c r="ERN116" s="1009"/>
      <c r="ERO116" s="1009"/>
      <c r="ERP116" s="1009"/>
      <c r="ERQ116" s="1009"/>
      <c r="ERR116" s="1009"/>
      <c r="ERS116" s="1009"/>
      <c r="ERT116" s="1009"/>
      <c r="ERU116" s="1009"/>
      <c r="ERV116" s="1009"/>
      <c r="ERW116" s="1009"/>
      <c r="ERX116" s="1009"/>
      <c r="ERY116" s="1009"/>
      <c r="ERZ116" s="1009"/>
      <c r="ESA116" s="1009"/>
      <c r="ESB116" s="1009"/>
      <c r="ESC116" s="1009"/>
      <c r="ESD116" s="1009"/>
      <c r="ESE116" s="1009"/>
      <c r="ESF116" s="1009"/>
      <c r="ESG116" s="1009"/>
      <c r="ESH116" s="1009"/>
      <c r="ESI116" s="1009"/>
      <c r="ESJ116" s="1009"/>
      <c r="ESK116" s="1009"/>
      <c r="ESL116" s="1009"/>
      <c r="ESM116" s="1009"/>
      <c r="ESN116" s="1009"/>
      <c r="ESO116" s="1009"/>
      <c r="ESP116" s="1009"/>
      <c r="ESQ116" s="1009"/>
      <c r="ESR116" s="1009"/>
      <c r="ESS116" s="1009"/>
      <c r="EST116" s="1009"/>
      <c r="ESU116" s="1009"/>
      <c r="ESV116" s="1009"/>
      <c r="ESW116" s="1009"/>
      <c r="ESX116" s="1009"/>
      <c r="ESY116" s="1009"/>
      <c r="ESZ116" s="1009"/>
      <c r="ETA116" s="1009"/>
      <c r="ETB116" s="1009"/>
      <c r="ETC116" s="1009"/>
      <c r="ETD116" s="1009"/>
      <c r="ETE116" s="1009"/>
      <c r="ETF116" s="1009"/>
      <c r="ETG116" s="1009"/>
      <c r="ETH116" s="1009"/>
      <c r="ETI116" s="1009"/>
      <c r="ETJ116" s="1009"/>
      <c r="ETK116" s="1009"/>
      <c r="ETL116" s="1009"/>
      <c r="ETM116" s="1009"/>
      <c r="ETN116" s="1009"/>
      <c r="ETO116" s="1009"/>
      <c r="ETP116" s="1009"/>
      <c r="ETQ116" s="1009"/>
      <c r="ETR116" s="1009"/>
      <c r="ETS116" s="1009"/>
      <c r="ETT116" s="1009"/>
      <c r="ETU116" s="1009"/>
      <c r="ETV116" s="1009"/>
      <c r="ETW116" s="1009"/>
      <c r="ETX116" s="1009"/>
      <c r="ETY116" s="1009"/>
      <c r="ETZ116" s="1009"/>
      <c r="EUA116" s="1009"/>
      <c r="EUB116" s="1009"/>
      <c r="EUC116" s="1009"/>
      <c r="EUD116" s="1009"/>
      <c r="EUE116" s="1009"/>
      <c r="EUF116" s="1009"/>
      <c r="EUG116" s="1009"/>
      <c r="EUH116" s="1009"/>
      <c r="EUI116" s="1009"/>
      <c r="EUJ116" s="1009"/>
      <c r="EUK116" s="1009"/>
      <c r="EUL116" s="1009"/>
      <c r="EUM116" s="1009"/>
      <c r="EUN116" s="1009"/>
      <c r="EUO116" s="1009"/>
      <c r="EUP116" s="1009"/>
      <c r="EUQ116" s="1009"/>
      <c r="EUR116" s="1009"/>
      <c r="EUS116" s="1009"/>
      <c r="EUT116" s="1009"/>
      <c r="EUU116" s="1009"/>
      <c r="EUV116" s="1009"/>
      <c r="EUW116" s="1009"/>
      <c r="EUX116" s="1009"/>
      <c r="EUY116" s="1009"/>
      <c r="EUZ116" s="1009"/>
      <c r="EVA116" s="1009"/>
      <c r="EVB116" s="1009"/>
      <c r="EVC116" s="1009"/>
      <c r="EVD116" s="1009"/>
      <c r="EVE116" s="1009"/>
      <c r="EVF116" s="1009"/>
      <c r="EVG116" s="1009"/>
      <c r="EVH116" s="1009"/>
      <c r="EVI116" s="1009"/>
      <c r="EVJ116" s="1009"/>
      <c r="EVK116" s="1009"/>
      <c r="EVL116" s="1009"/>
      <c r="EVM116" s="1009"/>
      <c r="EVN116" s="1009"/>
      <c r="EVO116" s="1009"/>
      <c r="EVP116" s="1009"/>
      <c r="EVQ116" s="1009"/>
      <c r="EVR116" s="1009"/>
      <c r="EVS116" s="1009"/>
      <c r="EVT116" s="1009"/>
      <c r="EVU116" s="1009"/>
      <c r="EVV116" s="1009"/>
      <c r="EVW116" s="1009"/>
      <c r="EVX116" s="1009"/>
      <c r="EVY116" s="1009"/>
      <c r="EVZ116" s="1009"/>
      <c r="EWA116" s="1009"/>
      <c r="EWB116" s="1009"/>
      <c r="EWC116" s="1009"/>
      <c r="EWD116" s="1009"/>
      <c r="EWE116" s="1009"/>
      <c r="EWF116" s="1009"/>
      <c r="EWG116" s="1009"/>
      <c r="EWH116" s="1009"/>
      <c r="EWI116" s="1009"/>
      <c r="EWJ116" s="1009"/>
      <c r="EWK116" s="1009"/>
      <c r="EWL116" s="1009"/>
      <c r="EWM116" s="1009"/>
      <c r="EWN116" s="1009"/>
      <c r="EWO116" s="1009"/>
      <c r="EWP116" s="1009"/>
      <c r="EWQ116" s="1009"/>
      <c r="EWR116" s="1009"/>
      <c r="EWS116" s="1009"/>
      <c r="EWT116" s="1009"/>
      <c r="EWU116" s="1009"/>
      <c r="EWV116" s="1009"/>
      <c r="EWW116" s="1009"/>
      <c r="EWX116" s="1009"/>
      <c r="EWY116" s="1009"/>
      <c r="EWZ116" s="1009"/>
      <c r="EXA116" s="1009"/>
      <c r="EXB116" s="1009"/>
      <c r="EXC116" s="1009"/>
      <c r="EXD116" s="1009"/>
      <c r="EXE116" s="1009"/>
      <c r="EXF116" s="1009"/>
      <c r="EXG116" s="1009"/>
      <c r="EXH116" s="1009"/>
      <c r="EXI116" s="1009"/>
      <c r="EXJ116" s="1009"/>
      <c r="EXK116" s="1009"/>
      <c r="EXL116" s="1009"/>
      <c r="EXM116" s="1009"/>
      <c r="EXN116" s="1009"/>
      <c r="EXO116" s="1009"/>
      <c r="EXP116" s="1009"/>
      <c r="EXQ116" s="1009"/>
      <c r="EXR116" s="1009"/>
      <c r="EXS116" s="1009"/>
      <c r="EXT116" s="1009"/>
      <c r="EXU116" s="1009"/>
      <c r="EXV116" s="1009"/>
      <c r="EXW116" s="1009"/>
      <c r="EXX116" s="1009"/>
      <c r="EXY116" s="1009"/>
      <c r="EXZ116" s="1009"/>
      <c r="EYA116" s="1009"/>
      <c r="EYB116" s="1009"/>
      <c r="EYC116" s="1009"/>
      <c r="EYD116" s="1009"/>
      <c r="EYE116" s="1009"/>
      <c r="EYF116" s="1009"/>
      <c r="EYG116" s="1009"/>
      <c r="EYH116" s="1009"/>
      <c r="EYI116" s="1009"/>
      <c r="EYJ116" s="1009"/>
      <c r="EYK116" s="1009"/>
      <c r="EYL116" s="1009"/>
      <c r="EYM116" s="1009"/>
      <c r="EYN116" s="1009"/>
      <c r="EYO116" s="1009"/>
      <c r="EYP116" s="1009"/>
      <c r="EYQ116" s="1009"/>
      <c r="EYR116" s="1009"/>
      <c r="EYS116" s="1009"/>
      <c r="EYT116" s="1009"/>
      <c r="EYU116" s="1009"/>
      <c r="EYV116" s="1009"/>
      <c r="EYW116" s="1009"/>
      <c r="EYX116" s="1009"/>
      <c r="EYY116" s="1009"/>
      <c r="EYZ116" s="1009"/>
      <c r="EZA116" s="1009"/>
      <c r="EZB116" s="1009"/>
      <c r="EZC116" s="1009"/>
      <c r="EZD116" s="1009"/>
      <c r="EZE116" s="1009"/>
      <c r="EZF116" s="1009"/>
      <c r="EZG116" s="1009"/>
      <c r="EZH116" s="1009"/>
      <c r="EZI116" s="1009"/>
      <c r="EZJ116" s="1009"/>
      <c r="EZK116" s="1009"/>
      <c r="EZL116" s="1009"/>
      <c r="EZM116" s="1009"/>
      <c r="EZN116" s="1009"/>
      <c r="EZO116" s="1009"/>
      <c r="EZP116" s="1009"/>
      <c r="EZQ116" s="1009"/>
      <c r="EZR116" s="1009"/>
      <c r="EZS116" s="1009"/>
      <c r="EZT116" s="1009"/>
      <c r="EZU116" s="1009"/>
      <c r="EZV116" s="1009"/>
      <c r="EZW116" s="1009"/>
      <c r="EZX116" s="1009"/>
      <c r="EZY116" s="1009"/>
      <c r="EZZ116" s="1009"/>
      <c r="FAA116" s="1009"/>
      <c r="FAB116" s="1009"/>
      <c r="FAC116" s="1009"/>
      <c r="FAD116" s="1009"/>
      <c r="FAE116" s="1009"/>
      <c r="FAF116" s="1009"/>
      <c r="FAG116" s="1009"/>
      <c r="FAH116" s="1009"/>
      <c r="FAI116" s="1009"/>
      <c r="FAJ116" s="1009"/>
      <c r="FAK116" s="1009"/>
      <c r="FAL116" s="1009"/>
      <c r="FAM116" s="1009"/>
      <c r="FAN116" s="1009"/>
      <c r="FAO116" s="1009"/>
      <c r="FAP116" s="1009"/>
      <c r="FAQ116" s="1009"/>
      <c r="FAR116" s="1009"/>
      <c r="FAS116" s="1009"/>
      <c r="FAT116" s="1009"/>
      <c r="FAU116" s="1009"/>
      <c r="FAV116" s="1009"/>
      <c r="FAW116" s="1009"/>
      <c r="FAX116" s="1009"/>
      <c r="FAY116" s="1009"/>
      <c r="FAZ116" s="1009"/>
      <c r="FBA116" s="1009"/>
      <c r="FBB116" s="1009"/>
      <c r="FBC116" s="1009"/>
      <c r="FBD116" s="1009"/>
      <c r="FBE116" s="1009"/>
      <c r="FBF116" s="1009"/>
      <c r="FBG116" s="1009"/>
      <c r="FBH116" s="1009"/>
      <c r="FBI116" s="1009"/>
      <c r="FBJ116" s="1009"/>
      <c r="FBK116" s="1009"/>
      <c r="FBL116" s="1009"/>
      <c r="FBM116" s="1009"/>
      <c r="FBN116" s="1009"/>
      <c r="FBO116" s="1009"/>
      <c r="FBP116" s="1009"/>
      <c r="FBQ116" s="1009"/>
      <c r="FBR116" s="1009"/>
      <c r="FBS116" s="1009"/>
      <c r="FBT116" s="1009"/>
      <c r="FBU116" s="1009"/>
      <c r="FBV116" s="1009"/>
      <c r="FBW116" s="1009"/>
      <c r="FBX116" s="1009"/>
      <c r="FBY116" s="1009"/>
      <c r="FBZ116" s="1009"/>
      <c r="FCA116" s="1009"/>
      <c r="FCB116" s="1009"/>
      <c r="FCC116" s="1009"/>
      <c r="FCD116" s="1009"/>
      <c r="FCE116" s="1009"/>
      <c r="FCF116" s="1009"/>
      <c r="FCG116" s="1009"/>
      <c r="FCH116" s="1009"/>
      <c r="FCI116" s="1009"/>
      <c r="FCJ116" s="1009"/>
      <c r="FCK116" s="1009"/>
      <c r="FCL116" s="1009"/>
      <c r="FCM116" s="1009"/>
      <c r="FCN116" s="1009"/>
      <c r="FCO116" s="1009"/>
      <c r="FCP116" s="1009"/>
      <c r="FCQ116" s="1009"/>
      <c r="FCR116" s="1009"/>
      <c r="FCS116" s="1009"/>
      <c r="FCT116" s="1009"/>
      <c r="FCU116" s="1009"/>
      <c r="FCV116" s="1009"/>
      <c r="FCW116" s="1009"/>
      <c r="FCX116" s="1009"/>
      <c r="FCY116" s="1009"/>
      <c r="FCZ116" s="1009"/>
      <c r="FDA116" s="1009"/>
      <c r="FDB116" s="1009"/>
      <c r="FDC116" s="1009"/>
      <c r="FDD116" s="1009"/>
      <c r="FDE116" s="1009"/>
      <c r="FDF116" s="1009"/>
      <c r="FDG116" s="1009"/>
      <c r="FDH116" s="1009"/>
      <c r="FDI116" s="1009"/>
      <c r="FDJ116" s="1009"/>
      <c r="FDK116" s="1009"/>
      <c r="FDL116" s="1009"/>
      <c r="FDM116" s="1009"/>
      <c r="FDN116" s="1009"/>
      <c r="FDO116" s="1009"/>
      <c r="FDP116" s="1009"/>
      <c r="FDQ116" s="1009"/>
      <c r="FDR116" s="1009"/>
      <c r="FDS116" s="1009"/>
      <c r="FDT116" s="1009"/>
      <c r="FDU116" s="1009"/>
      <c r="FDV116" s="1009"/>
      <c r="FDW116" s="1009"/>
      <c r="FDX116" s="1009"/>
      <c r="FDY116" s="1009"/>
      <c r="FDZ116" s="1009"/>
      <c r="FEA116" s="1009"/>
      <c r="FEB116" s="1009"/>
      <c r="FEC116" s="1009"/>
      <c r="FED116" s="1009"/>
      <c r="FEE116" s="1009"/>
      <c r="FEF116" s="1009"/>
      <c r="FEG116" s="1009"/>
      <c r="FEH116" s="1009"/>
      <c r="FEI116" s="1009"/>
      <c r="FEJ116" s="1009"/>
      <c r="FEK116" s="1009"/>
      <c r="FEL116" s="1009"/>
      <c r="FEM116" s="1009"/>
      <c r="FEN116" s="1009"/>
      <c r="FEO116" s="1009"/>
      <c r="FEP116" s="1009"/>
      <c r="FEQ116" s="1009"/>
      <c r="FER116" s="1009"/>
      <c r="FES116" s="1009"/>
      <c r="FET116" s="1009"/>
      <c r="FEU116" s="1009"/>
      <c r="FEV116" s="1009"/>
      <c r="FEW116" s="1009"/>
      <c r="FEX116" s="1009"/>
      <c r="FEY116" s="1009"/>
      <c r="FEZ116" s="1009"/>
      <c r="FFA116" s="1009"/>
      <c r="FFB116" s="1009"/>
      <c r="FFC116" s="1009"/>
      <c r="FFD116" s="1009"/>
      <c r="FFE116" s="1009"/>
      <c r="FFF116" s="1009"/>
      <c r="FFG116" s="1009"/>
      <c r="FFH116" s="1009"/>
      <c r="FFI116" s="1009"/>
      <c r="FFJ116" s="1009"/>
      <c r="FFK116" s="1009"/>
      <c r="FFL116" s="1009"/>
      <c r="FFM116" s="1009"/>
      <c r="FFN116" s="1009"/>
      <c r="FFO116" s="1009"/>
      <c r="FFP116" s="1009"/>
      <c r="FFQ116" s="1009"/>
      <c r="FFR116" s="1009"/>
      <c r="FFS116" s="1009"/>
      <c r="FFT116" s="1009"/>
      <c r="FFU116" s="1009"/>
      <c r="FFV116" s="1009"/>
      <c r="FFW116" s="1009"/>
      <c r="FFX116" s="1009"/>
      <c r="FFY116" s="1009"/>
      <c r="FFZ116" s="1009"/>
      <c r="FGA116" s="1009"/>
      <c r="FGB116" s="1009"/>
      <c r="FGC116" s="1009"/>
      <c r="FGD116" s="1009"/>
      <c r="FGE116" s="1009"/>
      <c r="FGF116" s="1009"/>
      <c r="FGG116" s="1009"/>
      <c r="FGH116" s="1009"/>
      <c r="FGI116" s="1009"/>
      <c r="FGJ116" s="1009"/>
      <c r="FGK116" s="1009"/>
      <c r="FGL116" s="1009"/>
      <c r="FGM116" s="1009"/>
      <c r="FGN116" s="1009"/>
      <c r="FGO116" s="1009"/>
      <c r="FGP116" s="1009"/>
      <c r="FGQ116" s="1009"/>
      <c r="FGR116" s="1009"/>
      <c r="FGS116" s="1009"/>
      <c r="FGT116" s="1009"/>
      <c r="FGU116" s="1009"/>
      <c r="FGV116" s="1009"/>
      <c r="FGW116" s="1009"/>
      <c r="FGX116" s="1009"/>
      <c r="FGY116" s="1009"/>
      <c r="FGZ116" s="1009"/>
      <c r="FHA116" s="1009"/>
      <c r="FHB116" s="1009"/>
      <c r="FHC116" s="1009"/>
      <c r="FHD116" s="1009"/>
      <c r="FHE116" s="1009"/>
      <c r="FHF116" s="1009"/>
      <c r="FHG116" s="1009"/>
      <c r="FHH116" s="1009"/>
      <c r="FHI116" s="1009"/>
      <c r="FHJ116" s="1009"/>
      <c r="FHK116" s="1009"/>
      <c r="FHL116" s="1009"/>
      <c r="FHM116" s="1009"/>
      <c r="FHN116" s="1009"/>
      <c r="FHO116" s="1009"/>
      <c r="FHP116" s="1009"/>
      <c r="FHQ116" s="1009"/>
      <c r="FHR116" s="1009"/>
      <c r="FHS116" s="1009"/>
      <c r="FHT116" s="1009"/>
      <c r="FHU116" s="1009"/>
      <c r="FHV116" s="1009"/>
      <c r="FHW116" s="1009"/>
      <c r="FHX116" s="1009"/>
      <c r="FHY116" s="1009"/>
      <c r="FHZ116" s="1009"/>
      <c r="FIA116" s="1009"/>
      <c r="FIB116" s="1009"/>
      <c r="FIC116" s="1009"/>
      <c r="FID116" s="1009"/>
      <c r="FIE116" s="1009"/>
      <c r="FIF116" s="1009"/>
      <c r="FIG116" s="1009"/>
      <c r="FIH116" s="1009"/>
      <c r="FII116" s="1009"/>
      <c r="FIJ116" s="1009"/>
      <c r="FIK116" s="1009"/>
      <c r="FIL116" s="1009"/>
      <c r="FIM116" s="1009"/>
      <c r="FIN116" s="1009"/>
      <c r="FIO116" s="1009"/>
      <c r="FIP116" s="1009"/>
      <c r="FIQ116" s="1009"/>
      <c r="FIR116" s="1009"/>
      <c r="FIS116" s="1009"/>
      <c r="FIT116" s="1009"/>
      <c r="FIU116" s="1009"/>
      <c r="FIV116" s="1009"/>
      <c r="FIW116" s="1009"/>
      <c r="FIX116" s="1009"/>
      <c r="FIY116" s="1009"/>
      <c r="FIZ116" s="1009"/>
      <c r="FJA116" s="1009"/>
      <c r="FJB116" s="1009"/>
      <c r="FJC116" s="1009"/>
      <c r="FJD116" s="1009"/>
      <c r="FJE116" s="1009"/>
      <c r="FJF116" s="1009"/>
      <c r="FJG116" s="1009"/>
      <c r="FJH116" s="1009"/>
      <c r="FJI116" s="1009"/>
      <c r="FJJ116" s="1009"/>
      <c r="FJK116" s="1009"/>
      <c r="FJL116" s="1009"/>
      <c r="FJM116" s="1009"/>
      <c r="FJN116" s="1009"/>
      <c r="FJO116" s="1009"/>
      <c r="FJP116" s="1009"/>
      <c r="FJQ116" s="1009"/>
      <c r="FJR116" s="1009"/>
      <c r="FJS116" s="1009"/>
      <c r="FJT116" s="1009"/>
      <c r="FJU116" s="1009"/>
      <c r="FJV116" s="1009"/>
      <c r="FJW116" s="1009"/>
      <c r="FJX116" s="1009"/>
      <c r="FJY116" s="1009"/>
      <c r="FJZ116" s="1009"/>
      <c r="FKA116" s="1009"/>
      <c r="FKB116" s="1009"/>
      <c r="FKC116" s="1009"/>
      <c r="FKD116" s="1009"/>
      <c r="FKE116" s="1009"/>
      <c r="FKF116" s="1009"/>
      <c r="FKG116" s="1009"/>
      <c r="FKH116" s="1009"/>
      <c r="FKI116" s="1009"/>
      <c r="FKJ116" s="1009"/>
      <c r="FKK116" s="1009"/>
      <c r="FKL116" s="1009"/>
      <c r="FKM116" s="1009"/>
      <c r="FKN116" s="1009"/>
      <c r="FKO116" s="1009"/>
      <c r="FKP116" s="1009"/>
      <c r="FKQ116" s="1009"/>
      <c r="FKR116" s="1009"/>
      <c r="FKS116" s="1009"/>
      <c r="FKT116" s="1009"/>
      <c r="FKU116" s="1009"/>
      <c r="FKV116" s="1009"/>
      <c r="FKW116" s="1009"/>
      <c r="FKX116" s="1009"/>
      <c r="FKY116" s="1009"/>
      <c r="FKZ116" s="1009"/>
      <c r="FLA116" s="1009"/>
      <c r="FLB116" s="1009"/>
      <c r="FLC116" s="1009"/>
      <c r="FLD116" s="1009"/>
      <c r="FLE116" s="1009"/>
      <c r="FLF116" s="1009"/>
      <c r="FLG116" s="1009"/>
      <c r="FLH116" s="1009"/>
      <c r="FLI116" s="1009"/>
      <c r="FLJ116" s="1009"/>
      <c r="FLK116" s="1009"/>
      <c r="FLL116" s="1009"/>
      <c r="FLM116" s="1009"/>
      <c r="FLN116" s="1009"/>
      <c r="FLO116" s="1009"/>
      <c r="FLP116" s="1009"/>
      <c r="FLQ116" s="1009"/>
      <c r="FLR116" s="1009"/>
      <c r="FLS116" s="1009"/>
      <c r="FLT116" s="1009"/>
      <c r="FLU116" s="1009"/>
      <c r="FLV116" s="1009"/>
      <c r="FLW116" s="1009"/>
      <c r="FLX116" s="1009"/>
      <c r="FLY116" s="1009"/>
      <c r="FLZ116" s="1009"/>
      <c r="FMA116" s="1009"/>
      <c r="FMB116" s="1009"/>
      <c r="FMC116" s="1009"/>
      <c r="FMD116" s="1009"/>
      <c r="FME116" s="1009"/>
      <c r="FMF116" s="1009"/>
      <c r="FMG116" s="1009"/>
      <c r="FMH116" s="1009"/>
      <c r="FMI116" s="1009"/>
      <c r="FMJ116" s="1009"/>
      <c r="FMK116" s="1009"/>
      <c r="FML116" s="1009"/>
      <c r="FMM116" s="1009"/>
      <c r="FMN116" s="1009"/>
      <c r="FMO116" s="1009"/>
      <c r="FMP116" s="1009"/>
      <c r="FMQ116" s="1009"/>
      <c r="FMR116" s="1009"/>
      <c r="FMS116" s="1009"/>
      <c r="FMT116" s="1009"/>
      <c r="FMU116" s="1009"/>
      <c r="FMV116" s="1009"/>
      <c r="FMW116" s="1009"/>
      <c r="FMX116" s="1009"/>
      <c r="FMY116" s="1009"/>
      <c r="FMZ116" s="1009"/>
      <c r="FNA116" s="1009"/>
      <c r="FNB116" s="1009"/>
      <c r="FNC116" s="1009"/>
      <c r="FND116" s="1009"/>
      <c r="FNE116" s="1009"/>
      <c r="FNF116" s="1009"/>
      <c r="FNG116" s="1009"/>
      <c r="FNH116" s="1009"/>
      <c r="FNI116" s="1009"/>
      <c r="FNJ116" s="1009"/>
      <c r="FNK116" s="1009"/>
      <c r="FNL116" s="1009"/>
      <c r="FNM116" s="1009"/>
      <c r="FNN116" s="1009"/>
      <c r="FNO116" s="1009"/>
      <c r="FNP116" s="1009"/>
      <c r="FNQ116" s="1009"/>
      <c r="FNR116" s="1009"/>
      <c r="FNS116" s="1009"/>
      <c r="FNT116" s="1009"/>
      <c r="FNU116" s="1009"/>
      <c r="FNV116" s="1009"/>
      <c r="FNW116" s="1009"/>
      <c r="FNX116" s="1009"/>
      <c r="FNY116" s="1009"/>
      <c r="FNZ116" s="1009"/>
      <c r="FOA116" s="1009"/>
      <c r="FOB116" s="1009"/>
      <c r="FOC116" s="1009"/>
      <c r="FOD116" s="1009"/>
      <c r="FOE116" s="1009"/>
      <c r="FOF116" s="1009"/>
      <c r="FOG116" s="1009"/>
      <c r="FOH116" s="1009"/>
      <c r="FOI116" s="1009"/>
      <c r="FOJ116" s="1009"/>
      <c r="FOK116" s="1009"/>
      <c r="FOL116" s="1009"/>
      <c r="FOM116" s="1009"/>
      <c r="FON116" s="1009"/>
      <c r="FOO116" s="1009"/>
      <c r="FOP116" s="1009"/>
      <c r="FOQ116" s="1009"/>
      <c r="FOR116" s="1009"/>
      <c r="FOS116" s="1009"/>
      <c r="FOT116" s="1009"/>
      <c r="FOU116" s="1009"/>
      <c r="FOV116" s="1009"/>
      <c r="FOW116" s="1009"/>
      <c r="FOX116" s="1009"/>
      <c r="FOY116" s="1009"/>
      <c r="FOZ116" s="1009"/>
      <c r="FPA116" s="1009"/>
      <c r="FPB116" s="1009"/>
      <c r="FPC116" s="1009"/>
      <c r="FPD116" s="1009"/>
      <c r="FPE116" s="1009"/>
      <c r="FPF116" s="1009"/>
      <c r="FPG116" s="1009"/>
      <c r="FPH116" s="1009"/>
      <c r="FPI116" s="1009"/>
      <c r="FPJ116" s="1009"/>
      <c r="FPK116" s="1009"/>
      <c r="FPL116" s="1009"/>
      <c r="FPM116" s="1009"/>
      <c r="FPN116" s="1009"/>
      <c r="FPO116" s="1009"/>
      <c r="FPP116" s="1009"/>
      <c r="FPQ116" s="1009"/>
      <c r="FPR116" s="1009"/>
      <c r="FPS116" s="1009"/>
      <c r="FPT116" s="1009"/>
      <c r="FPU116" s="1009"/>
      <c r="FPV116" s="1009"/>
      <c r="FPW116" s="1009"/>
      <c r="FPX116" s="1009"/>
      <c r="FPY116" s="1009"/>
      <c r="FPZ116" s="1009"/>
      <c r="FQA116" s="1009"/>
      <c r="FQB116" s="1009"/>
      <c r="FQC116" s="1009"/>
      <c r="FQD116" s="1009"/>
      <c r="FQE116" s="1009"/>
      <c r="FQF116" s="1009"/>
      <c r="FQG116" s="1009"/>
      <c r="FQH116" s="1009"/>
      <c r="FQI116" s="1009"/>
      <c r="FQJ116" s="1009"/>
      <c r="FQK116" s="1009"/>
      <c r="FQL116" s="1009"/>
      <c r="FQM116" s="1009"/>
      <c r="FQN116" s="1009"/>
      <c r="FQO116" s="1009"/>
      <c r="FQP116" s="1009"/>
      <c r="FQQ116" s="1009"/>
      <c r="FQR116" s="1009"/>
      <c r="FQS116" s="1009"/>
      <c r="FQT116" s="1009"/>
      <c r="FQU116" s="1009"/>
      <c r="FQV116" s="1009"/>
      <c r="FQW116" s="1009"/>
      <c r="FQX116" s="1009"/>
      <c r="FQY116" s="1009"/>
      <c r="FQZ116" s="1009"/>
      <c r="FRA116" s="1009"/>
      <c r="FRB116" s="1009"/>
      <c r="FRC116" s="1009"/>
      <c r="FRD116" s="1009"/>
      <c r="FRE116" s="1009"/>
      <c r="FRF116" s="1009"/>
      <c r="FRG116" s="1009"/>
      <c r="FRH116" s="1009"/>
      <c r="FRI116" s="1009"/>
      <c r="FRJ116" s="1009"/>
      <c r="FRK116" s="1009"/>
      <c r="FRL116" s="1009"/>
      <c r="FRM116" s="1009"/>
      <c r="FRN116" s="1009"/>
      <c r="FRO116" s="1009"/>
      <c r="FRP116" s="1009"/>
      <c r="FRQ116" s="1009"/>
      <c r="FRR116" s="1009"/>
      <c r="FRS116" s="1009"/>
      <c r="FRT116" s="1009"/>
      <c r="FRU116" s="1009"/>
      <c r="FRV116" s="1009"/>
      <c r="FRW116" s="1009"/>
      <c r="FRX116" s="1009"/>
      <c r="FRY116" s="1009"/>
      <c r="FRZ116" s="1009"/>
      <c r="FSA116" s="1009"/>
      <c r="FSB116" s="1009"/>
      <c r="FSC116" s="1009"/>
      <c r="FSD116" s="1009"/>
      <c r="FSE116" s="1009"/>
      <c r="FSF116" s="1009"/>
      <c r="FSG116" s="1009"/>
      <c r="FSH116" s="1009"/>
      <c r="FSI116" s="1009"/>
      <c r="FSJ116" s="1009"/>
      <c r="FSK116" s="1009"/>
      <c r="FSL116" s="1009"/>
      <c r="FSM116" s="1009"/>
      <c r="FSN116" s="1009"/>
      <c r="FSO116" s="1009"/>
      <c r="FSP116" s="1009"/>
      <c r="FSQ116" s="1009"/>
      <c r="FSR116" s="1009"/>
      <c r="FSS116" s="1009"/>
      <c r="FST116" s="1009"/>
      <c r="FSU116" s="1009"/>
      <c r="FSV116" s="1009"/>
      <c r="FSW116" s="1009"/>
      <c r="FSX116" s="1009"/>
      <c r="FSY116" s="1009"/>
      <c r="FSZ116" s="1009"/>
      <c r="FTA116" s="1009"/>
      <c r="FTB116" s="1009"/>
      <c r="FTC116" s="1009"/>
      <c r="FTD116" s="1009"/>
      <c r="FTE116" s="1009"/>
      <c r="FTF116" s="1009"/>
      <c r="FTG116" s="1009"/>
      <c r="FTH116" s="1009"/>
      <c r="FTI116" s="1009"/>
      <c r="FTJ116" s="1009"/>
      <c r="FTK116" s="1009"/>
      <c r="FTL116" s="1009"/>
      <c r="FTM116" s="1009"/>
      <c r="FTN116" s="1009"/>
      <c r="FTO116" s="1009"/>
      <c r="FTP116" s="1009"/>
      <c r="FTQ116" s="1009"/>
      <c r="FTR116" s="1009"/>
      <c r="FTS116" s="1009"/>
      <c r="FTT116" s="1009"/>
      <c r="FTU116" s="1009"/>
      <c r="FTV116" s="1009"/>
      <c r="FTW116" s="1009"/>
      <c r="FTX116" s="1009"/>
      <c r="FTY116" s="1009"/>
      <c r="FTZ116" s="1009"/>
      <c r="FUA116" s="1009"/>
      <c r="FUB116" s="1009"/>
      <c r="FUC116" s="1009"/>
      <c r="FUD116" s="1009"/>
      <c r="FUE116" s="1009"/>
      <c r="FUF116" s="1009"/>
      <c r="FUG116" s="1009"/>
      <c r="FUH116" s="1009"/>
      <c r="FUI116" s="1009"/>
      <c r="FUJ116" s="1009"/>
      <c r="FUK116" s="1009"/>
      <c r="FUL116" s="1009"/>
      <c r="FUM116" s="1009"/>
      <c r="FUN116" s="1009"/>
      <c r="FUO116" s="1009"/>
      <c r="FUP116" s="1009"/>
      <c r="FUQ116" s="1009"/>
      <c r="FUR116" s="1009"/>
      <c r="FUS116" s="1009"/>
      <c r="FUT116" s="1009"/>
      <c r="FUU116" s="1009"/>
      <c r="FUV116" s="1009"/>
      <c r="FUW116" s="1009"/>
      <c r="FUX116" s="1009"/>
      <c r="FUY116" s="1009"/>
      <c r="FUZ116" s="1009"/>
      <c r="FVA116" s="1009"/>
      <c r="FVB116" s="1009"/>
      <c r="FVC116" s="1009"/>
      <c r="FVD116" s="1009"/>
      <c r="FVE116" s="1009"/>
      <c r="FVF116" s="1009"/>
      <c r="FVG116" s="1009"/>
      <c r="FVH116" s="1009"/>
      <c r="FVI116" s="1009"/>
      <c r="FVJ116" s="1009"/>
      <c r="FVK116" s="1009"/>
      <c r="FVL116" s="1009"/>
      <c r="FVM116" s="1009"/>
      <c r="FVN116" s="1009"/>
      <c r="FVO116" s="1009"/>
      <c r="FVP116" s="1009"/>
      <c r="FVQ116" s="1009"/>
      <c r="FVR116" s="1009"/>
      <c r="FVS116" s="1009"/>
      <c r="FVT116" s="1009"/>
      <c r="FVU116" s="1009"/>
      <c r="FVV116" s="1009"/>
      <c r="FVW116" s="1009"/>
      <c r="FVX116" s="1009"/>
      <c r="FVY116" s="1009"/>
      <c r="FVZ116" s="1009"/>
      <c r="FWA116" s="1009"/>
      <c r="FWB116" s="1009"/>
      <c r="FWC116" s="1009"/>
      <c r="FWD116" s="1009"/>
      <c r="FWE116" s="1009"/>
      <c r="FWF116" s="1009"/>
      <c r="FWG116" s="1009"/>
      <c r="FWH116" s="1009"/>
      <c r="FWI116" s="1009"/>
      <c r="FWJ116" s="1009"/>
      <c r="FWK116" s="1009"/>
      <c r="FWL116" s="1009"/>
      <c r="FWM116" s="1009"/>
      <c r="FWN116" s="1009"/>
      <c r="FWO116" s="1009"/>
      <c r="FWP116" s="1009"/>
      <c r="FWQ116" s="1009"/>
      <c r="FWR116" s="1009"/>
      <c r="FWS116" s="1009"/>
      <c r="FWT116" s="1009"/>
      <c r="FWU116" s="1009"/>
      <c r="FWV116" s="1009"/>
      <c r="FWW116" s="1009"/>
      <c r="FWX116" s="1009"/>
      <c r="FWY116" s="1009"/>
      <c r="FWZ116" s="1009"/>
      <c r="FXA116" s="1009"/>
      <c r="FXB116" s="1009"/>
      <c r="FXC116" s="1009"/>
      <c r="FXD116" s="1009"/>
      <c r="FXE116" s="1009"/>
      <c r="FXF116" s="1009"/>
      <c r="FXG116" s="1009"/>
      <c r="FXH116" s="1009"/>
      <c r="FXI116" s="1009"/>
      <c r="FXJ116" s="1009"/>
      <c r="FXK116" s="1009"/>
      <c r="FXL116" s="1009"/>
      <c r="FXM116" s="1009"/>
      <c r="FXN116" s="1009"/>
      <c r="FXO116" s="1009"/>
      <c r="FXP116" s="1009"/>
      <c r="FXQ116" s="1009"/>
      <c r="FXR116" s="1009"/>
      <c r="FXS116" s="1009"/>
      <c r="FXT116" s="1009"/>
      <c r="FXU116" s="1009"/>
      <c r="FXV116" s="1009"/>
      <c r="FXW116" s="1009"/>
      <c r="FXX116" s="1009"/>
      <c r="FXY116" s="1009"/>
      <c r="FXZ116" s="1009"/>
      <c r="FYA116" s="1009"/>
      <c r="FYB116" s="1009"/>
      <c r="FYC116" s="1009"/>
      <c r="FYD116" s="1009"/>
      <c r="FYE116" s="1009"/>
      <c r="FYF116" s="1009"/>
      <c r="FYG116" s="1009"/>
      <c r="FYH116" s="1009"/>
      <c r="FYI116" s="1009"/>
      <c r="FYJ116" s="1009"/>
      <c r="FYK116" s="1009"/>
      <c r="FYL116" s="1009"/>
      <c r="FYM116" s="1009"/>
      <c r="FYN116" s="1009"/>
      <c r="FYO116" s="1009"/>
      <c r="FYP116" s="1009"/>
      <c r="FYQ116" s="1009"/>
      <c r="FYR116" s="1009"/>
      <c r="FYS116" s="1009"/>
      <c r="FYT116" s="1009"/>
      <c r="FYU116" s="1009"/>
      <c r="FYV116" s="1009"/>
      <c r="FYW116" s="1009"/>
      <c r="FYX116" s="1009"/>
      <c r="FYY116" s="1009"/>
      <c r="FYZ116" s="1009"/>
      <c r="FZA116" s="1009"/>
      <c r="FZB116" s="1009"/>
      <c r="FZC116" s="1009"/>
      <c r="FZD116" s="1009"/>
      <c r="FZE116" s="1009"/>
      <c r="FZF116" s="1009"/>
      <c r="FZG116" s="1009"/>
      <c r="FZH116" s="1009"/>
      <c r="FZI116" s="1009"/>
      <c r="FZJ116" s="1009"/>
      <c r="FZK116" s="1009"/>
      <c r="FZL116" s="1009"/>
      <c r="FZM116" s="1009"/>
      <c r="FZN116" s="1009"/>
      <c r="FZO116" s="1009"/>
      <c r="FZP116" s="1009"/>
      <c r="FZQ116" s="1009"/>
      <c r="FZR116" s="1009"/>
      <c r="FZS116" s="1009"/>
      <c r="FZT116" s="1009"/>
      <c r="FZU116" s="1009"/>
      <c r="FZV116" s="1009"/>
      <c r="FZW116" s="1009"/>
      <c r="FZX116" s="1009"/>
      <c r="FZY116" s="1009"/>
      <c r="FZZ116" s="1009"/>
      <c r="GAA116" s="1009"/>
      <c r="GAB116" s="1009"/>
      <c r="GAC116" s="1009"/>
      <c r="GAD116" s="1009"/>
      <c r="GAE116" s="1009"/>
      <c r="GAF116" s="1009"/>
      <c r="GAG116" s="1009"/>
      <c r="GAH116" s="1009"/>
      <c r="GAI116" s="1009"/>
      <c r="GAJ116" s="1009"/>
      <c r="GAK116" s="1009"/>
      <c r="GAL116" s="1009"/>
      <c r="GAM116" s="1009"/>
      <c r="GAN116" s="1009"/>
      <c r="GAO116" s="1009"/>
      <c r="GAP116" s="1009"/>
      <c r="GAQ116" s="1009"/>
      <c r="GAR116" s="1009"/>
      <c r="GAS116" s="1009"/>
      <c r="GAT116" s="1009"/>
      <c r="GAU116" s="1009"/>
      <c r="GAV116" s="1009"/>
      <c r="GAW116" s="1009"/>
      <c r="GAX116" s="1009"/>
      <c r="GAY116" s="1009"/>
      <c r="GAZ116" s="1009"/>
      <c r="GBA116" s="1009"/>
      <c r="GBB116" s="1009"/>
      <c r="GBC116" s="1009"/>
      <c r="GBD116" s="1009"/>
      <c r="GBE116" s="1009"/>
      <c r="GBF116" s="1009"/>
      <c r="GBG116" s="1009"/>
      <c r="GBH116" s="1009"/>
      <c r="GBI116" s="1009"/>
      <c r="GBJ116" s="1009"/>
      <c r="GBK116" s="1009"/>
      <c r="GBL116" s="1009"/>
      <c r="GBM116" s="1009"/>
      <c r="GBN116" s="1009"/>
      <c r="GBO116" s="1009"/>
      <c r="GBP116" s="1009"/>
      <c r="GBQ116" s="1009"/>
      <c r="GBR116" s="1009"/>
      <c r="GBS116" s="1009"/>
      <c r="GBT116" s="1009"/>
      <c r="GBU116" s="1009"/>
      <c r="GBV116" s="1009"/>
      <c r="GBW116" s="1009"/>
      <c r="GBX116" s="1009"/>
      <c r="GBY116" s="1009"/>
      <c r="GBZ116" s="1009"/>
      <c r="GCA116" s="1009"/>
      <c r="GCB116" s="1009"/>
      <c r="GCC116" s="1009"/>
      <c r="GCD116" s="1009"/>
      <c r="GCE116" s="1009"/>
      <c r="GCF116" s="1009"/>
      <c r="GCG116" s="1009"/>
      <c r="GCH116" s="1009"/>
      <c r="GCI116" s="1009"/>
      <c r="GCJ116" s="1009"/>
      <c r="GCK116" s="1009"/>
      <c r="GCL116" s="1009"/>
      <c r="GCM116" s="1009"/>
      <c r="GCN116" s="1009"/>
      <c r="GCO116" s="1009"/>
      <c r="GCP116" s="1009"/>
      <c r="GCQ116" s="1009"/>
      <c r="GCR116" s="1009"/>
      <c r="GCS116" s="1009"/>
      <c r="GCT116" s="1009"/>
      <c r="GCU116" s="1009"/>
      <c r="GCV116" s="1009"/>
      <c r="GCW116" s="1009"/>
      <c r="GCX116" s="1009"/>
      <c r="GCY116" s="1009"/>
      <c r="GCZ116" s="1009"/>
      <c r="GDA116" s="1009"/>
      <c r="GDB116" s="1009"/>
      <c r="GDC116" s="1009"/>
      <c r="GDD116" s="1009"/>
      <c r="GDE116" s="1009"/>
      <c r="GDF116" s="1009"/>
      <c r="GDG116" s="1009"/>
      <c r="GDH116" s="1009"/>
      <c r="GDI116" s="1009"/>
      <c r="GDJ116" s="1009"/>
      <c r="GDK116" s="1009"/>
      <c r="GDL116" s="1009"/>
      <c r="GDM116" s="1009"/>
      <c r="GDN116" s="1009"/>
      <c r="GDO116" s="1009"/>
      <c r="GDP116" s="1009"/>
      <c r="GDQ116" s="1009"/>
      <c r="GDR116" s="1009"/>
      <c r="GDS116" s="1009"/>
      <c r="GDT116" s="1009"/>
      <c r="GDU116" s="1009"/>
      <c r="GDV116" s="1009"/>
      <c r="GDW116" s="1009"/>
      <c r="GDX116" s="1009"/>
      <c r="GDY116" s="1009"/>
      <c r="GDZ116" s="1009"/>
      <c r="GEA116" s="1009"/>
      <c r="GEB116" s="1009"/>
      <c r="GEC116" s="1009"/>
      <c r="GED116" s="1009"/>
      <c r="GEE116" s="1009"/>
      <c r="GEF116" s="1009"/>
      <c r="GEG116" s="1009"/>
      <c r="GEH116" s="1009"/>
      <c r="GEI116" s="1009"/>
      <c r="GEJ116" s="1009"/>
      <c r="GEK116" s="1009"/>
      <c r="GEL116" s="1009"/>
      <c r="GEM116" s="1009"/>
      <c r="GEN116" s="1009"/>
      <c r="GEO116" s="1009"/>
      <c r="GEP116" s="1009"/>
      <c r="GEQ116" s="1009"/>
      <c r="GER116" s="1009"/>
      <c r="GES116" s="1009"/>
      <c r="GET116" s="1009"/>
      <c r="GEU116" s="1009"/>
      <c r="GEV116" s="1009"/>
      <c r="GEW116" s="1009"/>
      <c r="GEX116" s="1009"/>
      <c r="GEY116" s="1009"/>
      <c r="GEZ116" s="1009"/>
      <c r="GFA116" s="1009"/>
      <c r="GFB116" s="1009"/>
      <c r="GFC116" s="1009"/>
      <c r="GFD116" s="1009"/>
      <c r="GFE116" s="1009"/>
      <c r="GFF116" s="1009"/>
      <c r="GFG116" s="1009"/>
      <c r="GFH116" s="1009"/>
      <c r="GFI116" s="1009"/>
      <c r="GFJ116" s="1009"/>
      <c r="GFK116" s="1009"/>
      <c r="GFL116" s="1009"/>
      <c r="GFM116" s="1009"/>
      <c r="GFN116" s="1009"/>
      <c r="GFO116" s="1009"/>
      <c r="GFP116" s="1009"/>
      <c r="GFQ116" s="1009"/>
      <c r="GFR116" s="1009"/>
      <c r="GFS116" s="1009"/>
      <c r="GFT116" s="1009"/>
      <c r="GFU116" s="1009"/>
      <c r="GFV116" s="1009"/>
      <c r="GFW116" s="1009"/>
      <c r="GFX116" s="1009"/>
      <c r="GFY116" s="1009"/>
      <c r="GFZ116" s="1009"/>
      <c r="GGA116" s="1009"/>
      <c r="GGB116" s="1009"/>
      <c r="GGC116" s="1009"/>
      <c r="GGD116" s="1009"/>
      <c r="GGE116" s="1009"/>
      <c r="GGF116" s="1009"/>
      <c r="GGG116" s="1009"/>
      <c r="GGH116" s="1009"/>
      <c r="GGI116" s="1009"/>
      <c r="GGJ116" s="1009"/>
      <c r="GGK116" s="1009"/>
      <c r="GGL116" s="1009"/>
      <c r="GGM116" s="1009"/>
      <c r="GGN116" s="1009"/>
      <c r="GGO116" s="1009"/>
      <c r="GGP116" s="1009"/>
      <c r="GGQ116" s="1009"/>
      <c r="GGR116" s="1009"/>
      <c r="GGS116" s="1009"/>
      <c r="GGT116" s="1009"/>
      <c r="GGU116" s="1009"/>
      <c r="GGV116" s="1009"/>
      <c r="GGW116" s="1009"/>
      <c r="GGX116" s="1009"/>
      <c r="GGY116" s="1009"/>
      <c r="GGZ116" s="1009"/>
      <c r="GHA116" s="1009"/>
      <c r="GHB116" s="1009"/>
      <c r="GHC116" s="1009"/>
      <c r="GHD116" s="1009"/>
      <c r="GHE116" s="1009"/>
      <c r="GHF116" s="1009"/>
      <c r="GHG116" s="1009"/>
      <c r="GHH116" s="1009"/>
      <c r="GHI116" s="1009"/>
      <c r="GHJ116" s="1009"/>
      <c r="GHK116" s="1009"/>
      <c r="GHL116" s="1009"/>
      <c r="GHM116" s="1009"/>
      <c r="GHN116" s="1009"/>
      <c r="GHO116" s="1009"/>
      <c r="GHP116" s="1009"/>
      <c r="GHQ116" s="1009"/>
      <c r="GHR116" s="1009"/>
      <c r="GHS116" s="1009"/>
      <c r="GHT116" s="1009"/>
      <c r="GHU116" s="1009"/>
      <c r="GHV116" s="1009"/>
      <c r="GHW116" s="1009"/>
      <c r="GHX116" s="1009"/>
      <c r="GHY116" s="1009"/>
      <c r="GHZ116" s="1009"/>
      <c r="GIA116" s="1009"/>
      <c r="GIB116" s="1009"/>
      <c r="GIC116" s="1009"/>
      <c r="GID116" s="1009"/>
      <c r="GIE116" s="1009"/>
      <c r="GIF116" s="1009"/>
      <c r="GIG116" s="1009"/>
      <c r="GIH116" s="1009"/>
      <c r="GII116" s="1009"/>
      <c r="GIJ116" s="1009"/>
      <c r="GIK116" s="1009"/>
      <c r="GIL116" s="1009"/>
      <c r="GIM116" s="1009"/>
      <c r="GIN116" s="1009"/>
      <c r="GIO116" s="1009"/>
      <c r="GIP116" s="1009"/>
      <c r="GIQ116" s="1009"/>
      <c r="GIR116" s="1009"/>
      <c r="GIS116" s="1009"/>
      <c r="GIT116" s="1009"/>
      <c r="GIU116" s="1009"/>
      <c r="GIV116" s="1009"/>
      <c r="GIW116" s="1009"/>
      <c r="GIX116" s="1009"/>
      <c r="GIY116" s="1009"/>
      <c r="GIZ116" s="1009"/>
      <c r="GJA116" s="1009"/>
      <c r="GJB116" s="1009"/>
      <c r="GJC116" s="1009"/>
      <c r="GJD116" s="1009"/>
      <c r="GJE116" s="1009"/>
      <c r="GJF116" s="1009"/>
      <c r="GJG116" s="1009"/>
      <c r="GJH116" s="1009"/>
      <c r="GJI116" s="1009"/>
      <c r="GJJ116" s="1009"/>
      <c r="GJK116" s="1009"/>
      <c r="GJL116" s="1009"/>
      <c r="GJM116" s="1009"/>
      <c r="GJN116" s="1009"/>
      <c r="GJO116" s="1009"/>
      <c r="GJP116" s="1009"/>
      <c r="GJQ116" s="1009"/>
      <c r="GJR116" s="1009"/>
      <c r="GJS116" s="1009"/>
      <c r="GJT116" s="1009"/>
      <c r="GJU116" s="1009"/>
      <c r="GJV116" s="1009"/>
      <c r="GJW116" s="1009"/>
      <c r="GJX116" s="1009"/>
      <c r="GJY116" s="1009"/>
      <c r="GJZ116" s="1009"/>
      <c r="GKA116" s="1009"/>
      <c r="GKB116" s="1009"/>
      <c r="GKC116" s="1009"/>
      <c r="GKD116" s="1009"/>
      <c r="GKE116" s="1009"/>
      <c r="GKF116" s="1009"/>
      <c r="GKG116" s="1009"/>
      <c r="GKH116" s="1009"/>
      <c r="GKI116" s="1009"/>
      <c r="GKJ116" s="1009"/>
      <c r="GKK116" s="1009"/>
      <c r="GKL116" s="1009"/>
      <c r="GKM116" s="1009"/>
      <c r="GKN116" s="1009"/>
      <c r="GKO116" s="1009"/>
      <c r="GKP116" s="1009"/>
      <c r="GKQ116" s="1009"/>
      <c r="GKR116" s="1009"/>
      <c r="GKS116" s="1009"/>
      <c r="GKT116" s="1009"/>
      <c r="GKU116" s="1009"/>
      <c r="GKV116" s="1009"/>
      <c r="GKW116" s="1009"/>
      <c r="GKX116" s="1009"/>
      <c r="GKY116" s="1009"/>
      <c r="GKZ116" s="1009"/>
      <c r="GLA116" s="1009"/>
      <c r="GLB116" s="1009"/>
      <c r="GLC116" s="1009"/>
      <c r="GLD116" s="1009"/>
      <c r="GLE116" s="1009"/>
      <c r="GLF116" s="1009"/>
      <c r="GLG116" s="1009"/>
      <c r="GLH116" s="1009"/>
      <c r="GLI116" s="1009"/>
      <c r="GLJ116" s="1009"/>
      <c r="GLK116" s="1009"/>
      <c r="GLL116" s="1009"/>
      <c r="GLM116" s="1009"/>
      <c r="GLN116" s="1009"/>
      <c r="GLO116" s="1009"/>
      <c r="GLP116" s="1009"/>
      <c r="GLQ116" s="1009"/>
      <c r="GLR116" s="1009"/>
      <c r="GLS116" s="1009"/>
      <c r="GLT116" s="1009"/>
      <c r="GLU116" s="1009"/>
      <c r="GLV116" s="1009"/>
      <c r="GLW116" s="1009"/>
      <c r="GLX116" s="1009"/>
      <c r="GLY116" s="1009"/>
      <c r="GLZ116" s="1009"/>
      <c r="GMA116" s="1009"/>
      <c r="GMB116" s="1009"/>
      <c r="GMC116" s="1009"/>
      <c r="GMD116" s="1009"/>
      <c r="GME116" s="1009"/>
      <c r="GMF116" s="1009"/>
      <c r="GMG116" s="1009"/>
      <c r="GMH116" s="1009"/>
      <c r="GMI116" s="1009"/>
      <c r="GMJ116" s="1009"/>
      <c r="GMK116" s="1009"/>
      <c r="GML116" s="1009"/>
      <c r="GMM116" s="1009"/>
      <c r="GMN116" s="1009"/>
      <c r="GMO116" s="1009"/>
      <c r="GMP116" s="1009"/>
      <c r="GMQ116" s="1009"/>
      <c r="GMR116" s="1009"/>
      <c r="GMS116" s="1009"/>
      <c r="GMT116" s="1009"/>
      <c r="GMU116" s="1009"/>
      <c r="GMV116" s="1009"/>
      <c r="GMW116" s="1009"/>
      <c r="GMX116" s="1009"/>
      <c r="GMY116" s="1009"/>
      <c r="GMZ116" s="1009"/>
      <c r="GNA116" s="1009"/>
      <c r="GNB116" s="1009"/>
      <c r="GNC116" s="1009"/>
      <c r="GND116" s="1009"/>
      <c r="GNE116" s="1009"/>
      <c r="GNF116" s="1009"/>
      <c r="GNG116" s="1009"/>
      <c r="GNH116" s="1009"/>
      <c r="GNI116" s="1009"/>
      <c r="GNJ116" s="1009"/>
      <c r="GNK116" s="1009"/>
      <c r="GNL116" s="1009"/>
      <c r="GNM116" s="1009"/>
      <c r="GNN116" s="1009"/>
      <c r="GNO116" s="1009"/>
      <c r="GNP116" s="1009"/>
      <c r="GNQ116" s="1009"/>
      <c r="GNR116" s="1009"/>
      <c r="GNS116" s="1009"/>
      <c r="GNT116" s="1009"/>
      <c r="GNU116" s="1009"/>
      <c r="GNV116" s="1009"/>
      <c r="GNW116" s="1009"/>
      <c r="GNX116" s="1009"/>
      <c r="GNY116" s="1009"/>
      <c r="GNZ116" s="1009"/>
      <c r="GOA116" s="1009"/>
      <c r="GOB116" s="1009"/>
      <c r="GOC116" s="1009"/>
      <c r="GOD116" s="1009"/>
      <c r="GOE116" s="1009"/>
      <c r="GOF116" s="1009"/>
      <c r="GOG116" s="1009"/>
      <c r="GOH116" s="1009"/>
      <c r="GOI116" s="1009"/>
      <c r="GOJ116" s="1009"/>
      <c r="GOK116" s="1009"/>
      <c r="GOL116" s="1009"/>
      <c r="GOM116" s="1009"/>
      <c r="GON116" s="1009"/>
      <c r="GOO116" s="1009"/>
      <c r="GOP116" s="1009"/>
      <c r="GOQ116" s="1009"/>
      <c r="GOR116" s="1009"/>
      <c r="GOS116" s="1009"/>
      <c r="GOT116" s="1009"/>
      <c r="GOU116" s="1009"/>
      <c r="GOV116" s="1009"/>
      <c r="GOW116" s="1009"/>
      <c r="GOX116" s="1009"/>
      <c r="GOY116" s="1009"/>
      <c r="GOZ116" s="1009"/>
      <c r="GPA116" s="1009"/>
      <c r="GPB116" s="1009"/>
      <c r="GPC116" s="1009"/>
      <c r="GPD116" s="1009"/>
      <c r="GPE116" s="1009"/>
      <c r="GPF116" s="1009"/>
      <c r="GPG116" s="1009"/>
      <c r="GPH116" s="1009"/>
      <c r="GPI116" s="1009"/>
      <c r="GPJ116" s="1009"/>
      <c r="GPK116" s="1009"/>
      <c r="GPL116" s="1009"/>
      <c r="GPM116" s="1009"/>
      <c r="GPN116" s="1009"/>
      <c r="GPO116" s="1009"/>
      <c r="GPP116" s="1009"/>
      <c r="GPQ116" s="1009"/>
      <c r="GPR116" s="1009"/>
      <c r="GPS116" s="1009"/>
      <c r="GPT116" s="1009"/>
      <c r="GPU116" s="1009"/>
      <c r="GPV116" s="1009"/>
      <c r="GPW116" s="1009"/>
      <c r="GPX116" s="1009"/>
      <c r="GPY116" s="1009"/>
      <c r="GPZ116" s="1009"/>
      <c r="GQA116" s="1009"/>
      <c r="GQB116" s="1009"/>
      <c r="GQC116" s="1009"/>
      <c r="GQD116" s="1009"/>
      <c r="GQE116" s="1009"/>
      <c r="GQF116" s="1009"/>
      <c r="GQG116" s="1009"/>
      <c r="GQH116" s="1009"/>
      <c r="GQI116" s="1009"/>
      <c r="GQJ116" s="1009"/>
      <c r="GQK116" s="1009"/>
      <c r="GQL116" s="1009"/>
      <c r="GQM116" s="1009"/>
      <c r="GQN116" s="1009"/>
      <c r="GQO116" s="1009"/>
      <c r="GQP116" s="1009"/>
      <c r="GQQ116" s="1009"/>
      <c r="GQR116" s="1009"/>
      <c r="GQS116" s="1009"/>
      <c r="GQT116" s="1009"/>
      <c r="GQU116" s="1009"/>
      <c r="GQV116" s="1009"/>
      <c r="GQW116" s="1009"/>
      <c r="GQX116" s="1009"/>
      <c r="GQY116" s="1009"/>
      <c r="GQZ116" s="1009"/>
      <c r="GRA116" s="1009"/>
      <c r="GRB116" s="1009"/>
      <c r="GRC116" s="1009"/>
      <c r="GRD116" s="1009"/>
      <c r="GRE116" s="1009"/>
      <c r="GRF116" s="1009"/>
      <c r="GRG116" s="1009"/>
      <c r="GRH116" s="1009"/>
      <c r="GRI116" s="1009"/>
      <c r="GRJ116" s="1009"/>
      <c r="GRK116" s="1009"/>
      <c r="GRL116" s="1009"/>
      <c r="GRM116" s="1009"/>
      <c r="GRN116" s="1009"/>
      <c r="GRO116" s="1009"/>
      <c r="GRP116" s="1009"/>
      <c r="GRQ116" s="1009"/>
      <c r="GRR116" s="1009"/>
      <c r="GRS116" s="1009"/>
      <c r="GRT116" s="1009"/>
      <c r="GRU116" s="1009"/>
      <c r="GRV116" s="1009"/>
      <c r="GRW116" s="1009"/>
      <c r="GRX116" s="1009"/>
      <c r="GRY116" s="1009"/>
      <c r="GRZ116" s="1009"/>
      <c r="GSA116" s="1009"/>
      <c r="GSB116" s="1009"/>
      <c r="GSC116" s="1009"/>
      <c r="GSD116" s="1009"/>
      <c r="GSE116" s="1009"/>
      <c r="GSF116" s="1009"/>
      <c r="GSG116" s="1009"/>
      <c r="GSH116" s="1009"/>
      <c r="GSI116" s="1009"/>
      <c r="GSJ116" s="1009"/>
      <c r="GSK116" s="1009"/>
      <c r="GSL116" s="1009"/>
      <c r="GSM116" s="1009"/>
      <c r="GSN116" s="1009"/>
      <c r="GSO116" s="1009"/>
      <c r="GSP116" s="1009"/>
      <c r="GSQ116" s="1009"/>
      <c r="GSR116" s="1009"/>
      <c r="GSS116" s="1009"/>
      <c r="GST116" s="1009"/>
      <c r="GSU116" s="1009"/>
      <c r="GSV116" s="1009"/>
      <c r="GSW116" s="1009"/>
      <c r="GSX116" s="1009"/>
      <c r="GSY116" s="1009"/>
      <c r="GSZ116" s="1009"/>
      <c r="GTA116" s="1009"/>
      <c r="GTB116" s="1009"/>
      <c r="GTC116" s="1009"/>
      <c r="GTD116" s="1009"/>
      <c r="GTE116" s="1009"/>
      <c r="GTF116" s="1009"/>
      <c r="GTG116" s="1009"/>
      <c r="GTH116" s="1009"/>
      <c r="GTI116" s="1009"/>
      <c r="GTJ116" s="1009"/>
      <c r="GTK116" s="1009"/>
      <c r="GTL116" s="1009"/>
      <c r="GTM116" s="1009"/>
      <c r="GTN116" s="1009"/>
      <c r="GTO116" s="1009"/>
      <c r="GTP116" s="1009"/>
      <c r="GTQ116" s="1009"/>
      <c r="GTR116" s="1009"/>
      <c r="GTS116" s="1009"/>
      <c r="GTT116" s="1009"/>
      <c r="GTU116" s="1009"/>
      <c r="GTV116" s="1009"/>
      <c r="GTW116" s="1009"/>
      <c r="GTX116" s="1009"/>
      <c r="GTY116" s="1009"/>
      <c r="GTZ116" s="1009"/>
      <c r="GUA116" s="1009"/>
      <c r="GUB116" s="1009"/>
      <c r="GUC116" s="1009"/>
      <c r="GUD116" s="1009"/>
      <c r="GUE116" s="1009"/>
      <c r="GUF116" s="1009"/>
      <c r="GUG116" s="1009"/>
      <c r="GUH116" s="1009"/>
      <c r="GUI116" s="1009"/>
      <c r="GUJ116" s="1009"/>
      <c r="GUK116" s="1009"/>
      <c r="GUL116" s="1009"/>
      <c r="GUM116" s="1009"/>
      <c r="GUN116" s="1009"/>
      <c r="GUO116" s="1009"/>
      <c r="GUP116" s="1009"/>
      <c r="GUQ116" s="1009"/>
      <c r="GUR116" s="1009"/>
      <c r="GUS116" s="1009"/>
      <c r="GUT116" s="1009"/>
      <c r="GUU116" s="1009"/>
      <c r="GUV116" s="1009"/>
      <c r="GUW116" s="1009"/>
      <c r="GUX116" s="1009"/>
      <c r="GUY116" s="1009"/>
      <c r="GUZ116" s="1009"/>
      <c r="GVA116" s="1009"/>
      <c r="GVB116" s="1009"/>
      <c r="GVC116" s="1009"/>
      <c r="GVD116" s="1009"/>
      <c r="GVE116" s="1009"/>
      <c r="GVF116" s="1009"/>
      <c r="GVG116" s="1009"/>
      <c r="GVH116" s="1009"/>
      <c r="GVI116" s="1009"/>
      <c r="GVJ116" s="1009"/>
      <c r="GVK116" s="1009"/>
      <c r="GVL116" s="1009"/>
      <c r="GVM116" s="1009"/>
      <c r="GVN116" s="1009"/>
      <c r="GVO116" s="1009"/>
      <c r="GVP116" s="1009"/>
      <c r="GVQ116" s="1009"/>
      <c r="GVR116" s="1009"/>
      <c r="GVS116" s="1009"/>
      <c r="GVT116" s="1009"/>
      <c r="GVU116" s="1009"/>
      <c r="GVV116" s="1009"/>
      <c r="GVW116" s="1009"/>
      <c r="GVX116" s="1009"/>
      <c r="GVY116" s="1009"/>
      <c r="GVZ116" s="1009"/>
      <c r="GWA116" s="1009"/>
      <c r="GWB116" s="1009"/>
      <c r="GWC116" s="1009"/>
      <c r="GWD116" s="1009"/>
      <c r="GWE116" s="1009"/>
      <c r="GWF116" s="1009"/>
      <c r="GWG116" s="1009"/>
      <c r="GWH116" s="1009"/>
      <c r="GWI116" s="1009"/>
      <c r="GWJ116" s="1009"/>
      <c r="GWK116" s="1009"/>
      <c r="GWL116" s="1009"/>
      <c r="GWM116" s="1009"/>
      <c r="GWN116" s="1009"/>
      <c r="GWO116" s="1009"/>
      <c r="GWP116" s="1009"/>
      <c r="GWQ116" s="1009"/>
      <c r="GWR116" s="1009"/>
      <c r="GWS116" s="1009"/>
      <c r="GWT116" s="1009"/>
      <c r="GWU116" s="1009"/>
      <c r="GWV116" s="1009"/>
      <c r="GWW116" s="1009"/>
      <c r="GWX116" s="1009"/>
      <c r="GWY116" s="1009"/>
      <c r="GWZ116" s="1009"/>
      <c r="GXA116" s="1009"/>
      <c r="GXB116" s="1009"/>
      <c r="GXC116" s="1009"/>
      <c r="GXD116" s="1009"/>
      <c r="GXE116" s="1009"/>
      <c r="GXF116" s="1009"/>
      <c r="GXG116" s="1009"/>
      <c r="GXH116" s="1009"/>
      <c r="GXI116" s="1009"/>
      <c r="GXJ116" s="1009"/>
      <c r="GXK116" s="1009"/>
      <c r="GXL116" s="1009"/>
      <c r="GXM116" s="1009"/>
      <c r="GXN116" s="1009"/>
      <c r="GXO116" s="1009"/>
      <c r="GXP116" s="1009"/>
      <c r="GXQ116" s="1009"/>
      <c r="GXR116" s="1009"/>
      <c r="GXS116" s="1009"/>
      <c r="GXT116" s="1009"/>
      <c r="GXU116" s="1009"/>
      <c r="GXV116" s="1009"/>
      <c r="GXW116" s="1009"/>
      <c r="GXX116" s="1009"/>
      <c r="GXY116" s="1009"/>
      <c r="GXZ116" s="1009"/>
      <c r="GYA116" s="1009"/>
      <c r="GYB116" s="1009"/>
      <c r="GYC116" s="1009"/>
      <c r="GYD116" s="1009"/>
      <c r="GYE116" s="1009"/>
      <c r="GYF116" s="1009"/>
      <c r="GYG116" s="1009"/>
      <c r="GYH116" s="1009"/>
      <c r="GYI116" s="1009"/>
      <c r="GYJ116" s="1009"/>
      <c r="GYK116" s="1009"/>
      <c r="GYL116" s="1009"/>
      <c r="GYM116" s="1009"/>
      <c r="GYN116" s="1009"/>
      <c r="GYO116" s="1009"/>
      <c r="GYP116" s="1009"/>
      <c r="GYQ116" s="1009"/>
      <c r="GYR116" s="1009"/>
      <c r="GYS116" s="1009"/>
      <c r="GYT116" s="1009"/>
      <c r="GYU116" s="1009"/>
      <c r="GYV116" s="1009"/>
      <c r="GYW116" s="1009"/>
      <c r="GYX116" s="1009"/>
      <c r="GYY116" s="1009"/>
      <c r="GYZ116" s="1009"/>
      <c r="GZA116" s="1009"/>
      <c r="GZB116" s="1009"/>
      <c r="GZC116" s="1009"/>
      <c r="GZD116" s="1009"/>
      <c r="GZE116" s="1009"/>
      <c r="GZF116" s="1009"/>
      <c r="GZG116" s="1009"/>
      <c r="GZH116" s="1009"/>
      <c r="GZI116" s="1009"/>
      <c r="GZJ116" s="1009"/>
      <c r="GZK116" s="1009"/>
      <c r="GZL116" s="1009"/>
      <c r="GZM116" s="1009"/>
      <c r="GZN116" s="1009"/>
      <c r="GZO116" s="1009"/>
      <c r="GZP116" s="1009"/>
      <c r="GZQ116" s="1009"/>
      <c r="GZR116" s="1009"/>
      <c r="GZS116" s="1009"/>
      <c r="GZT116" s="1009"/>
      <c r="GZU116" s="1009"/>
      <c r="GZV116" s="1009"/>
      <c r="GZW116" s="1009"/>
      <c r="GZX116" s="1009"/>
      <c r="GZY116" s="1009"/>
      <c r="GZZ116" s="1009"/>
      <c r="HAA116" s="1009"/>
      <c r="HAB116" s="1009"/>
      <c r="HAC116" s="1009"/>
      <c r="HAD116" s="1009"/>
      <c r="HAE116" s="1009"/>
      <c r="HAF116" s="1009"/>
      <c r="HAG116" s="1009"/>
      <c r="HAH116" s="1009"/>
      <c r="HAI116" s="1009"/>
      <c r="HAJ116" s="1009"/>
      <c r="HAK116" s="1009"/>
      <c r="HAL116" s="1009"/>
      <c r="HAM116" s="1009"/>
      <c r="HAN116" s="1009"/>
      <c r="HAO116" s="1009"/>
      <c r="HAP116" s="1009"/>
      <c r="HAQ116" s="1009"/>
      <c r="HAR116" s="1009"/>
      <c r="HAS116" s="1009"/>
      <c r="HAT116" s="1009"/>
      <c r="HAU116" s="1009"/>
      <c r="HAV116" s="1009"/>
      <c r="HAW116" s="1009"/>
      <c r="HAX116" s="1009"/>
      <c r="HAY116" s="1009"/>
      <c r="HAZ116" s="1009"/>
      <c r="HBA116" s="1009"/>
      <c r="HBB116" s="1009"/>
      <c r="HBC116" s="1009"/>
      <c r="HBD116" s="1009"/>
      <c r="HBE116" s="1009"/>
      <c r="HBF116" s="1009"/>
      <c r="HBG116" s="1009"/>
      <c r="HBH116" s="1009"/>
      <c r="HBI116" s="1009"/>
      <c r="HBJ116" s="1009"/>
      <c r="HBK116" s="1009"/>
      <c r="HBL116" s="1009"/>
      <c r="HBM116" s="1009"/>
      <c r="HBN116" s="1009"/>
      <c r="HBO116" s="1009"/>
      <c r="HBP116" s="1009"/>
      <c r="HBQ116" s="1009"/>
      <c r="HBR116" s="1009"/>
      <c r="HBS116" s="1009"/>
      <c r="HBT116" s="1009"/>
      <c r="HBU116" s="1009"/>
      <c r="HBV116" s="1009"/>
      <c r="HBW116" s="1009"/>
      <c r="HBX116" s="1009"/>
      <c r="HBY116" s="1009"/>
      <c r="HBZ116" s="1009"/>
      <c r="HCA116" s="1009"/>
      <c r="HCB116" s="1009"/>
      <c r="HCC116" s="1009"/>
      <c r="HCD116" s="1009"/>
      <c r="HCE116" s="1009"/>
      <c r="HCF116" s="1009"/>
      <c r="HCG116" s="1009"/>
      <c r="HCH116" s="1009"/>
      <c r="HCI116" s="1009"/>
      <c r="HCJ116" s="1009"/>
      <c r="HCK116" s="1009"/>
      <c r="HCL116" s="1009"/>
      <c r="HCM116" s="1009"/>
      <c r="HCN116" s="1009"/>
      <c r="HCO116" s="1009"/>
      <c r="HCP116" s="1009"/>
      <c r="HCQ116" s="1009"/>
      <c r="HCR116" s="1009"/>
      <c r="HCS116" s="1009"/>
      <c r="HCT116" s="1009"/>
      <c r="HCU116" s="1009"/>
      <c r="HCV116" s="1009"/>
      <c r="HCW116" s="1009"/>
      <c r="HCX116" s="1009"/>
      <c r="HCY116" s="1009"/>
      <c r="HCZ116" s="1009"/>
      <c r="HDA116" s="1009"/>
      <c r="HDB116" s="1009"/>
      <c r="HDC116" s="1009"/>
      <c r="HDD116" s="1009"/>
      <c r="HDE116" s="1009"/>
      <c r="HDF116" s="1009"/>
      <c r="HDG116" s="1009"/>
      <c r="HDH116" s="1009"/>
      <c r="HDI116" s="1009"/>
      <c r="HDJ116" s="1009"/>
      <c r="HDK116" s="1009"/>
      <c r="HDL116" s="1009"/>
      <c r="HDM116" s="1009"/>
      <c r="HDN116" s="1009"/>
      <c r="HDO116" s="1009"/>
      <c r="HDP116" s="1009"/>
      <c r="HDQ116" s="1009"/>
      <c r="HDR116" s="1009"/>
      <c r="HDS116" s="1009"/>
      <c r="HDT116" s="1009"/>
      <c r="HDU116" s="1009"/>
      <c r="HDV116" s="1009"/>
      <c r="HDW116" s="1009"/>
      <c r="HDX116" s="1009"/>
      <c r="HDY116" s="1009"/>
      <c r="HDZ116" s="1009"/>
      <c r="HEA116" s="1009"/>
      <c r="HEB116" s="1009"/>
      <c r="HEC116" s="1009"/>
      <c r="HED116" s="1009"/>
      <c r="HEE116" s="1009"/>
      <c r="HEF116" s="1009"/>
      <c r="HEG116" s="1009"/>
      <c r="HEH116" s="1009"/>
      <c r="HEI116" s="1009"/>
      <c r="HEJ116" s="1009"/>
      <c r="HEK116" s="1009"/>
      <c r="HEL116" s="1009"/>
      <c r="HEM116" s="1009"/>
      <c r="HEN116" s="1009"/>
      <c r="HEO116" s="1009"/>
      <c r="HEP116" s="1009"/>
      <c r="HEQ116" s="1009"/>
      <c r="HER116" s="1009"/>
      <c r="HES116" s="1009"/>
      <c r="HET116" s="1009"/>
      <c r="HEU116" s="1009"/>
      <c r="HEV116" s="1009"/>
      <c r="HEW116" s="1009"/>
      <c r="HEX116" s="1009"/>
      <c r="HEY116" s="1009"/>
      <c r="HEZ116" s="1009"/>
      <c r="HFA116" s="1009"/>
      <c r="HFB116" s="1009"/>
      <c r="HFC116" s="1009"/>
      <c r="HFD116" s="1009"/>
      <c r="HFE116" s="1009"/>
      <c r="HFF116" s="1009"/>
      <c r="HFG116" s="1009"/>
      <c r="HFH116" s="1009"/>
      <c r="HFI116" s="1009"/>
      <c r="HFJ116" s="1009"/>
      <c r="HFK116" s="1009"/>
      <c r="HFL116" s="1009"/>
      <c r="HFM116" s="1009"/>
      <c r="HFN116" s="1009"/>
      <c r="HFO116" s="1009"/>
      <c r="HFP116" s="1009"/>
      <c r="HFQ116" s="1009"/>
      <c r="HFR116" s="1009"/>
      <c r="HFS116" s="1009"/>
      <c r="HFT116" s="1009"/>
      <c r="HFU116" s="1009"/>
      <c r="HFV116" s="1009"/>
      <c r="HFW116" s="1009"/>
      <c r="HFX116" s="1009"/>
      <c r="HFY116" s="1009"/>
      <c r="HFZ116" s="1009"/>
      <c r="HGA116" s="1009"/>
      <c r="HGB116" s="1009"/>
      <c r="HGC116" s="1009"/>
      <c r="HGD116" s="1009"/>
      <c r="HGE116" s="1009"/>
      <c r="HGF116" s="1009"/>
      <c r="HGG116" s="1009"/>
      <c r="HGH116" s="1009"/>
      <c r="HGI116" s="1009"/>
      <c r="HGJ116" s="1009"/>
      <c r="HGK116" s="1009"/>
      <c r="HGL116" s="1009"/>
      <c r="HGM116" s="1009"/>
      <c r="HGN116" s="1009"/>
      <c r="HGO116" s="1009"/>
      <c r="HGP116" s="1009"/>
      <c r="HGQ116" s="1009"/>
      <c r="HGR116" s="1009"/>
      <c r="HGS116" s="1009"/>
      <c r="HGT116" s="1009"/>
      <c r="HGU116" s="1009"/>
      <c r="HGV116" s="1009"/>
      <c r="HGW116" s="1009"/>
      <c r="HGX116" s="1009"/>
      <c r="HGY116" s="1009"/>
      <c r="HGZ116" s="1009"/>
      <c r="HHA116" s="1009"/>
      <c r="HHB116" s="1009"/>
      <c r="HHC116" s="1009"/>
      <c r="HHD116" s="1009"/>
      <c r="HHE116" s="1009"/>
      <c r="HHF116" s="1009"/>
      <c r="HHG116" s="1009"/>
      <c r="HHH116" s="1009"/>
      <c r="HHI116" s="1009"/>
      <c r="HHJ116" s="1009"/>
      <c r="HHK116" s="1009"/>
      <c r="HHL116" s="1009"/>
      <c r="HHM116" s="1009"/>
      <c r="HHN116" s="1009"/>
      <c r="HHO116" s="1009"/>
      <c r="HHP116" s="1009"/>
      <c r="HHQ116" s="1009"/>
      <c r="HHR116" s="1009"/>
      <c r="HHS116" s="1009"/>
      <c r="HHT116" s="1009"/>
      <c r="HHU116" s="1009"/>
      <c r="HHV116" s="1009"/>
      <c r="HHW116" s="1009"/>
      <c r="HHX116" s="1009"/>
      <c r="HHY116" s="1009"/>
      <c r="HHZ116" s="1009"/>
      <c r="HIA116" s="1009"/>
      <c r="HIB116" s="1009"/>
      <c r="HIC116" s="1009"/>
      <c r="HID116" s="1009"/>
      <c r="HIE116" s="1009"/>
      <c r="HIF116" s="1009"/>
      <c r="HIG116" s="1009"/>
      <c r="HIH116" s="1009"/>
      <c r="HII116" s="1009"/>
      <c r="HIJ116" s="1009"/>
      <c r="HIK116" s="1009"/>
      <c r="HIL116" s="1009"/>
      <c r="HIM116" s="1009"/>
      <c r="HIN116" s="1009"/>
      <c r="HIO116" s="1009"/>
      <c r="HIP116" s="1009"/>
      <c r="HIQ116" s="1009"/>
      <c r="HIR116" s="1009"/>
      <c r="HIS116" s="1009"/>
      <c r="HIT116" s="1009"/>
      <c r="HIU116" s="1009"/>
      <c r="HIV116" s="1009"/>
      <c r="HIW116" s="1009"/>
      <c r="HIX116" s="1009"/>
      <c r="HIY116" s="1009"/>
      <c r="HIZ116" s="1009"/>
      <c r="HJA116" s="1009"/>
      <c r="HJB116" s="1009"/>
      <c r="HJC116" s="1009"/>
      <c r="HJD116" s="1009"/>
      <c r="HJE116" s="1009"/>
      <c r="HJF116" s="1009"/>
      <c r="HJG116" s="1009"/>
      <c r="HJH116" s="1009"/>
      <c r="HJI116" s="1009"/>
      <c r="HJJ116" s="1009"/>
      <c r="HJK116" s="1009"/>
      <c r="HJL116" s="1009"/>
      <c r="HJM116" s="1009"/>
      <c r="HJN116" s="1009"/>
      <c r="HJO116" s="1009"/>
      <c r="HJP116" s="1009"/>
      <c r="HJQ116" s="1009"/>
      <c r="HJR116" s="1009"/>
      <c r="HJS116" s="1009"/>
      <c r="HJT116" s="1009"/>
      <c r="HJU116" s="1009"/>
      <c r="HJV116" s="1009"/>
      <c r="HJW116" s="1009"/>
      <c r="HJX116" s="1009"/>
      <c r="HJY116" s="1009"/>
      <c r="HJZ116" s="1009"/>
      <c r="HKA116" s="1009"/>
      <c r="HKB116" s="1009"/>
      <c r="HKC116" s="1009"/>
      <c r="HKD116" s="1009"/>
      <c r="HKE116" s="1009"/>
      <c r="HKF116" s="1009"/>
      <c r="HKG116" s="1009"/>
      <c r="HKH116" s="1009"/>
      <c r="HKI116" s="1009"/>
      <c r="HKJ116" s="1009"/>
      <c r="HKK116" s="1009"/>
      <c r="HKL116" s="1009"/>
      <c r="HKM116" s="1009"/>
      <c r="HKN116" s="1009"/>
      <c r="HKO116" s="1009"/>
      <c r="HKP116" s="1009"/>
      <c r="HKQ116" s="1009"/>
      <c r="HKR116" s="1009"/>
      <c r="HKS116" s="1009"/>
      <c r="HKT116" s="1009"/>
      <c r="HKU116" s="1009"/>
      <c r="HKV116" s="1009"/>
      <c r="HKW116" s="1009"/>
      <c r="HKX116" s="1009"/>
      <c r="HKY116" s="1009"/>
      <c r="HKZ116" s="1009"/>
      <c r="HLA116" s="1009"/>
      <c r="HLB116" s="1009"/>
      <c r="HLC116" s="1009"/>
      <c r="HLD116" s="1009"/>
      <c r="HLE116" s="1009"/>
      <c r="HLF116" s="1009"/>
      <c r="HLG116" s="1009"/>
      <c r="HLH116" s="1009"/>
      <c r="HLI116" s="1009"/>
      <c r="HLJ116" s="1009"/>
      <c r="HLK116" s="1009"/>
      <c r="HLL116" s="1009"/>
      <c r="HLM116" s="1009"/>
      <c r="HLN116" s="1009"/>
      <c r="HLO116" s="1009"/>
      <c r="HLP116" s="1009"/>
      <c r="HLQ116" s="1009"/>
      <c r="HLR116" s="1009"/>
      <c r="HLS116" s="1009"/>
      <c r="HLT116" s="1009"/>
      <c r="HLU116" s="1009"/>
      <c r="HLV116" s="1009"/>
      <c r="HLW116" s="1009"/>
      <c r="HLX116" s="1009"/>
      <c r="HLY116" s="1009"/>
      <c r="HLZ116" s="1009"/>
      <c r="HMA116" s="1009"/>
      <c r="HMB116" s="1009"/>
      <c r="HMC116" s="1009"/>
      <c r="HMD116" s="1009"/>
      <c r="HME116" s="1009"/>
      <c r="HMF116" s="1009"/>
      <c r="HMG116" s="1009"/>
      <c r="HMH116" s="1009"/>
      <c r="HMI116" s="1009"/>
      <c r="HMJ116" s="1009"/>
      <c r="HMK116" s="1009"/>
      <c r="HML116" s="1009"/>
      <c r="HMM116" s="1009"/>
      <c r="HMN116" s="1009"/>
      <c r="HMO116" s="1009"/>
      <c r="HMP116" s="1009"/>
      <c r="HMQ116" s="1009"/>
      <c r="HMR116" s="1009"/>
      <c r="HMS116" s="1009"/>
      <c r="HMT116" s="1009"/>
      <c r="HMU116" s="1009"/>
      <c r="HMV116" s="1009"/>
      <c r="HMW116" s="1009"/>
      <c r="HMX116" s="1009"/>
      <c r="HMY116" s="1009"/>
      <c r="HMZ116" s="1009"/>
      <c r="HNA116" s="1009"/>
      <c r="HNB116" s="1009"/>
      <c r="HNC116" s="1009"/>
      <c r="HND116" s="1009"/>
      <c r="HNE116" s="1009"/>
      <c r="HNF116" s="1009"/>
      <c r="HNG116" s="1009"/>
      <c r="HNH116" s="1009"/>
      <c r="HNI116" s="1009"/>
      <c r="HNJ116" s="1009"/>
      <c r="HNK116" s="1009"/>
      <c r="HNL116" s="1009"/>
      <c r="HNM116" s="1009"/>
      <c r="HNN116" s="1009"/>
      <c r="HNO116" s="1009"/>
      <c r="HNP116" s="1009"/>
      <c r="HNQ116" s="1009"/>
      <c r="HNR116" s="1009"/>
      <c r="HNS116" s="1009"/>
      <c r="HNT116" s="1009"/>
      <c r="HNU116" s="1009"/>
      <c r="HNV116" s="1009"/>
      <c r="HNW116" s="1009"/>
      <c r="HNX116" s="1009"/>
      <c r="HNY116" s="1009"/>
      <c r="HNZ116" s="1009"/>
      <c r="HOA116" s="1009"/>
      <c r="HOB116" s="1009"/>
      <c r="HOC116" s="1009"/>
      <c r="HOD116" s="1009"/>
      <c r="HOE116" s="1009"/>
      <c r="HOF116" s="1009"/>
      <c r="HOG116" s="1009"/>
      <c r="HOH116" s="1009"/>
      <c r="HOI116" s="1009"/>
      <c r="HOJ116" s="1009"/>
      <c r="HOK116" s="1009"/>
      <c r="HOL116" s="1009"/>
      <c r="HOM116" s="1009"/>
      <c r="HON116" s="1009"/>
      <c r="HOO116" s="1009"/>
      <c r="HOP116" s="1009"/>
      <c r="HOQ116" s="1009"/>
      <c r="HOR116" s="1009"/>
      <c r="HOS116" s="1009"/>
      <c r="HOT116" s="1009"/>
      <c r="HOU116" s="1009"/>
      <c r="HOV116" s="1009"/>
      <c r="HOW116" s="1009"/>
      <c r="HOX116" s="1009"/>
      <c r="HOY116" s="1009"/>
      <c r="HOZ116" s="1009"/>
      <c r="HPA116" s="1009"/>
      <c r="HPB116" s="1009"/>
      <c r="HPC116" s="1009"/>
      <c r="HPD116" s="1009"/>
      <c r="HPE116" s="1009"/>
      <c r="HPF116" s="1009"/>
      <c r="HPG116" s="1009"/>
      <c r="HPH116" s="1009"/>
      <c r="HPI116" s="1009"/>
      <c r="HPJ116" s="1009"/>
      <c r="HPK116" s="1009"/>
      <c r="HPL116" s="1009"/>
      <c r="HPM116" s="1009"/>
      <c r="HPN116" s="1009"/>
      <c r="HPO116" s="1009"/>
      <c r="HPP116" s="1009"/>
      <c r="HPQ116" s="1009"/>
      <c r="HPR116" s="1009"/>
      <c r="HPS116" s="1009"/>
      <c r="HPT116" s="1009"/>
      <c r="HPU116" s="1009"/>
      <c r="HPV116" s="1009"/>
      <c r="HPW116" s="1009"/>
      <c r="HPX116" s="1009"/>
      <c r="HPY116" s="1009"/>
      <c r="HPZ116" s="1009"/>
      <c r="HQA116" s="1009"/>
      <c r="HQB116" s="1009"/>
      <c r="HQC116" s="1009"/>
      <c r="HQD116" s="1009"/>
      <c r="HQE116" s="1009"/>
      <c r="HQF116" s="1009"/>
      <c r="HQG116" s="1009"/>
      <c r="HQH116" s="1009"/>
      <c r="HQI116" s="1009"/>
      <c r="HQJ116" s="1009"/>
      <c r="HQK116" s="1009"/>
      <c r="HQL116" s="1009"/>
      <c r="HQM116" s="1009"/>
      <c r="HQN116" s="1009"/>
      <c r="HQO116" s="1009"/>
      <c r="HQP116" s="1009"/>
      <c r="HQQ116" s="1009"/>
      <c r="HQR116" s="1009"/>
      <c r="HQS116" s="1009"/>
      <c r="HQT116" s="1009"/>
      <c r="HQU116" s="1009"/>
      <c r="HQV116" s="1009"/>
      <c r="HQW116" s="1009"/>
      <c r="HQX116" s="1009"/>
      <c r="HQY116" s="1009"/>
      <c r="HQZ116" s="1009"/>
      <c r="HRA116" s="1009"/>
      <c r="HRB116" s="1009"/>
      <c r="HRC116" s="1009"/>
      <c r="HRD116" s="1009"/>
      <c r="HRE116" s="1009"/>
      <c r="HRF116" s="1009"/>
      <c r="HRG116" s="1009"/>
      <c r="HRH116" s="1009"/>
      <c r="HRI116" s="1009"/>
      <c r="HRJ116" s="1009"/>
      <c r="HRK116" s="1009"/>
      <c r="HRL116" s="1009"/>
      <c r="HRM116" s="1009"/>
      <c r="HRN116" s="1009"/>
      <c r="HRO116" s="1009"/>
      <c r="HRP116" s="1009"/>
      <c r="HRQ116" s="1009"/>
      <c r="HRR116" s="1009"/>
      <c r="HRS116" s="1009"/>
      <c r="HRT116" s="1009"/>
      <c r="HRU116" s="1009"/>
      <c r="HRV116" s="1009"/>
      <c r="HRW116" s="1009"/>
      <c r="HRX116" s="1009"/>
      <c r="HRY116" s="1009"/>
      <c r="HRZ116" s="1009"/>
      <c r="HSA116" s="1009"/>
      <c r="HSB116" s="1009"/>
      <c r="HSC116" s="1009"/>
      <c r="HSD116" s="1009"/>
      <c r="HSE116" s="1009"/>
      <c r="HSF116" s="1009"/>
      <c r="HSG116" s="1009"/>
      <c r="HSH116" s="1009"/>
      <c r="HSI116" s="1009"/>
      <c r="HSJ116" s="1009"/>
      <c r="HSK116" s="1009"/>
      <c r="HSL116" s="1009"/>
      <c r="HSM116" s="1009"/>
      <c r="HSN116" s="1009"/>
      <c r="HSO116" s="1009"/>
      <c r="HSP116" s="1009"/>
      <c r="HSQ116" s="1009"/>
      <c r="HSR116" s="1009"/>
      <c r="HSS116" s="1009"/>
      <c r="HST116" s="1009"/>
      <c r="HSU116" s="1009"/>
      <c r="HSV116" s="1009"/>
      <c r="HSW116" s="1009"/>
      <c r="HSX116" s="1009"/>
      <c r="HSY116" s="1009"/>
      <c r="HSZ116" s="1009"/>
      <c r="HTA116" s="1009"/>
      <c r="HTB116" s="1009"/>
      <c r="HTC116" s="1009"/>
      <c r="HTD116" s="1009"/>
      <c r="HTE116" s="1009"/>
      <c r="HTF116" s="1009"/>
      <c r="HTG116" s="1009"/>
      <c r="HTH116" s="1009"/>
      <c r="HTI116" s="1009"/>
      <c r="HTJ116" s="1009"/>
      <c r="HTK116" s="1009"/>
      <c r="HTL116" s="1009"/>
      <c r="HTM116" s="1009"/>
      <c r="HTN116" s="1009"/>
      <c r="HTO116" s="1009"/>
      <c r="HTP116" s="1009"/>
      <c r="HTQ116" s="1009"/>
      <c r="HTR116" s="1009"/>
      <c r="HTS116" s="1009"/>
      <c r="HTT116" s="1009"/>
      <c r="HTU116" s="1009"/>
      <c r="HTV116" s="1009"/>
      <c r="HTW116" s="1009"/>
      <c r="HTX116" s="1009"/>
      <c r="HTY116" s="1009"/>
      <c r="HTZ116" s="1009"/>
      <c r="HUA116" s="1009"/>
      <c r="HUB116" s="1009"/>
      <c r="HUC116" s="1009"/>
      <c r="HUD116" s="1009"/>
      <c r="HUE116" s="1009"/>
      <c r="HUF116" s="1009"/>
      <c r="HUG116" s="1009"/>
      <c r="HUH116" s="1009"/>
      <c r="HUI116" s="1009"/>
      <c r="HUJ116" s="1009"/>
      <c r="HUK116" s="1009"/>
      <c r="HUL116" s="1009"/>
      <c r="HUM116" s="1009"/>
      <c r="HUN116" s="1009"/>
      <c r="HUO116" s="1009"/>
      <c r="HUP116" s="1009"/>
      <c r="HUQ116" s="1009"/>
      <c r="HUR116" s="1009"/>
      <c r="HUS116" s="1009"/>
      <c r="HUT116" s="1009"/>
      <c r="HUU116" s="1009"/>
      <c r="HUV116" s="1009"/>
      <c r="HUW116" s="1009"/>
      <c r="HUX116" s="1009"/>
      <c r="HUY116" s="1009"/>
      <c r="HUZ116" s="1009"/>
      <c r="HVA116" s="1009"/>
      <c r="HVB116" s="1009"/>
      <c r="HVC116" s="1009"/>
      <c r="HVD116" s="1009"/>
      <c r="HVE116" s="1009"/>
      <c r="HVF116" s="1009"/>
      <c r="HVG116" s="1009"/>
      <c r="HVH116" s="1009"/>
      <c r="HVI116" s="1009"/>
      <c r="HVJ116" s="1009"/>
      <c r="HVK116" s="1009"/>
      <c r="HVL116" s="1009"/>
      <c r="HVM116" s="1009"/>
      <c r="HVN116" s="1009"/>
      <c r="HVO116" s="1009"/>
      <c r="HVP116" s="1009"/>
      <c r="HVQ116" s="1009"/>
      <c r="HVR116" s="1009"/>
      <c r="HVS116" s="1009"/>
      <c r="HVT116" s="1009"/>
      <c r="HVU116" s="1009"/>
      <c r="HVV116" s="1009"/>
      <c r="HVW116" s="1009"/>
      <c r="HVX116" s="1009"/>
      <c r="HVY116" s="1009"/>
      <c r="HVZ116" s="1009"/>
      <c r="HWA116" s="1009"/>
      <c r="HWB116" s="1009"/>
      <c r="HWC116" s="1009"/>
      <c r="HWD116" s="1009"/>
      <c r="HWE116" s="1009"/>
      <c r="HWF116" s="1009"/>
      <c r="HWG116" s="1009"/>
      <c r="HWH116" s="1009"/>
      <c r="HWI116" s="1009"/>
      <c r="HWJ116" s="1009"/>
      <c r="HWK116" s="1009"/>
      <c r="HWL116" s="1009"/>
      <c r="HWM116" s="1009"/>
      <c r="HWN116" s="1009"/>
      <c r="HWO116" s="1009"/>
      <c r="HWP116" s="1009"/>
      <c r="HWQ116" s="1009"/>
      <c r="HWR116" s="1009"/>
      <c r="HWS116" s="1009"/>
      <c r="HWT116" s="1009"/>
      <c r="HWU116" s="1009"/>
      <c r="HWV116" s="1009"/>
      <c r="HWW116" s="1009"/>
      <c r="HWX116" s="1009"/>
      <c r="HWY116" s="1009"/>
      <c r="HWZ116" s="1009"/>
      <c r="HXA116" s="1009"/>
      <c r="HXB116" s="1009"/>
      <c r="HXC116" s="1009"/>
      <c r="HXD116" s="1009"/>
      <c r="HXE116" s="1009"/>
      <c r="HXF116" s="1009"/>
      <c r="HXG116" s="1009"/>
      <c r="HXH116" s="1009"/>
      <c r="HXI116" s="1009"/>
      <c r="HXJ116" s="1009"/>
      <c r="HXK116" s="1009"/>
      <c r="HXL116" s="1009"/>
      <c r="HXM116" s="1009"/>
      <c r="HXN116" s="1009"/>
      <c r="HXO116" s="1009"/>
      <c r="HXP116" s="1009"/>
      <c r="HXQ116" s="1009"/>
      <c r="HXR116" s="1009"/>
      <c r="HXS116" s="1009"/>
      <c r="HXT116" s="1009"/>
      <c r="HXU116" s="1009"/>
      <c r="HXV116" s="1009"/>
      <c r="HXW116" s="1009"/>
      <c r="HXX116" s="1009"/>
      <c r="HXY116" s="1009"/>
      <c r="HXZ116" s="1009"/>
      <c r="HYA116" s="1009"/>
      <c r="HYB116" s="1009"/>
      <c r="HYC116" s="1009"/>
      <c r="HYD116" s="1009"/>
      <c r="HYE116" s="1009"/>
      <c r="HYF116" s="1009"/>
      <c r="HYG116" s="1009"/>
      <c r="HYH116" s="1009"/>
      <c r="HYI116" s="1009"/>
      <c r="HYJ116" s="1009"/>
      <c r="HYK116" s="1009"/>
      <c r="HYL116" s="1009"/>
      <c r="HYM116" s="1009"/>
      <c r="HYN116" s="1009"/>
      <c r="HYO116" s="1009"/>
      <c r="HYP116" s="1009"/>
      <c r="HYQ116" s="1009"/>
      <c r="HYR116" s="1009"/>
      <c r="HYS116" s="1009"/>
      <c r="HYT116" s="1009"/>
      <c r="HYU116" s="1009"/>
      <c r="HYV116" s="1009"/>
      <c r="HYW116" s="1009"/>
      <c r="HYX116" s="1009"/>
      <c r="HYY116" s="1009"/>
      <c r="HYZ116" s="1009"/>
      <c r="HZA116" s="1009"/>
      <c r="HZB116" s="1009"/>
      <c r="HZC116" s="1009"/>
      <c r="HZD116" s="1009"/>
      <c r="HZE116" s="1009"/>
      <c r="HZF116" s="1009"/>
      <c r="HZG116" s="1009"/>
      <c r="HZH116" s="1009"/>
      <c r="HZI116" s="1009"/>
      <c r="HZJ116" s="1009"/>
      <c r="HZK116" s="1009"/>
      <c r="HZL116" s="1009"/>
      <c r="HZM116" s="1009"/>
      <c r="HZN116" s="1009"/>
      <c r="HZO116" s="1009"/>
      <c r="HZP116" s="1009"/>
      <c r="HZQ116" s="1009"/>
      <c r="HZR116" s="1009"/>
      <c r="HZS116" s="1009"/>
      <c r="HZT116" s="1009"/>
      <c r="HZU116" s="1009"/>
      <c r="HZV116" s="1009"/>
      <c r="HZW116" s="1009"/>
      <c r="HZX116" s="1009"/>
      <c r="HZY116" s="1009"/>
      <c r="HZZ116" s="1009"/>
      <c r="IAA116" s="1009"/>
      <c r="IAB116" s="1009"/>
      <c r="IAC116" s="1009"/>
      <c r="IAD116" s="1009"/>
      <c r="IAE116" s="1009"/>
      <c r="IAF116" s="1009"/>
      <c r="IAG116" s="1009"/>
      <c r="IAH116" s="1009"/>
      <c r="IAI116" s="1009"/>
      <c r="IAJ116" s="1009"/>
      <c r="IAK116" s="1009"/>
      <c r="IAL116" s="1009"/>
      <c r="IAM116" s="1009"/>
      <c r="IAN116" s="1009"/>
      <c r="IAO116" s="1009"/>
      <c r="IAP116" s="1009"/>
      <c r="IAQ116" s="1009"/>
      <c r="IAR116" s="1009"/>
      <c r="IAS116" s="1009"/>
      <c r="IAT116" s="1009"/>
      <c r="IAU116" s="1009"/>
      <c r="IAV116" s="1009"/>
      <c r="IAW116" s="1009"/>
      <c r="IAX116" s="1009"/>
      <c r="IAY116" s="1009"/>
      <c r="IAZ116" s="1009"/>
      <c r="IBA116" s="1009"/>
      <c r="IBB116" s="1009"/>
      <c r="IBC116" s="1009"/>
      <c r="IBD116" s="1009"/>
      <c r="IBE116" s="1009"/>
      <c r="IBF116" s="1009"/>
      <c r="IBG116" s="1009"/>
      <c r="IBH116" s="1009"/>
      <c r="IBI116" s="1009"/>
      <c r="IBJ116" s="1009"/>
      <c r="IBK116" s="1009"/>
      <c r="IBL116" s="1009"/>
      <c r="IBM116" s="1009"/>
      <c r="IBN116" s="1009"/>
      <c r="IBO116" s="1009"/>
      <c r="IBP116" s="1009"/>
      <c r="IBQ116" s="1009"/>
      <c r="IBR116" s="1009"/>
      <c r="IBS116" s="1009"/>
      <c r="IBT116" s="1009"/>
      <c r="IBU116" s="1009"/>
      <c r="IBV116" s="1009"/>
      <c r="IBW116" s="1009"/>
      <c r="IBX116" s="1009"/>
      <c r="IBY116" s="1009"/>
      <c r="IBZ116" s="1009"/>
      <c r="ICA116" s="1009"/>
      <c r="ICB116" s="1009"/>
      <c r="ICC116" s="1009"/>
      <c r="ICD116" s="1009"/>
      <c r="ICE116" s="1009"/>
      <c r="ICF116" s="1009"/>
      <c r="ICG116" s="1009"/>
      <c r="ICH116" s="1009"/>
      <c r="ICI116" s="1009"/>
      <c r="ICJ116" s="1009"/>
      <c r="ICK116" s="1009"/>
      <c r="ICL116" s="1009"/>
      <c r="ICM116" s="1009"/>
      <c r="ICN116" s="1009"/>
      <c r="ICO116" s="1009"/>
      <c r="ICP116" s="1009"/>
      <c r="ICQ116" s="1009"/>
      <c r="ICR116" s="1009"/>
      <c r="ICS116" s="1009"/>
      <c r="ICT116" s="1009"/>
      <c r="ICU116" s="1009"/>
      <c r="ICV116" s="1009"/>
      <c r="ICW116" s="1009"/>
      <c r="ICX116" s="1009"/>
      <c r="ICY116" s="1009"/>
      <c r="ICZ116" s="1009"/>
      <c r="IDA116" s="1009"/>
      <c r="IDB116" s="1009"/>
      <c r="IDC116" s="1009"/>
      <c r="IDD116" s="1009"/>
      <c r="IDE116" s="1009"/>
      <c r="IDF116" s="1009"/>
      <c r="IDG116" s="1009"/>
      <c r="IDH116" s="1009"/>
      <c r="IDI116" s="1009"/>
      <c r="IDJ116" s="1009"/>
      <c r="IDK116" s="1009"/>
      <c r="IDL116" s="1009"/>
      <c r="IDM116" s="1009"/>
      <c r="IDN116" s="1009"/>
      <c r="IDO116" s="1009"/>
      <c r="IDP116" s="1009"/>
      <c r="IDQ116" s="1009"/>
      <c r="IDR116" s="1009"/>
      <c r="IDS116" s="1009"/>
      <c r="IDT116" s="1009"/>
      <c r="IDU116" s="1009"/>
      <c r="IDV116" s="1009"/>
      <c r="IDW116" s="1009"/>
      <c r="IDX116" s="1009"/>
      <c r="IDY116" s="1009"/>
      <c r="IDZ116" s="1009"/>
      <c r="IEA116" s="1009"/>
      <c r="IEB116" s="1009"/>
      <c r="IEC116" s="1009"/>
      <c r="IED116" s="1009"/>
      <c r="IEE116" s="1009"/>
      <c r="IEF116" s="1009"/>
      <c r="IEG116" s="1009"/>
      <c r="IEH116" s="1009"/>
      <c r="IEI116" s="1009"/>
      <c r="IEJ116" s="1009"/>
      <c r="IEK116" s="1009"/>
      <c r="IEL116" s="1009"/>
      <c r="IEM116" s="1009"/>
      <c r="IEN116" s="1009"/>
      <c r="IEO116" s="1009"/>
      <c r="IEP116" s="1009"/>
      <c r="IEQ116" s="1009"/>
      <c r="IER116" s="1009"/>
      <c r="IES116" s="1009"/>
      <c r="IET116" s="1009"/>
      <c r="IEU116" s="1009"/>
      <c r="IEV116" s="1009"/>
      <c r="IEW116" s="1009"/>
      <c r="IEX116" s="1009"/>
      <c r="IEY116" s="1009"/>
      <c r="IEZ116" s="1009"/>
      <c r="IFA116" s="1009"/>
      <c r="IFB116" s="1009"/>
      <c r="IFC116" s="1009"/>
      <c r="IFD116" s="1009"/>
      <c r="IFE116" s="1009"/>
      <c r="IFF116" s="1009"/>
      <c r="IFG116" s="1009"/>
      <c r="IFH116" s="1009"/>
      <c r="IFI116" s="1009"/>
      <c r="IFJ116" s="1009"/>
      <c r="IFK116" s="1009"/>
      <c r="IFL116" s="1009"/>
      <c r="IFM116" s="1009"/>
      <c r="IFN116" s="1009"/>
      <c r="IFO116" s="1009"/>
      <c r="IFP116" s="1009"/>
      <c r="IFQ116" s="1009"/>
      <c r="IFR116" s="1009"/>
      <c r="IFS116" s="1009"/>
      <c r="IFT116" s="1009"/>
      <c r="IFU116" s="1009"/>
      <c r="IFV116" s="1009"/>
      <c r="IFW116" s="1009"/>
      <c r="IFX116" s="1009"/>
      <c r="IFY116" s="1009"/>
      <c r="IFZ116" s="1009"/>
      <c r="IGA116" s="1009"/>
      <c r="IGB116" s="1009"/>
      <c r="IGC116" s="1009"/>
      <c r="IGD116" s="1009"/>
      <c r="IGE116" s="1009"/>
      <c r="IGF116" s="1009"/>
      <c r="IGG116" s="1009"/>
      <c r="IGH116" s="1009"/>
      <c r="IGI116" s="1009"/>
      <c r="IGJ116" s="1009"/>
      <c r="IGK116" s="1009"/>
      <c r="IGL116" s="1009"/>
      <c r="IGM116" s="1009"/>
      <c r="IGN116" s="1009"/>
      <c r="IGO116" s="1009"/>
      <c r="IGP116" s="1009"/>
      <c r="IGQ116" s="1009"/>
      <c r="IGR116" s="1009"/>
      <c r="IGS116" s="1009"/>
      <c r="IGT116" s="1009"/>
      <c r="IGU116" s="1009"/>
      <c r="IGV116" s="1009"/>
      <c r="IGW116" s="1009"/>
      <c r="IGX116" s="1009"/>
      <c r="IGY116" s="1009"/>
      <c r="IGZ116" s="1009"/>
      <c r="IHA116" s="1009"/>
      <c r="IHB116" s="1009"/>
      <c r="IHC116" s="1009"/>
      <c r="IHD116" s="1009"/>
      <c r="IHE116" s="1009"/>
      <c r="IHF116" s="1009"/>
      <c r="IHG116" s="1009"/>
      <c r="IHH116" s="1009"/>
      <c r="IHI116" s="1009"/>
      <c r="IHJ116" s="1009"/>
      <c r="IHK116" s="1009"/>
      <c r="IHL116" s="1009"/>
      <c r="IHM116" s="1009"/>
      <c r="IHN116" s="1009"/>
      <c r="IHO116" s="1009"/>
      <c r="IHP116" s="1009"/>
      <c r="IHQ116" s="1009"/>
      <c r="IHR116" s="1009"/>
      <c r="IHS116" s="1009"/>
      <c r="IHT116" s="1009"/>
      <c r="IHU116" s="1009"/>
      <c r="IHV116" s="1009"/>
      <c r="IHW116" s="1009"/>
      <c r="IHX116" s="1009"/>
      <c r="IHY116" s="1009"/>
      <c r="IHZ116" s="1009"/>
      <c r="IIA116" s="1009"/>
      <c r="IIB116" s="1009"/>
      <c r="IIC116" s="1009"/>
      <c r="IID116" s="1009"/>
      <c r="IIE116" s="1009"/>
      <c r="IIF116" s="1009"/>
      <c r="IIG116" s="1009"/>
      <c r="IIH116" s="1009"/>
      <c r="III116" s="1009"/>
      <c r="IIJ116" s="1009"/>
      <c r="IIK116" s="1009"/>
      <c r="IIL116" s="1009"/>
      <c r="IIM116" s="1009"/>
      <c r="IIN116" s="1009"/>
      <c r="IIO116" s="1009"/>
      <c r="IIP116" s="1009"/>
      <c r="IIQ116" s="1009"/>
      <c r="IIR116" s="1009"/>
      <c r="IIS116" s="1009"/>
      <c r="IIT116" s="1009"/>
      <c r="IIU116" s="1009"/>
      <c r="IIV116" s="1009"/>
      <c r="IIW116" s="1009"/>
      <c r="IIX116" s="1009"/>
      <c r="IIY116" s="1009"/>
      <c r="IIZ116" s="1009"/>
      <c r="IJA116" s="1009"/>
      <c r="IJB116" s="1009"/>
      <c r="IJC116" s="1009"/>
      <c r="IJD116" s="1009"/>
      <c r="IJE116" s="1009"/>
      <c r="IJF116" s="1009"/>
      <c r="IJG116" s="1009"/>
      <c r="IJH116" s="1009"/>
      <c r="IJI116" s="1009"/>
      <c r="IJJ116" s="1009"/>
      <c r="IJK116" s="1009"/>
      <c r="IJL116" s="1009"/>
      <c r="IJM116" s="1009"/>
      <c r="IJN116" s="1009"/>
      <c r="IJO116" s="1009"/>
      <c r="IJP116" s="1009"/>
      <c r="IJQ116" s="1009"/>
      <c r="IJR116" s="1009"/>
      <c r="IJS116" s="1009"/>
      <c r="IJT116" s="1009"/>
      <c r="IJU116" s="1009"/>
      <c r="IJV116" s="1009"/>
      <c r="IJW116" s="1009"/>
      <c r="IJX116" s="1009"/>
      <c r="IJY116" s="1009"/>
      <c r="IJZ116" s="1009"/>
      <c r="IKA116" s="1009"/>
      <c r="IKB116" s="1009"/>
      <c r="IKC116" s="1009"/>
      <c r="IKD116" s="1009"/>
      <c r="IKE116" s="1009"/>
      <c r="IKF116" s="1009"/>
      <c r="IKG116" s="1009"/>
      <c r="IKH116" s="1009"/>
      <c r="IKI116" s="1009"/>
      <c r="IKJ116" s="1009"/>
      <c r="IKK116" s="1009"/>
      <c r="IKL116" s="1009"/>
      <c r="IKM116" s="1009"/>
      <c r="IKN116" s="1009"/>
      <c r="IKO116" s="1009"/>
      <c r="IKP116" s="1009"/>
      <c r="IKQ116" s="1009"/>
      <c r="IKR116" s="1009"/>
      <c r="IKS116" s="1009"/>
      <c r="IKT116" s="1009"/>
      <c r="IKU116" s="1009"/>
      <c r="IKV116" s="1009"/>
      <c r="IKW116" s="1009"/>
      <c r="IKX116" s="1009"/>
      <c r="IKY116" s="1009"/>
      <c r="IKZ116" s="1009"/>
      <c r="ILA116" s="1009"/>
      <c r="ILB116" s="1009"/>
      <c r="ILC116" s="1009"/>
      <c r="ILD116" s="1009"/>
      <c r="ILE116" s="1009"/>
      <c r="ILF116" s="1009"/>
      <c r="ILG116" s="1009"/>
      <c r="ILH116" s="1009"/>
      <c r="ILI116" s="1009"/>
      <c r="ILJ116" s="1009"/>
      <c r="ILK116" s="1009"/>
      <c r="ILL116" s="1009"/>
      <c r="ILM116" s="1009"/>
      <c r="ILN116" s="1009"/>
      <c r="ILO116" s="1009"/>
      <c r="ILP116" s="1009"/>
      <c r="ILQ116" s="1009"/>
      <c r="ILR116" s="1009"/>
      <c r="ILS116" s="1009"/>
      <c r="ILT116" s="1009"/>
      <c r="ILU116" s="1009"/>
      <c r="ILV116" s="1009"/>
      <c r="ILW116" s="1009"/>
      <c r="ILX116" s="1009"/>
      <c r="ILY116" s="1009"/>
      <c r="ILZ116" s="1009"/>
      <c r="IMA116" s="1009"/>
      <c r="IMB116" s="1009"/>
      <c r="IMC116" s="1009"/>
      <c r="IMD116" s="1009"/>
      <c r="IME116" s="1009"/>
      <c r="IMF116" s="1009"/>
      <c r="IMG116" s="1009"/>
      <c r="IMH116" s="1009"/>
      <c r="IMI116" s="1009"/>
      <c r="IMJ116" s="1009"/>
      <c r="IMK116" s="1009"/>
      <c r="IML116" s="1009"/>
      <c r="IMM116" s="1009"/>
      <c r="IMN116" s="1009"/>
      <c r="IMO116" s="1009"/>
      <c r="IMP116" s="1009"/>
      <c r="IMQ116" s="1009"/>
      <c r="IMR116" s="1009"/>
      <c r="IMS116" s="1009"/>
      <c r="IMT116" s="1009"/>
      <c r="IMU116" s="1009"/>
      <c r="IMV116" s="1009"/>
      <c r="IMW116" s="1009"/>
      <c r="IMX116" s="1009"/>
      <c r="IMY116" s="1009"/>
      <c r="IMZ116" s="1009"/>
      <c r="INA116" s="1009"/>
      <c r="INB116" s="1009"/>
      <c r="INC116" s="1009"/>
      <c r="IND116" s="1009"/>
      <c r="INE116" s="1009"/>
      <c r="INF116" s="1009"/>
      <c r="ING116" s="1009"/>
      <c r="INH116" s="1009"/>
      <c r="INI116" s="1009"/>
      <c r="INJ116" s="1009"/>
      <c r="INK116" s="1009"/>
      <c r="INL116" s="1009"/>
      <c r="INM116" s="1009"/>
      <c r="INN116" s="1009"/>
      <c r="INO116" s="1009"/>
      <c r="INP116" s="1009"/>
      <c r="INQ116" s="1009"/>
      <c r="INR116" s="1009"/>
      <c r="INS116" s="1009"/>
      <c r="INT116" s="1009"/>
      <c r="INU116" s="1009"/>
      <c r="INV116" s="1009"/>
      <c r="INW116" s="1009"/>
      <c r="INX116" s="1009"/>
      <c r="INY116" s="1009"/>
      <c r="INZ116" s="1009"/>
      <c r="IOA116" s="1009"/>
      <c r="IOB116" s="1009"/>
      <c r="IOC116" s="1009"/>
      <c r="IOD116" s="1009"/>
      <c r="IOE116" s="1009"/>
      <c r="IOF116" s="1009"/>
      <c r="IOG116" s="1009"/>
      <c r="IOH116" s="1009"/>
      <c r="IOI116" s="1009"/>
      <c r="IOJ116" s="1009"/>
      <c r="IOK116" s="1009"/>
      <c r="IOL116" s="1009"/>
      <c r="IOM116" s="1009"/>
      <c r="ION116" s="1009"/>
      <c r="IOO116" s="1009"/>
      <c r="IOP116" s="1009"/>
      <c r="IOQ116" s="1009"/>
      <c r="IOR116" s="1009"/>
      <c r="IOS116" s="1009"/>
      <c r="IOT116" s="1009"/>
      <c r="IOU116" s="1009"/>
      <c r="IOV116" s="1009"/>
      <c r="IOW116" s="1009"/>
      <c r="IOX116" s="1009"/>
      <c r="IOY116" s="1009"/>
      <c r="IOZ116" s="1009"/>
      <c r="IPA116" s="1009"/>
      <c r="IPB116" s="1009"/>
      <c r="IPC116" s="1009"/>
      <c r="IPD116" s="1009"/>
      <c r="IPE116" s="1009"/>
      <c r="IPF116" s="1009"/>
      <c r="IPG116" s="1009"/>
      <c r="IPH116" s="1009"/>
      <c r="IPI116" s="1009"/>
      <c r="IPJ116" s="1009"/>
      <c r="IPK116" s="1009"/>
      <c r="IPL116" s="1009"/>
      <c r="IPM116" s="1009"/>
      <c r="IPN116" s="1009"/>
      <c r="IPO116" s="1009"/>
      <c r="IPP116" s="1009"/>
      <c r="IPQ116" s="1009"/>
      <c r="IPR116" s="1009"/>
      <c r="IPS116" s="1009"/>
      <c r="IPT116" s="1009"/>
      <c r="IPU116" s="1009"/>
      <c r="IPV116" s="1009"/>
      <c r="IPW116" s="1009"/>
      <c r="IPX116" s="1009"/>
      <c r="IPY116" s="1009"/>
      <c r="IPZ116" s="1009"/>
      <c r="IQA116" s="1009"/>
      <c r="IQB116" s="1009"/>
      <c r="IQC116" s="1009"/>
      <c r="IQD116" s="1009"/>
      <c r="IQE116" s="1009"/>
      <c r="IQF116" s="1009"/>
      <c r="IQG116" s="1009"/>
      <c r="IQH116" s="1009"/>
      <c r="IQI116" s="1009"/>
      <c r="IQJ116" s="1009"/>
      <c r="IQK116" s="1009"/>
      <c r="IQL116" s="1009"/>
      <c r="IQM116" s="1009"/>
      <c r="IQN116" s="1009"/>
      <c r="IQO116" s="1009"/>
      <c r="IQP116" s="1009"/>
      <c r="IQQ116" s="1009"/>
      <c r="IQR116" s="1009"/>
      <c r="IQS116" s="1009"/>
      <c r="IQT116" s="1009"/>
      <c r="IQU116" s="1009"/>
      <c r="IQV116" s="1009"/>
      <c r="IQW116" s="1009"/>
      <c r="IQX116" s="1009"/>
      <c r="IQY116" s="1009"/>
      <c r="IQZ116" s="1009"/>
      <c r="IRA116" s="1009"/>
      <c r="IRB116" s="1009"/>
      <c r="IRC116" s="1009"/>
      <c r="IRD116" s="1009"/>
      <c r="IRE116" s="1009"/>
      <c r="IRF116" s="1009"/>
      <c r="IRG116" s="1009"/>
      <c r="IRH116" s="1009"/>
      <c r="IRI116" s="1009"/>
      <c r="IRJ116" s="1009"/>
      <c r="IRK116" s="1009"/>
      <c r="IRL116" s="1009"/>
      <c r="IRM116" s="1009"/>
      <c r="IRN116" s="1009"/>
      <c r="IRO116" s="1009"/>
      <c r="IRP116" s="1009"/>
      <c r="IRQ116" s="1009"/>
      <c r="IRR116" s="1009"/>
      <c r="IRS116" s="1009"/>
      <c r="IRT116" s="1009"/>
      <c r="IRU116" s="1009"/>
      <c r="IRV116" s="1009"/>
      <c r="IRW116" s="1009"/>
      <c r="IRX116" s="1009"/>
      <c r="IRY116" s="1009"/>
      <c r="IRZ116" s="1009"/>
      <c r="ISA116" s="1009"/>
      <c r="ISB116" s="1009"/>
      <c r="ISC116" s="1009"/>
      <c r="ISD116" s="1009"/>
      <c r="ISE116" s="1009"/>
      <c r="ISF116" s="1009"/>
      <c r="ISG116" s="1009"/>
      <c r="ISH116" s="1009"/>
      <c r="ISI116" s="1009"/>
      <c r="ISJ116" s="1009"/>
      <c r="ISK116" s="1009"/>
      <c r="ISL116" s="1009"/>
      <c r="ISM116" s="1009"/>
      <c r="ISN116" s="1009"/>
      <c r="ISO116" s="1009"/>
      <c r="ISP116" s="1009"/>
      <c r="ISQ116" s="1009"/>
      <c r="ISR116" s="1009"/>
      <c r="ISS116" s="1009"/>
      <c r="IST116" s="1009"/>
      <c r="ISU116" s="1009"/>
      <c r="ISV116" s="1009"/>
      <c r="ISW116" s="1009"/>
      <c r="ISX116" s="1009"/>
      <c r="ISY116" s="1009"/>
      <c r="ISZ116" s="1009"/>
      <c r="ITA116" s="1009"/>
      <c r="ITB116" s="1009"/>
      <c r="ITC116" s="1009"/>
      <c r="ITD116" s="1009"/>
      <c r="ITE116" s="1009"/>
      <c r="ITF116" s="1009"/>
      <c r="ITG116" s="1009"/>
      <c r="ITH116" s="1009"/>
      <c r="ITI116" s="1009"/>
      <c r="ITJ116" s="1009"/>
      <c r="ITK116" s="1009"/>
      <c r="ITL116" s="1009"/>
      <c r="ITM116" s="1009"/>
      <c r="ITN116" s="1009"/>
      <c r="ITO116" s="1009"/>
      <c r="ITP116" s="1009"/>
      <c r="ITQ116" s="1009"/>
      <c r="ITR116" s="1009"/>
      <c r="ITS116" s="1009"/>
      <c r="ITT116" s="1009"/>
      <c r="ITU116" s="1009"/>
      <c r="ITV116" s="1009"/>
      <c r="ITW116" s="1009"/>
      <c r="ITX116" s="1009"/>
      <c r="ITY116" s="1009"/>
      <c r="ITZ116" s="1009"/>
      <c r="IUA116" s="1009"/>
      <c r="IUB116" s="1009"/>
      <c r="IUC116" s="1009"/>
      <c r="IUD116" s="1009"/>
      <c r="IUE116" s="1009"/>
      <c r="IUF116" s="1009"/>
      <c r="IUG116" s="1009"/>
      <c r="IUH116" s="1009"/>
      <c r="IUI116" s="1009"/>
      <c r="IUJ116" s="1009"/>
      <c r="IUK116" s="1009"/>
      <c r="IUL116" s="1009"/>
      <c r="IUM116" s="1009"/>
      <c r="IUN116" s="1009"/>
      <c r="IUO116" s="1009"/>
      <c r="IUP116" s="1009"/>
      <c r="IUQ116" s="1009"/>
      <c r="IUR116" s="1009"/>
      <c r="IUS116" s="1009"/>
      <c r="IUT116" s="1009"/>
      <c r="IUU116" s="1009"/>
      <c r="IUV116" s="1009"/>
      <c r="IUW116" s="1009"/>
      <c r="IUX116" s="1009"/>
      <c r="IUY116" s="1009"/>
      <c r="IUZ116" s="1009"/>
      <c r="IVA116" s="1009"/>
      <c r="IVB116" s="1009"/>
      <c r="IVC116" s="1009"/>
      <c r="IVD116" s="1009"/>
      <c r="IVE116" s="1009"/>
      <c r="IVF116" s="1009"/>
      <c r="IVG116" s="1009"/>
      <c r="IVH116" s="1009"/>
      <c r="IVI116" s="1009"/>
      <c r="IVJ116" s="1009"/>
      <c r="IVK116" s="1009"/>
      <c r="IVL116" s="1009"/>
      <c r="IVM116" s="1009"/>
      <c r="IVN116" s="1009"/>
      <c r="IVO116" s="1009"/>
      <c r="IVP116" s="1009"/>
      <c r="IVQ116" s="1009"/>
      <c r="IVR116" s="1009"/>
      <c r="IVS116" s="1009"/>
      <c r="IVT116" s="1009"/>
      <c r="IVU116" s="1009"/>
      <c r="IVV116" s="1009"/>
      <c r="IVW116" s="1009"/>
      <c r="IVX116" s="1009"/>
      <c r="IVY116" s="1009"/>
      <c r="IVZ116" s="1009"/>
      <c r="IWA116" s="1009"/>
      <c r="IWB116" s="1009"/>
      <c r="IWC116" s="1009"/>
      <c r="IWD116" s="1009"/>
      <c r="IWE116" s="1009"/>
      <c r="IWF116" s="1009"/>
      <c r="IWG116" s="1009"/>
      <c r="IWH116" s="1009"/>
      <c r="IWI116" s="1009"/>
      <c r="IWJ116" s="1009"/>
      <c r="IWK116" s="1009"/>
      <c r="IWL116" s="1009"/>
      <c r="IWM116" s="1009"/>
      <c r="IWN116" s="1009"/>
      <c r="IWO116" s="1009"/>
      <c r="IWP116" s="1009"/>
      <c r="IWQ116" s="1009"/>
      <c r="IWR116" s="1009"/>
      <c r="IWS116" s="1009"/>
      <c r="IWT116" s="1009"/>
      <c r="IWU116" s="1009"/>
      <c r="IWV116" s="1009"/>
      <c r="IWW116" s="1009"/>
      <c r="IWX116" s="1009"/>
      <c r="IWY116" s="1009"/>
      <c r="IWZ116" s="1009"/>
      <c r="IXA116" s="1009"/>
      <c r="IXB116" s="1009"/>
      <c r="IXC116" s="1009"/>
      <c r="IXD116" s="1009"/>
      <c r="IXE116" s="1009"/>
      <c r="IXF116" s="1009"/>
      <c r="IXG116" s="1009"/>
      <c r="IXH116" s="1009"/>
      <c r="IXI116" s="1009"/>
      <c r="IXJ116" s="1009"/>
      <c r="IXK116" s="1009"/>
      <c r="IXL116" s="1009"/>
      <c r="IXM116" s="1009"/>
      <c r="IXN116" s="1009"/>
      <c r="IXO116" s="1009"/>
      <c r="IXP116" s="1009"/>
      <c r="IXQ116" s="1009"/>
      <c r="IXR116" s="1009"/>
      <c r="IXS116" s="1009"/>
      <c r="IXT116" s="1009"/>
      <c r="IXU116" s="1009"/>
      <c r="IXV116" s="1009"/>
      <c r="IXW116" s="1009"/>
      <c r="IXX116" s="1009"/>
      <c r="IXY116" s="1009"/>
      <c r="IXZ116" s="1009"/>
      <c r="IYA116" s="1009"/>
      <c r="IYB116" s="1009"/>
      <c r="IYC116" s="1009"/>
      <c r="IYD116" s="1009"/>
      <c r="IYE116" s="1009"/>
      <c r="IYF116" s="1009"/>
      <c r="IYG116" s="1009"/>
      <c r="IYH116" s="1009"/>
      <c r="IYI116" s="1009"/>
      <c r="IYJ116" s="1009"/>
      <c r="IYK116" s="1009"/>
      <c r="IYL116" s="1009"/>
      <c r="IYM116" s="1009"/>
      <c r="IYN116" s="1009"/>
      <c r="IYO116" s="1009"/>
      <c r="IYP116" s="1009"/>
      <c r="IYQ116" s="1009"/>
      <c r="IYR116" s="1009"/>
      <c r="IYS116" s="1009"/>
      <c r="IYT116" s="1009"/>
      <c r="IYU116" s="1009"/>
      <c r="IYV116" s="1009"/>
      <c r="IYW116" s="1009"/>
      <c r="IYX116" s="1009"/>
      <c r="IYY116" s="1009"/>
      <c r="IYZ116" s="1009"/>
      <c r="IZA116" s="1009"/>
      <c r="IZB116" s="1009"/>
      <c r="IZC116" s="1009"/>
      <c r="IZD116" s="1009"/>
      <c r="IZE116" s="1009"/>
      <c r="IZF116" s="1009"/>
      <c r="IZG116" s="1009"/>
      <c r="IZH116" s="1009"/>
      <c r="IZI116" s="1009"/>
      <c r="IZJ116" s="1009"/>
      <c r="IZK116" s="1009"/>
      <c r="IZL116" s="1009"/>
      <c r="IZM116" s="1009"/>
      <c r="IZN116" s="1009"/>
      <c r="IZO116" s="1009"/>
      <c r="IZP116" s="1009"/>
      <c r="IZQ116" s="1009"/>
      <c r="IZR116" s="1009"/>
      <c r="IZS116" s="1009"/>
      <c r="IZT116" s="1009"/>
      <c r="IZU116" s="1009"/>
      <c r="IZV116" s="1009"/>
      <c r="IZW116" s="1009"/>
      <c r="IZX116" s="1009"/>
      <c r="IZY116" s="1009"/>
      <c r="IZZ116" s="1009"/>
      <c r="JAA116" s="1009"/>
      <c r="JAB116" s="1009"/>
      <c r="JAC116" s="1009"/>
      <c r="JAD116" s="1009"/>
      <c r="JAE116" s="1009"/>
      <c r="JAF116" s="1009"/>
      <c r="JAG116" s="1009"/>
      <c r="JAH116" s="1009"/>
      <c r="JAI116" s="1009"/>
      <c r="JAJ116" s="1009"/>
      <c r="JAK116" s="1009"/>
      <c r="JAL116" s="1009"/>
      <c r="JAM116" s="1009"/>
      <c r="JAN116" s="1009"/>
      <c r="JAO116" s="1009"/>
      <c r="JAP116" s="1009"/>
      <c r="JAQ116" s="1009"/>
      <c r="JAR116" s="1009"/>
      <c r="JAS116" s="1009"/>
      <c r="JAT116" s="1009"/>
      <c r="JAU116" s="1009"/>
      <c r="JAV116" s="1009"/>
      <c r="JAW116" s="1009"/>
      <c r="JAX116" s="1009"/>
      <c r="JAY116" s="1009"/>
      <c r="JAZ116" s="1009"/>
      <c r="JBA116" s="1009"/>
      <c r="JBB116" s="1009"/>
      <c r="JBC116" s="1009"/>
      <c r="JBD116" s="1009"/>
      <c r="JBE116" s="1009"/>
      <c r="JBF116" s="1009"/>
      <c r="JBG116" s="1009"/>
      <c r="JBH116" s="1009"/>
      <c r="JBI116" s="1009"/>
      <c r="JBJ116" s="1009"/>
      <c r="JBK116" s="1009"/>
      <c r="JBL116" s="1009"/>
      <c r="JBM116" s="1009"/>
      <c r="JBN116" s="1009"/>
      <c r="JBO116" s="1009"/>
      <c r="JBP116" s="1009"/>
      <c r="JBQ116" s="1009"/>
      <c r="JBR116" s="1009"/>
      <c r="JBS116" s="1009"/>
      <c r="JBT116" s="1009"/>
      <c r="JBU116" s="1009"/>
      <c r="JBV116" s="1009"/>
      <c r="JBW116" s="1009"/>
      <c r="JBX116" s="1009"/>
      <c r="JBY116" s="1009"/>
      <c r="JBZ116" s="1009"/>
      <c r="JCA116" s="1009"/>
      <c r="JCB116" s="1009"/>
      <c r="JCC116" s="1009"/>
      <c r="JCD116" s="1009"/>
      <c r="JCE116" s="1009"/>
      <c r="JCF116" s="1009"/>
      <c r="JCG116" s="1009"/>
      <c r="JCH116" s="1009"/>
      <c r="JCI116" s="1009"/>
      <c r="JCJ116" s="1009"/>
      <c r="JCK116" s="1009"/>
      <c r="JCL116" s="1009"/>
      <c r="JCM116" s="1009"/>
      <c r="JCN116" s="1009"/>
      <c r="JCO116" s="1009"/>
      <c r="JCP116" s="1009"/>
      <c r="JCQ116" s="1009"/>
      <c r="JCR116" s="1009"/>
      <c r="JCS116" s="1009"/>
      <c r="JCT116" s="1009"/>
      <c r="JCU116" s="1009"/>
      <c r="JCV116" s="1009"/>
      <c r="JCW116" s="1009"/>
      <c r="JCX116" s="1009"/>
      <c r="JCY116" s="1009"/>
      <c r="JCZ116" s="1009"/>
      <c r="JDA116" s="1009"/>
      <c r="JDB116" s="1009"/>
      <c r="JDC116" s="1009"/>
      <c r="JDD116" s="1009"/>
      <c r="JDE116" s="1009"/>
      <c r="JDF116" s="1009"/>
      <c r="JDG116" s="1009"/>
      <c r="JDH116" s="1009"/>
      <c r="JDI116" s="1009"/>
      <c r="JDJ116" s="1009"/>
      <c r="JDK116" s="1009"/>
      <c r="JDL116" s="1009"/>
      <c r="JDM116" s="1009"/>
      <c r="JDN116" s="1009"/>
      <c r="JDO116" s="1009"/>
      <c r="JDP116" s="1009"/>
      <c r="JDQ116" s="1009"/>
      <c r="JDR116" s="1009"/>
      <c r="JDS116" s="1009"/>
      <c r="JDT116" s="1009"/>
      <c r="JDU116" s="1009"/>
      <c r="JDV116" s="1009"/>
      <c r="JDW116" s="1009"/>
      <c r="JDX116" s="1009"/>
      <c r="JDY116" s="1009"/>
      <c r="JDZ116" s="1009"/>
      <c r="JEA116" s="1009"/>
      <c r="JEB116" s="1009"/>
      <c r="JEC116" s="1009"/>
      <c r="JED116" s="1009"/>
      <c r="JEE116" s="1009"/>
      <c r="JEF116" s="1009"/>
      <c r="JEG116" s="1009"/>
      <c r="JEH116" s="1009"/>
      <c r="JEI116" s="1009"/>
      <c r="JEJ116" s="1009"/>
      <c r="JEK116" s="1009"/>
      <c r="JEL116" s="1009"/>
      <c r="JEM116" s="1009"/>
      <c r="JEN116" s="1009"/>
      <c r="JEO116" s="1009"/>
      <c r="JEP116" s="1009"/>
      <c r="JEQ116" s="1009"/>
      <c r="JER116" s="1009"/>
      <c r="JES116" s="1009"/>
      <c r="JET116" s="1009"/>
      <c r="JEU116" s="1009"/>
      <c r="JEV116" s="1009"/>
      <c r="JEW116" s="1009"/>
      <c r="JEX116" s="1009"/>
      <c r="JEY116" s="1009"/>
      <c r="JEZ116" s="1009"/>
      <c r="JFA116" s="1009"/>
      <c r="JFB116" s="1009"/>
      <c r="JFC116" s="1009"/>
      <c r="JFD116" s="1009"/>
      <c r="JFE116" s="1009"/>
      <c r="JFF116" s="1009"/>
      <c r="JFG116" s="1009"/>
      <c r="JFH116" s="1009"/>
      <c r="JFI116" s="1009"/>
      <c r="JFJ116" s="1009"/>
      <c r="JFK116" s="1009"/>
      <c r="JFL116" s="1009"/>
      <c r="JFM116" s="1009"/>
      <c r="JFN116" s="1009"/>
      <c r="JFO116" s="1009"/>
      <c r="JFP116" s="1009"/>
      <c r="JFQ116" s="1009"/>
      <c r="JFR116" s="1009"/>
      <c r="JFS116" s="1009"/>
      <c r="JFT116" s="1009"/>
      <c r="JFU116" s="1009"/>
      <c r="JFV116" s="1009"/>
      <c r="JFW116" s="1009"/>
      <c r="JFX116" s="1009"/>
      <c r="JFY116" s="1009"/>
      <c r="JFZ116" s="1009"/>
      <c r="JGA116" s="1009"/>
      <c r="JGB116" s="1009"/>
      <c r="JGC116" s="1009"/>
      <c r="JGD116" s="1009"/>
      <c r="JGE116" s="1009"/>
      <c r="JGF116" s="1009"/>
      <c r="JGG116" s="1009"/>
      <c r="JGH116" s="1009"/>
      <c r="JGI116" s="1009"/>
      <c r="JGJ116" s="1009"/>
      <c r="JGK116" s="1009"/>
      <c r="JGL116" s="1009"/>
      <c r="JGM116" s="1009"/>
      <c r="JGN116" s="1009"/>
      <c r="JGO116" s="1009"/>
      <c r="JGP116" s="1009"/>
      <c r="JGQ116" s="1009"/>
      <c r="JGR116" s="1009"/>
      <c r="JGS116" s="1009"/>
      <c r="JGT116" s="1009"/>
      <c r="JGU116" s="1009"/>
      <c r="JGV116" s="1009"/>
      <c r="JGW116" s="1009"/>
      <c r="JGX116" s="1009"/>
      <c r="JGY116" s="1009"/>
      <c r="JGZ116" s="1009"/>
      <c r="JHA116" s="1009"/>
      <c r="JHB116" s="1009"/>
      <c r="JHC116" s="1009"/>
      <c r="JHD116" s="1009"/>
      <c r="JHE116" s="1009"/>
      <c r="JHF116" s="1009"/>
      <c r="JHG116" s="1009"/>
      <c r="JHH116" s="1009"/>
      <c r="JHI116" s="1009"/>
      <c r="JHJ116" s="1009"/>
      <c r="JHK116" s="1009"/>
      <c r="JHL116" s="1009"/>
      <c r="JHM116" s="1009"/>
      <c r="JHN116" s="1009"/>
      <c r="JHO116" s="1009"/>
      <c r="JHP116" s="1009"/>
      <c r="JHQ116" s="1009"/>
      <c r="JHR116" s="1009"/>
      <c r="JHS116" s="1009"/>
      <c r="JHT116" s="1009"/>
      <c r="JHU116" s="1009"/>
      <c r="JHV116" s="1009"/>
      <c r="JHW116" s="1009"/>
      <c r="JHX116" s="1009"/>
      <c r="JHY116" s="1009"/>
      <c r="JHZ116" s="1009"/>
      <c r="JIA116" s="1009"/>
      <c r="JIB116" s="1009"/>
      <c r="JIC116" s="1009"/>
      <c r="JID116" s="1009"/>
      <c r="JIE116" s="1009"/>
      <c r="JIF116" s="1009"/>
      <c r="JIG116" s="1009"/>
      <c r="JIH116" s="1009"/>
      <c r="JII116" s="1009"/>
      <c r="JIJ116" s="1009"/>
      <c r="JIK116" s="1009"/>
      <c r="JIL116" s="1009"/>
      <c r="JIM116" s="1009"/>
      <c r="JIN116" s="1009"/>
      <c r="JIO116" s="1009"/>
      <c r="JIP116" s="1009"/>
      <c r="JIQ116" s="1009"/>
      <c r="JIR116" s="1009"/>
      <c r="JIS116" s="1009"/>
      <c r="JIT116" s="1009"/>
      <c r="JIU116" s="1009"/>
      <c r="JIV116" s="1009"/>
      <c r="JIW116" s="1009"/>
      <c r="JIX116" s="1009"/>
      <c r="JIY116" s="1009"/>
      <c r="JIZ116" s="1009"/>
      <c r="JJA116" s="1009"/>
      <c r="JJB116" s="1009"/>
      <c r="JJC116" s="1009"/>
      <c r="JJD116" s="1009"/>
      <c r="JJE116" s="1009"/>
      <c r="JJF116" s="1009"/>
      <c r="JJG116" s="1009"/>
      <c r="JJH116" s="1009"/>
      <c r="JJI116" s="1009"/>
      <c r="JJJ116" s="1009"/>
      <c r="JJK116" s="1009"/>
      <c r="JJL116" s="1009"/>
      <c r="JJM116" s="1009"/>
      <c r="JJN116" s="1009"/>
      <c r="JJO116" s="1009"/>
      <c r="JJP116" s="1009"/>
      <c r="JJQ116" s="1009"/>
      <c r="JJR116" s="1009"/>
      <c r="JJS116" s="1009"/>
      <c r="JJT116" s="1009"/>
      <c r="JJU116" s="1009"/>
      <c r="JJV116" s="1009"/>
      <c r="JJW116" s="1009"/>
      <c r="JJX116" s="1009"/>
      <c r="JJY116" s="1009"/>
      <c r="JJZ116" s="1009"/>
      <c r="JKA116" s="1009"/>
      <c r="JKB116" s="1009"/>
      <c r="JKC116" s="1009"/>
      <c r="JKD116" s="1009"/>
      <c r="JKE116" s="1009"/>
      <c r="JKF116" s="1009"/>
      <c r="JKG116" s="1009"/>
      <c r="JKH116" s="1009"/>
      <c r="JKI116" s="1009"/>
      <c r="JKJ116" s="1009"/>
      <c r="JKK116" s="1009"/>
      <c r="JKL116" s="1009"/>
      <c r="JKM116" s="1009"/>
      <c r="JKN116" s="1009"/>
      <c r="JKO116" s="1009"/>
      <c r="JKP116" s="1009"/>
      <c r="JKQ116" s="1009"/>
      <c r="JKR116" s="1009"/>
      <c r="JKS116" s="1009"/>
      <c r="JKT116" s="1009"/>
      <c r="JKU116" s="1009"/>
      <c r="JKV116" s="1009"/>
      <c r="JKW116" s="1009"/>
      <c r="JKX116" s="1009"/>
      <c r="JKY116" s="1009"/>
      <c r="JKZ116" s="1009"/>
      <c r="JLA116" s="1009"/>
      <c r="JLB116" s="1009"/>
      <c r="JLC116" s="1009"/>
      <c r="JLD116" s="1009"/>
      <c r="JLE116" s="1009"/>
      <c r="JLF116" s="1009"/>
      <c r="JLG116" s="1009"/>
      <c r="JLH116" s="1009"/>
      <c r="JLI116" s="1009"/>
      <c r="JLJ116" s="1009"/>
      <c r="JLK116" s="1009"/>
      <c r="JLL116" s="1009"/>
      <c r="JLM116" s="1009"/>
      <c r="JLN116" s="1009"/>
      <c r="JLO116" s="1009"/>
      <c r="JLP116" s="1009"/>
      <c r="JLQ116" s="1009"/>
      <c r="JLR116" s="1009"/>
      <c r="JLS116" s="1009"/>
      <c r="JLT116" s="1009"/>
      <c r="JLU116" s="1009"/>
      <c r="JLV116" s="1009"/>
      <c r="JLW116" s="1009"/>
      <c r="JLX116" s="1009"/>
      <c r="JLY116" s="1009"/>
      <c r="JLZ116" s="1009"/>
      <c r="JMA116" s="1009"/>
      <c r="JMB116" s="1009"/>
      <c r="JMC116" s="1009"/>
      <c r="JMD116" s="1009"/>
      <c r="JME116" s="1009"/>
      <c r="JMF116" s="1009"/>
      <c r="JMG116" s="1009"/>
      <c r="JMH116" s="1009"/>
      <c r="JMI116" s="1009"/>
      <c r="JMJ116" s="1009"/>
      <c r="JMK116" s="1009"/>
      <c r="JML116" s="1009"/>
      <c r="JMM116" s="1009"/>
      <c r="JMN116" s="1009"/>
      <c r="JMO116" s="1009"/>
      <c r="JMP116" s="1009"/>
      <c r="JMQ116" s="1009"/>
      <c r="JMR116" s="1009"/>
      <c r="JMS116" s="1009"/>
      <c r="JMT116" s="1009"/>
      <c r="JMU116" s="1009"/>
      <c r="JMV116" s="1009"/>
      <c r="JMW116" s="1009"/>
      <c r="JMX116" s="1009"/>
      <c r="JMY116" s="1009"/>
      <c r="JMZ116" s="1009"/>
      <c r="JNA116" s="1009"/>
      <c r="JNB116" s="1009"/>
      <c r="JNC116" s="1009"/>
      <c r="JND116" s="1009"/>
      <c r="JNE116" s="1009"/>
      <c r="JNF116" s="1009"/>
      <c r="JNG116" s="1009"/>
      <c r="JNH116" s="1009"/>
      <c r="JNI116" s="1009"/>
      <c r="JNJ116" s="1009"/>
      <c r="JNK116" s="1009"/>
      <c r="JNL116" s="1009"/>
      <c r="JNM116" s="1009"/>
      <c r="JNN116" s="1009"/>
      <c r="JNO116" s="1009"/>
      <c r="JNP116" s="1009"/>
      <c r="JNQ116" s="1009"/>
      <c r="JNR116" s="1009"/>
      <c r="JNS116" s="1009"/>
      <c r="JNT116" s="1009"/>
      <c r="JNU116" s="1009"/>
      <c r="JNV116" s="1009"/>
      <c r="JNW116" s="1009"/>
      <c r="JNX116" s="1009"/>
      <c r="JNY116" s="1009"/>
      <c r="JNZ116" s="1009"/>
      <c r="JOA116" s="1009"/>
      <c r="JOB116" s="1009"/>
      <c r="JOC116" s="1009"/>
      <c r="JOD116" s="1009"/>
      <c r="JOE116" s="1009"/>
      <c r="JOF116" s="1009"/>
      <c r="JOG116" s="1009"/>
      <c r="JOH116" s="1009"/>
      <c r="JOI116" s="1009"/>
      <c r="JOJ116" s="1009"/>
      <c r="JOK116" s="1009"/>
      <c r="JOL116" s="1009"/>
      <c r="JOM116" s="1009"/>
      <c r="JON116" s="1009"/>
      <c r="JOO116" s="1009"/>
      <c r="JOP116" s="1009"/>
      <c r="JOQ116" s="1009"/>
      <c r="JOR116" s="1009"/>
      <c r="JOS116" s="1009"/>
      <c r="JOT116" s="1009"/>
      <c r="JOU116" s="1009"/>
      <c r="JOV116" s="1009"/>
      <c r="JOW116" s="1009"/>
      <c r="JOX116" s="1009"/>
      <c r="JOY116" s="1009"/>
      <c r="JOZ116" s="1009"/>
      <c r="JPA116" s="1009"/>
      <c r="JPB116" s="1009"/>
      <c r="JPC116" s="1009"/>
      <c r="JPD116" s="1009"/>
      <c r="JPE116" s="1009"/>
      <c r="JPF116" s="1009"/>
      <c r="JPG116" s="1009"/>
      <c r="JPH116" s="1009"/>
      <c r="JPI116" s="1009"/>
      <c r="JPJ116" s="1009"/>
      <c r="JPK116" s="1009"/>
      <c r="JPL116" s="1009"/>
      <c r="JPM116" s="1009"/>
      <c r="JPN116" s="1009"/>
      <c r="JPO116" s="1009"/>
      <c r="JPP116" s="1009"/>
      <c r="JPQ116" s="1009"/>
      <c r="JPR116" s="1009"/>
      <c r="JPS116" s="1009"/>
      <c r="JPT116" s="1009"/>
      <c r="JPU116" s="1009"/>
      <c r="JPV116" s="1009"/>
      <c r="JPW116" s="1009"/>
      <c r="JPX116" s="1009"/>
      <c r="JPY116" s="1009"/>
      <c r="JPZ116" s="1009"/>
      <c r="JQA116" s="1009"/>
      <c r="JQB116" s="1009"/>
      <c r="JQC116" s="1009"/>
      <c r="JQD116" s="1009"/>
      <c r="JQE116" s="1009"/>
      <c r="JQF116" s="1009"/>
      <c r="JQG116" s="1009"/>
      <c r="JQH116" s="1009"/>
      <c r="JQI116" s="1009"/>
      <c r="JQJ116" s="1009"/>
      <c r="JQK116" s="1009"/>
      <c r="JQL116" s="1009"/>
      <c r="JQM116" s="1009"/>
      <c r="JQN116" s="1009"/>
      <c r="JQO116" s="1009"/>
      <c r="JQP116" s="1009"/>
      <c r="JQQ116" s="1009"/>
      <c r="JQR116" s="1009"/>
      <c r="JQS116" s="1009"/>
      <c r="JQT116" s="1009"/>
      <c r="JQU116" s="1009"/>
      <c r="JQV116" s="1009"/>
      <c r="JQW116" s="1009"/>
      <c r="JQX116" s="1009"/>
      <c r="JQY116" s="1009"/>
      <c r="JQZ116" s="1009"/>
      <c r="JRA116" s="1009"/>
      <c r="JRB116" s="1009"/>
      <c r="JRC116" s="1009"/>
      <c r="JRD116" s="1009"/>
      <c r="JRE116" s="1009"/>
      <c r="JRF116" s="1009"/>
      <c r="JRG116" s="1009"/>
      <c r="JRH116" s="1009"/>
      <c r="JRI116" s="1009"/>
      <c r="JRJ116" s="1009"/>
      <c r="JRK116" s="1009"/>
      <c r="JRL116" s="1009"/>
      <c r="JRM116" s="1009"/>
      <c r="JRN116" s="1009"/>
      <c r="JRO116" s="1009"/>
      <c r="JRP116" s="1009"/>
      <c r="JRQ116" s="1009"/>
      <c r="JRR116" s="1009"/>
      <c r="JRS116" s="1009"/>
      <c r="JRT116" s="1009"/>
      <c r="JRU116" s="1009"/>
      <c r="JRV116" s="1009"/>
      <c r="JRW116" s="1009"/>
      <c r="JRX116" s="1009"/>
      <c r="JRY116" s="1009"/>
      <c r="JRZ116" s="1009"/>
      <c r="JSA116" s="1009"/>
      <c r="JSB116" s="1009"/>
      <c r="JSC116" s="1009"/>
      <c r="JSD116" s="1009"/>
      <c r="JSE116" s="1009"/>
      <c r="JSF116" s="1009"/>
      <c r="JSG116" s="1009"/>
      <c r="JSH116" s="1009"/>
      <c r="JSI116" s="1009"/>
      <c r="JSJ116" s="1009"/>
      <c r="JSK116" s="1009"/>
      <c r="JSL116" s="1009"/>
      <c r="JSM116" s="1009"/>
      <c r="JSN116" s="1009"/>
      <c r="JSO116" s="1009"/>
      <c r="JSP116" s="1009"/>
      <c r="JSQ116" s="1009"/>
      <c r="JSR116" s="1009"/>
      <c r="JSS116" s="1009"/>
      <c r="JST116" s="1009"/>
      <c r="JSU116" s="1009"/>
      <c r="JSV116" s="1009"/>
      <c r="JSW116" s="1009"/>
      <c r="JSX116" s="1009"/>
      <c r="JSY116" s="1009"/>
      <c r="JSZ116" s="1009"/>
      <c r="JTA116" s="1009"/>
      <c r="JTB116" s="1009"/>
      <c r="JTC116" s="1009"/>
      <c r="JTD116" s="1009"/>
      <c r="JTE116" s="1009"/>
      <c r="JTF116" s="1009"/>
      <c r="JTG116" s="1009"/>
      <c r="JTH116" s="1009"/>
      <c r="JTI116" s="1009"/>
      <c r="JTJ116" s="1009"/>
      <c r="JTK116" s="1009"/>
      <c r="JTL116" s="1009"/>
      <c r="JTM116" s="1009"/>
      <c r="JTN116" s="1009"/>
      <c r="JTO116" s="1009"/>
      <c r="JTP116" s="1009"/>
      <c r="JTQ116" s="1009"/>
      <c r="JTR116" s="1009"/>
      <c r="JTS116" s="1009"/>
      <c r="JTT116" s="1009"/>
      <c r="JTU116" s="1009"/>
      <c r="JTV116" s="1009"/>
      <c r="JTW116" s="1009"/>
      <c r="JTX116" s="1009"/>
      <c r="JTY116" s="1009"/>
      <c r="JTZ116" s="1009"/>
      <c r="JUA116" s="1009"/>
      <c r="JUB116" s="1009"/>
      <c r="JUC116" s="1009"/>
      <c r="JUD116" s="1009"/>
      <c r="JUE116" s="1009"/>
      <c r="JUF116" s="1009"/>
      <c r="JUG116" s="1009"/>
      <c r="JUH116" s="1009"/>
      <c r="JUI116" s="1009"/>
      <c r="JUJ116" s="1009"/>
      <c r="JUK116" s="1009"/>
      <c r="JUL116" s="1009"/>
      <c r="JUM116" s="1009"/>
      <c r="JUN116" s="1009"/>
      <c r="JUO116" s="1009"/>
      <c r="JUP116" s="1009"/>
      <c r="JUQ116" s="1009"/>
      <c r="JUR116" s="1009"/>
      <c r="JUS116" s="1009"/>
      <c r="JUT116" s="1009"/>
      <c r="JUU116" s="1009"/>
      <c r="JUV116" s="1009"/>
      <c r="JUW116" s="1009"/>
      <c r="JUX116" s="1009"/>
      <c r="JUY116" s="1009"/>
      <c r="JUZ116" s="1009"/>
      <c r="JVA116" s="1009"/>
      <c r="JVB116" s="1009"/>
      <c r="JVC116" s="1009"/>
      <c r="JVD116" s="1009"/>
      <c r="JVE116" s="1009"/>
      <c r="JVF116" s="1009"/>
      <c r="JVG116" s="1009"/>
      <c r="JVH116" s="1009"/>
      <c r="JVI116" s="1009"/>
      <c r="JVJ116" s="1009"/>
      <c r="JVK116" s="1009"/>
      <c r="JVL116" s="1009"/>
      <c r="JVM116" s="1009"/>
      <c r="JVN116" s="1009"/>
      <c r="JVO116" s="1009"/>
      <c r="JVP116" s="1009"/>
      <c r="JVQ116" s="1009"/>
      <c r="JVR116" s="1009"/>
      <c r="JVS116" s="1009"/>
      <c r="JVT116" s="1009"/>
      <c r="JVU116" s="1009"/>
      <c r="JVV116" s="1009"/>
      <c r="JVW116" s="1009"/>
      <c r="JVX116" s="1009"/>
      <c r="JVY116" s="1009"/>
      <c r="JVZ116" s="1009"/>
      <c r="JWA116" s="1009"/>
      <c r="JWB116" s="1009"/>
      <c r="JWC116" s="1009"/>
      <c r="JWD116" s="1009"/>
      <c r="JWE116" s="1009"/>
      <c r="JWF116" s="1009"/>
      <c r="JWG116" s="1009"/>
      <c r="JWH116" s="1009"/>
      <c r="JWI116" s="1009"/>
      <c r="JWJ116" s="1009"/>
      <c r="JWK116" s="1009"/>
      <c r="JWL116" s="1009"/>
      <c r="JWM116" s="1009"/>
      <c r="JWN116" s="1009"/>
      <c r="JWO116" s="1009"/>
      <c r="JWP116" s="1009"/>
      <c r="JWQ116" s="1009"/>
      <c r="JWR116" s="1009"/>
      <c r="JWS116" s="1009"/>
      <c r="JWT116" s="1009"/>
      <c r="JWU116" s="1009"/>
      <c r="JWV116" s="1009"/>
      <c r="JWW116" s="1009"/>
      <c r="JWX116" s="1009"/>
      <c r="JWY116" s="1009"/>
      <c r="JWZ116" s="1009"/>
      <c r="JXA116" s="1009"/>
      <c r="JXB116" s="1009"/>
      <c r="JXC116" s="1009"/>
      <c r="JXD116" s="1009"/>
      <c r="JXE116" s="1009"/>
      <c r="JXF116" s="1009"/>
      <c r="JXG116" s="1009"/>
      <c r="JXH116" s="1009"/>
      <c r="JXI116" s="1009"/>
      <c r="JXJ116" s="1009"/>
      <c r="JXK116" s="1009"/>
      <c r="JXL116" s="1009"/>
      <c r="JXM116" s="1009"/>
      <c r="JXN116" s="1009"/>
      <c r="JXO116" s="1009"/>
      <c r="JXP116" s="1009"/>
      <c r="JXQ116" s="1009"/>
      <c r="JXR116" s="1009"/>
      <c r="JXS116" s="1009"/>
      <c r="JXT116" s="1009"/>
      <c r="JXU116" s="1009"/>
      <c r="JXV116" s="1009"/>
      <c r="JXW116" s="1009"/>
      <c r="JXX116" s="1009"/>
      <c r="JXY116" s="1009"/>
      <c r="JXZ116" s="1009"/>
      <c r="JYA116" s="1009"/>
      <c r="JYB116" s="1009"/>
      <c r="JYC116" s="1009"/>
      <c r="JYD116" s="1009"/>
      <c r="JYE116" s="1009"/>
      <c r="JYF116" s="1009"/>
      <c r="JYG116" s="1009"/>
      <c r="JYH116" s="1009"/>
      <c r="JYI116" s="1009"/>
      <c r="JYJ116" s="1009"/>
      <c r="JYK116" s="1009"/>
      <c r="JYL116" s="1009"/>
      <c r="JYM116" s="1009"/>
      <c r="JYN116" s="1009"/>
      <c r="JYO116" s="1009"/>
      <c r="JYP116" s="1009"/>
      <c r="JYQ116" s="1009"/>
      <c r="JYR116" s="1009"/>
      <c r="JYS116" s="1009"/>
      <c r="JYT116" s="1009"/>
      <c r="JYU116" s="1009"/>
      <c r="JYV116" s="1009"/>
      <c r="JYW116" s="1009"/>
      <c r="JYX116" s="1009"/>
      <c r="JYY116" s="1009"/>
      <c r="JYZ116" s="1009"/>
      <c r="JZA116" s="1009"/>
      <c r="JZB116" s="1009"/>
      <c r="JZC116" s="1009"/>
      <c r="JZD116" s="1009"/>
      <c r="JZE116" s="1009"/>
      <c r="JZF116" s="1009"/>
      <c r="JZG116" s="1009"/>
      <c r="JZH116" s="1009"/>
      <c r="JZI116" s="1009"/>
      <c r="JZJ116" s="1009"/>
      <c r="JZK116" s="1009"/>
      <c r="JZL116" s="1009"/>
      <c r="JZM116" s="1009"/>
      <c r="JZN116" s="1009"/>
      <c r="JZO116" s="1009"/>
      <c r="JZP116" s="1009"/>
      <c r="JZQ116" s="1009"/>
      <c r="JZR116" s="1009"/>
      <c r="JZS116" s="1009"/>
      <c r="JZT116" s="1009"/>
      <c r="JZU116" s="1009"/>
      <c r="JZV116" s="1009"/>
      <c r="JZW116" s="1009"/>
      <c r="JZX116" s="1009"/>
      <c r="JZY116" s="1009"/>
      <c r="JZZ116" s="1009"/>
      <c r="KAA116" s="1009"/>
      <c r="KAB116" s="1009"/>
      <c r="KAC116" s="1009"/>
      <c r="KAD116" s="1009"/>
      <c r="KAE116" s="1009"/>
      <c r="KAF116" s="1009"/>
      <c r="KAG116" s="1009"/>
      <c r="KAH116" s="1009"/>
      <c r="KAI116" s="1009"/>
      <c r="KAJ116" s="1009"/>
      <c r="KAK116" s="1009"/>
      <c r="KAL116" s="1009"/>
      <c r="KAM116" s="1009"/>
      <c r="KAN116" s="1009"/>
      <c r="KAO116" s="1009"/>
      <c r="KAP116" s="1009"/>
      <c r="KAQ116" s="1009"/>
      <c r="KAR116" s="1009"/>
      <c r="KAS116" s="1009"/>
      <c r="KAT116" s="1009"/>
      <c r="KAU116" s="1009"/>
      <c r="KAV116" s="1009"/>
      <c r="KAW116" s="1009"/>
      <c r="KAX116" s="1009"/>
      <c r="KAY116" s="1009"/>
      <c r="KAZ116" s="1009"/>
      <c r="KBA116" s="1009"/>
      <c r="KBB116" s="1009"/>
      <c r="KBC116" s="1009"/>
      <c r="KBD116" s="1009"/>
      <c r="KBE116" s="1009"/>
      <c r="KBF116" s="1009"/>
      <c r="KBG116" s="1009"/>
      <c r="KBH116" s="1009"/>
      <c r="KBI116" s="1009"/>
      <c r="KBJ116" s="1009"/>
      <c r="KBK116" s="1009"/>
      <c r="KBL116" s="1009"/>
      <c r="KBM116" s="1009"/>
      <c r="KBN116" s="1009"/>
      <c r="KBO116" s="1009"/>
      <c r="KBP116" s="1009"/>
      <c r="KBQ116" s="1009"/>
      <c r="KBR116" s="1009"/>
      <c r="KBS116" s="1009"/>
      <c r="KBT116" s="1009"/>
      <c r="KBU116" s="1009"/>
      <c r="KBV116" s="1009"/>
      <c r="KBW116" s="1009"/>
      <c r="KBX116" s="1009"/>
      <c r="KBY116" s="1009"/>
      <c r="KBZ116" s="1009"/>
      <c r="KCA116" s="1009"/>
      <c r="KCB116" s="1009"/>
      <c r="KCC116" s="1009"/>
      <c r="KCD116" s="1009"/>
      <c r="KCE116" s="1009"/>
      <c r="KCF116" s="1009"/>
      <c r="KCG116" s="1009"/>
      <c r="KCH116" s="1009"/>
      <c r="KCI116" s="1009"/>
      <c r="KCJ116" s="1009"/>
      <c r="KCK116" s="1009"/>
      <c r="KCL116" s="1009"/>
      <c r="KCM116" s="1009"/>
      <c r="KCN116" s="1009"/>
      <c r="KCO116" s="1009"/>
      <c r="KCP116" s="1009"/>
      <c r="KCQ116" s="1009"/>
      <c r="KCR116" s="1009"/>
      <c r="KCS116" s="1009"/>
      <c r="KCT116" s="1009"/>
      <c r="KCU116" s="1009"/>
      <c r="KCV116" s="1009"/>
      <c r="KCW116" s="1009"/>
      <c r="KCX116" s="1009"/>
      <c r="KCY116" s="1009"/>
      <c r="KCZ116" s="1009"/>
      <c r="KDA116" s="1009"/>
      <c r="KDB116" s="1009"/>
      <c r="KDC116" s="1009"/>
      <c r="KDD116" s="1009"/>
      <c r="KDE116" s="1009"/>
      <c r="KDF116" s="1009"/>
      <c r="KDG116" s="1009"/>
      <c r="KDH116" s="1009"/>
      <c r="KDI116" s="1009"/>
      <c r="KDJ116" s="1009"/>
      <c r="KDK116" s="1009"/>
      <c r="KDL116" s="1009"/>
      <c r="KDM116" s="1009"/>
      <c r="KDN116" s="1009"/>
      <c r="KDO116" s="1009"/>
      <c r="KDP116" s="1009"/>
      <c r="KDQ116" s="1009"/>
      <c r="KDR116" s="1009"/>
      <c r="KDS116" s="1009"/>
      <c r="KDT116" s="1009"/>
      <c r="KDU116" s="1009"/>
      <c r="KDV116" s="1009"/>
      <c r="KDW116" s="1009"/>
      <c r="KDX116" s="1009"/>
      <c r="KDY116" s="1009"/>
      <c r="KDZ116" s="1009"/>
      <c r="KEA116" s="1009"/>
      <c r="KEB116" s="1009"/>
      <c r="KEC116" s="1009"/>
      <c r="KED116" s="1009"/>
      <c r="KEE116" s="1009"/>
      <c r="KEF116" s="1009"/>
      <c r="KEG116" s="1009"/>
      <c r="KEH116" s="1009"/>
      <c r="KEI116" s="1009"/>
      <c r="KEJ116" s="1009"/>
      <c r="KEK116" s="1009"/>
      <c r="KEL116" s="1009"/>
      <c r="KEM116" s="1009"/>
      <c r="KEN116" s="1009"/>
      <c r="KEO116" s="1009"/>
      <c r="KEP116" s="1009"/>
      <c r="KEQ116" s="1009"/>
      <c r="KER116" s="1009"/>
      <c r="KES116" s="1009"/>
      <c r="KET116" s="1009"/>
      <c r="KEU116" s="1009"/>
      <c r="KEV116" s="1009"/>
      <c r="KEW116" s="1009"/>
      <c r="KEX116" s="1009"/>
      <c r="KEY116" s="1009"/>
      <c r="KEZ116" s="1009"/>
      <c r="KFA116" s="1009"/>
      <c r="KFB116" s="1009"/>
      <c r="KFC116" s="1009"/>
      <c r="KFD116" s="1009"/>
      <c r="KFE116" s="1009"/>
      <c r="KFF116" s="1009"/>
      <c r="KFG116" s="1009"/>
      <c r="KFH116" s="1009"/>
      <c r="KFI116" s="1009"/>
      <c r="KFJ116" s="1009"/>
      <c r="KFK116" s="1009"/>
      <c r="KFL116" s="1009"/>
      <c r="KFM116" s="1009"/>
      <c r="KFN116" s="1009"/>
      <c r="KFO116" s="1009"/>
      <c r="KFP116" s="1009"/>
      <c r="KFQ116" s="1009"/>
      <c r="KFR116" s="1009"/>
      <c r="KFS116" s="1009"/>
      <c r="KFT116" s="1009"/>
      <c r="KFU116" s="1009"/>
      <c r="KFV116" s="1009"/>
      <c r="KFW116" s="1009"/>
      <c r="KFX116" s="1009"/>
      <c r="KFY116" s="1009"/>
      <c r="KFZ116" s="1009"/>
      <c r="KGA116" s="1009"/>
      <c r="KGB116" s="1009"/>
      <c r="KGC116" s="1009"/>
      <c r="KGD116" s="1009"/>
      <c r="KGE116" s="1009"/>
      <c r="KGF116" s="1009"/>
      <c r="KGG116" s="1009"/>
      <c r="KGH116" s="1009"/>
      <c r="KGI116" s="1009"/>
      <c r="KGJ116" s="1009"/>
      <c r="KGK116" s="1009"/>
      <c r="KGL116" s="1009"/>
      <c r="KGM116" s="1009"/>
      <c r="KGN116" s="1009"/>
      <c r="KGO116" s="1009"/>
      <c r="KGP116" s="1009"/>
      <c r="KGQ116" s="1009"/>
      <c r="KGR116" s="1009"/>
      <c r="KGS116" s="1009"/>
      <c r="KGT116" s="1009"/>
      <c r="KGU116" s="1009"/>
      <c r="KGV116" s="1009"/>
      <c r="KGW116" s="1009"/>
      <c r="KGX116" s="1009"/>
      <c r="KGY116" s="1009"/>
      <c r="KGZ116" s="1009"/>
      <c r="KHA116" s="1009"/>
      <c r="KHB116" s="1009"/>
      <c r="KHC116" s="1009"/>
      <c r="KHD116" s="1009"/>
      <c r="KHE116" s="1009"/>
      <c r="KHF116" s="1009"/>
      <c r="KHG116" s="1009"/>
      <c r="KHH116" s="1009"/>
      <c r="KHI116" s="1009"/>
      <c r="KHJ116" s="1009"/>
      <c r="KHK116" s="1009"/>
      <c r="KHL116" s="1009"/>
      <c r="KHM116" s="1009"/>
      <c r="KHN116" s="1009"/>
      <c r="KHO116" s="1009"/>
      <c r="KHP116" s="1009"/>
      <c r="KHQ116" s="1009"/>
      <c r="KHR116" s="1009"/>
      <c r="KHS116" s="1009"/>
      <c r="KHT116" s="1009"/>
      <c r="KHU116" s="1009"/>
      <c r="KHV116" s="1009"/>
      <c r="KHW116" s="1009"/>
      <c r="KHX116" s="1009"/>
      <c r="KHY116" s="1009"/>
      <c r="KHZ116" s="1009"/>
      <c r="KIA116" s="1009"/>
      <c r="KIB116" s="1009"/>
      <c r="KIC116" s="1009"/>
      <c r="KID116" s="1009"/>
      <c r="KIE116" s="1009"/>
      <c r="KIF116" s="1009"/>
      <c r="KIG116" s="1009"/>
      <c r="KIH116" s="1009"/>
      <c r="KII116" s="1009"/>
      <c r="KIJ116" s="1009"/>
      <c r="KIK116" s="1009"/>
      <c r="KIL116" s="1009"/>
      <c r="KIM116" s="1009"/>
      <c r="KIN116" s="1009"/>
      <c r="KIO116" s="1009"/>
      <c r="KIP116" s="1009"/>
      <c r="KIQ116" s="1009"/>
      <c r="KIR116" s="1009"/>
      <c r="KIS116" s="1009"/>
      <c r="KIT116" s="1009"/>
      <c r="KIU116" s="1009"/>
      <c r="KIV116" s="1009"/>
      <c r="KIW116" s="1009"/>
      <c r="KIX116" s="1009"/>
      <c r="KIY116" s="1009"/>
      <c r="KIZ116" s="1009"/>
      <c r="KJA116" s="1009"/>
      <c r="KJB116" s="1009"/>
      <c r="KJC116" s="1009"/>
      <c r="KJD116" s="1009"/>
      <c r="KJE116" s="1009"/>
      <c r="KJF116" s="1009"/>
      <c r="KJG116" s="1009"/>
      <c r="KJH116" s="1009"/>
      <c r="KJI116" s="1009"/>
      <c r="KJJ116" s="1009"/>
      <c r="KJK116" s="1009"/>
      <c r="KJL116" s="1009"/>
      <c r="KJM116" s="1009"/>
      <c r="KJN116" s="1009"/>
      <c r="KJO116" s="1009"/>
      <c r="KJP116" s="1009"/>
      <c r="KJQ116" s="1009"/>
      <c r="KJR116" s="1009"/>
      <c r="KJS116" s="1009"/>
      <c r="KJT116" s="1009"/>
      <c r="KJU116" s="1009"/>
      <c r="KJV116" s="1009"/>
      <c r="KJW116" s="1009"/>
      <c r="KJX116" s="1009"/>
      <c r="KJY116" s="1009"/>
      <c r="KJZ116" s="1009"/>
      <c r="KKA116" s="1009"/>
      <c r="KKB116" s="1009"/>
      <c r="KKC116" s="1009"/>
      <c r="KKD116" s="1009"/>
      <c r="KKE116" s="1009"/>
      <c r="KKF116" s="1009"/>
      <c r="KKG116" s="1009"/>
      <c r="KKH116" s="1009"/>
      <c r="KKI116" s="1009"/>
      <c r="KKJ116" s="1009"/>
      <c r="KKK116" s="1009"/>
      <c r="KKL116" s="1009"/>
      <c r="KKM116" s="1009"/>
      <c r="KKN116" s="1009"/>
      <c r="KKO116" s="1009"/>
      <c r="KKP116" s="1009"/>
      <c r="KKQ116" s="1009"/>
      <c r="KKR116" s="1009"/>
      <c r="KKS116" s="1009"/>
      <c r="KKT116" s="1009"/>
      <c r="KKU116" s="1009"/>
      <c r="KKV116" s="1009"/>
      <c r="KKW116" s="1009"/>
      <c r="KKX116" s="1009"/>
      <c r="KKY116" s="1009"/>
      <c r="KKZ116" s="1009"/>
      <c r="KLA116" s="1009"/>
      <c r="KLB116" s="1009"/>
      <c r="KLC116" s="1009"/>
      <c r="KLD116" s="1009"/>
      <c r="KLE116" s="1009"/>
      <c r="KLF116" s="1009"/>
      <c r="KLG116" s="1009"/>
      <c r="KLH116" s="1009"/>
      <c r="KLI116" s="1009"/>
      <c r="KLJ116" s="1009"/>
      <c r="KLK116" s="1009"/>
      <c r="KLL116" s="1009"/>
      <c r="KLM116" s="1009"/>
      <c r="KLN116" s="1009"/>
      <c r="KLO116" s="1009"/>
      <c r="KLP116" s="1009"/>
      <c r="KLQ116" s="1009"/>
      <c r="KLR116" s="1009"/>
      <c r="KLS116" s="1009"/>
      <c r="KLT116" s="1009"/>
      <c r="KLU116" s="1009"/>
      <c r="KLV116" s="1009"/>
      <c r="KLW116" s="1009"/>
      <c r="KLX116" s="1009"/>
      <c r="KLY116" s="1009"/>
      <c r="KLZ116" s="1009"/>
      <c r="KMA116" s="1009"/>
      <c r="KMB116" s="1009"/>
      <c r="KMC116" s="1009"/>
      <c r="KMD116" s="1009"/>
      <c r="KME116" s="1009"/>
      <c r="KMF116" s="1009"/>
      <c r="KMG116" s="1009"/>
      <c r="KMH116" s="1009"/>
      <c r="KMI116" s="1009"/>
      <c r="KMJ116" s="1009"/>
      <c r="KMK116" s="1009"/>
      <c r="KML116" s="1009"/>
      <c r="KMM116" s="1009"/>
      <c r="KMN116" s="1009"/>
      <c r="KMO116" s="1009"/>
      <c r="KMP116" s="1009"/>
      <c r="KMQ116" s="1009"/>
      <c r="KMR116" s="1009"/>
      <c r="KMS116" s="1009"/>
      <c r="KMT116" s="1009"/>
      <c r="KMU116" s="1009"/>
      <c r="KMV116" s="1009"/>
      <c r="KMW116" s="1009"/>
      <c r="KMX116" s="1009"/>
      <c r="KMY116" s="1009"/>
      <c r="KMZ116" s="1009"/>
      <c r="KNA116" s="1009"/>
      <c r="KNB116" s="1009"/>
      <c r="KNC116" s="1009"/>
      <c r="KND116" s="1009"/>
      <c r="KNE116" s="1009"/>
      <c r="KNF116" s="1009"/>
      <c r="KNG116" s="1009"/>
      <c r="KNH116" s="1009"/>
      <c r="KNI116" s="1009"/>
      <c r="KNJ116" s="1009"/>
      <c r="KNK116" s="1009"/>
      <c r="KNL116" s="1009"/>
      <c r="KNM116" s="1009"/>
      <c r="KNN116" s="1009"/>
      <c r="KNO116" s="1009"/>
      <c r="KNP116" s="1009"/>
      <c r="KNQ116" s="1009"/>
      <c r="KNR116" s="1009"/>
      <c r="KNS116" s="1009"/>
      <c r="KNT116" s="1009"/>
      <c r="KNU116" s="1009"/>
      <c r="KNV116" s="1009"/>
      <c r="KNW116" s="1009"/>
      <c r="KNX116" s="1009"/>
      <c r="KNY116" s="1009"/>
      <c r="KNZ116" s="1009"/>
      <c r="KOA116" s="1009"/>
      <c r="KOB116" s="1009"/>
      <c r="KOC116" s="1009"/>
      <c r="KOD116" s="1009"/>
      <c r="KOE116" s="1009"/>
      <c r="KOF116" s="1009"/>
      <c r="KOG116" s="1009"/>
      <c r="KOH116" s="1009"/>
      <c r="KOI116" s="1009"/>
      <c r="KOJ116" s="1009"/>
      <c r="KOK116" s="1009"/>
      <c r="KOL116" s="1009"/>
      <c r="KOM116" s="1009"/>
      <c r="KON116" s="1009"/>
      <c r="KOO116" s="1009"/>
      <c r="KOP116" s="1009"/>
      <c r="KOQ116" s="1009"/>
      <c r="KOR116" s="1009"/>
      <c r="KOS116" s="1009"/>
      <c r="KOT116" s="1009"/>
      <c r="KOU116" s="1009"/>
      <c r="KOV116" s="1009"/>
      <c r="KOW116" s="1009"/>
      <c r="KOX116" s="1009"/>
      <c r="KOY116" s="1009"/>
      <c r="KOZ116" s="1009"/>
      <c r="KPA116" s="1009"/>
      <c r="KPB116" s="1009"/>
      <c r="KPC116" s="1009"/>
      <c r="KPD116" s="1009"/>
      <c r="KPE116" s="1009"/>
      <c r="KPF116" s="1009"/>
      <c r="KPG116" s="1009"/>
      <c r="KPH116" s="1009"/>
      <c r="KPI116" s="1009"/>
      <c r="KPJ116" s="1009"/>
      <c r="KPK116" s="1009"/>
      <c r="KPL116" s="1009"/>
      <c r="KPM116" s="1009"/>
      <c r="KPN116" s="1009"/>
      <c r="KPO116" s="1009"/>
      <c r="KPP116" s="1009"/>
      <c r="KPQ116" s="1009"/>
      <c r="KPR116" s="1009"/>
      <c r="KPS116" s="1009"/>
      <c r="KPT116" s="1009"/>
      <c r="KPU116" s="1009"/>
      <c r="KPV116" s="1009"/>
      <c r="KPW116" s="1009"/>
      <c r="KPX116" s="1009"/>
      <c r="KPY116" s="1009"/>
      <c r="KPZ116" s="1009"/>
      <c r="KQA116" s="1009"/>
      <c r="KQB116" s="1009"/>
      <c r="KQC116" s="1009"/>
      <c r="KQD116" s="1009"/>
      <c r="KQE116" s="1009"/>
      <c r="KQF116" s="1009"/>
      <c r="KQG116" s="1009"/>
      <c r="KQH116" s="1009"/>
      <c r="KQI116" s="1009"/>
      <c r="KQJ116" s="1009"/>
      <c r="KQK116" s="1009"/>
      <c r="KQL116" s="1009"/>
      <c r="KQM116" s="1009"/>
      <c r="KQN116" s="1009"/>
      <c r="KQO116" s="1009"/>
      <c r="KQP116" s="1009"/>
      <c r="KQQ116" s="1009"/>
      <c r="KQR116" s="1009"/>
      <c r="KQS116" s="1009"/>
      <c r="KQT116" s="1009"/>
      <c r="KQU116" s="1009"/>
      <c r="KQV116" s="1009"/>
      <c r="KQW116" s="1009"/>
      <c r="KQX116" s="1009"/>
      <c r="KQY116" s="1009"/>
      <c r="KQZ116" s="1009"/>
      <c r="KRA116" s="1009"/>
      <c r="KRB116" s="1009"/>
      <c r="KRC116" s="1009"/>
      <c r="KRD116" s="1009"/>
      <c r="KRE116" s="1009"/>
      <c r="KRF116" s="1009"/>
      <c r="KRG116" s="1009"/>
      <c r="KRH116" s="1009"/>
      <c r="KRI116" s="1009"/>
      <c r="KRJ116" s="1009"/>
      <c r="KRK116" s="1009"/>
      <c r="KRL116" s="1009"/>
      <c r="KRM116" s="1009"/>
      <c r="KRN116" s="1009"/>
      <c r="KRO116" s="1009"/>
      <c r="KRP116" s="1009"/>
      <c r="KRQ116" s="1009"/>
      <c r="KRR116" s="1009"/>
      <c r="KRS116" s="1009"/>
      <c r="KRT116" s="1009"/>
      <c r="KRU116" s="1009"/>
      <c r="KRV116" s="1009"/>
      <c r="KRW116" s="1009"/>
      <c r="KRX116" s="1009"/>
      <c r="KRY116" s="1009"/>
      <c r="KRZ116" s="1009"/>
      <c r="KSA116" s="1009"/>
      <c r="KSB116" s="1009"/>
      <c r="KSC116" s="1009"/>
      <c r="KSD116" s="1009"/>
      <c r="KSE116" s="1009"/>
      <c r="KSF116" s="1009"/>
      <c r="KSG116" s="1009"/>
      <c r="KSH116" s="1009"/>
      <c r="KSI116" s="1009"/>
      <c r="KSJ116" s="1009"/>
      <c r="KSK116" s="1009"/>
      <c r="KSL116" s="1009"/>
      <c r="KSM116" s="1009"/>
      <c r="KSN116" s="1009"/>
      <c r="KSO116" s="1009"/>
      <c r="KSP116" s="1009"/>
      <c r="KSQ116" s="1009"/>
      <c r="KSR116" s="1009"/>
      <c r="KSS116" s="1009"/>
      <c r="KST116" s="1009"/>
      <c r="KSU116" s="1009"/>
      <c r="KSV116" s="1009"/>
      <c r="KSW116" s="1009"/>
      <c r="KSX116" s="1009"/>
      <c r="KSY116" s="1009"/>
      <c r="KSZ116" s="1009"/>
      <c r="KTA116" s="1009"/>
      <c r="KTB116" s="1009"/>
      <c r="KTC116" s="1009"/>
      <c r="KTD116" s="1009"/>
      <c r="KTE116" s="1009"/>
      <c r="KTF116" s="1009"/>
      <c r="KTG116" s="1009"/>
      <c r="KTH116" s="1009"/>
      <c r="KTI116" s="1009"/>
      <c r="KTJ116" s="1009"/>
      <c r="KTK116" s="1009"/>
      <c r="KTL116" s="1009"/>
      <c r="KTM116" s="1009"/>
      <c r="KTN116" s="1009"/>
      <c r="KTO116" s="1009"/>
      <c r="KTP116" s="1009"/>
      <c r="KTQ116" s="1009"/>
      <c r="KTR116" s="1009"/>
      <c r="KTS116" s="1009"/>
      <c r="KTT116" s="1009"/>
      <c r="KTU116" s="1009"/>
      <c r="KTV116" s="1009"/>
      <c r="KTW116" s="1009"/>
      <c r="KTX116" s="1009"/>
      <c r="KTY116" s="1009"/>
      <c r="KTZ116" s="1009"/>
      <c r="KUA116" s="1009"/>
      <c r="KUB116" s="1009"/>
      <c r="KUC116" s="1009"/>
      <c r="KUD116" s="1009"/>
      <c r="KUE116" s="1009"/>
      <c r="KUF116" s="1009"/>
      <c r="KUG116" s="1009"/>
      <c r="KUH116" s="1009"/>
      <c r="KUI116" s="1009"/>
      <c r="KUJ116" s="1009"/>
      <c r="KUK116" s="1009"/>
      <c r="KUL116" s="1009"/>
      <c r="KUM116" s="1009"/>
      <c r="KUN116" s="1009"/>
      <c r="KUO116" s="1009"/>
      <c r="KUP116" s="1009"/>
      <c r="KUQ116" s="1009"/>
      <c r="KUR116" s="1009"/>
      <c r="KUS116" s="1009"/>
      <c r="KUT116" s="1009"/>
      <c r="KUU116" s="1009"/>
      <c r="KUV116" s="1009"/>
      <c r="KUW116" s="1009"/>
      <c r="KUX116" s="1009"/>
      <c r="KUY116" s="1009"/>
      <c r="KUZ116" s="1009"/>
      <c r="KVA116" s="1009"/>
      <c r="KVB116" s="1009"/>
      <c r="KVC116" s="1009"/>
      <c r="KVD116" s="1009"/>
      <c r="KVE116" s="1009"/>
      <c r="KVF116" s="1009"/>
      <c r="KVG116" s="1009"/>
      <c r="KVH116" s="1009"/>
      <c r="KVI116" s="1009"/>
      <c r="KVJ116" s="1009"/>
      <c r="KVK116" s="1009"/>
      <c r="KVL116" s="1009"/>
      <c r="KVM116" s="1009"/>
      <c r="KVN116" s="1009"/>
      <c r="KVO116" s="1009"/>
      <c r="KVP116" s="1009"/>
      <c r="KVQ116" s="1009"/>
      <c r="KVR116" s="1009"/>
      <c r="KVS116" s="1009"/>
      <c r="KVT116" s="1009"/>
      <c r="KVU116" s="1009"/>
      <c r="KVV116" s="1009"/>
      <c r="KVW116" s="1009"/>
      <c r="KVX116" s="1009"/>
      <c r="KVY116" s="1009"/>
      <c r="KVZ116" s="1009"/>
      <c r="KWA116" s="1009"/>
      <c r="KWB116" s="1009"/>
      <c r="KWC116" s="1009"/>
      <c r="KWD116" s="1009"/>
      <c r="KWE116" s="1009"/>
      <c r="KWF116" s="1009"/>
      <c r="KWG116" s="1009"/>
      <c r="KWH116" s="1009"/>
      <c r="KWI116" s="1009"/>
      <c r="KWJ116" s="1009"/>
      <c r="KWK116" s="1009"/>
      <c r="KWL116" s="1009"/>
      <c r="KWM116" s="1009"/>
      <c r="KWN116" s="1009"/>
      <c r="KWO116" s="1009"/>
      <c r="KWP116" s="1009"/>
      <c r="KWQ116" s="1009"/>
      <c r="KWR116" s="1009"/>
      <c r="KWS116" s="1009"/>
      <c r="KWT116" s="1009"/>
      <c r="KWU116" s="1009"/>
      <c r="KWV116" s="1009"/>
      <c r="KWW116" s="1009"/>
      <c r="KWX116" s="1009"/>
      <c r="KWY116" s="1009"/>
      <c r="KWZ116" s="1009"/>
      <c r="KXA116" s="1009"/>
      <c r="KXB116" s="1009"/>
      <c r="KXC116" s="1009"/>
      <c r="KXD116" s="1009"/>
      <c r="KXE116" s="1009"/>
      <c r="KXF116" s="1009"/>
      <c r="KXG116" s="1009"/>
      <c r="KXH116" s="1009"/>
      <c r="KXI116" s="1009"/>
      <c r="KXJ116" s="1009"/>
      <c r="KXK116" s="1009"/>
      <c r="KXL116" s="1009"/>
      <c r="KXM116" s="1009"/>
      <c r="KXN116" s="1009"/>
      <c r="KXO116" s="1009"/>
      <c r="KXP116" s="1009"/>
      <c r="KXQ116" s="1009"/>
      <c r="KXR116" s="1009"/>
      <c r="KXS116" s="1009"/>
      <c r="KXT116" s="1009"/>
      <c r="KXU116" s="1009"/>
      <c r="KXV116" s="1009"/>
      <c r="KXW116" s="1009"/>
      <c r="KXX116" s="1009"/>
      <c r="KXY116" s="1009"/>
      <c r="KXZ116" s="1009"/>
      <c r="KYA116" s="1009"/>
      <c r="KYB116" s="1009"/>
      <c r="KYC116" s="1009"/>
      <c r="KYD116" s="1009"/>
      <c r="KYE116" s="1009"/>
      <c r="KYF116" s="1009"/>
      <c r="KYG116" s="1009"/>
      <c r="KYH116" s="1009"/>
      <c r="KYI116" s="1009"/>
      <c r="KYJ116" s="1009"/>
      <c r="KYK116" s="1009"/>
      <c r="KYL116" s="1009"/>
      <c r="KYM116" s="1009"/>
      <c r="KYN116" s="1009"/>
      <c r="KYO116" s="1009"/>
      <c r="KYP116" s="1009"/>
      <c r="KYQ116" s="1009"/>
      <c r="KYR116" s="1009"/>
      <c r="KYS116" s="1009"/>
      <c r="KYT116" s="1009"/>
      <c r="KYU116" s="1009"/>
      <c r="KYV116" s="1009"/>
      <c r="KYW116" s="1009"/>
      <c r="KYX116" s="1009"/>
      <c r="KYY116" s="1009"/>
      <c r="KYZ116" s="1009"/>
      <c r="KZA116" s="1009"/>
      <c r="KZB116" s="1009"/>
      <c r="KZC116" s="1009"/>
      <c r="KZD116" s="1009"/>
      <c r="KZE116" s="1009"/>
      <c r="KZF116" s="1009"/>
      <c r="KZG116" s="1009"/>
      <c r="KZH116" s="1009"/>
      <c r="KZI116" s="1009"/>
      <c r="KZJ116" s="1009"/>
      <c r="KZK116" s="1009"/>
      <c r="KZL116" s="1009"/>
      <c r="KZM116" s="1009"/>
      <c r="KZN116" s="1009"/>
      <c r="KZO116" s="1009"/>
      <c r="KZP116" s="1009"/>
      <c r="KZQ116" s="1009"/>
      <c r="KZR116" s="1009"/>
      <c r="KZS116" s="1009"/>
      <c r="KZT116" s="1009"/>
      <c r="KZU116" s="1009"/>
      <c r="KZV116" s="1009"/>
      <c r="KZW116" s="1009"/>
      <c r="KZX116" s="1009"/>
      <c r="KZY116" s="1009"/>
      <c r="KZZ116" s="1009"/>
      <c r="LAA116" s="1009"/>
      <c r="LAB116" s="1009"/>
      <c r="LAC116" s="1009"/>
      <c r="LAD116" s="1009"/>
      <c r="LAE116" s="1009"/>
      <c r="LAF116" s="1009"/>
      <c r="LAG116" s="1009"/>
      <c r="LAH116" s="1009"/>
      <c r="LAI116" s="1009"/>
      <c r="LAJ116" s="1009"/>
      <c r="LAK116" s="1009"/>
      <c r="LAL116" s="1009"/>
      <c r="LAM116" s="1009"/>
      <c r="LAN116" s="1009"/>
      <c r="LAO116" s="1009"/>
      <c r="LAP116" s="1009"/>
      <c r="LAQ116" s="1009"/>
      <c r="LAR116" s="1009"/>
      <c r="LAS116" s="1009"/>
      <c r="LAT116" s="1009"/>
      <c r="LAU116" s="1009"/>
      <c r="LAV116" s="1009"/>
      <c r="LAW116" s="1009"/>
      <c r="LAX116" s="1009"/>
      <c r="LAY116" s="1009"/>
      <c r="LAZ116" s="1009"/>
      <c r="LBA116" s="1009"/>
      <c r="LBB116" s="1009"/>
      <c r="LBC116" s="1009"/>
      <c r="LBD116" s="1009"/>
      <c r="LBE116" s="1009"/>
      <c r="LBF116" s="1009"/>
      <c r="LBG116" s="1009"/>
      <c r="LBH116" s="1009"/>
      <c r="LBI116" s="1009"/>
      <c r="LBJ116" s="1009"/>
      <c r="LBK116" s="1009"/>
      <c r="LBL116" s="1009"/>
      <c r="LBM116" s="1009"/>
      <c r="LBN116" s="1009"/>
      <c r="LBO116" s="1009"/>
      <c r="LBP116" s="1009"/>
      <c r="LBQ116" s="1009"/>
      <c r="LBR116" s="1009"/>
      <c r="LBS116" s="1009"/>
      <c r="LBT116" s="1009"/>
      <c r="LBU116" s="1009"/>
      <c r="LBV116" s="1009"/>
      <c r="LBW116" s="1009"/>
      <c r="LBX116" s="1009"/>
      <c r="LBY116" s="1009"/>
      <c r="LBZ116" s="1009"/>
      <c r="LCA116" s="1009"/>
      <c r="LCB116" s="1009"/>
      <c r="LCC116" s="1009"/>
      <c r="LCD116" s="1009"/>
      <c r="LCE116" s="1009"/>
      <c r="LCF116" s="1009"/>
      <c r="LCG116" s="1009"/>
      <c r="LCH116" s="1009"/>
      <c r="LCI116" s="1009"/>
      <c r="LCJ116" s="1009"/>
      <c r="LCK116" s="1009"/>
      <c r="LCL116" s="1009"/>
      <c r="LCM116" s="1009"/>
      <c r="LCN116" s="1009"/>
      <c r="LCO116" s="1009"/>
      <c r="LCP116" s="1009"/>
      <c r="LCQ116" s="1009"/>
      <c r="LCR116" s="1009"/>
      <c r="LCS116" s="1009"/>
      <c r="LCT116" s="1009"/>
      <c r="LCU116" s="1009"/>
      <c r="LCV116" s="1009"/>
      <c r="LCW116" s="1009"/>
      <c r="LCX116" s="1009"/>
      <c r="LCY116" s="1009"/>
      <c r="LCZ116" s="1009"/>
      <c r="LDA116" s="1009"/>
      <c r="LDB116" s="1009"/>
      <c r="LDC116" s="1009"/>
      <c r="LDD116" s="1009"/>
      <c r="LDE116" s="1009"/>
      <c r="LDF116" s="1009"/>
      <c r="LDG116" s="1009"/>
      <c r="LDH116" s="1009"/>
      <c r="LDI116" s="1009"/>
      <c r="LDJ116" s="1009"/>
      <c r="LDK116" s="1009"/>
      <c r="LDL116" s="1009"/>
      <c r="LDM116" s="1009"/>
      <c r="LDN116" s="1009"/>
      <c r="LDO116" s="1009"/>
      <c r="LDP116" s="1009"/>
      <c r="LDQ116" s="1009"/>
      <c r="LDR116" s="1009"/>
      <c r="LDS116" s="1009"/>
      <c r="LDT116" s="1009"/>
      <c r="LDU116" s="1009"/>
      <c r="LDV116" s="1009"/>
      <c r="LDW116" s="1009"/>
      <c r="LDX116" s="1009"/>
      <c r="LDY116" s="1009"/>
      <c r="LDZ116" s="1009"/>
      <c r="LEA116" s="1009"/>
      <c r="LEB116" s="1009"/>
      <c r="LEC116" s="1009"/>
      <c r="LED116" s="1009"/>
      <c r="LEE116" s="1009"/>
      <c r="LEF116" s="1009"/>
      <c r="LEG116" s="1009"/>
      <c r="LEH116" s="1009"/>
      <c r="LEI116" s="1009"/>
      <c r="LEJ116" s="1009"/>
      <c r="LEK116" s="1009"/>
      <c r="LEL116" s="1009"/>
      <c r="LEM116" s="1009"/>
      <c r="LEN116" s="1009"/>
      <c r="LEO116" s="1009"/>
      <c r="LEP116" s="1009"/>
      <c r="LEQ116" s="1009"/>
      <c r="LER116" s="1009"/>
      <c r="LES116" s="1009"/>
      <c r="LET116" s="1009"/>
      <c r="LEU116" s="1009"/>
      <c r="LEV116" s="1009"/>
      <c r="LEW116" s="1009"/>
      <c r="LEX116" s="1009"/>
      <c r="LEY116" s="1009"/>
      <c r="LEZ116" s="1009"/>
      <c r="LFA116" s="1009"/>
      <c r="LFB116" s="1009"/>
      <c r="LFC116" s="1009"/>
      <c r="LFD116" s="1009"/>
      <c r="LFE116" s="1009"/>
      <c r="LFF116" s="1009"/>
      <c r="LFG116" s="1009"/>
      <c r="LFH116" s="1009"/>
      <c r="LFI116" s="1009"/>
      <c r="LFJ116" s="1009"/>
      <c r="LFK116" s="1009"/>
      <c r="LFL116" s="1009"/>
      <c r="LFM116" s="1009"/>
      <c r="LFN116" s="1009"/>
      <c r="LFO116" s="1009"/>
      <c r="LFP116" s="1009"/>
      <c r="LFQ116" s="1009"/>
      <c r="LFR116" s="1009"/>
      <c r="LFS116" s="1009"/>
      <c r="LFT116" s="1009"/>
      <c r="LFU116" s="1009"/>
      <c r="LFV116" s="1009"/>
      <c r="LFW116" s="1009"/>
      <c r="LFX116" s="1009"/>
      <c r="LFY116" s="1009"/>
      <c r="LFZ116" s="1009"/>
      <c r="LGA116" s="1009"/>
      <c r="LGB116" s="1009"/>
      <c r="LGC116" s="1009"/>
      <c r="LGD116" s="1009"/>
      <c r="LGE116" s="1009"/>
      <c r="LGF116" s="1009"/>
      <c r="LGG116" s="1009"/>
      <c r="LGH116" s="1009"/>
      <c r="LGI116" s="1009"/>
      <c r="LGJ116" s="1009"/>
      <c r="LGK116" s="1009"/>
      <c r="LGL116" s="1009"/>
      <c r="LGM116" s="1009"/>
      <c r="LGN116" s="1009"/>
      <c r="LGO116" s="1009"/>
      <c r="LGP116" s="1009"/>
      <c r="LGQ116" s="1009"/>
      <c r="LGR116" s="1009"/>
      <c r="LGS116" s="1009"/>
      <c r="LGT116" s="1009"/>
      <c r="LGU116" s="1009"/>
      <c r="LGV116" s="1009"/>
      <c r="LGW116" s="1009"/>
      <c r="LGX116" s="1009"/>
      <c r="LGY116" s="1009"/>
      <c r="LGZ116" s="1009"/>
      <c r="LHA116" s="1009"/>
      <c r="LHB116" s="1009"/>
      <c r="LHC116" s="1009"/>
      <c r="LHD116" s="1009"/>
      <c r="LHE116" s="1009"/>
      <c r="LHF116" s="1009"/>
      <c r="LHG116" s="1009"/>
      <c r="LHH116" s="1009"/>
      <c r="LHI116" s="1009"/>
      <c r="LHJ116" s="1009"/>
      <c r="LHK116" s="1009"/>
      <c r="LHL116" s="1009"/>
      <c r="LHM116" s="1009"/>
      <c r="LHN116" s="1009"/>
      <c r="LHO116" s="1009"/>
      <c r="LHP116" s="1009"/>
      <c r="LHQ116" s="1009"/>
      <c r="LHR116" s="1009"/>
      <c r="LHS116" s="1009"/>
      <c r="LHT116" s="1009"/>
      <c r="LHU116" s="1009"/>
      <c r="LHV116" s="1009"/>
      <c r="LHW116" s="1009"/>
      <c r="LHX116" s="1009"/>
      <c r="LHY116" s="1009"/>
      <c r="LHZ116" s="1009"/>
      <c r="LIA116" s="1009"/>
      <c r="LIB116" s="1009"/>
      <c r="LIC116" s="1009"/>
      <c r="LID116" s="1009"/>
      <c r="LIE116" s="1009"/>
      <c r="LIF116" s="1009"/>
      <c r="LIG116" s="1009"/>
      <c r="LIH116" s="1009"/>
      <c r="LII116" s="1009"/>
      <c r="LIJ116" s="1009"/>
      <c r="LIK116" s="1009"/>
      <c r="LIL116" s="1009"/>
      <c r="LIM116" s="1009"/>
      <c r="LIN116" s="1009"/>
      <c r="LIO116" s="1009"/>
      <c r="LIP116" s="1009"/>
      <c r="LIQ116" s="1009"/>
      <c r="LIR116" s="1009"/>
      <c r="LIS116" s="1009"/>
      <c r="LIT116" s="1009"/>
      <c r="LIU116" s="1009"/>
      <c r="LIV116" s="1009"/>
      <c r="LIW116" s="1009"/>
      <c r="LIX116" s="1009"/>
      <c r="LIY116" s="1009"/>
      <c r="LIZ116" s="1009"/>
      <c r="LJA116" s="1009"/>
      <c r="LJB116" s="1009"/>
      <c r="LJC116" s="1009"/>
      <c r="LJD116" s="1009"/>
      <c r="LJE116" s="1009"/>
      <c r="LJF116" s="1009"/>
      <c r="LJG116" s="1009"/>
      <c r="LJH116" s="1009"/>
      <c r="LJI116" s="1009"/>
      <c r="LJJ116" s="1009"/>
      <c r="LJK116" s="1009"/>
      <c r="LJL116" s="1009"/>
      <c r="LJM116" s="1009"/>
      <c r="LJN116" s="1009"/>
      <c r="LJO116" s="1009"/>
      <c r="LJP116" s="1009"/>
      <c r="LJQ116" s="1009"/>
      <c r="LJR116" s="1009"/>
      <c r="LJS116" s="1009"/>
      <c r="LJT116" s="1009"/>
      <c r="LJU116" s="1009"/>
      <c r="LJV116" s="1009"/>
      <c r="LJW116" s="1009"/>
      <c r="LJX116" s="1009"/>
      <c r="LJY116" s="1009"/>
      <c r="LJZ116" s="1009"/>
      <c r="LKA116" s="1009"/>
      <c r="LKB116" s="1009"/>
      <c r="LKC116" s="1009"/>
      <c r="LKD116" s="1009"/>
      <c r="LKE116" s="1009"/>
      <c r="LKF116" s="1009"/>
      <c r="LKG116" s="1009"/>
      <c r="LKH116" s="1009"/>
      <c r="LKI116" s="1009"/>
      <c r="LKJ116" s="1009"/>
      <c r="LKK116" s="1009"/>
      <c r="LKL116" s="1009"/>
      <c r="LKM116" s="1009"/>
      <c r="LKN116" s="1009"/>
      <c r="LKO116" s="1009"/>
      <c r="LKP116" s="1009"/>
      <c r="LKQ116" s="1009"/>
      <c r="LKR116" s="1009"/>
      <c r="LKS116" s="1009"/>
      <c r="LKT116" s="1009"/>
      <c r="LKU116" s="1009"/>
      <c r="LKV116" s="1009"/>
      <c r="LKW116" s="1009"/>
      <c r="LKX116" s="1009"/>
      <c r="LKY116" s="1009"/>
      <c r="LKZ116" s="1009"/>
      <c r="LLA116" s="1009"/>
      <c r="LLB116" s="1009"/>
      <c r="LLC116" s="1009"/>
      <c r="LLD116" s="1009"/>
      <c r="LLE116" s="1009"/>
      <c r="LLF116" s="1009"/>
      <c r="LLG116" s="1009"/>
      <c r="LLH116" s="1009"/>
      <c r="LLI116" s="1009"/>
      <c r="LLJ116" s="1009"/>
      <c r="LLK116" s="1009"/>
      <c r="LLL116" s="1009"/>
      <c r="LLM116" s="1009"/>
      <c r="LLN116" s="1009"/>
      <c r="LLO116" s="1009"/>
      <c r="LLP116" s="1009"/>
      <c r="LLQ116" s="1009"/>
      <c r="LLR116" s="1009"/>
      <c r="LLS116" s="1009"/>
      <c r="LLT116" s="1009"/>
      <c r="LLU116" s="1009"/>
      <c r="LLV116" s="1009"/>
      <c r="LLW116" s="1009"/>
      <c r="LLX116" s="1009"/>
      <c r="LLY116" s="1009"/>
      <c r="LLZ116" s="1009"/>
      <c r="LMA116" s="1009"/>
      <c r="LMB116" s="1009"/>
      <c r="LMC116" s="1009"/>
      <c r="LMD116" s="1009"/>
      <c r="LME116" s="1009"/>
      <c r="LMF116" s="1009"/>
      <c r="LMG116" s="1009"/>
      <c r="LMH116" s="1009"/>
      <c r="LMI116" s="1009"/>
      <c r="LMJ116" s="1009"/>
      <c r="LMK116" s="1009"/>
      <c r="LML116" s="1009"/>
      <c r="LMM116" s="1009"/>
      <c r="LMN116" s="1009"/>
      <c r="LMO116" s="1009"/>
      <c r="LMP116" s="1009"/>
      <c r="LMQ116" s="1009"/>
      <c r="LMR116" s="1009"/>
      <c r="LMS116" s="1009"/>
      <c r="LMT116" s="1009"/>
      <c r="LMU116" s="1009"/>
      <c r="LMV116" s="1009"/>
      <c r="LMW116" s="1009"/>
      <c r="LMX116" s="1009"/>
      <c r="LMY116" s="1009"/>
      <c r="LMZ116" s="1009"/>
      <c r="LNA116" s="1009"/>
      <c r="LNB116" s="1009"/>
      <c r="LNC116" s="1009"/>
      <c r="LND116" s="1009"/>
      <c r="LNE116" s="1009"/>
      <c r="LNF116" s="1009"/>
      <c r="LNG116" s="1009"/>
      <c r="LNH116" s="1009"/>
      <c r="LNI116" s="1009"/>
      <c r="LNJ116" s="1009"/>
      <c r="LNK116" s="1009"/>
      <c r="LNL116" s="1009"/>
      <c r="LNM116" s="1009"/>
      <c r="LNN116" s="1009"/>
      <c r="LNO116" s="1009"/>
      <c r="LNP116" s="1009"/>
      <c r="LNQ116" s="1009"/>
      <c r="LNR116" s="1009"/>
      <c r="LNS116" s="1009"/>
      <c r="LNT116" s="1009"/>
      <c r="LNU116" s="1009"/>
      <c r="LNV116" s="1009"/>
      <c r="LNW116" s="1009"/>
      <c r="LNX116" s="1009"/>
      <c r="LNY116" s="1009"/>
      <c r="LNZ116" s="1009"/>
      <c r="LOA116" s="1009"/>
      <c r="LOB116" s="1009"/>
      <c r="LOC116" s="1009"/>
      <c r="LOD116" s="1009"/>
      <c r="LOE116" s="1009"/>
      <c r="LOF116" s="1009"/>
      <c r="LOG116" s="1009"/>
      <c r="LOH116" s="1009"/>
      <c r="LOI116" s="1009"/>
      <c r="LOJ116" s="1009"/>
      <c r="LOK116" s="1009"/>
      <c r="LOL116" s="1009"/>
      <c r="LOM116" s="1009"/>
      <c r="LON116" s="1009"/>
      <c r="LOO116" s="1009"/>
      <c r="LOP116" s="1009"/>
      <c r="LOQ116" s="1009"/>
      <c r="LOR116" s="1009"/>
      <c r="LOS116" s="1009"/>
      <c r="LOT116" s="1009"/>
      <c r="LOU116" s="1009"/>
      <c r="LOV116" s="1009"/>
      <c r="LOW116" s="1009"/>
      <c r="LOX116" s="1009"/>
      <c r="LOY116" s="1009"/>
      <c r="LOZ116" s="1009"/>
      <c r="LPA116" s="1009"/>
      <c r="LPB116" s="1009"/>
      <c r="LPC116" s="1009"/>
      <c r="LPD116" s="1009"/>
      <c r="LPE116" s="1009"/>
      <c r="LPF116" s="1009"/>
      <c r="LPG116" s="1009"/>
      <c r="LPH116" s="1009"/>
      <c r="LPI116" s="1009"/>
      <c r="LPJ116" s="1009"/>
      <c r="LPK116" s="1009"/>
      <c r="LPL116" s="1009"/>
      <c r="LPM116" s="1009"/>
      <c r="LPN116" s="1009"/>
      <c r="LPO116" s="1009"/>
      <c r="LPP116" s="1009"/>
      <c r="LPQ116" s="1009"/>
      <c r="LPR116" s="1009"/>
      <c r="LPS116" s="1009"/>
      <c r="LPT116" s="1009"/>
      <c r="LPU116" s="1009"/>
      <c r="LPV116" s="1009"/>
      <c r="LPW116" s="1009"/>
      <c r="LPX116" s="1009"/>
      <c r="LPY116" s="1009"/>
      <c r="LPZ116" s="1009"/>
      <c r="LQA116" s="1009"/>
      <c r="LQB116" s="1009"/>
      <c r="LQC116" s="1009"/>
      <c r="LQD116" s="1009"/>
      <c r="LQE116" s="1009"/>
      <c r="LQF116" s="1009"/>
      <c r="LQG116" s="1009"/>
      <c r="LQH116" s="1009"/>
      <c r="LQI116" s="1009"/>
      <c r="LQJ116" s="1009"/>
      <c r="LQK116" s="1009"/>
      <c r="LQL116" s="1009"/>
      <c r="LQM116" s="1009"/>
      <c r="LQN116" s="1009"/>
      <c r="LQO116" s="1009"/>
      <c r="LQP116" s="1009"/>
      <c r="LQQ116" s="1009"/>
      <c r="LQR116" s="1009"/>
      <c r="LQS116" s="1009"/>
      <c r="LQT116" s="1009"/>
      <c r="LQU116" s="1009"/>
      <c r="LQV116" s="1009"/>
      <c r="LQW116" s="1009"/>
      <c r="LQX116" s="1009"/>
      <c r="LQY116" s="1009"/>
      <c r="LQZ116" s="1009"/>
      <c r="LRA116" s="1009"/>
      <c r="LRB116" s="1009"/>
      <c r="LRC116" s="1009"/>
      <c r="LRD116" s="1009"/>
      <c r="LRE116" s="1009"/>
      <c r="LRF116" s="1009"/>
      <c r="LRG116" s="1009"/>
      <c r="LRH116" s="1009"/>
      <c r="LRI116" s="1009"/>
      <c r="LRJ116" s="1009"/>
      <c r="LRK116" s="1009"/>
      <c r="LRL116" s="1009"/>
      <c r="LRM116" s="1009"/>
      <c r="LRN116" s="1009"/>
      <c r="LRO116" s="1009"/>
      <c r="LRP116" s="1009"/>
      <c r="LRQ116" s="1009"/>
      <c r="LRR116" s="1009"/>
      <c r="LRS116" s="1009"/>
      <c r="LRT116" s="1009"/>
      <c r="LRU116" s="1009"/>
      <c r="LRV116" s="1009"/>
      <c r="LRW116" s="1009"/>
      <c r="LRX116" s="1009"/>
      <c r="LRY116" s="1009"/>
      <c r="LRZ116" s="1009"/>
      <c r="LSA116" s="1009"/>
      <c r="LSB116" s="1009"/>
      <c r="LSC116" s="1009"/>
      <c r="LSD116" s="1009"/>
      <c r="LSE116" s="1009"/>
      <c r="LSF116" s="1009"/>
      <c r="LSG116" s="1009"/>
      <c r="LSH116" s="1009"/>
      <c r="LSI116" s="1009"/>
      <c r="LSJ116" s="1009"/>
      <c r="LSK116" s="1009"/>
      <c r="LSL116" s="1009"/>
      <c r="LSM116" s="1009"/>
      <c r="LSN116" s="1009"/>
      <c r="LSO116" s="1009"/>
      <c r="LSP116" s="1009"/>
      <c r="LSQ116" s="1009"/>
      <c r="LSR116" s="1009"/>
      <c r="LSS116" s="1009"/>
      <c r="LST116" s="1009"/>
      <c r="LSU116" s="1009"/>
      <c r="LSV116" s="1009"/>
      <c r="LSW116" s="1009"/>
      <c r="LSX116" s="1009"/>
      <c r="LSY116" s="1009"/>
      <c r="LSZ116" s="1009"/>
      <c r="LTA116" s="1009"/>
      <c r="LTB116" s="1009"/>
      <c r="LTC116" s="1009"/>
      <c r="LTD116" s="1009"/>
      <c r="LTE116" s="1009"/>
      <c r="LTF116" s="1009"/>
      <c r="LTG116" s="1009"/>
      <c r="LTH116" s="1009"/>
      <c r="LTI116" s="1009"/>
      <c r="LTJ116" s="1009"/>
      <c r="LTK116" s="1009"/>
      <c r="LTL116" s="1009"/>
      <c r="LTM116" s="1009"/>
      <c r="LTN116" s="1009"/>
      <c r="LTO116" s="1009"/>
      <c r="LTP116" s="1009"/>
      <c r="LTQ116" s="1009"/>
      <c r="LTR116" s="1009"/>
      <c r="LTS116" s="1009"/>
      <c r="LTT116" s="1009"/>
      <c r="LTU116" s="1009"/>
      <c r="LTV116" s="1009"/>
      <c r="LTW116" s="1009"/>
      <c r="LTX116" s="1009"/>
      <c r="LTY116" s="1009"/>
      <c r="LTZ116" s="1009"/>
      <c r="LUA116" s="1009"/>
      <c r="LUB116" s="1009"/>
      <c r="LUC116" s="1009"/>
      <c r="LUD116" s="1009"/>
      <c r="LUE116" s="1009"/>
      <c r="LUF116" s="1009"/>
      <c r="LUG116" s="1009"/>
      <c r="LUH116" s="1009"/>
      <c r="LUI116" s="1009"/>
      <c r="LUJ116" s="1009"/>
      <c r="LUK116" s="1009"/>
      <c r="LUL116" s="1009"/>
      <c r="LUM116" s="1009"/>
      <c r="LUN116" s="1009"/>
      <c r="LUO116" s="1009"/>
      <c r="LUP116" s="1009"/>
      <c r="LUQ116" s="1009"/>
      <c r="LUR116" s="1009"/>
      <c r="LUS116" s="1009"/>
      <c r="LUT116" s="1009"/>
      <c r="LUU116" s="1009"/>
      <c r="LUV116" s="1009"/>
      <c r="LUW116" s="1009"/>
      <c r="LUX116" s="1009"/>
      <c r="LUY116" s="1009"/>
      <c r="LUZ116" s="1009"/>
      <c r="LVA116" s="1009"/>
      <c r="LVB116" s="1009"/>
      <c r="LVC116" s="1009"/>
      <c r="LVD116" s="1009"/>
      <c r="LVE116" s="1009"/>
      <c r="LVF116" s="1009"/>
      <c r="LVG116" s="1009"/>
      <c r="LVH116" s="1009"/>
      <c r="LVI116" s="1009"/>
      <c r="LVJ116" s="1009"/>
      <c r="LVK116" s="1009"/>
      <c r="LVL116" s="1009"/>
      <c r="LVM116" s="1009"/>
      <c r="LVN116" s="1009"/>
      <c r="LVO116" s="1009"/>
      <c r="LVP116" s="1009"/>
      <c r="LVQ116" s="1009"/>
      <c r="LVR116" s="1009"/>
      <c r="LVS116" s="1009"/>
      <c r="LVT116" s="1009"/>
      <c r="LVU116" s="1009"/>
      <c r="LVV116" s="1009"/>
      <c r="LVW116" s="1009"/>
      <c r="LVX116" s="1009"/>
      <c r="LVY116" s="1009"/>
      <c r="LVZ116" s="1009"/>
      <c r="LWA116" s="1009"/>
      <c r="LWB116" s="1009"/>
      <c r="LWC116" s="1009"/>
      <c r="LWD116" s="1009"/>
      <c r="LWE116" s="1009"/>
      <c r="LWF116" s="1009"/>
      <c r="LWG116" s="1009"/>
      <c r="LWH116" s="1009"/>
      <c r="LWI116" s="1009"/>
      <c r="LWJ116" s="1009"/>
      <c r="LWK116" s="1009"/>
      <c r="LWL116" s="1009"/>
      <c r="LWM116" s="1009"/>
      <c r="LWN116" s="1009"/>
      <c r="LWO116" s="1009"/>
      <c r="LWP116" s="1009"/>
      <c r="LWQ116" s="1009"/>
      <c r="LWR116" s="1009"/>
      <c r="LWS116" s="1009"/>
      <c r="LWT116" s="1009"/>
      <c r="LWU116" s="1009"/>
      <c r="LWV116" s="1009"/>
      <c r="LWW116" s="1009"/>
      <c r="LWX116" s="1009"/>
      <c r="LWY116" s="1009"/>
      <c r="LWZ116" s="1009"/>
      <c r="LXA116" s="1009"/>
      <c r="LXB116" s="1009"/>
      <c r="LXC116" s="1009"/>
      <c r="LXD116" s="1009"/>
      <c r="LXE116" s="1009"/>
      <c r="LXF116" s="1009"/>
      <c r="LXG116" s="1009"/>
      <c r="LXH116" s="1009"/>
      <c r="LXI116" s="1009"/>
      <c r="LXJ116" s="1009"/>
      <c r="LXK116" s="1009"/>
      <c r="LXL116" s="1009"/>
      <c r="LXM116" s="1009"/>
      <c r="LXN116" s="1009"/>
      <c r="LXO116" s="1009"/>
      <c r="LXP116" s="1009"/>
      <c r="LXQ116" s="1009"/>
      <c r="LXR116" s="1009"/>
      <c r="LXS116" s="1009"/>
      <c r="LXT116" s="1009"/>
      <c r="LXU116" s="1009"/>
      <c r="LXV116" s="1009"/>
      <c r="LXW116" s="1009"/>
      <c r="LXX116" s="1009"/>
      <c r="LXY116" s="1009"/>
      <c r="LXZ116" s="1009"/>
      <c r="LYA116" s="1009"/>
      <c r="LYB116" s="1009"/>
      <c r="LYC116" s="1009"/>
      <c r="LYD116" s="1009"/>
      <c r="LYE116" s="1009"/>
      <c r="LYF116" s="1009"/>
      <c r="LYG116" s="1009"/>
      <c r="LYH116" s="1009"/>
      <c r="LYI116" s="1009"/>
      <c r="LYJ116" s="1009"/>
      <c r="LYK116" s="1009"/>
      <c r="LYL116" s="1009"/>
      <c r="LYM116" s="1009"/>
      <c r="LYN116" s="1009"/>
      <c r="LYO116" s="1009"/>
      <c r="LYP116" s="1009"/>
      <c r="LYQ116" s="1009"/>
      <c r="LYR116" s="1009"/>
      <c r="LYS116" s="1009"/>
      <c r="LYT116" s="1009"/>
      <c r="LYU116" s="1009"/>
      <c r="LYV116" s="1009"/>
      <c r="LYW116" s="1009"/>
      <c r="LYX116" s="1009"/>
      <c r="LYY116" s="1009"/>
      <c r="LYZ116" s="1009"/>
      <c r="LZA116" s="1009"/>
      <c r="LZB116" s="1009"/>
      <c r="LZC116" s="1009"/>
      <c r="LZD116" s="1009"/>
      <c r="LZE116" s="1009"/>
      <c r="LZF116" s="1009"/>
      <c r="LZG116" s="1009"/>
      <c r="LZH116" s="1009"/>
      <c r="LZI116" s="1009"/>
      <c r="LZJ116" s="1009"/>
      <c r="LZK116" s="1009"/>
      <c r="LZL116" s="1009"/>
      <c r="LZM116" s="1009"/>
      <c r="LZN116" s="1009"/>
      <c r="LZO116" s="1009"/>
      <c r="LZP116" s="1009"/>
      <c r="LZQ116" s="1009"/>
      <c r="LZR116" s="1009"/>
      <c r="LZS116" s="1009"/>
      <c r="LZT116" s="1009"/>
      <c r="LZU116" s="1009"/>
      <c r="LZV116" s="1009"/>
      <c r="LZW116" s="1009"/>
      <c r="LZX116" s="1009"/>
      <c r="LZY116" s="1009"/>
      <c r="LZZ116" s="1009"/>
      <c r="MAA116" s="1009"/>
      <c r="MAB116" s="1009"/>
      <c r="MAC116" s="1009"/>
      <c r="MAD116" s="1009"/>
      <c r="MAE116" s="1009"/>
      <c r="MAF116" s="1009"/>
      <c r="MAG116" s="1009"/>
      <c r="MAH116" s="1009"/>
      <c r="MAI116" s="1009"/>
      <c r="MAJ116" s="1009"/>
      <c r="MAK116" s="1009"/>
      <c r="MAL116" s="1009"/>
      <c r="MAM116" s="1009"/>
      <c r="MAN116" s="1009"/>
      <c r="MAO116" s="1009"/>
      <c r="MAP116" s="1009"/>
      <c r="MAQ116" s="1009"/>
      <c r="MAR116" s="1009"/>
      <c r="MAS116" s="1009"/>
      <c r="MAT116" s="1009"/>
      <c r="MAU116" s="1009"/>
      <c r="MAV116" s="1009"/>
      <c r="MAW116" s="1009"/>
      <c r="MAX116" s="1009"/>
      <c r="MAY116" s="1009"/>
      <c r="MAZ116" s="1009"/>
      <c r="MBA116" s="1009"/>
      <c r="MBB116" s="1009"/>
      <c r="MBC116" s="1009"/>
      <c r="MBD116" s="1009"/>
      <c r="MBE116" s="1009"/>
      <c r="MBF116" s="1009"/>
      <c r="MBG116" s="1009"/>
      <c r="MBH116" s="1009"/>
      <c r="MBI116" s="1009"/>
      <c r="MBJ116" s="1009"/>
      <c r="MBK116" s="1009"/>
      <c r="MBL116" s="1009"/>
      <c r="MBM116" s="1009"/>
      <c r="MBN116" s="1009"/>
      <c r="MBO116" s="1009"/>
      <c r="MBP116" s="1009"/>
      <c r="MBQ116" s="1009"/>
      <c r="MBR116" s="1009"/>
      <c r="MBS116" s="1009"/>
      <c r="MBT116" s="1009"/>
      <c r="MBU116" s="1009"/>
      <c r="MBV116" s="1009"/>
      <c r="MBW116" s="1009"/>
      <c r="MBX116" s="1009"/>
      <c r="MBY116" s="1009"/>
      <c r="MBZ116" s="1009"/>
      <c r="MCA116" s="1009"/>
      <c r="MCB116" s="1009"/>
      <c r="MCC116" s="1009"/>
      <c r="MCD116" s="1009"/>
      <c r="MCE116" s="1009"/>
      <c r="MCF116" s="1009"/>
      <c r="MCG116" s="1009"/>
      <c r="MCH116" s="1009"/>
      <c r="MCI116" s="1009"/>
      <c r="MCJ116" s="1009"/>
      <c r="MCK116" s="1009"/>
      <c r="MCL116" s="1009"/>
      <c r="MCM116" s="1009"/>
      <c r="MCN116" s="1009"/>
      <c r="MCO116" s="1009"/>
      <c r="MCP116" s="1009"/>
      <c r="MCQ116" s="1009"/>
      <c r="MCR116" s="1009"/>
      <c r="MCS116" s="1009"/>
      <c r="MCT116" s="1009"/>
      <c r="MCU116" s="1009"/>
      <c r="MCV116" s="1009"/>
      <c r="MCW116" s="1009"/>
      <c r="MCX116" s="1009"/>
      <c r="MCY116" s="1009"/>
      <c r="MCZ116" s="1009"/>
      <c r="MDA116" s="1009"/>
      <c r="MDB116" s="1009"/>
      <c r="MDC116" s="1009"/>
      <c r="MDD116" s="1009"/>
      <c r="MDE116" s="1009"/>
      <c r="MDF116" s="1009"/>
      <c r="MDG116" s="1009"/>
      <c r="MDH116" s="1009"/>
      <c r="MDI116" s="1009"/>
      <c r="MDJ116" s="1009"/>
      <c r="MDK116" s="1009"/>
      <c r="MDL116" s="1009"/>
      <c r="MDM116" s="1009"/>
      <c r="MDN116" s="1009"/>
      <c r="MDO116" s="1009"/>
      <c r="MDP116" s="1009"/>
      <c r="MDQ116" s="1009"/>
      <c r="MDR116" s="1009"/>
      <c r="MDS116" s="1009"/>
      <c r="MDT116" s="1009"/>
      <c r="MDU116" s="1009"/>
      <c r="MDV116" s="1009"/>
      <c r="MDW116" s="1009"/>
      <c r="MDX116" s="1009"/>
      <c r="MDY116" s="1009"/>
      <c r="MDZ116" s="1009"/>
      <c r="MEA116" s="1009"/>
      <c r="MEB116" s="1009"/>
      <c r="MEC116" s="1009"/>
      <c r="MED116" s="1009"/>
      <c r="MEE116" s="1009"/>
      <c r="MEF116" s="1009"/>
      <c r="MEG116" s="1009"/>
      <c r="MEH116" s="1009"/>
      <c r="MEI116" s="1009"/>
      <c r="MEJ116" s="1009"/>
      <c r="MEK116" s="1009"/>
      <c r="MEL116" s="1009"/>
      <c r="MEM116" s="1009"/>
      <c r="MEN116" s="1009"/>
      <c r="MEO116" s="1009"/>
      <c r="MEP116" s="1009"/>
      <c r="MEQ116" s="1009"/>
      <c r="MER116" s="1009"/>
      <c r="MES116" s="1009"/>
      <c r="MET116" s="1009"/>
      <c r="MEU116" s="1009"/>
      <c r="MEV116" s="1009"/>
      <c r="MEW116" s="1009"/>
      <c r="MEX116" s="1009"/>
      <c r="MEY116" s="1009"/>
      <c r="MEZ116" s="1009"/>
      <c r="MFA116" s="1009"/>
      <c r="MFB116" s="1009"/>
      <c r="MFC116" s="1009"/>
      <c r="MFD116" s="1009"/>
      <c r="MFE116" s="1009"/>
      <c r="MFF116" s="1009"/>
      <c r="MFG116" s="1009"/>
      <c r="MFH116" s="1009"/>
      <c r="MFI116" s="1009"/>
      <c r="MFJ116" s="1009"/>
      <c r="MFK116" s="1009"/>
      <c r="MFL116" s="1009"/>
      <c r="MFM116" s="1009"/>
      <c r="MFN116" s="1009"/>
      <c r="MFO116" s="1009"/>
      <c r="MFP116" s="1009"/>
      <c r="MFQ116" s="1009"/>
      <c r="MFR116" s="1009"/>
      <c r="MFS116" s="1009"/>
      <c r="MFT116" s="1009"/>
      <c r="MFU116" s="1009"/>
      <c r="MFV116" s="1009"/>
      <c r="MFW116" s="1009"/>
      <c r="MFX116" s="1009"/>
      <c r="MFY116" s="1009"/>
      <c r="MFZ116" s="1009"/>
      <c r="MGA116" s="1009"/>
      <c r="MGB116" s="1009"/>
      <c r="MGC116" s="1009"/>
      <c r="MGD116" s="1009"/>
      <c r="MGE116" s="1009"/>
      <c r="MGF116" s="1009"/>
      <c r="MGG116" s="1009"/>
      <c r="MGH116" s="1009"/>
      <c r="MGI116" s="1009"/>
      <c r="MGJ116" s="1009"/>
      <c r="MGK116" s="1009"/>
      <c r="MGL116" s="1009"/>
      <c r="MGM116" s="1009"/>
      <c r="MGN116" s="1009"/>
      <c r="MGO116" s="1009"/>
      <c r="MGP116" s="1009"/>
      <c r="MGQ116" s="1009"/>
      <c r="MGR116" s="1009"/>
      <c r="MGS116" s="1009"/>
      <c r="MGT116" s="1009"/>
      <c r="MGU116" s="1009"/>
      <c r="MGV116" s="1009"/>
      <c r="MGW116" s="1009"/>
      <c r="MGX116" s="1009"/>
      <c r="MGY116" s="1009"/>
      <c r="MGZ116" s="1009"/>
      <c r="MHA116" s="1009"/>
      <c r="MHB116" s="1009"/>
      <c r="MHC116" s="1009"/>
      <c r="MHD116" s="1009"/>
      <c r="MHE116" s="1009"/>
      <c r="MHF116" s="1009"/>
      <c r="MHG116" s="1009"/>
      <c r="MHH116" s="1009"/>
      <c r="MHI116" s="1009"/>
      <c r="MHJ116" s="1009"/>
      <c r="MHK116" s="1009"/>
      <c r="MHL116" s="1009"/>
      <c r="MHM116" s="1009"/>
      <c r="MHN116" s="1009"/>
      <c r="MHO116" s="1009"/>
      <c r="MHP116" s="1009"/>
      <c r="MHQ116" s="1009"/>
      <c r="MHR116" s="1009"/>
      <c r="MHS116" s="1009"/>
      <c r="MHT116" s="1009"/>
      <c r="MHU116" s="1009"/>
      <c r="MHV116" s="1009"/>
      <c r="MHW116" s="1009"/>
      <c r="MHX116" s="1009"/>
      <c r="MHY116" s="1009"/>
      <c r="MHZ116" s="1009"/>
      <c r="MIA116" s="1009"/>
      <c r="MIB116" s="1009"/>
      <c r="MIC116" s="1009"/>
      <c r="MID116" s="1009"/>
      <c r="MIE116" s="1009"/>
      <c r="MIF116" s="1009"/>
      <c r="MIG116" s="1009"/>
      <c r="MIH116" s="1009"/>
      <c r="MII116" s="1009"/>
      <c r="MIJ116" s="1009"/>
      <c r="MIK116" s="1009"/>
      <c r="MIL116" s="1009"/>
      <c r="MIM116" s="1009"/>
      <c r="MIN116" s="1009"/>
      <c r="MIO116" s="1009"/>
      <c r="MIP116" s="1009"/>
      <c r="MIQ116" s="1009"/>
      <c r="MIR116" s="1009"/>
      <c r="MIS116" s="1009"/>
      <c r="MIT116" s="1009"/>
      <c r="MIU116" s="1009"/>
      <c r="MIV116" s="1009"/>
      <c r="MIW116" s="1009"/>
      <c r="MIX116" s="1009"/>
      <c r="MIY116" s="1009"/>
      <c r="MIZ116" s="1009"/>
      <c r="MJA116" s="1009"/>
      <c r="MJB116" s="1009"/>
      <c r="MJC116" s="1009"/>
      <c r="MJD116" s="1009"/>
      <c r="MJE116" s="1009"/>
      <c r="MJF116" s="1009"/>
      <c r="MJG116" s="1009"/>
      <c r="MJH116" s="1009"/>
      <c r="MJI116" s="1009"/>
      <c r="MJJ116" s="1009"/>
      <c r="MJK116" s="1009"/>
      <c r="MJL116" s="1009"/>
      <c r="MJM116" s="1009"/>
      <c r="MJN116" s="1009"/>
      <c r="MJO116" s="1009"/>
      <c r="MJP116" s="1009"/>
      <c r="MJQ116" s="1009"/>
      <c r="MJR116" s="1009"/>
      <c r="MJS116" s="1009"/>
      <c r="MJT116" s="1009"/>
      <c r="MJU116" s="1009"/>
      <c r="MJV116" s="1009"/>
      <c r="MJW116" s="1009"/>
      <c r="MJX116" s="1009"/>
      <c r="MJY116" s="1009"/>
      <c r="MJZ116" s="1009"/>
      <c r="MKA116" s="1009"/>
      <c r="MKB116" s="1009"/>
      <c r="MKC116" s="1009"/>
      <c r="MKD116" s="1009"/>
      <c r="MKE116" s="1009"/>
      <c r="MKF116" s="1009"/>
      <c r="MKG116" s="1009"/>
      <c r="MKH116" s="1009"/>
      <c r="MKI116" s="1009"/>
      <c r="MKJ116" s="1009"/>
      <c r="MKK116" s="1009"/>
      <c r="MKL116" s="1009"/>
      <c r="MKM116" s="1009"/>
      <c r="MKN116" s="1009"/>
      <c r="MKO116" s="1009"/>
      <c r="MKP116" s="1009"/>
      <c r="MKQ116" s="1009"/>
      <c r="MKR116" s="1009"/>
      <c r="MKS116" s="1009"/>
      <c r="MKT116" s="1009"/>
      <c r="MKU116" s="1009"/>
      <c r="MKV116" s="1009"/>
      <c r="MKW116" s="1009"/>
      <c r="MKX116" s="1009"/>
      <c r="MKY116" s="1009"/>
      <c r="MKZ116" s="1009"/>
      <c r="MLA116" s="1009"/>
      <c r="MLB116" s="1009"/>
      <c r="MLC116" s="1009"/>
      <c r="MLD116" s="1009"/>
      <c r="MLE116" s="1009"/>
      <c r="MLF116" s="1009"/>
      <c r="MLG116" s="1009"/>
      <c r="MLH116" s="1009"/>
      <c r="MLI116" s="1009"/>
      <c r="MLJ116" s="1009"/>
      <c r="MLK116" s="1009"/>
      <c r="MLL116" s="1009"/>
      <c r="MLM116" s="1009"/>
      <c r="MLN116" s="1009"/>
      <c r="MLO116" s="1009"/>
      <c r="MLP116" s="1009"/>
      <c r="MLQ116" s="1009"/>
      <c r="MLR116" s="1009"/>
      <c r="MLS116" s="1009"/>
      <c r="MLT116" s="1009"/>
      <c r="MLU116" s="1009"/>
      <c r="MLV116" s="1009"/>
      <c r="MLW116" s="1009"/>
      <c r="MLX116" s="1009"/>
      <c r="MLY116" s="1009"/>
      <c r="MLZ116" s="1009"/>
      <c r="MMA116" s="1009"/>
      <c r="MMB116" s="1009"/>
      <c r="MMC116" s="1009"/>
      <c r="MMD116" s="1009"/>
      <c r="MME116" s="1009"/>
      <c r="MMF116" s="1009"/>
      <c r="MMG116" s="1009"/>
      <c r="MMH116" s="1009"/>
      <c r="MMI116" s="1009"/>
      <c r="MMJ116" s="1009"/>
      <c r="MMK116" s="1009"/>
      <c r="MML116" s="1009"/>
      <c r="MMM116" s="1009"/>
      <c r="MMN116" s="1009"/>
      <c r="MMO116" s="1009"/>
      <c r="MMP116" s="1009"/>
      <c r="MMQ116" s="1009"/>
      <c r="MMR116" s="1009"/>
      <c r="MMS116" s="1009"/>
      <c r="MMT116" s="1009"/>
      <c r="MMU116" s="1009"/>
      <c r="MMV116" s="1009"/>
      <c r="MMW116" s="1009"/>
      <c r="MMX116" s="1009"/>
      <c r="MMY116" s="1009"/>
      <c r="MMZ116" s="1009"/>
      <c r="MNA116" s="1009"/>
      <c r="MNB116" s="1009"/>
      <c r="MNC116" s="1009"/>
      <c r="MND116" s="1009"/>
      <c r="MNE116" s="1009"/>
      <c r="MNF116" s="1009"/>
      <c r="MNG116" s="1009"/>
      <c r="MNH116" s="1009"/>
      <c r="MNI116" s="1009"/>
      <c r="MNJ116" s="1009"/>
      <c r="MNK116" s="1009"/>
      <c r="MNL116" s="1009"/>
      <c r="MNM116" s="1009"/>
      <c r="MNN116" s="1009"/>
      <c r="MNO116" s="1009"/>
      <c r="MNP116" s="1009"/>
      <c r="MNQ116" s="1009"/>
      <c r="MNR116" s="1009"/>
      <c r="MNS116" s="1009"/>
      <c r="MNT116" s="1009"/>
      <c r="MNU116" s="1009"/>
      <c r="MNV116" s="1009"/>
      <c r="MNW116" s="1009"/>
      <c r="MNX116" s="1009"/>
      <c r="MNY116" s="1009"/>
      <c r="MNZ116" s="1009"/>
      <c r="MOA116" s="1009"/>
      <c r="MOB116" s="1009"/>
      <c r="MOC116" s="1009"/>
      <c r="MOD116" s="1009"/>
      <c r="MOE116" s="1009"/>
      <c r="MOF116" s="1009"/>
      <c r="MOG116" s="1009"/>
      <c r="MOH116" s="1009"/>
      <c r="MOI116" s="1009"/>
      <c r="MOJ116" s="1009"/>
      <c r="MOK116" s="1009"/>
      <c r="MOL116" s="1009"/>
      <c r="MOM116" s="1009"/>
      <c r="MON116" s="1009"/>
      <c r="MOO116" s="1009"/>
      <c r="MOP116" s="1009"/>
      <c r="MOQ116" s="1009"/>
      <c r="MOR116" s="1009"/>
      <c r="MOS116" s="1009"/>
      <c r="MOT116" s="1009"/>
      <c r="MOU116" s="1009"/>
      <c r="MOV116" s="1009"/>
      <c r="MOW116" s="1009"/>
      <c r="MOX116" s="1009"/>
      <c r="MOY116" s="1009"/>
      <c r="MOZ116" s="1009"/>
      <c r="MPA116" s="1009"/>
      <c r="MPB116" s="1009"/>
      <c r="MPC116" s="1009"/>
      <c r="MPD116" s="1009"/>
      <c r="MPE116" s="1009"/>
      <c r="MPF116" s="1009"/>
      <c r="MPG116" s="1009"/>
      <c r="MPH116" s="1009"/>
      <c r="MPI116" s="1009"/>
      <c r="MPJ116" s="1009"/>
      <c r="MPK116" s="1009"/>
      <c r="MPL116" s="1009"/>
      <c r="MPM116" s="1009"/>
      <c r="MPN116" s="1009"/>
      <c r="MPO116" s="1009"/>
      <c r="MPP116" s="1009"/>
      <c r="MPQ116" s="1009"/>
      <c r="MPR116" s="1009"/>
      <c r="MPS116" s="1009"/>
      <c r="MPT116" s="1009"/>
      <c r="MPU116" s="1009"/>
      <c r="MPV116" s="1009"/>
      <c r="MPW116" s="1009"/>
      <c r="MPX116" s="1009"/>
      <c r="MPY116" s="1009"/>
      <c r="MPZ116" s="1009"/>
      <c r="MQA116" s="1009"/>
      <c r="MQB116" s="1009"/>
      <c r="MQC116" s="1009"/>
      <c r="MQD116" s="1009"/>
      <c r="MQE116" s="1009"/>
      <c r="MQF116" s="1009"/>
      <c r="MQG116" s="1009"/>
      <c r="MQH116" s="1009"/>
      <c r="MQI116" s="1009"/>
      <c r="MQJ116" s="1009"/>
      <c r="MQK116" s="1009"/>
      <c r="MQL116" s="1009"/>
      <c r="MQM116" s="1009"/>
      <c r="MQN116" s="1009"/>
      <c r="MQO116" s="1009"/>
      <c r="MQP116" s="1009"/>
      <c r="MQQ116" s="1009"/>
      <c r="MQR116" s="1009"/>
      <c r="MQS116" s="1009"/>
      <c r="MQT116" s="1009"/>
      <c r="MQU116" s="1009"/>
      <c r="MQV116" s="1009"/>
      <c r="MQW116" s="1009"/>
      <c r="MQX116" s="1009"/>
      <c r="MQY116" s="1009"/>
      <c r="MQZ116" s="1009"/>
      <c r="MRA116" s="1009"/>
      <c r="MRB116" s="1009"/>
      <c r="MRC116" s="1009"/>
      <c r="MRD116" s="1009"/>
      <c r="MRE116" s="1009"/>
      <c r="MRF116" s="1009"/>
      <c r="MRG116" s="1009"/>
      <c r="MRH116" s="1009"/>
      <c r="MRI116" s="1009"/>
      <c r="MRJ116" s="1009"/>
      <c r="MRK116" s="1009"/>
      <c r="MRL116" s="1009"/>
      <c r="MRM116" s="1009"/>
      <c r="MRN116" s="1009"/>
      <c r="MRO116" s="1009"/>
      <c r="MRP116" s="1009"/>
      <c r="MRQ116" s="1009"/>
      <c r="MRR116" s="1009"/>
      <c r="MRS116" s="1009"/>
      <c r="MRT116" s="1009"/>
      <c r="MRU116" s="1009"/>
      <c r="MRV116" s="1009"/>
      <c r="MRW116" s="1009"/>
      <c r="MRX116" s="1009"/>
      <c r="MRY116" s="1009"/>
      <c r="MRZ116" s="1009"/>
      <c r="MSA116" s="1009"/>
      <c r="MSB116" s="1009"/>
      <c r="MSC116" s="1009"/>
      <c r="MSD116" s="1009"/>
      <c r="MSE116" s="1009"/>
      <c r="MSF116" s="1009"/>
      <c r="MSG116" s="1009"/>
      <c r="MSH116" s="1009"/>
      <c r="MSI116" s="1009"/>
      <c r="MSJ116" s="1009"/>
      <c r="MSK116" s="1009"/>
      <c r="MSL116" s="1009"/>
      <c r="MSM116" s="1009"/>
      <c r="MSN116" s="1009"/>
      <c r="MSO116" s="1009"/>
      <c r="MSP116" s="1009"/>
      <c r="MSQ116" s="1009"/>
      <c r="MSR116" s="1009"/>
      <c r="MSS116" s="1009"/>
      <c r="MST116" s="1009"/>
      <c r="MSU116" s="1009"/>
      <c r="MSV116" s="1009"/>
      <c r="MSW116" s="1009"/>
      <c r="MSX116" s="1009"/>
      <c r="MSY116" s="1009"/>
      <c r="MSZ116" s="1009"/>
      <c r="MTA116" s="1009"/>
      <c r="MTB116" s="1009"/>
      <c r="MTC116" s="1009"/>
      <c r="MTD116" s="1009"/>
      <c r="MTE116" s="1009"/>
      <c r="MTF116" s="1009"/>
      <c r="MTG116" s="1009"/>
      <c r="MTH116" s="1009"/>
      <c r="MTI116" s="1009"/>
      <c r="MTJ116" s="1009"/>
      <c r="MTK116" s="1009"/>
      <c r="MTL116" s="1009"/>
      <c r="MTM116" s="1009"/>
      <c r="MTN116" s="1009"/>
      <c r="MTO116" s="1009"/>
      <c r="MTP116" s="1009"/>
      <c r="MTQ116" s="1009"/>
      <c r="MTR116" s="1009"/>
      <c r="MTS116" s="1009"/>
      <c r="MTT116" s="1009"/>
      <c r="MTU116" s="1009"/>
      <c r="MTV116" s="1009"/>
      <c r="MTW116" s="1009"/>
      <c r="MTX116" s="1009"/>
      <c r="MTY116" s="1009"/>
      <c r="MTZ116" s="1009"/>
      <c r="MUA116" s="1009"/>
      <c r="MUB116" s="1009"/>
      <c r="MUC116" s="1009"/>
      <c r="MUD116" s="1009"/>
      <c r="MUE116" s="1009"/>
      <c r="MUF116" s="1009"/>
      <c r="MUG116" s="1009"/>
      <c r="MUH116" s="1009"/>
      <c r="MUI116" s="1009"/>
      <c r="MUJ116" s="1009"/>
      <c r="MUK116" s="1009"/>
      <c r="MUL116" s="1009"/>
      <c r="MUM116" s="1009"/>
      <c r="MUN116" s="1009"/>
      <c r="MUO116" s="1009"/>
      <c r="MUP116" s="1009"/>
      <c r="MUQ116" s="1009"/>
      <c r="MUR116" s="1009"/>
      <c r="MUS116" s="1009"/>
      <c r="MUT116" s="1009"/>
      <c r="MUU116" s="1009"/>
      <c r="MUV116" s="1009"/>
      <c r="MUW116" s="1009"/>
      <c r="MUX116" s="1009"/>
      <c r="MUY116" s="1009"/>
      <c r="MUZ116" s="1009"/>
      <c r="MVA116" s="1009"/>
      <c r="MVB116" s="1009"/>
      <c r="MVC116" s="1009"/>
      <c r="MVD116" s="1009"/>
      <c r="MVE116" s="1009"/>
      <c r="MVF116" s="1009"/>
      <c r="MVG116" s="1009"/>
      <c r="MVH116" s="1009"/>
      <c r="MVI116" s="1009"/>
      <c r="MVJ116" s="1009"/>
      <c r="MVK116" s="1009"/>
      <c r="MVL116" s="1009"/>
      <c r="MVM116" s="1009"/>
      <c r="MVN116" s="1009"/>
      <c r="MVO116" s="1009"/>
      <c r="MVP116" s="1009"/>
      <c r="MVQ116" s="1009"/>
      <c r="MVR116" s="1009"/>
      <c r="MVS116" s="1009"/>
      <c r="MVT116" s="1009"/>
      <c r="MVU116" s="1009"/>
      <c r="MVV116" s="1009"/>
      <c r="MVW116" s="1009"/>
      <c r="MVX116" s="1009"/>
      <c r="MVY116" s="1009"/>
      <c r="MVZ116" s="1009"/>
      <c r="MWA116" s="1009"/>
      <c r="MWB116" s="1009"/>
      <c r="MWC116" s="1009"/>
      <c r="MWD116" s="1009"/>
      <c r="MWE116" s="1009"/>
      <c r="MWF116" s="1009"/>
      <c r="MWG116" s="1009"/>
      <c r="MWH116" s="1009"/>
      <c r="MWI116" s="1009"/>
      <c r="MWJ116" s="1009"/>
      <c r="MWK116" s="1009"/>
      <c r="MWL116" s="1009"/>
      <c r="MWM116" s="1009"/>
      <c r="MWN116" s="1009"/>
      <c r="MWO116" s="1009"/>
      <c r="MWP116" s="1009"/>
      <c r="MWQ116" s="1009"/>
      <c r="MWR116" s="1009"/>
      <c r="MWS116" s="1009"/>
      <c r="MWT116" s="1009"/>
      <c r="MWU116" s="1009"/>
      <c r="MWV116" s="1009"/>
      <c r="MWW116" s="1009"/>
      <c r="MWX116" s="1009"/>
      <c r="MWY116" s="1009"/>
      <c r="MWZ116" s="1009"/>
      <c r="MXA116" s="1009"/>
      <c r="MXB116" s="1009"/>
      <c r="MXC116" s="1009"/>
      <c r="MXD116" s="1009"/>
      <c r="MXE116" s="1009"/>
      <c r="MXF116" s="1009"/>
      <c r="MXG116" s="1009"/>
      <c r="MXH116" s="1009"/>
      <c r="MXI116" s="1009"/>
      <c r="MXJ116" s="1009"/>
      <c r="MXK116" s="1009"/>
      <c r="MXL116" s="1009"/>
      <c r="MXM116" s="1009"/>
      <c r="MXN116" s="1009"/>
      <c r="MXO116" s="1009"/>
      <c r="MXP116" s="1009"/>
      <c r="MXQ116" s="1009"/>
      <c r="MXR116" s="1009"/>
      <c r="MXS116" s="1009"/>
      <c r="MXT116" s="1009"/>
      <c r="MXU116" s="1009"/>
      <c r="MXV116" s="1009"/>
      <c r="MXW116" s="1009"/>
      <c r="MXX116" s="1009"/>
      <c r="MXY116" s="1009"/>
      <c r="MXZ116" s="1009"/>
      <c r="MYA116" s="1009"/>
      <c r="MYB116" s="1009"/>
      <c r="MYC116" s="1009"/>
      <c r="MYD116" s="1009"/>
      <c r="MYE116" s="1009"/>
      <c r="MYF116" s="1009"/>
      <c r="MYG116" s="1009"/>
      <c r="MYH116" s="1009"/>
      <c r="MYI116" s="1009"/>
      <c r="MYJ116" s="1009"/>
      <c r="MYK116" s="1009"/>
      <c r="MYL116" s="1009"/>
      <c r="MYM116" s="1009"/>
      <c r="MYN116" s="1009"/>
      <c r="MYO116" s="1009"/>
      <c r="MYP116" s="1009"/>
      <c r="MYQ116" s="1009"/>
      <c r="MYR116" s="1009"/>
      <c r="MYS116" s="1009"/>
      <c r="MYT116" s="1009"/>
      <c r="MYU116" s="1009"/>
      <c r="MYV116" s="1009"/>
      <c r="MYW116" s="1009"/>
      <c r="MYX116" s="1009"/>
      <c r="MYY116" s="1009"/>
      <c r="MYZ116" s="1009"/>
      <c r="MZA116" s="1009"/>
      <c r="MZB116" s="1009"/>
      <c r="MZC116" s="1009"/>
      <c r="MZD116" s="1009"/>
      <c r="MZE116" s="1009"/>
      <c r="MZF116" s="1009"/>
      <c r="MZG116" s="1009"/>
      <c r="MZH116" s="1009"/>
      <c r="MZI116" s="1009"/>
      <c r="MZJ116" s="1009"/>
      <c r="MZK116" s="1009"/>
      <c r="MZL116" s="1009"/>
      <c r="MZM116" s="1009"/>
      <c r="MZN116" s="1009"/>
      <c r="MZO116" s="1009"/>
      <c r="MZP116" s="1009"/>
      <c r="MZQ116" s="1009"/>
      <c r="MZR116" s="1009"/>
      <c r="MZS116" s="1009"/>
      <c r="MZT116" s="1009"/>
      <c r="MZU116" s="1009"/>
      <c r="MZV116" s="1009"/>
      <c r="MZW116" s="1009"/>
      <c r="MZX116" s="1009"/>
      <c r="MZY116" s="1009"/>
      <c r="MZZ116" s="1009"/>
      <c r="NAA116" s="1009"/>
      <c r="NAB116" s="1009"/>
      <c r="NAC116" s="1009"/>
      <c r="NAD116" s="1009"/>
      <c r="NAE116" s="1009"/>
      <c r="NAF116" s="1009"/>
      <c r="NAG116" s="1009"/>
      <c r="NAH116" s="1009"/>
      <c r="NAI116" s="1009"/>
      <c r="NAJ116" s="1009"/>
      <c r="NAK116" s="1009"/>
      <c r="NAL116" s="1009"/>
      <c r="NAM116" s="1009"/>
      <c r="NAN116" s="1009"/>
      <c r="NAO116" s="1009"/>
      <c r="NAP116" s="1009"/>
      <c r="NAQ116" s="1009"/>
      <c r="NAR116" s="1009"/>
      <c r="NAS116" s="1009"/>
      <c r="NAT116" s="1009"/>
      <c r="NAU116" s="1009"/>
      <c r="NAV116" s="1009"/>
      <c r="NAW116" s="1009"/>
      <c r="NAX116" s="1009"/>
      <c r="NAY116" s="1009"/>
      <c r="NAZ116" s="1009"/>
      <c r="NBA116" s="1009"/>
      <c r="NBB116" s="1009"/>
      <c r="NBC116" s="1009"/>
      <c r="NBD116" s="1009"/>
      <c r="NBE116" s="1009"/>
      <c r="NBF116" s="1009"/>
      <c r="NBG116" s="1009"/>
      <c r="NBH116" s="1009"/>
      <c r="NBI116" s="1009"/>
      <c r="NBJ116" s="1009"/>
      <c r="NBK116" s="1009"/>
      <c r="NBL116" s="1009"/>
      <c r="NBM116" s="1009"/>
      <c r="NBN116" s="1009"/>
      <c r="NBO116" s="1009"/>
      <c r="NBP116" s="1009"/>
      <c r="NBQ116" s="1009"/>
      <c r="NBR116" s="1009"/>
      <c r="NBS116" s="1009"/>
      <c r="NBT116" s="1009"/>
      <c r="NBU116" s="1009"/>
      <c r="NBV116" s="1009"/>
      <c r="NBW116" s="1009"/>
      <c r="NBX116" s="1009"/>
      <c r="NBY116" s="1009"/>
      <c r="NBZ116" s="1009"/>
      <c r="NCA116" s="1009"/>
      <c r="NCB116" s="1009"/>
      <c r="NCC116" s="1009"/>
      <c r="NCD116" s="1009"/>
      <c r="NCE116" s="1009"/>
      <c r="NCF116" s="1009"/>
      <c r="NCG116" s="1009"/>
      <c r="NCH116" s="1009"/>
      <c r="NCI116" s="1009"/>
      <c r="NCJ116" s="1009"/>
      <c r="NCK116" s="1009"/>
      <c r="NCL116" s="1009"/>
      <c r="NCM116" s="1009"/>
      <c r="NCN116" s="1009"/>
      <c r="NCO116" s="1009"/>
      <c r="NCP116" s="1009"/>
      <c r="NCQ116" s="1009"/>
      <c r="NCR116" s="1009"/>
      <c r="NCS116" s="1009"/>
      <c r="NCT116" s="1009"/>
      <c r="NCU116" s="1009"/>
      <c r="NCV116" s="1009"/>
      <c r="NCW116" s="1009"/>
      <c r="NCX116" s="1009"/>
      <c r="NCY116" s="1009"/>
      <c r="NCZ116" s="1009"/>
      <c r="NDA116" s="1009"/>
      <c r="NDB116" s="1009"/>
      <c r="NDC116" s="1009"/>
      <c r="NDD116" s="1009"/>
      <c r="NDE116" s="1009"/>
      <c r="NDF116" s="1009"/>
      <c r="NDG116" s="1009"/>
      <c r="NDH116" s="1009"/>
      <c r="NDI116" s="1009"/>
      <c r="NDJ116" s="1009"/>
      <c r="NDK116" s="1009"/>
      <c r="NDL116" s="1009"/>
      <c r="NDM116" s="1009"/>
      <c r="NDN116" s="1009"/>
      <c r="NDO116" s="1009"/>
      <c r="NDP116" s="1009"/>
      <c r="NDQ116" s="1009"/>
      <c r="NDR116" s="1009"/>
      <c r="NDS116" s="1009"/>
      <c r="NDT116" s="1009"/>
      <c r="NDU116" s="1009"/>
      <c r="NDV116" s="1009"/>
      <c r="NDW116" s="1009"/>
      <c r="NDX116" s="1009"/>
      <c r="NDY116" s="1009"/>
      <c r="NDZ116" s="1009"/>
      <c r="NEA116" s="1009"/>
      <c r="NEB116" s="1009"/>
      <c r="NEC116" s="1009"/>
      <c r="NED116" s="1009"/>
      <c r="NEE116" s="1009"/>
      <c r="NEF116" s="1009"/>
      <c r="NEG116" s="1009"/>
      <c r="NEH116" s="1009"/>
      <c r="NEI116" s="1009"/>
      <c r="NEJ116" s="1009"/>
      <c r="NEK116" s="1009"/>
      <c r="NEL116" s="1009"/>
      <c r="NEM116" s="1009"/>
      <c r="NEN116" s="1009"/>
      <c r="NEO116" s="1009"/>
      <c r="NEP116" s="1009"/>
      <c r="NEQ116" s="1009"/>
      <c r="NER116" s="1009"/>
      <c r="NES116" s="1009"/>
      <c r="NET116" s="1009"/>
      <c r="NEU116" s="1009"/>
      <c r="NEV116" s="1009"/>
      <c r="NEW116" s="1009"/>
      <c r="NEX116" s="1009"/>
      <c r="NEY116" s="1009"/>
      <c r="NEZ116" s="1009"/>
      <c r="NFA116" s="1009"/>
      <c r="NFB116" s="1009"/>
      <c r="NFC116" s="1009"/>
      <c r="NFD116" s="1009"/>
      <c r="NFE116" s="1009"/>
      <c r="NFF116" s="1009"/>
      <c r="NFG116" s="1009"/>
      <c r="NFH116" s="1009"/>
      <c r="NFI116" s="1009"/>
      <c r="NFJ116" s="1009"/>
      <c r="NFK116" s="1009"/>
      <c r="NFL116" s="1009"/>
      <c r="NFM116" s="1009"/>
      <c r="NFN116" s="1009"/>
      <c r="NFO116" s="1009"/>
      <c r="NFP116" s="1009"/>
      <c r="NFQ116" s="1009"/>
      <c r="NFR116" s="1009"/>
      <c r="NFS116" s="1009"/>
      <c r="NFT116" s="1009"/>
      <c r="NFU116" s="1009"/>
      <c r="NFV116" s="1009"/>
      <c r="NFW116" s="1009"/>
      <c r="NFX116" s="1009"/>
      <c r="NFY116" s="1009"/>
      <c r="NFZ116" s="1009"/>
      <c r="NGA116" s="1009"/>
      <c r="NGB116" s="1009"/>
      <c r="NGC116" s="1009"/>
      <c r="NGD116" s="1009"/>
      <c r="NGE116" s="1009"/>
      <c r="NGF116" s="1009"/>
      <c r="NGG116" s="1009"/>
      <c r="NGH116" s="1009"/>
      <c r="NGI116" s="1009"/>
      <c r="NGJ116" s="1009"/>
      <c r="NGK116" s="1009"/>
      <c r="NGL116" s="1009"/>
      <c r="NGM116" s="1009"/>
      <c r="NGN116" s="1009"/>
      <c r="NGO116" s="1009"/>
      <c r="NGP116" s="1009"/>
      <c r="NGQ116" s="1009"/>
      <c r="NGR116" s="1009"/>
      <c r="NGS116" s="1009"/>
      <c r="NGT116" s="1009"/>
      <c r="NGU116" s="1009"/>
      <c r="NGV116" s="1009"/>
      <c r="NGW116" s="1009"/>
      <c r="NGX116" s="1009"/>
      <c r="NGY116" s="1009"/>
      <c r="NGZ116" s="1009"/>
      <c r="NHA116" s="1009"/>
      <c r="NHB116" s="1009"/>
      <c r="NHC116" s="1009"/>
      <c r="NHD116" s="1009"/>
      <c r="NHE116" s="1009"/>
      <c r="NHF116" s="1009"/>
      <c r="NHG116" s="1009"/>
      <c r="NHH116" s="1009"/>
      <c r="NHI116" s="1009"/>
      <c r="NHJ116" s="1009"/>
      <c r="NHK116" s="1009"/>
      <c r="NHL116" s="1009"/>
      <c r="NHM116" s="1009"/>
      <c r="NHN116" s="1009"/>
      <c r="NHO116" s="1009"/>
      <c r="NHP116" s="1009"/>
      <c r="NHQ116" s="1009"/>
      <c r="NHR116" s="1009"/>
      <c r="NHS116" s="1009"/>
      <c r="NHT116" s="1009"/>
      <c r="NHU116" s="1009"/>
      <c r="NHV116" s="1009"/>
      <c r="NHW116" s="1009"/>
      <c r="NHX116" s="1009"/>
      <c r="NHY116" s="1009"/>
      <c r="NHZ116" s="1009"/>
      <c r="NIA116" s="1009"/>
      <c r="NIB116" s="1009"/>
      <c r="NIC116" s="1009"/>
      <c r="NID116" s="1009"/>
      <c r="NIE116" s="1009"/>
      <c r="NIF116" s="1009"/>
      <c r="NIG116" s="1009"/>
      <c r="NIH116" s="1009"/>
      <c r="NII116" s="1009"/>
      <c r="NIJ116" s="1009"/>
      <c r="NIK116" s="1009"/>
      <c r="NIL116" s="1009"/>
      <c r="NIM116" s="1009"/>
      <c r="NIN116" s="1009"/>
      <c r="NIO116" s="1009"/>
      <c r="NIP116" s="1009"/>
      <c r="NIQ116" s="1009"/>
      <c r="NIR116" s="1009"/>
      <c r="NIS116" s="1009"/>
      <c r="NIT116" s="1009"/>
      <c r="NIU116" s="1009"/>
      <c r="NIV116" s="1009"/>
      <c r="NIW116" s="1009"/>
      <c r="NIX116" s="1009"/>
      <c r="NIY116" s="1009"/>
      <c r="NIZ116" s="1009"/>
      <c r="NJA116" s="1009"/>
      <c r="NJB116" s="1009"/>
      <c r="NJC116" s="1009"/>
      <c r="NJD116" s="1009"/>
      <c r="NJE116" s="1009"/>
      <c r="NJF116" s="1009"/>
      <c r="NJG116" s="1009"/>
      <c r="NJH116" s="1009"/>
      <c r="NJI116" s="1009"/>
      <c r="NJJ116" s="1009"/>
      <c r="NJK116" s="1009"/>
      <c r="NJL116" s="1009"/>
      <c r="NJM116" s="1009"/>
      <c r="NJN116" s="1009"/>
      <c r="NJO116" s="1009"/>
      <c r="NJP116" s="1009"/>
      <c r="NJQ116" s="1009"/>
      <c r="NJR116" s="1009"/>
      <c r="NJS116" s="1009"/>
      <c r="NJT116" s="1009"/>
      <c r="NJU116" s="1009"/>
      <c r="NJV116" s="1009"/>
      <c r="NJW116" s="1009"/>
      <c r="NJX116" s="1009"/>
      <c r="NJY116" s="1009"/>
      <c r="NJZ116" s="1009"/>
      <c r="NKA116" s="1009"/>
      <c r="NKB116" s="1009"/>
      <c r="NKC116" s="1009"/>
      <c r="NKD116" s="1009"/>
      <c r="NKE116" s="1009"/>
      <c r="NKF116" s="1009"/>
      <c r="NKG116" s="1009"/>
      <c r="NKH116" s="1009"/>
      <c r="NKI116" s="1009"/>
      <c r="NKJ116" s="1009"/>
      <c r="NKK116" s="1009"/>
      <c r="NKL116" s="1009"/>
      <c r="NKM116" s="1009"/>
      <c r="NKN116" s="1009"/>
      <c r="NKO116" s="1009"/>
      <c r="NKP116" s="1009"/>
      <c r="NKQ116" s="1009"/>
      <c r="NKR116" s="1009"/>
      <c r="NKS116" s="1009"/>
      <c r="NKT116" s="1009"/>
      <c r="NKU116" s="1009"/>
      <c r="NKV116" s="1009"/>
      <c r="NKW116" s="1009"/>
      <c r="NKX116" s="1009"/>
      <c r="NKY116" s="1009"/>
      <c r="NKZ116" s="1009"/>
      <c r="NLA116" s="1009"/>
      <c r="NLB116" s="1009"/>
      <c r="NLC116" s="1009"/>
      <c r="NLD116" s="1009"/>
      <c r="NLE116" s="1009"/>
      <c r="NLF116" s="1009"/>
      <c r="NLG116" s="1009"/>
      <c r="NLH116" s="1009"/>
      <c r="NLI116" s="1009"/>
      <c r="NLJ116" s="1009"/>
      <c r="NLK116" s="1009"/>
      <c r="NLL116" s="1009"/>
      <c r="NLM116" s="1009"/>
      <c r="NLN116" s="1009"/>
      <c r="NLO116" s="1009"/>
      <c r="NLP116" s="1009"/>
      <c r="NLQ116" s="1009"/>
      <c r="NLR116" s="1009"/>
      <c r="NLS116" s="1009"/>
      <c r="NLT116" s="1009"/>
      <c r="NLU116" s="1009"/>
      <c r="NLV116" s="1009"/>
      <c r="NLW116" s="1009"/>
      <c r="NLX116" s="1009"/>
      <c r="NLY116" s="1009"/>
      <c r="NLZ116" s="1009"/>
      <c r="NMA116" s="1009"/>
      <c r="NMB116" s="1009"/>
      <c r="NMC116" s="1009"/>
      <c r="NMD116" s="1009"/>
      <c r="NME116" s="1009"/>
      <c r="NMF116" s="1009"/>
      <c r="NMG116" s="1009"/>
      <c r="NMH116" s="1009"/>
      <c r="NMI116" s="1009"/>
      <c r="NMJ116" s="1009"/>
      <c r="NMK116" s="1009"/>
      <c r="NML116" s="1009"/>
      <c r="NMM116" s="1009"/>
      <c r="NMN116" s="1009"/>
      <c r="NMO116" s="1009"/>
      <c r="NMP116" s="1009"/>
      <c r="NMQ116" s="1009"/>
      <c r="NMR116" s="1009"/>
      <c r="NMS116" s="1009"/>
      <c r="NMT116" s="1009"/>
      <c r="NMU116" s="1009"/>
      <c r="NMV116" s="1009"/>
      <c r="NMW116" s="1009"/>
      <c r="NMX116" s="1009"/>
      <c r="NMY116" s="1009"/>
      <c r="NMZ116" s="1009"/>
      <c r="NNA116" s="1009"/>
      <c r="NNB116" s="1009"/>
      <c r="NNC116" s="1009"/>
      <c r="NND116" s="1009"/>
      <c r="NNE116" s="1009"/>
      <c r="NNF116" s="1009"/>
      <c r="NNG116" s="1009"/>
      <c r="NNH116" s="1009"/>
      <c r="NNI116" s="1009"/>
      <c r="NNJ116" s="1009"/>
      <c r="NNK116" s="1009"/>
      <c r="NNL116" s="1009"/>
      <c r="NNM116" s="1009"/>
      <c r="NNN116" s="1009"/>
      <c r="NNO116" s="1009"/>
      <c r="NNP116" s="1009"/>
      <c r="NNQ116" s="1009"/>
      <c r="NNR116" s="1009"/>
      <c r="NNS116" s="1009"/>
      <c r="NNT116" s="1009"/>
      <c r="NNU116" s="1009"/>
      <c r="NNV116" s="1009"/>
      <c r="NNW116" s="1009"/>
      <c r="NNX116" s="1009"/>
      <c r="NNY116" s="1009"/>
      <c r="NNZ116" s="1009"/>
      <c r="NOA116" s="1009"/>
      <c r="NOB116" s="1009"/>
      <c r="NOC116" s="1009"/>
      <c r="NOD116" s="1009"/>
      <c r="NOE116" s="1009"/>
      <c r="NOF116" s="1009"/>
      <c r="NOG116" s="1009"/>
      <c r="NOH116" s="1009"/>
      <c r="NOI116" s="1009"/>
      <c r="NOJ116" s="1009"/>
      <c r="NOK116" s="1009"/>
      <c r="NOL116" s="1009"/>
      <c r="NOM116" s="1009"/>
      <c r="NON116" s="1009"/>
      <c r="NOO116" s="1009"/>
      <c r="NOP116" s="1009"/>
      <c r="NOQ116" s="1009"/>
      <c r="NOR116" s="1009"/>
      <c r="NOS116" s="1009"/>
      <c r="NOT116" s="1009"/>
      <c r="NOU116" s="1009"/>
      <c r="NOV116" s="1009"/>
      <c r="NOW116" s="1009"/>
      <c r="NOX116" s="1009"/>
      <c r="NOY116" s="1009"/>
      <c r="NOZ116" s="1009"/>
      <c r="NPA116" s="1009"/>
      <c r="NPB116" s="1009"/>
      <c r="NPC116" s="1009"/>
      <c r="NPD116" s="1009"/>
      <c r="NPE116" s="1009"/>
      <c r="NPF116" s="1009"/>
      <c r="NPG116" s="1009"/>
      <c r="NPH116" s="1009"/>
      <c r="NPI116" s="1009"/>
      <c r="NPJ116" s="1009"/>
      <c r="NPK116" s="1009"/>
      <c r="NPL116" s="1009"/>
      <c r="NPM116" s="1009"/>
      <c r="NPN116" s="1009"/>
      <c r="NPO116" s="1009"/>
      <c r="NPP116" s="1009"/>
      <c r="NPQ116" s="1009"/>
      <c r="NPR116" s="1009"/>
      <c r="NPS116" s="1009"/>
      <c r="NPT116" s="1009"/>
      <c r="NPU116" s="1009"/>
      <c r="NPV116" s="1009"/>
      <c r="NPW116" s="1009"/>
      <c r="NPX116" s="1009"/>
      <c r="NPY116" s="1009"/>
      <c r="NPZ116" s="1009"/>
      <c r="NQA116" s="1009"/>
      <c r="NQB116" s="1009"/>
      <c r="NQC116" s="1009"/>
      <c r="NQD116" s="1009"/>
      <c r="NQE116" s="1009"/>
      <c r="NQF116" s="1009"/>
      <c r="NQG116" s="1009"/>
      <c r="NQH116" s="1009"/>
      <c r="NQI116" s="1009"/>
      <c r="NQJ116" s="1009"/>
      <c r="NQK116" s="1009"/>
      <c r="NQL116" s="1009"/>
      <c r="NQM116" s="1009"/>
      <c r="NQN116" s="1009"/>
      <c r="NQO116" s="1009"/>
      <c r="NQP116" s="1009"/>
      <c r="NQQ116" s="1009"/>
      <c r="NQR116" s="1009"/>
      <c r="NQS116" s="1009"/>
      <c r="NQT116" s="1009"/>
      <c r="NQU116" s="1009"/>
      <c r="NQV116" s="1009"/>
      <c r="NQW116" s="1009"/>
      <c r="NQX116" s="1009"/>
      <c r="NQY116" s="1009"/>
      <c r="NQZ116" s="1009"/>
      <c r="NRA116" s="1009"/>
      <c r="NRB116" s="1009"/>
      <c r="NRC116" s="1009"/>
      <c r="NRD116" s="1009"/>
      <c r="NRE116" s="1009"/>
      <c r="NRF116" s="1009"/>
      <c r="NRG116" s="1009"/>
      <c r="NRH116" s="1009"/>
      <c r="NRI116" s="1009"/>
      <c r="NRJ116" s="1009"/>
      <c r="NRK116" s="1009"/>
      <c r="NRL116" s="1009"/>
      <c r="NRM116" s="1009"/>
      <c r="NRN116" s="1009"/>
      <c r="NRO116" s="1009"/>
      <c r="NRP116" s="1009"/>
      <c r="NRQ116" s="1009"/>
      <c r="NRR116" s="1009"/>
      <c r="NRS116" s="1009"/>
      <c r="NRT116" s="1009"/>
      <c r="NRU116" s="1009"/>
      <c r="NRV116" s="1009"/>
      <c r="NRW116" s="1009"/>
      <c r="NRX116" s="1009"/>
      <c r="NRY116" s="1009"/>
      <c r="NRZ116" s="1009"/>
      <c r="NSA116" s="1009"/>
      <c r="NSB116" s="1009"/>
      <c r="NSC116" s="1009"/>
      <c r="NSD116" s="1009"/>
      <c r="NSE116" s="1009"/>
      <c r="NSF116" s="1009"/>
      <c r="NSG116" s="1009"/>
      <c r="NSH116" s="1009"/>
      <c r="NSI116" s="1009"/>
      <c r="NSJ116" s="1009"/>
      <c r="NSK116" s="1009"/>
      <c r="NSL116" s="1009"/>
      <c r="NSM116" s="1009"/>
      <c r="NSN116" s="1009"/>
      <c r="NSO116" s="1009"/>
      <c r="NSP116" s="1009"/>
      <c r="NSQ116" s="1009"/>
      <c r="NSR116" s="1009"/>
      <c r="NSS116" s="1009"/>
      <c r="NST116" s="1009"/>
      <c r="NSU116" s="1009"/>
      <c r="NSV116" s="1009"/>
      <c r="NSW116" s="1009"/>
      <c r="NSX116" s="1009"/>
      <c r="NSY116" s="1009"/>
      <c r="NSZ116" s="1009"/>
      <c r="NTA116" s="1009"/>
      <c r="NTB116" s="1009"/>
      <c r="NTC116" s="1009"/>
      <c r="NTD116" s="1009"/>
      <c r="NTE116" s="1009"/>
      <c r="NTF116" s="1009"/>
      <c r="NTG116" s="1009"/>
      <c r="NTH116" s="1009"/>
      <c r="NTI116" s="1009"/>
      <c r="NTJ116" s="1009"/>
      <c r="NTK116" s="1009"/>
      <c r="NTL116" s="1009"/>
      <c r="NTM116" s="1009"/>
      <c r="NTN116" s="1009"/>
      <c r="NTO116" s="1009"/>
      <c r="NTP116" s="1009"/>
      <c r="NTQ116" s="1009"/>
      <c r="NTR116" s="1009"/>
      <c r="NTS116" s="1009"/>
      <c r="NTT116" s="1009"/>
      <c r="NTU116" s="1009"/>
      <c r="NTV116" s="1009"/>
      <c r="NTW116" s="1009"/>
      <c r="NTX116" s="1009"/>
      <c r="NTY116" s="1009"/>
      <c r="NTZ116" s="1009"/>
      <c r="NUA116" s="1009"/>
      <c r="NUB116" s="1009"/>
      <c r="NUC116" s="1009"/>
      <c r="NUD116" s="1009"/>
      <c r="NUE116" s="1009"/>
      <c r="NUF116" s="1009"/>
      <c r="NUG116" s="1009"/>
      <c r="NUH116" s="1009"/>
      <c r="NUI116" s="1009"/>
      <c r="NUJ116" s="1009"/>
      <c r="NUK116" s="1009"/>
      <c r="NUL116" s="1009"/>
      <c r="NUM116" s="1009"/>
      <c r="NUN116" s="1009"/>
      <c r="NUO116" s="1009"/>
      <c r="NUP116" s="1009"/>
      <c r="NUQ116" s="1009"/>
      <c r="NUR116" s="1009"/>
      <c r="NUS116" s="1009"/>
      <c r="NUT116" s="1009"/>
      <c r="NUU116" s="1009"/>
      <c r="NUV116" s="1009"/>
      <c r="NUW116" s="1009"/>
      <c r="NUX116" s="1009"/>
      <c r="NUY116" s="1009"/>
      <c r="NUZ116" s="1009"/>
      <c r="NVA116" s="1009"/>
      <c r="NVB116" s="1009"/>
      <c r="NVC116" s="1009"/>
      <c r="NVD116" s="1009"/>
      <c r="NVE116" s="1009"/>
      <c r="NVF116" s="1009"/>
      <c r="NVG116" s="1009"/>
      <c r="NVH116" s="1009"/>
      <c r="NVI116" s="1009"/>
      <c r="NVJ116" s="1009"/>
      <c r="NVK116" s="1009"/>
      <c r="NVL116" s="1009"/>
      <c r="NVM116" s="1009"/>
      <c r="NVN116" s="1009"/>
      <c r="NVO116" s="1009"/>
      <c r="NVP116" s="1009"/>
      <c r="NVQ116" s="1009"/>
      <c r="NVR116" s="1009"/>
      <c r="NVS116" s="1009"/>
      <c r="NVT116" s="1009"/>
      <c r="NVU116" s="1009"/>
      <c r="NVV116" s="1009"/>
      <c r="NVW116" s="1009"/>
      <c r="NVX116" s="1009"/>
      <c r="NVY116" s="1009"/>
      <c r="NVZ116" s="1009"/>
      <c r="NWA116" s="1009"/>
      <c r="NWB116" s="1009"/>
      <c r="NWC116" s="1009"/>
      <c r="NWD116" s="1009"/>
      <c r="NWE116" s="1009"/>
      <c r="NWF116" s="1009"/>
      <c r="NWG116" s="1009"/>
      <c r="NWH116" s="1009"/>
      <c r="NWI116" s="1009"/>
      <c r="NWJ116" s="1009"/>
      <c r="NWK116" s="1009"/>
      <c r="NWL116" s="1009"/>
      <c r="NWM116" s="1009"/>
      <c r="NWN116" s="1009"/>
      <c r="NWO116" s="1009"/>
      <c r="NWP116" s="1009"/>
      <c r="NWQ116" s="1009"/>
      <c r="NWR116" s="1009"/>
      <c r="NWS116" s="1009"/>
      <c r="NWT116" s="1009"/>
      <c r="NWU116" s="1009"/>
      <c r="NWV116" s="1009"/>
      <c r="NWW116" s="1009"/>
      <c r="NWX116" s="1009"/>
      <c r="NWY116" s="1009"/>
      <c r="NWZ116" s="1009"/>
      <c r="NXA116" s="1009"/>
      <c r="NXB116" s="1009"/>
      <c r="NXC116" s="1009"/>
      <c r="NXD116" s="1009"/>
      <c r="NXE116" s="1009"/>
      <c r="NXF116" s="1009"/>
      <c r="NXG116" s="1009"/>
      <c r="NXH116" s="1009"/>
      <c r="NXI116" s="1009"/>
      <c r="NXJ116" s="1009"/>
      <c r="NXK116" s="1009"/>
      <c r="NXL116" s="1009"/>
      <c r="NXM116" s="1009"/>
      <c r="NXN116" s="1009"/>
      <c r="NXO116" s="1009"/>
      <c r="NXP116" s="1009"/>
      <c r="NXQ116" s="1009"/>
      <c r="NXR116" s="1009"/>
      <c r="NXS116" s="1009"/>
      <c r="NXT116" s="1009"/>
      <c r="NXU116" s="1009"/>
      <c r="NXV116" s="1009"/>
      <c r="NXW116" s="1009"/>
      <c r="NXX116" s="1009"/>
      <c r="NXY116" s="1009"/>
      <c r="NXZ116" s="1009"/>
      <c r="NYA116" s="1009"/>
      <c r="NYB116" s="1009"/>
      <c r="NYC116" s="1009"/>
      <c r="NYD116" s="1009"/>
      <c r="NYE116" s="1009"/>
      <c r="NYF116" s="1009"/>
      <c r="NYG116" s="1009"/>
      <c r="NYH116" s="1009"/>
      <c r="NYI116" s="1009"/>
      <c r="NYJ116" s="1009"/>
      <c r="NYK116" s="1009"/>
      <c r="NYL116" s="1009"/>
      <c r="NYM116" s="1009"/>
      <c r="NYN116" s="1009"/>
      <c r="NYO116" s="1009"/>
      <c r="NYP116" s="1009"/>
      <c r="NYQ116" s="1009"/>
      <c r="NYR116" s="1009"/>
      <c r="NYS116" s="1009"/>
      <c r="NYT116" s="1009"/>
      <c r="NYU116" s="1009"/>
      <c r="NYV116" s="1009"/>
      <c r="NYW116" s="1009"/>
      <c r="NYX116" s="1009"/>
      <c r="NYY116" s="1009"/>
      <c r="NYZ116" s="1009"/>
      <c r="NZA116" s="1009"/>
      <c r="NZB116" s="1009"/>
      <c r="NZC116" s="1009"/>
      <c r="NZD116" s="1009"/>
      <c r="NZE116" s="1009"/>
      <c r="NZF116" s="1009"/>
      <c r="NZG116" s="1009"/>
      <c r="NZH116" s="1009"/>
      <c r="NZI116" s="1009"/>
      <c r="NZJ116" s="1009"/>
      <c r="NZK116" s="1009"/>
      <c r="NZL116" s="1009"/>
      <c r="NZM116" s="1009"/>
      <c r="NZN116" s="1009"/>
      <c r="NZO116" s="1009"/>
      <c r="NZP116" s="1009"/>
      <c r="NZQ116" s="1009"/>
      <c r="NZR116" s="1009"/>
      <c r="NZS116" s="1009"/>
      <c r="NZT116" s="1009"/>
      <c r="NZU116" s="1009"/>
      <c r="NZV116" s="1009"/>
      <c r="NZW116" s="1009"/>
      <c r="NZX116" s="1009"/>
      <c r="NZY116" s="1009"/>
      <c r="NZZ116" s="1009"/>
      <c r="OAA116" s="1009"/>
      <c r="OAB116" s="1009"/>
      <c r="OAC116" s="1009"/>
      <c r="OAD116" s="1009"/>
      <c r="OAE116" s="1009"/>
      <c r="OAF116" s="1009"/>
      <c r="OAG116" s="1009"/>
      <c r="OAH116" s="1009"/>
      <c r="OAI116" s="1009"/>
      <c r="OAJ116" s="1009"/>
      <c r="OAK116" s="1009"/>
      <c r="OAL116" s="1009"/>
      <c r="OAM116" s="1009"/>
      <c r="OAN116" s="1009"/>
      <c r="OAO116" s="1009"/>
      <c r="OAP116" s="1009"/>
      <c r="OAQ116" s="1009"/>
      <c r="OAR116" s="1009"/>
      <c r="OAS116" s="1009"/>
      <c r="OAT116" s="1009"/>
      <c r="OAU116" s="1009"/>
      <c r="OAV116" s="1009"/>
      <c r="OAW116" s="1009"/>
      <c r="OAX116" s="1009"/>
      <c r="OAY116" s="1009"/>
      <c r="OAZ116" s="1009"/>
      <c r="OBA116" s="1009"/>
      <c r="OBB116" s="1009"/>
      <c r="OBC116" s="1009"/>
      <c r="OBD116" s="1009"/>
      <c r="OBE116" s="1009"/>
      <c r="OBF116" s="1009"/>
      <c r="OBG116" s="1009"/>
      <c r="OBH116" s="1009"/>
      <c r="OBI116" s="1009"/>
      <c r="OBJ116" s="1009"/>
      <c r="OBK116" s="1009"/>
      <c r="OBL116" s="1009"/>
      <c r="OBM116" s="1009"/>
      <c r="OBN116" s="1009"/>
      <c r="OBO116" s="1009"/>
      <c r="OBP116" s="1009"/>
      <c r="OBQ116" s="1009"/>
      <c r="OBR116" s="1009"/>
      <c r="OBS116" s="1009"/>
      <c r="OBT116" s="1009"/>
      <c r="OBU116" s="1009"/>
      <c r="OBV116" s="1009"/>
      <c r="OBW116" s="1009"/>
      <c r="OBX116" s="1009"/>
      <c r="OBY116" s="1009"/>
      <c r="OBZ116" s="1009"/>
      <c r="OCA116" s="1009"/>
      <c r="OCB116" s="1009"/>
      <c r="OCC116" s="1009"/>
      <c r="OCD116" s="1009"/>
      <c r="OCE116" s="1009"/>
      <c r="OCF116" s="1009"/>
      <c r="OCG116" s="1009"/>
      <c r="OCH116" s="1009"/>
      <c r="OCI116" s="1009"/>
      <c r="OCJ116" s="1009"/>
      <c r="OCK116" s="1009"/>
      <c r="OCL116" s="1009"/>
      <c r="OCM116" s="1009"/>
      <c r="OCN116" s="1009"/>
      <c r="OCO116" s="1009"/>
      <c r="OCP116" s="1009"/>
      <c r="OCQ116" s="1009"/>
      <c r="OCR116" s="1009"/>
      <c r="OCS116" s="1009"/>
      <c r="OCT116" s="1009"/>
      <c r="OCU116" s="1009"/>
      <c r="OCV116" s="1009"/>
      <c r="OCW116" s="1009"/>
      <c r="OCX116" s="1009"/>
      <c r="OCY116" s="1009"/>
      <c r="OCZ116" s="1009"/>
      <c r="ODA116" s="1009"/>
      <c r="ODB116" s="1009"/>
      <c r="ODC116" s="1009"/>
      <c r="ODD116" s="1009"/>
      <c r="ODE116" s="1009"/>
      <c r="ODF116" s="1009"/>
      <c r="ODG116" s="1009"/>
      <c r="ODH116" s="1009"/>
      <c r="ODI116" s="1009"/>
      <c r="ODJ116" s="1009"/>
      <c r="ODK116" s="1009"/>
      <c r="ODL116" s="1009"/>
      <c r="ODM116" s="1009"/>
      <c r="ODN116" s="1009"/>
      <c r="ODO116" s="1009"/>
      <c r="ODP116" s="1009"/>
      <c r="ODQ116" s="1009"/>
      <c r="ODR116" s="1009"/>
      <c r="ODS116" s="1009"/>
      <c r="ODT116" s="1009"/>
      <c r="ODU116" s="1009"/>
      <c r="ODV116" s="1009"/>
      <c r="ODW116" s="1009"/>
      <c r="ODX116" s="1009"/>
      <c r="ODY116" s="1009"/>
      <c r="ODZ116" s="1009"/>
      <c r="OEA116" s="1009"/>
      <c r="OEB116" s="1009"/>
      <c r="OEC116" s="1009"/>
      <c r="OED116" s="1009"/>
      <c r="OEE116" s="1009"/>
      <c r="OEF116" s="1009"/>
      <c r="OEG116" s="1009"/>
      <c r="OEH116" s="1009"/>
      <c r="OEI116" s="1009"/>
      <c r="OEJ116" s="1009"/>
      <c r="OEK116" s="1009"/>
      <c r="OEL116" s="1009"/>
      <c r="OEM116" s="1009"/>
      <c r="OEN116" s="1009"/>
      <c r="OEO116" s="1009"/>
      <c r="OEP116" s="1009"/>
      <c r="OEQ116" s="1009"/>
      <c r="OER116" s="1009"/>
      <c r="OES116" s="1009"/>
      <c r="OET116" s="1009"/>
      <c r="OEU116" s="1009"/>
      <c r="OEV116" s="1009"/>
      <c r="OEW116" s="1009"/>
      <c r="OEX116" s="1009"/>
      <c r="OEY116" s="1009"/>
      <c r="OEZ116" s="1009"/>
      <c r="OFA116" s="1009"/>
      <c r="OFB116" s="1009"/>
      <c r="OFC116" s="1009"/>
      <c r="OFD116" s="1009"/>
      <c r="OFE116" s="1009"/>
      <c r="OFF116" s="1009"/>
      <c r="OFG116" s="1009"/>
      <c r="OFH116" s="1009"/>
      <c r="OFI116" s="1009"/>
      <c r="OFJ116" s="1009"/>
      <c r="OFK116" s="1009"/>
      <c r="OFL116" s="1009"/>
      <c r="OFM116" s="1009"/>
      <c r="OFN116" s="1009"/>
      <c r="OFO116" s="1009"/>
      <c r="OFP116" s="1009"/>
      <c r="OFQ116" s="1009"/>
      <c r="OFR116" s="1009"/>
      <c r="OFS116" s="1009"/>
      <c r="OFT116" s="1009"/>
      <c r="OFU116" s="1009"/>
      <c r="OFV116" s="1009"/>
      <c r="OFW116" s="1009"/>
      <c r="OFX116" s="1009"/>
      <c r="OFY116" s="1009"/>
      <c r="OFZ116" s="1009"/>
      <c r="OGA116" s="1009"/>
      <c r="OGB116" s="1009"/>
      <c r="OGC116" s="1009"/>
      <c r="OGD116" s="1009"/>
      <c r="OGE116" s="1009"/>
      <c r="OGF116" s="1009"/>
      <c r="OGG116" s="1009"/>
      <c r="OGH116" s="1009"/>
      <c r="OGI116" s="1009"/>
      <c r="OGJ116" s="1009"/>
      <c r="OGK116" s="1009"/>
      <c r="OGL116" s="1009"/>
      <c r="OGM116" s="1009"/>
      <c r="OGN116" s="1009"/>
      <c r="OGO116" s="1009"/>
      <c r="OGP116" s="1009"/>
      <c r="OGQ116" s="1009"/>
      <c r="OGR116" s="1009"/>
      <c r="OGS116" s="1009"/>
      <c r="OGT116" s="1009"/>
      <c r="OGU116" s="1009"/>
      <c r="OGV116" s="1009"/>
      <c r="OGW116" s="1009"/>
      <c r="OGX116" s="1009"/>
      <c r="OGY116" s="1009"/>
      <c r="OGZ116" s="1009"/>
      <c r="OHA116" s="1009"/>
      <c r="OHB116" s="1009"/>
      <c r="OHC116" s="1009"/>
      <c r="OHD116" s="1009"/>
      <c r="OHE116" s="1009"/>
      <c r="OHF116" s="1009"/>
      <c r="OHG116" s="1009"/>
      <c r="OHH116" s="1009"/>
      <c r="OHI116" s="1009"/>
      <c r="OHJ116" s="1009"/>
      <c r="OHK116" s="1009"/>
      <c r="OHL116" s="1009"/>
      <c r="OHM116" s="1009"/>
      <c r="OHN116" s="1009"/>
      <c r="OHO116" s="1009"/>
      <c r="OHP116" s="1009"/>
      <c r="OHQ116" s="1009"/>
      <c r="OHR116" s="1009"/>
      <c r="OHS116" s="1009"/>
      <c r="OHT116" s="1009"/>
      <c r="OHU116" s="1009"/>
      <c r="OHV116" s="1009"/>
      <c r="OHW116" s="1009"/>
      <c r="OHX116" s="1009"/>
      <c r="OHY116" s="1009"/>
      <c r="OHZ116" s="1009"/>
      <c r="OIA116" s="1009"/>
      <c r="OIB116" s="1009"/>
      <c r="OIC116" s="1009"/>
      <c r="OID116" s="1009"/>
      <c r="OIE116" s="1009"/>
      <c r="OIF116" s="1009"/>
      <c r="OIG116" s="1009"/>
      <c r="OIH116" s="1009"/>
      <c r="OII116" s="1009"/>
      <c r="OIJ116" s="1009"/>
      <c r="OIK116" s="1009"/>
      <c r="OIL116" s="1009"/>
      <c r="OIM116" s="1009"/>
      <c r="OIN116" s="1009"/>
      <c r="OIO116" s="1009"/>
      <c r="OIP116" s="1009"/>
      <c r="OIQ116" s="1009"/>
      <c r="OIR116" s="1009"/>
      <c r="OIS116" s="1009"/>
      <c r="OIT116" s="1009"/>
      <c r="OIU116" s="1009"/>
      <c r="OIV116" s="1009"/>
      <c r="OIW116" s="1009"/>
      <c r="OIX116" s="1009"/>
      <c r="OIY116" s="1009"/>
      <c r="OIZ116" s="1009"/>
      <c r="OJA116" s="1009"/>
      <c r="OJB116" s="1009"/>
      <c r="OJC116" s="1009"/>
      <c r="OJD116" s="1009"/>
      <c r="OJE116" s="1009"/>
      <c r="OJF116" s="1009"/>
      <c r="OJG116" s="1009"/>
      <c r="OJH116" s="1009"/>
      <c r="OJI116" s="1009"/>
      <c r="OJJ116" s="1009"/>
      <c r="OJK116" s="1009"/>
      <c r="OJL116" s="1009"/>
      <c r="OJM116" s="1009"/>
      <c r="OJN116" s="1009"/>
      <c r="OJO116" s="1009"/>
      <c r="OJP116" s="1009"/>
      <c r="OJQ116" s="1009"/>
      <c r="OJR116" s="1009"/>
      <c r="OJS116" s="1009"/>
      <c r="OJT116" s="1009"/>
      <c r="OJU116" s="1009"/>
      <c r="OJV116" s="1009"/>
      <c r="OJW116" s="1009"/>
      <c r="OJX116" s="1009"/>
      <c r="OJY116" s="1009"/>
      <c r="OJZ116" s="1009"/>
      <c r="OKA116" s="1009"/>
      <c r="OKB116" s="1009"/>
      <c r="OKC116" s="1009"/>
      <c r="OKD116" s="1009"/>
      <c r="OKE116" s="1009"/>
      <c r="OKF116" s="1009"/>
      <c r="OKG116" s="1009"/>
      <c r="OKH116" s="1009"/>
      <c r="OKI116" s="1009"/>
      <c r="OKJ116" s="1009"/>
      <c r="OKK116" s="1009"/>
      <c r="OKL116" s="1009"/>
      <c r="OKM116" s="1009"/>
      <c r="OKN116" s="1009"/>
      <c r="OKO116" s="1009"/>
      <c r="OKP116" s="1009"/>
      <c r="OKQ116" s="1009"/>
      <c r="OKR116" s="1009"/>
      <c r="OKS116" s="1009"/>
      <c r="OKT116" s="1009"/>
      <c r="OKU116" s="1009"/>
      <c r="OKV116" s="1009"/>
      <c r="OKW116" s="1009"/>
      <c r="OKX116" s="1009"/>
      <c r="OKY116" s="1009"/>
      <c r="OKZ116" s="1009"/>
      <c r="OLA116" s="1009"/>
      <c r="OLB116" s="1009"/>
      <c r="OLC116" s="1009"/>
      <c r="OLD116" s="1009"/>
      <c r="OLE116" s="1009"/>
      <c r="OLF116" s="1009"/>
      <c r="OLG116" s="1009"/>
      <c r="OLH116" s="1009"/>
      <c r="OLI116" s="1009"/>
      <c r="OLJ116" s="1009"/>
      <c r="OLK116" s="1009"/>
      <c r="OLL116" s="1009"/>
      <c r="OLM116" s="1009"/>
      <c r="OLN116" s="1009"/>
      <c r="OLO116" s="1009"/>
      <c r="OLP116" s="1009"/>
      <c r="OLQ116" s="1009"/>
      <c r="OLR116" s="1009"/>
      <c r="OLS116" s="1009"/>
      <c r="OLT116" s="1009"/>
      <c r="OLU116" s="1009"/>
      <c r="OLV116" s="1009"/>
      <c r="OLW116" s="1009"/>
      <c r="OLX116" s="1009"/>
      <c r="OLY116" s="1009"/>
      <c r="OLZ116" s="1009"/>
      <c r="OMA116" s="1009"/>
      <c r="OMB116" s="1009"/>
      <c r="OMC116" s="1009"/>
      <c r="OMD116" s="1009"/>
      <c r="OME116" s="1009"/>
      <c r="OMF116" s="1009"/>
      <c r="OMG116" s="1009"/>
      <c r="OMH116" s="1009"/>
      <c r="OMI116" s="1009"/>
      <c r="OMJ116" s="1009"/>
      <c r="OMK116" s="1009"/>
      <c r="OML116" s="1009"/>
      <c r="OMM116" s="1009"/>
      <c r="OMN116" s="1009"/>
      <c r="OMO116" s="1009"/>
      <c r="OMP116" s="1009"/>
      <c r="OMQ116" s="1009"/>
      <c r="OMR116" s="1009"/>
      <c r="OMS116" s="1009"/>
      <c r="OMT116" s="1009"/>
      <c r="OMU116" s="1009"/>
      <c r="OMV116" s="1009"/>
      <c r="OMW116" s="1009"/>
      <c r="OMX116" s="1009"/>
      <c r="OMY116" s="1009"/>
      <c r="OMZ116" s="1009"/>
      <c r="ONA116" s="1009"/>
      <c r="ONB116" s="1009"/>
      <c r="ONC116" s="1009"/>
      <c r="OND116" s="1009"/>
      <c r="ONE116" s="1009"/>
      <c r="ONF116" s="1009"/>
      <c r="ONG116" s="1009"/>
      <c r="ONH116" s="1009"/>
      <c r="ONI116" s="1009"/>
      <c r="ONJ116" s="1009"/>
      <c r="ONK116" s="1009"/>
      <c r="ONL116" s="1009"/>
      <c r="ONM116" s="1009"/>
      <c r="ONN116" s="1009"/>
      <c r="ONO116" s="1009"/>
      <c r="ONP116" s="1009"/>
      <c r="ONQ116" s="1009"/>
      <c r="ONR116" s="1009"/>
      <c r="ONS116" s="1009"/>
      <c r="ONT116" s="1009"/>
      <c r="ONU116" s="1009"/>
      <c r="ONV116" s="1009"/>
      <c r="ONW116" s="1009"/>
      <c r="ONX116" s="1009"/>
      <c r="ONY116" s="1009"/>
      <c r="ONZ116" s="1009"/>
      <c r="OOA116" s="1009"/>
      <c r="OOB116" s="1009"/>
      <c r="OOC116" s="1009"/>
      <c r="OOD116" s="1009"/>
      <c r="OOE116" s="1009"/>
      <c r="OOF116" s="1009"/>
      <c r="OOG116" s="1009"/>
      <c r="OOH116" s="1009"/>
      <c r="OOI116" s="1009"/>
      <c r="OOJ116" s="1009"/>
      <c r="OOK116" s="1009"/>
      <c r="OOL116" s="1009"/>
      <c r="OOM116" s="1009"/>
      <c r="OON116" s="1009"/>
      <c r="OOO116" s="1009"/>
      <c r="OOP116" s="1009"/>
      <c r="OOQ116" s="1009"/>
      <c r="OOR116" s="1009"/>
      <c r="OOS116" s="1009"/>
      <c r="OOT116" s="1009"/>
      <c r="OOU116" s="1009"/>
      <c r="OOV116" s="1009"/>
      <c r="OOW116" s="1009"/>
      <c r="OOX116" s="1009"/>
      <c r="OOY116" s="1009"/>
      <c r="OOZ116" s="1009"/>
      <c r="OPA116" s="1009"/>
      <c r="OPB116" s="1009"/>
      <c r="OPC116" s="1009"/>
      <c r="OPD116" s="1009"/>
      <c r="OPE116" s="1009"/>
      <c r="OPF116" s="1009"/>
      <c r="OPG116" s="1009"/>
      <c r="OPH116" s="1009"/>
      <c r="OPI116" s="1009"/>
      <c r="OPJ116" s="1009"/>
      <c r="OPK116" s="1009"/>
      <c r="OPL116" s="1009"/>
      <c r="OPM116" s="1009"/>
      <c r="OPN116" s="1009"/>
      <c r="OPO116" s="1009"/>
      <c r="OPP116" s="1009"/>
      <c r="OPQ116" s="1009"/>
      <c r="OPR116" s="1009"/>
      <c r="OPS116" s="1009"/>
      <c r="OPT116" s="1009"/>
      <c r="OPU116" s="1009"/>
      <c r="OPV116" s="1009"/>
      <c r="OPW116" s="1009"/>
      <c r="OPX116" s="1009"/>
      <c r="OPY116" s="1009"/>
      <c r="OPZ116" s="1009"/>
      <c r="OQA116" s="1009"/>
      <c r="OQB116" s="1009"/>
      <c r="OQC116" s="1009"/>
      <c r="OQD116" s="1009"/>
      <c r="OQE116" s="1009"/>
      <c r="OQF116" s="1009"/>
      <c r="OQG116" s="1009"/>
      <c r="OQH116" s="1009"/>
      <c r="OQI116" s="1009"/>
      <c r="OQJ116" s="1009"/>
      <c r="OQK116" s="1009"/>
      <c r="OQL116" s="1009"/>
      <c r="OQM116" s="1009"/>
      <c r="OQN116" s="1009"/>
      <c r="OQO116" s="1009"/>
      <c r="OQP116" s="1009"/>
      <c r="OQQ116" s="1009"/>
      <c r="OQR116" s="1009"/>
      <c r="OQS116" s="1009"/>
      <c r="OQT116" s="1009"/>
      <c r="OQU116" s="1009"/>
      <c r="OQV116" s="1009"/>
      <c r="OQW116" s="1009"/>
      <c r="OQX116" s="1009"/>
      <c r="OQY116" s="1009"/>
      <c r="OQZ116" s="1009"/>
      <c r="ORA116" s="1009"/>
      <c r="ORB116" s="1009"/>
      <c r="ORC116" s="1009"/>
      <c r="ORD116" s="1009"/>
      <c r="ORE116" s="1009"/>
      <c r="ORF116" s="1009"/>
      <c r="ORG116" s="1009"/>
      <c r="ORH116" s="1009"/>
      <c r="ORI116" s="1009"/>
      <c r="ORJ116" s="1009"/>
      <c r="ORK116" s="1009"/>
      <c r="ORL116" s="1009"/>
      <c r="ORM116" s="1009"/>
      <c r="ORN116" s="1009"/>
      <c r="ORO116" s="1009"/>
      <c r="ORP116" s="1009"/>
      <c r="ORQ116" s="1009"/>
      <c r="ORR116" s="1009"/>
      <c r="ORS116" s="1009"/>
      <c r="ORT116" s="1009"/>
      <c r="ORU116" s="1009"/>
      <c r="ORV116" s="1009"/>
      <c r="ORW116" s="1009"/>
      <c r="ORX116" s="1009"/>
      <c r="ORY116" s="1009"/>
      <c r="ORZ116" s="1009"/>
      <c r="OSA116" s="1009"/>
      <c r="OSB116" s="1009"/>
      <c r="OSC116" s="1009"/>
      <c r="OSD116" s="1009"/>
      <c r="OSE116" s="1009"/>
      <c r="OSF116" s="1009"/>
      <c r="OSG116" s="1009"/>
      <c r="OSH116" s="1009"/>
      <c r="OSI116" s="1009"/>
      <c r="OSJ116" s="1009"/>
      <c r="OSK116" s="1009"/>
      <c r="OSL116" s="1009"/>
      <c r="OSM116" s="1009"/>
      <c r="OSN116" s="1009"/>
      <c r="OSO116" s="1009"/>
      <c r="OSP116" s="1009"/>
      <c r="OSQ116" s="1009"/>
      <c r="OSR116" s="1009"/>
      <c r="OSS116" s="1009"/>
      <c r="OST116" s="1009"/>
      <c r="OSU116" s="1009"/>
      <c r="OSV116" s="1009"/>
      <c r="OSW116" s="1009"/>
      <c r="OSX116" s="1009"/>
      <c r="OSY116" s="1009"/>
      <c r="OSZ116" s="1009"/>
      <c r="OTA116" s="1009"/>
      <c r="OTB116" s="1009"/>
      <c r="OTC116" s="1009"/>
      <c r="OTD116" s="1009"/>
      <c r="OTE116" s="1009"/>
      <c r="OTF116" s="1009"/>
      <c r="OTG116" s="1009"/>
      <c r="OTH116" s="1009"/>
      <c r="OTI116" s="1009"/>
      <c r="OTJ116" s="1009"/>
      <c r="OTK116" s="1009"/>
      <c r="OTL116" s="1009"/>
      <c r="OTM116" s="1009"/>
      <c r="OTN116" s="1009"/>
      <c r="OTO116" s="1009"/>
      <c r="OTP116" s="1009"/>
      <c r="OTQ116" s="1009"/>
      <c r="OTR116" s="1009"/>
      <c r="OTS116" s="1009"/>
      <c r="OTT116" s="1009"/>
      <c r="OTU116" s="1009"/>
      <c r="OTV116" s="1009"/>
      <c r="OTW116" s="1009"/>
      <c r="OTX116" s="1009"/>
      <c r="OTY116" s="1009"/>
      <c r="OTZ116" s="1009"/>
      <c r="OUA116" s="1009"/>
      <c r="OUB116" s="1009"/>
      <c r="OUC116" s="1009"/>
      <c r="OUD116" s="1009"/>
      <c r="OUE116" s="1009"/>
      <c r="OUF116" s="1009"/>
      <c r="OUG116" s="1009"/>
      <c r="OUH116" s="1009"/>
      <c r="OUI116" s="1009"/>
      <c r="OUJ116" s="1009"/>
      <c r="OUK116" s="1009"/>
      <c r="OUL116" s="1009"/>
      <c r="OUM116" s="1009"/>
      <c r="OUN116" s="1009"/>
      <c r="OUO116" s="1009"/>
      <c r="OUP116" s="1009"/>
      <c r="OUQ116" s="1009"/>
      <c r="OUR116" s="1009"/>
      <c r="OUS116" s="1009"/>
      <c r="OUT116" s="1009"/>
      <c r="OUU116" s="1009"/>
      <c r="OUV116" s="1009"/>
      <c r="OUW116" s="1009"/>
      <c r="OUX116" s="1009"/>
      <c r="OUY116" s="1009"/>
      <c r="OUZ116" s="1009"/>
      <c r="OVA116" s="1009"/>
      <c r="OVB116" s="1009"/>
      <c r="OVC116" s="1009"/>
      <c r="OVD116" s="1009"/>
      <c r="OVE116" s="1009"/>
      <c r="OVF116" s="1009"/>
      <c r="OVG116" s="1009"/>
      <c r="OVH116" s="1009"/>
      <c r="OVI116" s="1009"/>
      <c r="OVJ116" s="1009"/>
      <c r="OVK116" s="1009"/>
      <c r="OVL116" s="1009"/>
      <c r="OVM116" s="1009"/>
      <c r="OVN116" s="1009"/>
      <c r="OVO116" s="1009"/>
      <c r="OVP116" s="1009"/>
      <c r="OVQ116" s="1009"/>
      <c r="OVR116" s="1009"/>
      <c r="OVS116" s="1009"/>
      <c r="OVT116" s="1009"/>
      <c r="OVU116" s="1009"/>
      <c r="OVV116" s="1009"/>
      <c r="OVW116" s="1009"/>
      <c r="OVX116" s="1009"/>
      <c r="OVY116" s="1009"/>
      <c r="OVZ116" s="1009"/>
      <c r="OWA116" s="1009"/>
      <c r="OWB116" s="1009"/>
      <c r="OWC116" s="1009"/>
      <c r="OWD116" s="1009"/>
      <c r="OWE116" s="1009"/>
      <c r="OWF116" s="1009"/>
      <c r="OWG116" s="1009"/>
      <c r="OWH116" s="1009"/>
      <c r="OWI116" s="1009"/>
      <c r="OWJ116" s="1009"/>
      <c r="OWK116" s="1009"/>
      <c r="OWL116" s="1009"/>
      <c r="OWM116" s="1009"/>
      <c r="OWN116" s="1009"/>
      <c r="OWO116" s="1009"/>
      <c r="OWP116" s="1009"/>
      <c r="OWQ116" s="1009"/>
      <c r="OWR116" s="1009"/>
      <c r="OWS116" s="1009"/>
      <c r="OWT116" s="1009"/>
      <c r="OWU116" s="1009"/>
      <c r="OWV116" s="1009"/>
      <c r="OWW116" s="1009"/>
      <c r="OWX116" s="1009"/>
      <c r="OWY116" s="1009"/>
      <c r="OWZ116" s="1009"/>
      <c r="OXA116" s="1009"/>
      <c r="OXB116" s="1009"/>
      <c r="OXC116" s="1009"/>
      <c r="OXD116" s="1009"/>
      <c r="OXE116" s="1009"/>
      <c r="OXF116" s="1009"/>
      <c r="OXG116" s="1009"/>
      <c r="OXH116" s="1009"/>
      <c r="OXI116" s="1009"/>
      <c r="OXJ116" s="1009"/>
      <c r="OXK116" s="1009"/>
      <c r="OXL116" s="1009"/>
      <c r="OXM116" s="1009"/>
      <c r="OXN116" s="1009"/>
      <c r="OXO116" s="1009"/>
      <c r="OXP116" s="1009"/>
      <c r="OXQ116" s="1009"/>
      <c r="OXR116" s="1009"/>
      <c r="OXS116" s="1009"/>
      <c r="OXT116" s="1009"/>
      <c r="OXU116" s="1009"/>
      <c r="OXV116" s="1009"/>
      <c r="OXW116" s="1009"/>
      <c r="OXX116" s="1009"/>
      <c r="OXY116" s="1009"/>
      <c r="OXZ116" s="1009"/>
      <c r="OYA116" s="1009"/>
      <c r="OYB116" s="1009"/>
      <c r="OYC116" s="1009"/>
      <c r="OYD116" s="1009"/>
      <c r="OYE116" s="1009"/>
      <c r="OYF116" s="1009"/>
      <c r="OYG116" s="1009"/>
      <c r="OYH116" s="1009"/>
      <c r="OYI116" s="1009"/>
      <c r="OYJ116" s="1009"/>
      <c r="OYK116" s="1009"/>
      <c r="OYL116" s="1009"/>
      <c r="OYM116" s="1009"/>
      <c r="OYN116" s="1009"/>
      <c r="OYO116" s="1009"/>
      <c r="OYP116" s="1009"/>
      <c r="OYQ116" s="1009"/>
      <c r="OYR116" s="1009"/>
      <c r="OYS116" s="1009"/>
      <c r="OYT116" s="1009"/>
      <c r="OYU116" s="1009"/>
      <c r="OYV116" s="1009"/>
      <c r="OYW116" s="1009"/>
      <c r="OYX116" s="1009"/>
      <c r="OYY116" s="1009"/>
      <c r="OYZ116" s="1009"/>
      <c r="OZA116" s="1009"/>
      <c r="OZB116" s="1009"/>
      <c r="OZC116" s="1009"/>
      <c r="OZD116" s="1009"/>
      <c r="OZE116" s="1009"/>
      <c r="OZF116" s="1009"/>
      <c r="OZG116" s="1009"/>
      <c r="OZH116" s="1009"/>
      <c r="OZI116" s="1009"/>
      <c r="OZJ116" s="1009"/>
      <c r="OZK116" s="1009"/>
      <c r="OZL116" s="1009"/>
      <c r="OZM116" s="1009"/>
      <c r="OZN116" s="1009"/>
      <c r="OZO116" s="1009"/>
      <c r="OZP116" s="1009"/>
      <c r="OZQ116" s="1009"/>
      <c r="OZR116" s="1009"/>
      <c r="OZS116" s="1009"/>
      <c r="OZT116" s="1009"/>
      <c r="OZU116" s="1009"/>
      <c r="OZV116" s="1009"/>
      <c r="OZW116" s="1009"/>
      <c r="OZX116" s="1009"/>
      <c r="OZY116" s="1009"/>
      <c r="OZZ116" s="1009"/>
      <c r="PAA116" s="1009"/>
      <c r="PAB116" s="1009"/>
      <c r="PAC116" s="1009"/>
      <c r="PAD116" s="1009"/>
      <c r="PAE116" s="1009"/>
      <c r="PAF116" s="1009"/>
      <c r="PAG116" s="1009"/>
      <c r="PAH116" s="1009"/>
      <c r="PAI116" s="1009"/>
      <c r="PAJ116" s="1009"/>
      <c r="PAK116" s="1009"/>
      <c r="PAL116" s="1009"/>
      <c r="PAM116" s="1009"/>
      <c r="PAN116" s="1009"/>
      <c r="PAO116" s="1009"/>
      <c r="PAP116" s="1009"/>
      <c r="PAQ116" s="1009"/>
      <c r="PAR116" s="1009"/>
      <c r="PAS116" s="1009"/>
      <c r="PAT116" s="1009"/>
      <c r="PAU116" s="1009"/>
      <c r="PAV116" s="1009"/>
      <c r="PAW116" s="1009"/>
      <c r="PAX116" s="1009"/>
      <c r="PAY116" s="1009"/>
      <c r="PAZ116" s="1009"/>
      <c r="PBA116" s="1009"/>
      <c r="PBB116" s="1009"/>
      <c r="PBC116" s="1009"/>
      <c r="PBD116" s="1009"/>
      <c r="PBE116" s="1009"/>
      <c r="PBF116" s="1009"/>
      <c r="PBG116" s="1009"/>
      <c r="PBH116" s="1009"/>
      <c r="PBI116" s="1009"/>
      <c r="PBJ116" s="1009"/>
      <c r="PBK116" s="1009"/>
      <c r="PBL116" s="1009"/>
      <c r="PBM116" s="1009"/>
      <c r="PBN116" s="1009"/>
      <c r="PBO116" s="1009"/>
      <c r="PBP116" s="1009"/>
      <c r="PBQ116" s="1009"/>
      <c r="PBR116" s="1009"/>
      <c r="PBS116" s="1009"/>
      <c r="PBT116" s="1009"/>
      <c r="PBU116" s="1009"/>
      <c r="PBV116" s="1009"/>
      <c r="PBW116" s="1009"/>
      <c r="PBX116" s="1009"/>
      <c r="PBY116" s="1009"/>
      <c r="PBZ116" s="1009"/>
      <c r="PCA116" s="1009"/>
      <c r="PCB116" s="1009"/>
      <c r="PCC116" s="1009"/>
      <c r="PCD116" s="1009"/>
      <c r="PCE116" s="1009"/>
      <c r="PCF116" s="1009"/>
      <c r="PCG116" s="1009"/>
      <c r="PCH116" s="1009"/>
      <c r="PCI116" s="1009"/>
      <c r="PCJ116" s="1009"/>
      <c r="PCK116" s="1009"/>
      <c r="PCL116" s="1009"/>
      <c r="PCM116" s="1009"/>
      <c r="PCN116" s="1009"/>
      <c r="PCO116" s="1009"/>
      <c r="PCP116" s="1009"/>
      <c r="PCQ116" s="1009"/>
      <c r="PCR116" s="1009"/>
      <c r="PCS116" s="1009"/>
      <c r="PCT116" s="1009"/>
      <c r="PCU116" s="1009"/>
      <c r="PCV116" s="1009"/>
      <c r="PCW116" s="1009"/>
      <c r="PCX116" s="1009"/>
      <c r="PCY116" s="1009"/>
      <c r="PCZ116" s="1009"/>
      <c r="PDA116" s="1009"/>
      <c r="PDB116" s="1009"/>
      <c r="PDC116" s="1009"/>
      <c r="PDD116" s="1009"/>
      <c r="PDE116" s="1009"/>
      <c r="PDF116" s="1009"/>
      <c r="PDG116" s="1009"/>
      <c r="PDH116" s="1009"/>
      <c r="PDI116" s="1009"/>
      <c r="PDJ116" s="1009"/>
      <c r="PDK116" s="1009"/>
      <c r="PDL116" s="1009"/>
      <c r="PDM116" s="1009"/>
      <c r="PDN116" s="1009"/>
      <c r="PDO116" s="1009"/>
      <c r="PDP116" s="1009"/>
      <c r="PDQ116" s="1009"/>
      <c r="PDR116" s="1009"/>
      <c r="PDS116" s="1009"/>
      <c r="PDT116" s="1009"/>
      <c r="PDU116" s="1009"/>
      <c r="PDV116" s="1009"/>
      <c r="PDW116" s="1009"/>
      <c r="PDX116" s="1009"/>
      <c r="PDY116" s="1009"/>
      <c r="PDZ116" s="1009"/>
      <c r="PEA116" s="1009"/>
      <c r="PEB116" s="1009"/>
      <c r="PEC116" s="1009"/>
      <c r="PED116" s="1009"/>
      <c r="PEE116" s="1009"/>
      <c r="PEF116" s="1009"/>
      <c r="PEG116" s="1009"/>
      <c r="PEH116" s="1009"/>
      <c r="PEI116" s="1009"/>
      <c r="PEJ116" s="1009"/>
      <c r="PEK116" s="1009"/>
      <c r="PEL116" s="1009"/>
      <c r="PEM116" s="1009"/>
      <c r="PEN116" s="1009"/>
      <c r="PEO116" s="1009"/>
      <c r="PEP116" s="1009"/>
      <c r="PEQ116" s="1009"/>
      <c r="PER116" s="1009"/>
      <c r="PES116" s="1009"/>
      <c r="PET116" s="1009"/>
      <c r="PEU116" s="1009"/>
      <c r="PEV116" s="1009"/>
      <c r="PEW116" s="1009"/>
      <c r="PEX116" s="1009"/>
      <c r="PEY116" s="1009"/>
      <c r="PEZ116" s="1009"/>
      <c r="PFA116" s="1009"/>
      <c r="PFB116" s="1009"/>
      <c r="PFC116" s="1009"/>
      <c r="PFD116" s="1009"/>
      <c r="PFE116" s="1009"/>
      <c r="PFF116" s="1009"/>
      <c r="PFG116" s="1009"/>
      <c r="PFH116" s="1009"/>
      <c r="PFI116" s="1009"/>
      <c r="PFJ116" s="1009"/>
      <c r="PFK116" s="1009"/>
      <c r="PFL116" s="1009"/>
      <c r="PFM116" s="1009"/>
      <c r="PFN116" s="1009"/>
      <c r="PFO116" s="1009"/>
      <c r="PFP116" s="1009"/>
      <c r="PFQ116" s="1009"/>
      <c r="PFR116" s="1009"/>
      <c r="PFS116" s="1009"/>
      <c r="PFT116" s="1009"/>
      <c r="PFU116" s="1009"/>
      <c r="PFV116" s="1009"/>
      <c r="PFW116" s="1009"/>
      <c r="PFX116" s="1009"/>
      <c r="PFY116" s="1009"/>
      <c r="PFZ116" s="1009"/>
      <c r="PGA116" s="1009"/>
      <c r="PGB116" s="1009"/>
      <c r="PGC116" s="1009"/>
      <c r="PGD116" s="1009"/>
      <c r="PGE116" s="1009"/>
      <c r="PGF116" s="1009"/>
      <c r="PGG116" s="1009"/>
      <c r="PGH116" s="1009"/>
      <c r="PGI116" s="1009"/>
      <c r="PGJ116" s="1009"/>
      <c r="PGK116" s="1009"/>
      <c r="PGL116" s="1009"/>
      <c r="PGM116" s="1009"/>
      <c r="PGN116" s="1009"/>
      <c r="PGO116" s="1009"/>
      <c r="PGP116" s="1009"/>
      <c r="PGQ116" s="1009"/>
      <c r="PGR116" s="1009"/>
      <c r="PGS116" s="1009"/>
      <c r="PGT116" s="1009"/>
      <c r="PGU116" s="1009"/>
      <c r="PGV116" s="1009"/>
      <c r="PGW116" s="1009"/>
      <c r="PGX116" s="1009"/>
      <c r="PGY116" s="1009"/>
      <c r="PGZ116" s="1009"/>
      <c r="PHA116" s="1009"/>
      <c r="PHB116" s="1009"/>
      <c r="PHC116" s="1009"/>
      <c r="PHD116" s="1009"/>
      <c r="PHE116" s="1009"/>
      <c r="PHF116" s="1009"/>
      <c r="PHG116" s="1009"/>
      <c r="PHH116" s="1009"/>
      <c r="PHI116" s="1009"/>
      <c r="PHJ116" s="1009"/>
      <c r="PHK116" s="1009"/>
      <c r="PHL116" s="1009"/>
      <c r="PHM116" s="1009"/>
      <c r="PHN116" s="1009"/>
      <c r="PHO116" s="1009"/>
      <c r="PHP116" s="1009"/>
      <c r="PHQ116" s="1009"/>
      <c r="PHR116" s="1009"/>
      <c r="PHS116" s="1009"/>
      <c r="PHT116" s="1009"/>
      <c r="PHU116" s="1009"/>
      <c r="PHV116" s="1009"/>
      <c r="PHW116" s="1009"/>
      <c r="PHX116" s="1009"/>
      <c r="PHY116" s="1009"/>
      <c r="PHZ116" s="1009"/>
      <c r="PIA116" s="1009"/>
      <c r="PIB116" s="1009"/>
      <c r="PIC116" s="1009"/>
      <c r="PID116" s="1009"/>
      <c r="PIE116" s="1009"/>
      <c r="PIF116" s="1009"/>
      <c r="PIG116" s="1009"/>
      <c r="PIH116" s="1009"/>
      <c r="PII116" s="1009"/>
      <c r="PIJ116" s="1009"/>
      <c r="PIK116" s="1009"/>
      <c r="PIL116" s="1009"/>
      <c r="PIM116" s="1009"/>
      <c r="PIN116" s="1009"/>
      <c r="PIO116" s="1009"/>
      <c r="PIP116" s="1009"/>
      <c r="PIQ116" s="1009"/>
      <c r="PIR116" s="1009"/>
      <c r="PIS116" s="1009"/>
      <c r="PIT116" s="1009"/>
      <c r="PIU116" s="1009"/>
      <c r="PIV116" s="1009"/>
      <c r="PIW116" s="1009"/>
      <c r="PIX116" s="1009"/>
      <c r="PIY116" s="1009"/>
      <c r="PIZ116" s="1009"/>
      <c r="PJA116" s="1009"/>
      <c r="PJB116" s="1009"/>
      <c r="PJC116" s="1009"/>
      <c r="PJD116" s="1009"/>
      <c r="PJE116" s="1009"/>
      <c r="PJF116" s="1009"/>
      <c r="PJG116" s="1009"/>
      <c r="PJH116" s="1009"/>
      <c r="PJI116" s="1009"/>
      <c r="PJJ116" s="1009"/>
      <c r="PJK116" s="1009"/>
      <c r="PJL116" s="1009"/>
      <c r="PJM116" s="1009"/>
      <c r="PJN116" s="1009"/>
      <c r="PJO116" s="1009"/>
      <c r="PJP116" s="1009"/>
      <c r="PJQ116" s="1009"/>
      <c r="PJR116" s="1009"/>
      <c r="PJS116" s="1009"/>
      <c r="PJT116" s="1009"/>
      <c r="PJU116" s="1009"/>
      <c r="PJV116" s="1009"/>
      <c r="PJW116" s="1009"/>
      <c r="PJX116" s="1009"/>
      <c r="PJY116" s="1009"/>
      <c r="PJZ116" s="1009"/>
      <c r="PKA116" s="1009"/>
      <c r="PKB116" s="1009"/>
      <c r="PKC116" s="1009"/>
      <c r="PKD116" s="1009"/>
      <c r="PKE116" s="1009"/>
      <c r="PKF116" s="1009"/>
      <c r="PKG116" s="1009"/>
      <c r="PKH116" s="1009"/>
      <c r="PKI116" s="1009"/>
      <c r="PKJ116" s="1009"/>
      <c r="PKK116" s="1009"/>
      <c r="PKL116" s="1009"/>
      <c r="PKM116" s="1009"/>
      <c r="PKN116" s="1009"/>
      <c r="PKO116" s="1009"/>
      <c r="PKP116" s="1009"/>
      <c r="PKQ116" s="1009"/>
      <c r="PKR116" s="1009"/>
      <c r="PKS116" s="1009"/>
      <c r="PKT116" s="1009"/>
      <c r="PKU116" s="1009"/>
      <c r="PKV116" s="1009"/>
      <c r="PKW116" s="1009"/>
      <c r="PKX116" s="1009"/>
      <c r="PKY116" s="1009"/>
      <c r="PKZ116" s="1009"/>
      <c r="PLA116" s="1009"/>
      <c r="PLB116" s="1009"/>
      <c r="PLC116" s="1009"/>
      <c r="PLD116" s="1009"/>
      <c r="PLE116" s="1009"/>
      <c r="PLF116" s="1009"/>
      <c r="PLG116" s="1009"/>
      <c r="PLH116" s="1009"/>
      <c r="PLI116" s="1009"/>
      <c r="PLJ116" s="1009"/>
      <c r="PLK116" s="1009"/>
      <c r="PLL116" s="1009"/>
      <c r="PLM116" s="1009"/>
      <c r="PLN116" s="1009"/>
      <c r="PLO116" s="1009"/>
      <c r="PLP116" s="1009"/>
      <c r="PLQ116" s="1009"/>
      <c r="PLR116" s="1009"/>
      <c r="PLS116" s="1009"/>
      <c r="PLT116" s="1009"/>
      <c r="PLU116" s="1009"/>
      <c r="PLV116" s="1009"/>
      <c r="PLW116" s="1009"/>
      <c r="PLX116" s="1009"/>
      <c r="PLY116" s="1009"/>
      <c r="PLZ116" s="1009"/>
      <c r="PMA116" s="1009"/>
      <c r="PMB116" s="1009"/>
      <c r="PMC116" s="1009"/>
      <c r="PMD116" s="1009"/>
      <c r="PME116" s="1009"/>
      <c r="PMF116" s="1009"/>
      <c r="PMG116" s="1009"/>
      <c r="PMH116" s="1009"/>
      <c r="PMI116" s="1009"/>
      <c r="PMJ116" s="1009"/>
      <c r="PMK116" s="1009"/>
      <c r="PML116" s="1009"/>
      <c r="PMM116" s="1009"/>
      <c r="PMN116" s="1009"/>
      <c r="PMO116" s="1009"/>
      <c r="PMP116" s="1009"/>
      <c r="PMQ116" s="1009"/>
      <c r="PMR116" s="1009"/>
      <c r="PMS116" s="1009"/>
      <c r="PMT116" s="1009"/>
      <c r="PMU116" s="1009"/>
      <c r="PMV116" s="1009"/>
      <c r="PMW116" s="1009"/>
      <c r="PMX116" s="1009"/>
      <c r="PMY116" s="1009"/>
      <c r="PMZ116" s="1009"/>
      <c r="PNA116" s="1009"/>
      <c r="PNB116" s="1009"/>
      <c r="PNC116" s="1009"/>
      <c r="PND116" s="1009"/>
      <c r="PNE116" s="1009"/>
      <c r="PNF116" s="1009"/>
      <c r="PNG116" s="1009"/>
      <c r="PNH116" s="1009"/>
      <c r="PNI116" s="1009"/>
      <c r="PNJ116" s="1009"/>
      <c r="PNK116" s="1009"/>
      <c r="PNL116" s="1009"/>
      <c r="PNM116" s="1009"/>
      <c r="PNN116" s="1009"/>
      <c r="PNO116" s="1009"/>
      <c r="PNP116" s="1009"/>
      <c r="PNQ116" s="1009"/>
      <c r="PNR116" s="1009"/>
      <c r="PNS116" s="1009"/>
      <c r="PNT116" s="1009"/>
      <c r="PNU116" s="1009"/>
      <c r="PNV116" s="1009"/>
      <c r="PNW116" s="1009"/>
      <c r="PNX116" s="1009"/>
      <c r="PNY116" s="1009"/>
      <c r="PNZ116" s="1009"/>
      <c r="POA116" s="1009"/>
      <c r="POB116" s="1009"/>
      <c r="POC116" s="1009"/>
      <c r="POD116" s="1009"/>
      <c r="POE116" s="1009"/>
      <c r="POF116" s="1009"/>
      <c r="POG116" s="1009"/>
      <c r="POH116" s="1009"/>
      <c r="POI116" s="1009"/>
      <c r="POJ116" s="1009"/>
      <c r="POK116" s="1009"/>
      <c r="POL116" s="1009"/>
      <c r="POM116" s="1009"/>
      <c r="PON116" s="1009"/>
      <c r="POO116" s="1009"/>
      <c r="POP116" s="1009"/>
      <c r="POQ116" s="1009"/>
      <c r="POR116" s="1009"/>
      <c r="POS116" s="1009"/>
      <c r="POT116" s="1009"/>
      <c r="POU116" s="1009"/>
      <c r="POV116" s="1009"/>
      <c r="POW116" s="1009"/>
      <c r="POX116" s="1009"/>
      <c r="POY116" s="1009"/>
      <c r="POZ116" s="1009"/>
      <c r="PPA116" s="1009"/>
      <c r="PPB116" s="1009"/>
      <c r="PPC116" s="1009"/>
      <c r="PPD116" s="1009"/>
      <c r="PPE116" s="1009"/>
      <c r="PPF116" s="1009"/>
      <c r="PPG116" s="1009"/>
      <c r="PPH116" s="1009"/>
      <c r="PPI116" s="1009"/>
      <c r="PPJ116" s="1009"/>
      <c r="PPK116" s="1009"/>
      <c r="PPL116" s="1009"/>
      <c r="PPM116" s="1009"/>
      <c r="PPN116" s="1009"/>
      <c r="PPO116" s="1009"/>
      <c r="PPP116" s="1009"/>
      <c r="PPQ116" s="1009"/>
      <c r="PPR116" s="1009"/>
      <c r="PPS116" s="1009"/>
      <c r="PPT116" s="1009"/>
      <c r="PPU116" s="1009"/>
      <c r="PPV116" s="1009"/>
      <c r="PPW116" s="1009"/>
      <c r="PPX116" s="1009"/>
      <c r="PPY116" s="1009"/>
      <c r="PPZ116" s="1009"/>
      <c r="PQA116" s="1009"/>
      <c r="PQB116" s="1009"/>
      <c r="PQC116" s="1009"/>
      <c r="PQD116" s="1009"/>
      <c r="PQE116" s="1009"/>
      <c r="PQF116" s="1009"/>
      <c r="PQG116" s="1009"/>
      <c r="PQH116" s="1009"/>
      <c r="PQI116" s="1009"/>
      <c r="PQJ116" s="1009"/>
      <c r="PQK116" s="1009"/>
      <c r="PQL116" s="1009"/>
      <c r="PQM116" s="1009"/>
      <c r="PQN116" s="1009"/>
      <c r="PQO116" s="1009"/>
      <c r="PQP116" s="1009"/>
      <c r="PQQ116" s="1009"/>
      <c r="PQR116" s="1009"/>
      <c r="PQS116" s="1009"/>
      <c r="PQT116" s="1009"/>
      <c r="PQU116" s="1009"/>
      <c r="PQV116" s="1009"/>
      <c r="PQW116" s="1009"/>
      <c r="PQX116" s="1009"/>
      <c r="PQY116" s="1009"/>
      <c r="PQZ116" s="1009"/>
      <c r="PRA116" s="1009"/>
      <c r="PRB116" s="1009"/>
      <c r="PRC116" s="1009"/>
      <c r="PRD116" s="1009"/>
      <c r="PRE116" s="1009"/>
      <c r="PRF116" s="1009"/>
      <c r="PRG116" s="1009"/>
      <c r="PRH116" s="1009"/>
      <c r="PRI116" s="1009"/>
      <c r="PRJ116" s="1009"/>
      <c r="PRK116" s="1009"/>
      <c r="PRL116" s="1009"/>
      <c r="PRM116" s="1009"/>
      <c r="PRN116" s="1009"/>
      <c r="PRO116" s="1009"/>
      <c r="PRP116" s="1009"/>
      <c r="PRQ116" s="1009"/>
      <c r="PRR116" s="1009"/>
      <c r="PRS116" s="1009"/>
      <c r="PRT116" s="1009"/>
      <c r="PRU116" s="1009"/>
      <c r="PRV116" s="1009"/>
      <c r="PRW116" s="1009"/>
      <c r="PRX116" s="1009"/>
      <c r="PRY116" s="1009"/>
      <c r="PRZ116" s="1009"/>
      <c r="PSA116" s="1009"/>
      <c r="PSB116" s="1009"/>
      <c r="PSC116" s="1009"/>
      <c r="PSD116" s="1009"/>
      <c r="PSE116" s="1009"/>
      <c r="PSF116" s="1009"/>
      <c r="PSG116" s="1009"/>
      <c r="PSH116" s="1009"/>
      <c r="PSI116" s="1009"/>
      <c r="PSJ116" s="1009"/>
      <c r="PSK116" s="1009"/>
      <c r="PSL116" s="1009"/>
      <c r="PSM116" s="1009"/>
      <c r="PSN116" s="1009"/>
      <c r="PSO116" s="1009"/>
      <c r="PSP116" s="1009"/>
      <c r="PSQ116" s="1009"/>
      <c r="PSR116" s="1009"/>
      <c r="PSS116" s="1009"/>
      <c r="PST116" s="1009"/>
      <c r="PSU116" s="1009"/>
      <c r="PSV116" s="1009"/>
      <c r="PSW116" s="1009"/>
      <c r="PSX116" s="1009"/>
      <c r="PSY116" s="1009"/>
      <c r="PSZ116" s="1009"/>
      <c r="PTA116" s="1009"/>
      <c r="PTB116" s="1009"/>
      <c r="PTC116" s="1009"/>
      <c r="PTD116" s="1009"/>
      <c r="PTE116" s="1009"/>
      <c r="PTF116" s="1009"/>
      <c r="PTG116" s="1009"/>
      <c r="PTH116" s="1009"/>
      <c r="PTI116" s="1009"/>
      <c r="PTJ116" s="1009"/>
      <c r="PTK116" s="1009"/>
      <c r="PTL116" s="1009"/>
      <c r="PTM116" s="1009"/>
      <c r="PTN116" s="1009"/>
      <c r="PTO116" s="1009"/>
      <c r="PTP116" s="1009"/>
      <c r="PTQ116" s="1009"/>
      <c r="PTR116" s="1009"/>
      <c r="PTS116" s="1009"/>
      <c r="PTT116" s="1009"/>
      <c r="PTU116" s="1009"/>
      <c r="PTV116" s="1009"/>
      <c r="PTW116" s="1009"/>
      <c r="PTX116" s="1009"/>
      <c r="PTY116" s="1009"/>
      <c r="PTZ116" s="1009"/>
      <c r="PUA116" s="1009"/>
      <c r="PUB116" s="1009"/>
      <c r="PUC116" s="1009"/>
      <c r="PUD116" s="1009"/>
      <c r="PUE116" s="1009"/>
      <c r="PUF116" s="1009"/>
      <c r="PUG116" s="1009"/>
      <c r="PUH116" s="1009"/>
      <c r="PUI116" s="1009"/>
      <c r="PUJ116" s="1009"/>
      <c r="PUK116" s="1009"/>
      <c r="PUL116" s="1009"/>
      <c r="PUM116" s="1009"/>
      <c r="PUN116" s="1009"/>
      <c r="PUO116" s="1009"/>
      <c r="PUP116" s="1009"/>
      <c r="PUQ116" s="1009"/>
      <c r="PUR116" s="1009"/>
      <c r="PUS116" s="1009"/>
      <c r="PUT116" s="1009"/>
      <c r="PUU116" s="1009"/>
      <c r="PUV116" s="1009"/>
      <c r="PUW116" s="1009"/>
      <c r="PUX116" s="1009"/>
      <c r="PUY116" s="1009"/>
      <c r="PUZ116" s="1009"/>
      <c r="PVA116" s="1009"/>
      <c r="PVB116" s="1009"/>
      <c r="PVC116" s="1009"/>
      <c r="PVD116" s="1009"/>
      <c r="PVE116" s="1009"/>
      <c r="PVF116" s="1009"/>
      <c r="PVG116" s="1009"/>
      <c r="PVH116" s="1009"/>
      <c r="PVI116" s="1009"/>
      <c r="PVJ116" s="1009"/>
      <c r="PVK116" s="1009"/>
      <c r="PVL116" s="1009"/>
      <c r="PVM116" s="1009"/>
      <c r="PVN116" s="1009"/>
      <c r="PVO116" s="1009"/>
      <c r="PVP116" s="1009"/>
      <c r="PVQ116" s="1009"/>
      <c r="PVR116" s="1009"/>
      <c r="PVS116" s="1009"/>
      <c r="PVT116" s="1009"/>
      <c r="PVU116" s="1009"/>
      <c r="PVV116" s="1009"/>
      <c r="PVW116" s="1009"/>
      <c r="PVX116" s="1009"/>
      <c r="PVY116" s="1009"/>
      <c r="PVZ116" s="1009"/>
      <c r="PWA116" s="1009"/>
      <c r="PWB116" s="1009"/>
      <c r="PWC116" s="1009"/>
      <c r="PWD116" s="1009"/>
      <c r="PWE116" s="1009"/>
      <c r="PWF116" s="1009"/>
      <c r="PWG116" s="1009"/>
      <c r="PWH116" s="1009"/>
      <c r="PWI116" s="1009"/>
      <c r="PWJ116" s="1009"/>
      <c r="PWK116" s="1009"/>
      <c r="PWL116" s="1009"/>
      <c r="PWM116" s="1009"/>
      <c r="PWN116" s="1009"/>
      <c r="PWO116" s="1009"/>
      <c r="PWP116" s="1009"/>
      <c r="PWQ116" s="1009"/>
      <c r="PWR116" s="1009"/>
      <c r="PWS116" s="1009"/>
      <c r="PWT116" s="1009"/>
      <c r="PWU116" s="1009"/>
      <c r="PWV116" s="1009"/>
      <c r="PWW116" s="1009"/>
      <c r="PWX116" s="1009"/>
      <c r="PWY116" s="1009"/>
      <c r="PWZ116" s="1009"/>
      <c r="PXA116" s="1009"/>
      <c r="PXB116" s="1009"/>
      <c r="PXC116" s="1009"/>
      <c r="PXD116" s="1009"/>
      <c r="PXE116" s="1009"/>
      <c r="PXF116" s="1009"/>
      <c r="PXG116" s="1009"/>
      <c r="PXH116" s="1009"/>
      <c r="PXI116" s="1009"/>
      <c r="PXJ116" s="1009"/>
      <c r="PXK116" s="1009"/>
      <c r="PXL116" s="1009"/>
      <c r="PXM116" s="1009"/>
      <c r="PXN116" s="1009"/>
      <c r="PXO116" s="1009"/>
      <c r="PXP116" s="1009"/>
      <c r="PXQ116" s="1009"/>
      <c r="PXR116" s="1009"/>
      <c r="PXS116" s="1009"/>
      <c r="PXT116" s="1009"/>
      <c r="PXU116" s="1009"/>
      <c r="PXV116" s="1009"/>
      <c r="PXW116" s="1009"/>
      <c r="PXX116" s="1009"/>
      <c r="PXY116" s="1009"/>
      <c r="PXZ116" s="1009"/>
      <c r="PYA116" s="1009"/>
      <c r="PYB116" s="1009"/>
      <c r="PYC116" s="1009"/>
      <c r="PYD116" s="1009"/>
      <c r="PYE116" s="1009"/>
      <c r="PYF116" s="1009"/>
      <c r="PYG116" s="1009"/>
      <c r="PYH116" s="1009"/>
      <c r="PYI116" s="1009"/>
      <c r="PYJ116" s="1009"/>
      <c r="PYK116" s="1009"/>
      <c r="PYL116" s="1009"/>
      <c r="PYM116" s="1009"/>
      <c r="PYN116" s="1009"/>
      <c r="PYO116" s="1009"/>
      <c r="PYP116" s="1009"/>
      <c r="PYQ116" s="1009"/>
      <c r="PYR116" s="1009"/>
      <c r="PYS116" s="1009"/>
      <c r="PYT116" s="1009"/>
      <c r="PYU116" s="1009"/>
      <c r="PYV116" s="1009"/>
      <c r="PYW116" s="1009"/>
      <c r="PYX116" s="1009"/>
      <c r="PYY116" s="1009"/>
      <c r="PYZ116" s="1009"/>
      <c r="PZA116" s="1009"/>
      <c r="PZB116" s="1009"/>
      <c r="PZC116" s="1009"/>
      <c r="PZD116" s="1009"/>
      <c r="PZE116" s="1009"/>
      <c r="PZF116" s="1009"/>
      <c r="PZG116" s="1009"/>
      <c r="PZH116" s="1009"/>
      <c r="PZI116" s="1009"/>
      <c r="PZJ116" s="1009"/>
      <c r="PZK116" s="1009"/>
      <c r="PZL116" s="1009"/>
      <c r="PZM116" s="1009"/>
      <c r="PZN116" s="1009"/>
      <c r="PZO116" s="1009"/>
      <c r="PZP116" s="1009"/>
      <c r="PZQ116" s="1009"/>
      <c r="PZR116" s="1009"/>
      <c r="PZS116" s="1009"/>
      <c r="PZT116" s="1009"/>
      <c r="PZU116" s="1009"/>
      <c r="PZV116" s="1009"/>
      <c r="PZW116" s="1009"/>
      <c r="PZX116" s="1009"/>
      <c r="PZY116" s="1009"/>
      <c r="PZZ116" s="1009"/>
      <c r="QAA116" s="1009"/>
      <c r="QAB116" s="1009"/>
      <c r="QAC116" s="1009"/>
      <c r="QAD116" s="1009"/>
      <c r="QAE116" s="1009"/>
      <c r="QAF116" s="1009"/>
      <c r="QAG116" s="1009"/>
      <c r="QAH116" s="1009"/>
      <c r="QAI116" s="1009"/>
      <c r="QAJ116" s="1009"/>
      <c r="QAK116" s="1009"/>
      <c r="QAL116" s="1009"/>
      <c r="QAM116" s="1009"/>
      <c r="QAN116" s="1009"/>
      <c r="QAO116" s="1009"/>
      <c r="QAP116" s="1009"/>
      <c r="QAQ116" s="1009"/>
      <c r="QAR116" s="1009"/>
      <c r="QAS116" s="1009"/>
      <c r="QAT116" s="1009"/>
      <c r="QAU116" s="1009"/>
      <c r="QAV116" s="1009"/>
      <c r="QAW116" s="1009"/>
      <c r="QAX116" s="1009"/>
      <c r="QAY116" s="1009"/>
      <c r="QAZ116" s="1009"/>
      <c r="QBA116" s="1009"/>
      <c r="QBB116" s="1009"/>
      <c r="QBC116" s="1009"/>
      <c r="QBD116" s="1009"/>
      <c r="QBE116" s="1009"/>
      <c r="QBF116" s="1009"/>
      <c r="QBG116" s="1009"/>
      <c r="QBH116" s="1009"/>
      <c r="QBI116" s="1009"/>
      <c r="QBJ116" s="1009"/>
      <c r="QBK116" s="1009"/>
      <c r="QBL116" s="1009"/>
      <c r="QBM116" s="1009"/>
      <c r="QBN116" s="1009"/>
      <c r="QBO116" s="1009"/>
      <c r="QBP116" s="1009"/>
      <c r="QBQ116" s="1009"/>
      <c r="QBR116" s="1009"/>
      <c r="QBS116" s="1009"/>
      <c r="QBT116" s="1009"/>
      <c r="QBU116" s="1009"/>
      <c r="QBV116" s="1009"/>
      <c r="QBW116" s="1009"/>
      <c r="QBX116" s="1009"/>
      <c r="QBY116" s="1009"/>
      <c r="QBZ116" s="1009"/>
      <c r="QCA116" s="1009"/>
      <c r="QCB116" s="1009"/>
      <c r="QCC116" s="1009"/>
      <c r="QCD116" s="1009"/>
      <c r="QCE116" s="1009"/>
      <c r="QCF116" s="1009"/>
      <c r="QCG116" s="1009"/>
      <c r="QCH116" s="1009"/>
      <c r="QCI116" s="1009"/>
      <c r="QCJ116" s="1009"/>
      <c r="QCK116" s="1009"/>
      <c r="QCL116" s="1009"/>
      <c r="QCM116" s="1009"/>
      <c r="QCN116" s="1009"/>
      <c r="QCO116" s="1009"/>
      <c r="QCP116" s="1009"/>
      <c r="QCQ116" s="1009"/>
      <c r="QCR116" s="1009"/>
      <c r="QCS116" s="1009"/>
      <c r="QCT116" s="1009"/>
      <c r="QCU116" s="1009"/>
      <c r="QCV116" s="1009"/>
      <c r="QCW116" s="1009"/>
      <c r="QCX116" s="1009"/>
      <c r="QCY116" s="1009"/>
      <c r="QCZ116" s="1009"/>
      <c r="QDA116" s="1009"/>
      <c r="QDB116" s="1009"/>
      <c r="QDC116" s="1009"/>
      <c r="QDD116" s="1009"/>
      <c r="QDE116" s="1009"/>
      <c r="QDF116" s="1009"/>
      <c r="QDG116" s="1009"/>
      <c r="QDH116" s="1009"/>
      <c r="QDI116" s="1009"/>
      <c r="QDJ116" s="1009"/>
      <c r="QDK116" s="1009"/>
      <c r="QDL116" s="1009"/>
      <c r="QDM116" s="1009"/>
      <c r="QDN116" s="1009"/>
      <c r="QDO116" s="1009"/>
      <c r="QDP116" s="1009"/>
      <c r="QDQ116" s="1009"/>
      <c r="QDR116" s="1009"/>
      <c r="QDS116" s="1009"/>
      <c r="QDT116" s="1009"/>
      <c r="QDU116" s="1009"/>
      <c r="QDV116" s="1009"/>
      <c r="QDW116" s="1009"/>
      <c r="QDX116" s="1009"/>
      <c r="QDY116" s="1009"/>
      <c r="QDZ116" s="1009"/>
      <c r="QEA116" s="1009"/>
      <c r="QEB116" s="1009"/>
      <c r="QEC116" s="1009"/>
      <c r="QED116" s="1009"/>
      <c r="QEE116" s="1009"/>
      <c r="QEF116" s="1009"/>
      <c r="QEG116" s="1009"/>
      <c r="QEH116" s="1009"/>
      <c r="QEI116" s="1009"/>
      <c r="QEJ116" s="1009"/>
      <c r="QEK116" s="1009"/>
      <c r="QEL116" s="1009"/>
      <c r="QEM116" s="1009"/>
      <c r="QEN116" s="1009"/>
      <c r="QEO116" s="1009"/>
      <c r="QEP116" s="1009"/>
      <c r="QEQ116" s="1009"/>
      <c r="QER116" s="1009"/>
      <c r="QES116" s="1009"/>
      <c r="QET116" s="1009"/>
      <c r="QEU116" s="1009"/>
      <c r="QEV116" s="1009"/>
      <c r="QEW116" s="1009"/>
      <c r="QEX116" s="1009"/>
      <c r="QEY116" s="1009"/>
      <c r="QEZ116" s="1009"/>
      <c r="QFA116" s="1009"/>
      <c r="QFB116" s="1009"/>
      <c r="QFC116" s="1009"/>
      <c r="QFD116" s="1009"/>
      <c r="QFE116" s="1009"/>
      <c r="QFF116" s="1009"/>
      <c r="QFG116" s="1009"/>
      <c r="QFH116" s="1009"/>
      <c r="QFI116" s="1009"/>
      <c r="QFJ116" s="1009"/>
      <c r="QFK116" s="1009"/>
      <c r="QFL116" s="1009"/>
      <c r="QFM116" s="1009"/>
      <c r="QFN116" s="1009"/>
      <c r="QFO116" s="1009"/>
      <c r="QFP116" s="1009"/>
      <c r="QFQ116" s="1009"/>
      <c r="QFR116" s="1009"/>
      <c r="QFS116" s="1009"/>
      <c r="QFT116" s="1009"/>
      <c r="QFU116" s="1009"/>
      <c r="QFV116" s="1009"/>
      <c r="QFW116" s="1009"/>
      <c r="QFX116" s="1009"/>
      <c r="QFY116" s="1009"/>
      <c r="QFZ116" s="1009"/>
      <c r="QGA116" s="1009"/>
      <c r="QGB116" s="1009"/>
      <c r="QGC116" s="1009"/>
      <c r="QGD116" s="1009"/>
      <c r="QGE116" s="1009"/>
      <c r="QGF116" s="1009"/>
      <c r="QGG116" s="1009"/>
      <c r="QGH116" s="1009"/>
      <c r="QGI116" s="1009"/>
      <c r="QGJ116" s="1009"/>
      <c r="QGK116" s="1009"/>
      <c r="QGL116" s="1009"/>
      <c r="QGM116" s="1009"/>
      <c r="QGN116" s="1009"/>
      <c r="QGO116" s="1009"/>
      <c r="QGP116" s="1009"/>
      <c r="QGQ116" s="1009"/>
      <c r="QGR116" s="1009"/>
      <c r="QGS116" s="1009"/>
      <c r="QGT116" s="1009"/>
      <c r="QGU116" s="1009"/>
      <c r="QGV116" s="1009"/>
      <c r="QGW116" s="1009"/>
      <c r="QGX116" s="1009"/>
      <c r="QGY116" s="1009"/>
      <c r="QGZ116" s="1009"/>
      <c r="QHA116" s="1009"/>
      <c r="QHB116" s="1009"/>
      <c r="QHC116" s="1009"/>
      <c r="QHD116" s="1009"/>
      <c r="QHE116" s="1009"/>
      <c r="QHF116" s="1009"/>
      <c r="QHG116" s="1009"/>
      <c r="QHH116" s="1009"/>
      <c r="QHI116" s="1009"/>
      <c r="QHJ116" s="1009"/>
      <c r="QHK116" s="1009"/>
      <c r="QHL116" s="1009"/>
      <c r="QHM116" s="1009"/>
      <c r="QHN116" s="1009"/>
      <c r="QHO116" s="1009"/>
      <c r="QHP116" s="1009"/>
      <c r="QHQ116" s="1009"/>
      <c r="QHR116" s="1009"/>
      <c r="QHS116" s="1009"/>
      <c r="QHT116" s="1009"/>
      <c r="QHU116" s="1009"/>
      <c r="QHV116" s="1009"/>
      <c r="QHW116" s="1009"/>
      <c r="QHX116" s="1009"/>
      <c r="QHY116" s="1009"/>
      <c r="QHZ116" s="1009"/>
      <c r="QIA116" s="1009"/>
      <c r="QIB116" s="1009"/>
      <c r="QIC116" s="1009"/>
      <c r="QID116" s="1009"/>
      <c r="QIE116" s="1009"/>
      <c r="QIF116" s="1009"/>
      <c r="QIG116" s="1009"/>
      <c r="QIH116" s="1009"/>
      <c r="QII116" s="1009"/>
      <c r="QIJ116" s="1009"/>
      <c r="QIK116" s="1009"/>
      <c r="QIL116" s="1009"/>
      <c r="QIM116" s="1009"/>
      <c r="QIN116" s="1009"/>
      <c r="QIO116" s="1009"/>
      <c r="QIP116" s="1009"/>
      <c r="QIQ116" s="1009"/>
      <c r="QIR116" s="1009"/>
      <c r="QIS116" s="1009"/>
      <c r="QIT116" s="1009"/>
      <c r="QIU116" s="1009"/>
      <c r="QIV116" s="1009"/>
      <c r="QIW116" s="1009"/>
      <c r="QIX116" s="1009"/>
      <c r="QIY116" s="1009"/>
      <c r="QIZ116" s="1009"/>
      <c r="QJA116" s="1009"/>
      <c r="QJB116" s="1009"/>
      <c r="QJC116" s="1009"/>
      <c r="QJD116" s="1009"/>
      <c r="QJE116" s="1009"/>
      <c r="QJF116" s="1009"/>
      <c r="QJG116" s="1009"/>
      <c r="QJH116" s="1009"/>
      <c r="QJI116" s="1009"/>
      <c r="QJJ116" s="1009"/>
      <c r="QJK116" s="1009"/>
      <c r="QJL116" s="1009"/>
      <c r="QJM116" s="1009"/>
      <c r="QJN116" s="1009"/>
      <c r="QJO116" s="1009"/>
      <c r="QJP116" s="1009"/>
      <c r="QJQ116" s="1009"/>
      <c r="QJR116" s="1009"/>
      <c r="QJS116" s="1009"/>
      <c r="QJT116" s="1009"/>
      <c r="QJU116" s="1009"/>
      <c r="QJV116" s="1009"/>
      <c r="QJW116" s="1009"/>
      <c r="QJX116" s="1009"/>
      <c r="QJY116" s="1009"/>
      <c r="QJZ116" s="1009"/>
      <c r="QKA116" s="1009"/>
      <c r="QKB116" s="1009"/>
      <c r="QKC116" s="1009"/>
      <c r="QKD116" s="1009"/>
      <c r="QKE116" s="1009"/>
      <c r="QKF116" s="1009"/>
      <c r="QKG116" s="1009"/>
      <c r="QKH116" s="1009"/>
      <c r="QKI116" s="1009"/>
      <c r="QKJ116" s="1009"/>
      <c r="QKK116" s="1009"/>
      <c r="QKL116" s="1009"/>
      <c r="QKM116" s="1009"/>
      <c r="QKN116" s="1009"/>
      <c r="QKO116" s="1009"/>
      <c r="QKP116" s="1009"/>
      <c r="QKQ116" s="1009"/>
      <c r="QKR116" s="1009"/>
      <c r="QKS116" s="1009"/>
      <c r="QKT116" s="1009"/>
      <c r="QKU116" s="1009"/>
      <c r="QKV116" s="1009"/>
      <c r="QKW116" s="1009"/>
      <c r="QKX116" s="1009"/>
      <c r="QKY116" s="1009"/>
      <c r="QKZ116" s="1009"/>
      <c r="QLA116" s="1009"/>
      <c r="QLB116" s="1009"/>
      <c r="QLC116" s="1009"/>
      <c r="QLD116" s="1009"/>
      <c r="QLE116" s="1009"/>
      <c r="QLF116" s="1009"/>
      <c r="QLG116" s="1009"/>
      <c r="QLH116" s="1009"/>
      <c r="QLI116" s="1009"/>
      <c r="QLJ116" s="1009"/>
      <c r="QLK116" s="1009"/>
      <c r="QLL116" s="1009"/>
      <c r="QLM116" s="1009"/>
      <c r="QLN116" s="1009"/>
      <c r="QLO116" s="1009"/>
      <c r="QLP116" s="1009"/>
      <c r="QLQ116" s="1009"/>
      <c r="QLR116" s="1009"/>
      <c r="QLS116" s="1009"/>
      <c r="QLT116" s="1009"/>
      <c r="QLU116" s="1009"/>
      <c r="QLV116" s="1009"/>
      <c r="QLW116" s="1009"/>
      <c r="QLX116" s="1009"/>
      <c r="QLY116" s="1009"/>
      <c r="QLZ116" s="1009"/>
      <c r="QMA116" s="1009"/>
      <c r="QMB116" s="1009"/>
      <c r="QMC116" s="1009"/>
      <c r="QMD116" s="1009"/>
      <c r="QME116" s="1009"/>
      <c r="QMF116" s="1009"/>
      <c r="QMG116" s="1009"/>
      <c r="QMH116" s="1009"/>
      <c r="QMI116" s="1009"/>
      <c r="QMJ116" s="1009"/>
      <c r="QMK116" s="1009"/>
      <c r="QML116" s="1009"/>
      <c r="QMM116" s="1009"/>
      <c r="QMN116" s="1009"/>
      <c r="QMO116" s="1009"/>
      <c r="QMP116" s="1009"/>
      <c r="QMQ116" s="1009"/>
      <c r="QMR116" s="1009"/>
      <c r="QMS116" s="1009"/>
      <c r="QMT116" s="1009"/>
      <c r="QMU116" s="1009"/>
      <c r="QMV116" s="1009"/>
      <c r="QMW116" s="1009"/>
      <c r="QMX116" s="1009"/>
      <c r="QMY116" s="1009"/>
      <c r="QMZ116" s="1009"/>
      <c r="QNA116" s="1009"/>
      <c r="QNB116" s="1009"/>
      <c r="QNC116" s="1009"/>
      <c r="QND116" s="1009"/>
      <c r="QNE116" s="1009"/>
      <c r="QNF116" s="1009"/>
      <c r="QNG116" s="1009"/>
      <c r="QNH116" s="1009"/>
      <c r="QNI116" s="1009"/>
      <c r="QNJ116" s="1009"/>
      <c r="QNK116" s="1009"/>
      <c r="QNL116" s="1009"/>
      <c r="QNM116" s="1009"/>
      <c r="QNN116" s="1009"/>
      <c r="QNO116" s="1009"/>
      <c r="QNP116" s="1009"/>
      <c r="QNQ116" s="1009"/>
      <c r="QNR116" s="1009"/>
      <c r="QNS116" s="1009"/>
      <c r="QNT116" s="1009"/>
      <c r="QNU116" s="1009"/>
      <c r="QNV116" s="1009"/>
      <c r="QNW116" s="1009"/>
      <c r="QNX116" s="1009"/>
      <c r="QNY116" s="1009"/>
      <c r="QNZ116" s="1009"/>
      <c r="QOA116" s="1009"/>
      <c r="QOB116" s="1009"/>
      <c r="QOC116" s="1009"/>
      <c r="QOD116" s="1009"/>
      <c r="QOE116" s="1009"/>
      <c r="QOF116" s="1009"/>
      <c r="QOG116" s="1009"/>
      <c r="QOH116" s="1009"/>
      <c r="QOI116" s="1009"/>
      <c r="QOJ116" s="1009"/>
      <c r="QOK116" s="1009"/>
      <c r="QOL116" s="1009"/>
      <c r="QOM116" s="1009"/>
      <c r="QON116" s="1009"/>
      <c r="QOO116" s="1009"/>
      <c r="QOP116" s="1009"/>
      <c r="QOQ116" s="1009"/>
      <c r="QOR116" s="1009"/>
      <c r="QOS116" s="1009"/>
      <c r="QOT116" s="1009"/>
      <c r="QOU116" s="1009"/>
      <c r="QOV116" s="1009"/>
      <c r="QOW116" s="1009"/>
      <c r="QOX116" s="1009"/>
      <c r="QOY116" s="1009"/>
      <c r="QOZ116" s="1009"/>
      <c r="QPA116" s="1009"/>
      <c r="QPB116" s="1009"/>
      <c r="QPC116" s="1009"/>
      <c r="QPD116" s="1009"/>
      <c r="QPE116" s="1009"/>
      <c r="QPF116" s="1009"/>
      <c r="QPG116" s="1009"/>
      <c r="QPH116" s="1009"/>
      <c r="QPI116" s="1009"/>
      <c r="QPJ116" s="1009"/>
      <c r="QPK116" s="1009"/>
      <c r="QPL116" s="1009"/>
      <c r="QPM116" s="1009"/>
      <c r="QPN116" s="1009"/>
      <c r="QPO116" s="1009"/>
      <c r="QPP116" s="1009"/>
      <c r="QPQ116" s="1009"/>
      <c r="QPR116" s="1009"/>
      <c r="QPS116" s="1009"/>
      <c r="QPT116" s="1009"/>
      <c r="QPU116" s="1009"/>
      <c r="QPV116" s="1009"/>
      <c r="QPW116" s="1009"/>
      <c r="QPX116" s="1009"/>
      <c r="QPY116" s="1009"/>
      <c r="QPZ116" s="1009"/>
      <c r="QQA116" s="1009"/>
      <c r="QQB116" s="1009"/>
      <c r="QQC116" s="1009"/>
      <c r="QQD116" s="1009"/>
      <c r="QQE116" s="1009"/>
      <c r="QQF116" s="1009"/>
      <c r="QQG116" s="1009"/>
      <c r="QQH116" s="1009"/>
      <c r="QQI116" s="1009"/>
      <c r="QQJ116" s="1009"/>
      <c r="QQK116" s="1009"/>
      <c r="QQL116" s="1009"/>
      <c r="QQM116" s="1009"/>
      <c r="QQN116" s="1009"/>
      <c r="QQO116" s="1009"/>
      <c r="QQP116" s="1009"/>
      <c r="QQQ116" s="1009"/>
      <c r="QQR116" s="1009"/>
      <c r="QQS116" s="1009"/>
      <c r="QQT116" s="1009"/>
      <c r="QQU116" s="1009"/>
      <c r="QQV116" s="1009"/>
      <c r="QQW116" s="1009"/>
      <c r="QQX116" s="1009"/>
      <c r="QQY116" s="1009"/>
      <c r="QQZ116" s="1009"/>
      <c r="QRA116" s="1009"/>
      <c r="QRB116" s="1009"/>
      <c r="QRC116" s="1009"/>
      <c r="QRD116" s="1009"/>
      <c r="QRE116" s="1009"/>
      <c r="QRF116" s="1009"/>
      <c r="QRG116" s="1009"/>
      <c r="QRH116" s="1009"/>
      <c r="QRI116" s="1009"/>
      <c r="QRJ116" s="1009"/>
      <c r="QRK116" s="1009"/>
      <c r="QRL116" s="1009"/>
      <c r="QRM116" s="1009"/>
      <c r="QRN116" s="1009"/>
      <c r="QRO116" s="1009"/>
      <c r="QRP116" s="1009"/>
      <c r="QRQ116" s="1009"/>
      <c r="QRR116" s="1009"/>
      <c r="QRS116" s="1009"/>
      <c r="QRT116" s="1009"/>
      <c r="QRU116" s="1009"/>
      <c r="QRV116" s="1009"/>
      <c r="QRW116" s="1009"/>
      <c r="QRX116" s="1009"/>
      <c r="QRY116" s="1009"/>
      <c r="QRZ116" s="1009"/>
      <c r="QSA116" s="1009"/>
      <c r="QSB116" s="1009"/>
      <c r="QSC116" s="1009"/>
      <c r="QSD116" s="1009"/>
      <c r="QSE116" s="1009"/>
      <c r="QSF116" s="1009"/>
      <c r="QSG116" s="1009"/>
      <c r="QSH116" s="1009"/>
      <c r="QSI116" s="1009"/>
      <c r="QSJ116" s="1009"/>
      <c r="QSK116" s="1009"/>
      <c r="QSL116" s="1009"/>
      <c r="QSM116" s="1009"/>
      <c r="QSN116" s="1009"/>
      <c r="QSO116" s="1009"/>
      <c r="QSP116" s="1009"/>
      <c r="QSQ116" s="1009"/>
      <c r="QSR116" s="1009"/>
      <c r="QSS116" s="1009"/>
      <c r="QST116" s="1009"/>
      <c r="QSU116" s="1009"/>
      <c r="QSV116" s="1009"/>
      <c r="QSW116" s="1009"/>
      <c r="QSX116" s="1009"/>
      <c r="QSY116" s="1009"/>
      <c r="QSZ116" s="1009"/>
      <c r="QTA116" s="1009"/>
      <c r="QTB116" s="1009"/>
      <c r="QTC116" s="1009"/>
      <c r="QTD116" s="1009"/>
      <c r="QTE116" s="1009"/>
      <c r="QTF116" s="1009"/>
      <c r="QTG116" s="1009"/>
      <c r="QTH116" s="1009"/>
      <c r="QTI116" s="1009"/>
      <c r="QTJ116" s="1009"/>
      <c r="QTK116" s="1009"/>
      <c r="QTL116" s="1009"/>
      <c r="QTM116" s="1009"/>
      <c r="QTN116" s="1009"/>
      <c r="QTO116" s="1009"/>
      <c r="QTP116" s="1009"/>
      <c r="QTQ116" s="1009"/>
      <c r="QTR116" s="1009"/>
      <c r="QTS116" s="1009"/>
      <c r="QTT116" s="1009"/>
      <c r="QTU116" s="1009"/>
      <c r="QTV116" s="1009"/>
      <c r="QTW116" s="1009"/>
      <c r="QTX116" s="1009"/>
      <c r="QTY116" s="1009"/>
      <c r="QTZ116" s="1009"/>
      <c r="QUA116" s="1009"/>
      <c r="QUB116" s="1009"/>
      <c r="QUC116" s="1009"/>
      <c r="QUD116" s="1009"/>
      <c r="QUE116" s="1009"/>
      <c r="QUF116" s="1009"/>
      <c r="QUG116" s="1009"/>
      <c r="QUH116" s="1009"/>
      <c r="QUI116" s="1009"/>
      <c r="QUJ116" s="1009"/>
      <c r="QUK116" s="1009"/>
      <c r="QUL116" s="1009"/>
      <c r="QUM116" s="1009"/>
      <c r="QUN116" s="1009"/>
      <c r="QUO116" s="1009"/>
      <c r="QUP116" s="1009"/>
      <c r="QUQ116" s="1009"/>
      <c r="QUR116" s="1009"/>
      <c r="QUS116" s="1009"/>
      <c r="QUT116" s="1009"/>
      <c r="QUU116" s="1009"/>
      <c r="QUV116" s="1009"/>
      <c r="QUW116" s="1009"/>
      <c r="QUX116" s="1009"/>
      <c r="QUY116" s="1009"/>
      <c r="QUZ116" s="1009"/>
      <c r="QVA116" s="1009"/>
      <c r="QVB116" s="1009"/>
      <c r="QVC116" s="1009"/>
      <c r="QVD116" s="1009"/>
      <c r="QVE116" s="1009"/>
      <c r="QVF116" s="1009"/>
      <c r="QVG116" s="1009"/>
      <c r="QVH116" s="1009"/>
      <c r="QVI116" s="1009"/>
      <c r="QVJ116" s="1009"/>
      <c r="QVK116" s="1009"/>
      <c r="QVL116" s="1009"/>
      <c r="QVM116" s="1009"/>
      <c r="QVN116" s="1009"/>
      <c r="QVO116" s="1009"/>
      <c r="QVP116" s="1009"/>
      <c r="QVQ116" s="1009"/>
      <c r="QVR116" s="1009"/>
      <c r="QVS116" s="1009"/>
      <c r="QVT116" s="1009"/>
      <c r="QVU116" s="1009"/>
      <c r="QVV116" s="1009"/>
      <c r="QVW116" s="1009"/>
      <c r="QVX116" s="1009"/>
      <c r="QVY116" s="1009"/>
      <c r="QVZ116" s="1009"/>
      <c r="QWA116" s="1009"/>
      <c r="QWB116" s="1009"/>
      <c r="QWC116" s="1009"/>
      <c r="QWD116" s="1009"/>
      <c r="QWE116" s="1009"/>
      <c r="QWF116" s="1009"/>
      <c r="QWG116" s="1009"/>
      <c r="QWH116" s="1009"/>
      <c r="QWI116" s="1009"/>
      <c r="QWJ116" s="1009"/>
      <c r="QWK116" s="1009"/>
      <c r="QWL116" s="1009"/>
      <c r="QWM116" s="1009"/>
      <c r="QWN116" s="1009"/>
      <c r="QWO116" s="1009"/>
      <c r="QWP116" s="1009"/>
      <c r="QWQ116" s="1009"/>
      <c r="QWR116" s="1009"/>
      <c r="QWS116" s="1009"/>
      <c r="QWT116" s="1009"/>
      <c r="QWU116" s="1009"/>
      <c r="QWV116" s="1009"/>
      <c r="QWW116" s="1009"/>
      <c r="QWX116" s="1009"/>
      <c r="QWY116" s="1009"/>
      <c r="QWZ116" s="1009"/>
      <c r="QXA116" s="1009"/>
      <c r="QXB116" s="1009"/>
      <c r="QXC116" s="1009"/>
      <c r="QXD116" s="1009"/>
      <c r="QXE116" s="1009"/>
      <c r="QXF116" s="1009"/>
      <c r="QXG116" s="1009"/>
      <c r="QXH116" s="1009"/>
      <c r="QXI116" s="1009"/>
      <c r="QXJ116" s="1009"/>
      <c r="QXK116" s="1009"/>
      <c r="QXL116" s="1009"/>
      <c r="QXM116" s="1009"/>
      <c r="QXN116" s="1009"/>
      <c r="QXO116" s="1009"/>
      <c r="QXP116" s="1009"/>
      <c r="QXQ116" s="1009"/>
      <c r="QXR116" s="1009"/>
      <c r="QXS116" s="1009"/>
      <c r="QXT116" s="1009"/>
      <c r="QXU116" s="1009"/>
      <c r="QXV116" s="1009"/>
      <c r="QXW116" s="1009"/>
      <c r="QXX116" s="1009"/>
      <c r="QXY116" s="1009"/>
      <c r="QXZ116" s="1009"/>
      <c r="QYA116" s="1009"/>
      <c r="QYB116" s="1009"/>
      <c r="QYC116" s="1009"/>
      <c r="QYD116" s="1009"/>
      <c r="QYE116" s="1009"/>
      <c r="QYF116" s="1009"/>
      <c r="QYG116" s="1009"/>
      <c r="QYH116" s="1009"/>
      <c r="QYI116" s="1009"/>
      <c r="QYJ116" s="1009"/>
      <c r="QYK116" s="1009"/>
      <c r="QYL116" s="1009"/>
      <c r="QYM116" s="1009"/>
      <c r="QYN116" s="1009"/>
      <c r="QYO116" s="1009"/>
      <c r="QYP116" s="1009"/>
      <c r="QYQ116" s="1009"/>
      <c r="QYR116" s="1009"/>
      <c r="QYS116" s="1009"/>
      <c r="QYT116" s="1009"/>
      <c r="QYU116" s="1009"/>
      <c r="QYV116" s="1009"/>
      <c r="QYW116" s="1009"/>
      <c r="QYX116" s="1009"/>
      <c r="QYY116" s="1009"/>
      <c r="QYZ116" s="1009"/>
      <c r="QZA116" s="1009"/>
      <c r="QZB116" s="1009"/>
      <c r="QZC116" s="1009"/>
      <c r="QZD116" s="1009"/>
      <c r="QZE116" s="1009"/>
      <c r="QZF116" s="1009"/>
      <c r="QZG116" s="1009"/>
      <c r="QZH116" s="1009"/>
      <c r="QZI116" s="1009"/>
      <c r="QZJ116" s="1009"/>
      <c r="QZK116" s="1009"/>
      <c r="QZL116" s="1009"/>
      <c r="QZM116" s="1009"/>
      <c r="QZN116" s="1009"/>
      <c r="QZO116" s="1009"/>
      <c r="QZP116" s="1009"/>
      <c r="QZQ116" s="1009"/>
      <c r="QZR116" s="1009"/>
      <c r="QZS116" s="1009"/>
      <c r="QZT116" s="1009"/>
      <c r="QZU116" s="1009"/>
      <c r="QZV116" s="1009"/>
      <c r="QZW116" s="1009"/>
      <c r="QZX116" s="1009"/>
      <c r="QZY116" s="1009"/>
      <c r="QZZ116" s="1009"/>
      <c r="RAA116" s="1009"/>
      <c r="RAB116" s="1009"/>
      <c r="RAC116" s="1009"/>
      <c r="RAD116" s="1009"/>
      <c r="RAE116" s="1009"/>
      <c r="RAF116" s="1009"/>
      <c r="RAG116" s="1009"/>
      <c r="RAH116" s="1009"/>
      <c r="RAI116" s="1009"/>
      <c r="RAJ116" s="1009"/>
      <c r="RAK116" s="1009"/>
      <c r="RAL116" s="1009"/>
      <c r="RAM116" s="1009"/>
      <c r="RAN116" s="1009"/>
      <c r="RAO116" s="1009"/>
      <c r="RAP116" s="1009"/>
      <c r="RAQ116" s="1009"/>
      <c r="RAR116" s="1009"/>
      <c r="RAS116" s="1009"/>
      <c r="RAT116" s="1009"/>
      <c r="RAU116" s="1009"/>
      <c r="RAV116" s="1009"/>
      <c r="RAW116" s="1009"/>
      <c r="RAX116" s="1009"/>
      <c r="RAY116" s="1009"/>
      <c r="RAZ116" s="1009"/>
      <c r="RBA116" s="1009"/>
      <c r="RBB116" s="1009"/>
      <c r="RBC116" s="1009"/>
      <c r="RBD116" s="1009"/>
      <c r="RBE116" s="1009"/>
      <c r="RBF116" s="1009"/>
      <c r="RBG116" s="1009"/>
      <c r="RBH116" s="1009"/>
      <c r="RBI116" s="1009"/>
      <c r="RBJ116" s="1009"/>
      <c r="RBK116" s="1009"/>
      <c r="RBL116" s="1009"/>
      <c r="RBM116" s="1009"/>
      <c r="RBN116" s="1009"/>
      <c r="RBO116" s="1009"/>
      <c r="RBP116" s="1009"/>
      <c r="RBQ116" s="1009"/>
      <c r="RBR116" s="1009"/>
      <c r="RBS116" s="1009"/>
      <c r="RBT116" s="1009"/>
      <c r="RBU116" s="1009"/>
      <c r="RBV116" s="1009"/>
      <c r="RBW116" s="1009"/>
      <c r="RBX116" s="1009"/>
      <c r="RBY116" s="1009"/>
      <c r="RBZ116" s="1009"/>
      <c r="RCA116" s="1009"/>
      <c r="RCB116" s="1009"/>
      <c r="RCC116" s="1009"/>
      <c r="RCD116" s="1009"/>
      <c r="RCE116" s="1009"/>
      <c r="RCF116" s="1009"/>
      <c r="RCG116" s="1009"/>
      <c r="RCH116" s="1009"/>
      <c r="RCI116" s="1009"/>
      <c r="RCJ116" s="1009"/>
      <c r="RCK116" s="1009"/>
      <c r="RCL116" s="1009"/>
      <c r="RCM116" s="1009"/>
      <c r="RCN116" s="1009"/>
      <c r="RCO116" s="1009"/>
      <c r="RCP116" s="1009"/>
      <c r="RCQ116" s="1009"/>
      <c r="RCR116" s="1009"/>
      <c r="RCS116" s="1009"/>
      <c r="RCT116" s="1009"/>
      <c r="RCU116" s="1009"/>
      <c r="RCV116" s="1009"/>
      <c r="RCW116" s="1009"/>
      <c r="RCX116" s="1009"/>
      <c r="RCY116" s="1009"/>
      <c r="RCZ116" s="1009"/>
      <c r="RDA116" s="1009"/>
      <c r="RDB116" s="1009"/>
      <c r="RDC116" s="1009"/>
      <c r="RDD116" s="1009"/>
      <c r="RDE116" s="1009"/>
      <c r="RDF116" s="1009"/>
      <c r="RDG116" s="1009"/>
      <c r="RDH116" s="1009"/>
      <c r="RDI116" s="1009"/>
      <c r="RDJ116" s="1009"/>
      <c r="RDK116" s="1009"/>
      <c r="RDL116" s="1009"/>
      <c r="RDM116" s="1009"/>
      <c r="RDN116" s="1009"/>
      <c r="RDO116" s="1009"/>
      <c r="RDP116" s="1009"/>
      <c r="RDQ116" s="1009"/>
      <c r="RDR116" s="1009"/>
      <c r="RDS116" s="1009"/>
      <c r="RDT116" s="1009"/>
      <c r="RDU116" s="1009"/>
      <c r="RDV116" s="1009"/>
      <c r="RDW116" s="1009"/>
      <c r="RDX116" s="1009"/>
      <c r="RDY116" s="1009"/>
      <c r="RDZ116" s="1009"/>
      <c r="REA116" s="1009"/>
      <c r="REB116" s="1009"/>
      <c r="REC116" s="1009"/>
      <c r="RED116" s="1009"/>
      <c r="REE116" s="1009"/>
      <c r="REF116" s="1009"/>
      <c r="REG116" s="1009"/>
      <c r="REH116" s="1009"/>
      <c r="REI116" s="1009"/>
      <c r="REJ116" s="1009"/>
      <c r="REK116" s="1009"/>
      <c r="REL116" s="1009"/>
      <c r="REM116" s="1009"/>
      <c r="REN116" s="1009"/>
      <c r="REO116" s="1009"/>
      <c r="REP116" s="1009"/>
      <c r="REQ116" s="1009"/>
      <c r="RER116" s="1009"/>
      <c r="RES116" s="1009"/>
      <c r="RET116" s="1009"/>
      <c r="REU116" s="1009"/>
      <c r="REV116" s="1009"/>
      <c r="REW116" s="1009"/>
      <c r="REX116" s="1009"/>
      <c r="REY116" s="1009"/>
      <c r="REZ116" s="1009"/>
      <c r="RFA116" s="1009"/>
      <c r="RFB116" s="1009"/>
      <c r="RFC116" s="1009"/>
      <c r="RFD116" s="1009"/>
      <c r="RFE116" s="1009"/>
      <c r="RFF116" s="1009"/>
      <c r="RFG116" s="1009"/>
      <c r="RFH116" s="1009"/>
      <c r="RFI116" s="1009"/>
      <c r="RFJ116" s="1009"/>
      <c r="RFK116" s="1009"/>
      <c r="RFL116" s="1009"/>
      <c r="RFM116" s="1009"/>
      <c r="RFN116" s="1009"/>
      <c r="RFO116" s="1009"/>
      <c r="RFP116" s="1009"/>
      <c r="RFQ116" s="1009"/>
      <c r="RFR116" s="1009"/>
      <c r="RFS116" s="1009"/>
      <c r="RFT116" s="1009"/>
      <c r="RFU116" s="1009"/>
      <c r="RFV116" s="1009"/>
      <c r="RFW116" s="1009"/>
      <c r="RFX116" s="1009"/>
      <c r="RFY116" s="1009"/>
      <c r="RFZ116" s="1009"/>
      <c r="RGA116" s="1009"/>
      <c r="RGB116" s="1009"/>
      <c r="RGC116" s="1009"/>
      <c r="RGD116" s="1009"/>
      <c r="RGE116" s="1009"/>
      <c r="RGF116" s="1009"/>
      <c r="RGG116" s="1009"/>
      <c r="RGH116" s="1009"/>
      <c r="RGI116" s="1009"/>
      <c r="RGJ116" s="1009"/>
      <c r="RGK116" s="1009"/>
      <c r="RGL116" s="1009"/>
      <c r="RGM116" s="1009"/>
      <c r="RGN116" s="1009"/>
      <c r="RGO116" s="1009"/>
      <c r="RGP116" s="1009"/>
      <c r="RGQ116" s="1009"/>
      <c r="RGR116" s="1009"/>
      <c r="RGS116" s="1009"/>
      <c r="RGT116" s="1009"/>
      <c r="RGU116" s="1009"/>
      <c r="RGV116" s="1009"/>
      <c r="RGW116" s="1009"/>
      <c r="RGX116" s="1009"/>
      <c r="RGY116" s="1009"/>
      <c r="RGZ116" s="1009"/>
      <c r="RHA116" s="1009"/>
      <c r="RHB116" s="1009"/>
      <c r="RHC116" s="1009"/>
      <c r="RHD116" s="1009"/>
      <c r="RHE116" s="1009"/>
      <c r="RHF116" s="1009"/>
      <c r="RHG116" s="1009"/>
      <c r="RHH116" s="1009"/>
      <c r="RHI116" s="1009"/>
      <c r="RHJ116" s="1009"/>
      <c r="RHK116" s="1009"/>
      <c r="RHL116" s="1009"/>
      <c r="RHM116" s="1009"/>
      <c r="RHN116" s="1009"/>
      <c r="RHO116" s="1009"/>
      <c r="RHP116" s="1009"/>
      <c r="RHQ116" s="1009"/>
      <c r="RHR116" s="1009"/>
      <c r="RHS116" s="1009"/>
      <c r="RHT116" s="1009"/>
      <c r="RHU116" s="1009"/>
      <c r="RHV116" s="1009"/>
      <c r="RHW116" s="1009"/>
      <c r="RHX116" s="1009"/>
      <c r="RHY116" s="1009"/>
      <c r="RHZ116" s="1009"/>
      <c r="RIA116" s="1009"/>
      <c r="RIB116" s="1009"/>
      <c r="RIC116" s="1009"/>
      <c r="RID116" s="1009"/>
      <c r="RIE116" s="1009"/>
      <c r="RIF116" s="1009"/>
      <c r="RIG116" s="1009"/>
      <c r="RIH116" s="1009"/>
      <c r="RII116" s="1009"/>
      <c r="RIJ116" s="1009"/>
      <c r="RIK116" s="1009"/>
      <c r="RIL116" s="1009"/>
      <c r="RIM116" s="1009"/>
      <c r="RIN116" s="1009"/>
      <c r="RIO116" s="1009"/>
      <c r="RIP116" s="1009"/>
      <c r="RIQ116" s="1009"/>
      <c r="RIR116" s="1009"/>
      <c r="RIS116" s="1009"/>
      <c r="RIT116" s="1009"/>
      <c r="RIU116" s="1009"/>
      <c r="RIV116" s="1009"/>
      <c r="RIW116" s="1009"/>
      <c r="RIX116" s="1009"/>
      <c r="RIY116" s="1009"/>
      <c r="RIZ116" s="1009"/>
      <c r="RJA116" s="1009"/>
      <c r="RJB116" s="1009"/>
      <c r="RJC116" s="1009"/>
      <c r="RJD116" s="1009"/>
      <c r="RJE116" s="1009"/>
      <c r="RJF116" s="1009"/>
      <c r="RJG116" s="1009"/>
      <c r="RJH116" s="1009"/>
      <c r="RJI116" s="1009"/>
      <c r="RJJ116" s="1009"/>
      <c r="RJK116" s="1009"/>
      <c r="RJL116" s="1009"/>
      <c r="RJM116" s="1009"/>
      <c r="RJN116" s="1009"/>
      <c r="RJO116" s="1009"/>
      <c r="RJP116" s="1009"/>
      <c r="RJQ116" s="1009"/>
      <c r="RJR116" s="1009"/>
      <c r="RJS116" s="1009"/>
      <c r="RJT116" s="1009"/>
      <c r="RJU116" s="1009"/>
      <c r="RJV116" s="1009"/>
      <c r="RJW116" s="1009"/>
      <c r="RJX116" s="1009"/>
      <c r="RJY116" s="1009"/>
      <c r="RJZ116" s="1009"/>
      <c r="RKA116" s="1009"/>
      <c r="RKB116" s="1009"/>
      <c r="RKC116" s="1009"/>
      <c r="RKD116" s="1009"/>
      <c r="RKE116" s="1009"/>
      <c r="RKF116" s="1009"/>
      <c r="RKG116" s="1009"/>
      <c r="RKH116" s="1009"/>
      <c r="RKI116" s="1009"/>
      <c r="RKJ116" s="1009"/>
      <c r="RKK116" s="1009"/>
      <c r="RKL116" s="1009"/>
      <c r="RKM116" s="1009"/>
      <c r="RKN116" s="1009"/>
      <c r="RKO116" s="1009"/>
      <c r="RKP116" s="1009"/>
      <c r="RKQ116" s="1009"/>
      <c r="RKR116" s="1009"/>
      <c r="RKS116" s="1009"/>
      <c r="RKT116" s="1009"/>
      <c r="RKU116" s="1009"/>
      <c r="RKV116" s="1009"/>
      <c r="RKW116" s="1009"/>
      <c r="RKX116" s="1009"/>
      <c r="RKY116" s="1009"/>
      <c r="RKZ116" s="1009"/>
      <c r="RLA116" s="1009"/>
      <c r="RLB116" s="1009"/>
      <c r="RLC116" s="1009"/>
      <c r="RLD116" s="1009"/>
      <c r="RLE116" s="1009"/>
      <c r="RLF116" s="1009"/>
      <c r="RLG116" s="1009"/>
      <c r="RLH116" s="1009"/>
      <c r="RLI116" s="1009"/>
      <c r="RLJ116" s="1009"/>
      <c r="RLK116" s="1009"/>
      <c r="RLL116" s="1009"/>
      <c r="RLM116" s="1009"/>
      <c r="RLN116" s="1009"/>
      <c r="RLO116" s="1009"/>
      <c r="RLP116" s="1009"/>
      <c r="RLQ116" s="1009"/>
      <c r="RLR116" s="1009"/>
      <c r="RLS116" s="1009"/>
      <c r="RLT116" s="1009"/>
      <c r="RLU116" s="1009"/>
      <c r="RLV116" s="1009"/>
      <c r="RLW116" s="1009"/>
      <c r="RLX116" s="1009"/>
      <c r="RLY116" s="1009"/>
      <c r="RLZ116" s="1009"/>
      <c r="RMA116" s="1009"/>
      <c r="RMB116" s="1009"/>
      <c r="RMC116" s="1009"/>
      <c r="RMD116" s="1009"/>
      <c r="RME116" s="1009"/>
      <c r="RMF116" s="1009"/>
      <c r="RMG116" s="1009"/>
      <c r="RMH116" s="1009"/>
      <c r="RMI116" s="1009"/>
      <c r="RMJ116" s="1009"/>
      <c r="RMK116" s="1009"/>
      <c r="RML116" s="1009"/>
      <c r="RMM116" s="1009"/>
      <c r="RMN116" s="1009"/>
      <c r="RMO116" s="1009"/>
      <c r="RMP116" s="1009"/>
      <c r="RMQ116" s="1009"/>
      <c r="RMR116" s="1009"/>
      <c r="RMS116" s="1009"/>
      <c r="RMT116" s="1009"/>
      <c r="RMU116" s="1009"/>
      <c r="RMV116" s="1009"/>
      <c r="RMW116" s="1009"/>
      <c r="RMX116" s="1009"/>
      <c r="RMY116" s="1009"/>
      <c r="RMZ116" s="1009"/>
      <c r="RNA116" s="1009"/>
      <c r="RNB116" s="1009"/>
      <c r="RNC116" s="1009"/>
      <c r="RND116" s="1009"/>
      <c r="RNE116" s="1009"/>
      <c r="RNF116" s="1009"/>
      <c r="RNG116" s="1009"/>
      <c r="RNH116" s="1009"/>
      <c r="RNI116" s="1009"/>
      <c r="RNJ116" s="1009"/>
      <c r="RNK116" s="1009"/>
      <c r="RNL116" s="1009"/>
      <c r="RNM116" s="1009"/>
      <c r="RNN116" s="1009"/>
      <c r="RNO116" s="1009"/>
      <c r="RNP116" s="1009"/>
      <c r="RNQ116" s="1009"/>
      <c r="RNR116" s="1009"/>
      <c r="RNS116" s="1009"/>
      <c r="RNT116" s="1009"/>
      <c r="RNU116" s="1009"/>
      <c r="RNV116" s="1009"/>
      <c r="RNW116" s="1009"/>
      <c r="RNX116" s="1009"/>
      <c r="RNY116" s="1009"/>
      <c r="RNZ116" s="1009"/>
      <c r="ROA116" s="1009"/>
      <c r="ROB116" s="1009"/>
      <c r="ROC116" s="1009"/>
      <c r="ROD116" s="1009"/>
      <c r="ROE116" s="1009"/>
      <c r="ROF116" s="1009"/>
      <c r="ROG116" s="1009"/>
      <c r="ROH116" s="1009"/>
      <c r="ROI116" s="1009"/>
      <c r="ROJ116" s="1009"/>
      <c r="ROK116" s="1009"/>
      <c r="ROL116" s="1009"/>
      <c r="ROM116" s="1009"/>
      <c r="RON116" s="1009"/>
      <c r="ROO116" s="1009"/>
      <c r="ROP116" s="1009"/>
      <c r="ROQ116" s="1009"/>
      <c r="ROR116" s="1009"/>
      <c r="ROS116" s="1009"/>
      <c r="ROT116" s="1009"/>
      <c r="ROU116" s="1009"/>
      <c r="ROV116" s="1009"/>
      <c r="ROW116" s="1009"/>
      <c r="ROX116" s="1009"/>
      <c r="ROY116" s="1009"/>
      <c r="ROZ116" s="1009"/>
      <c r="RPA116" s="1009"/>
      <c r="RPB116" s="1009"/>
      <c r="RPC116" s="1009"/>
      <c r="RPD116" s="1009"/>
      <c r="RPE116" s="1009"/>
      <c r="RPF116" s="1009"/>
      <c r="RPG116" s="1009"/>
      <c r="RPH116" s="1009"/>
      <c r="RPI116" s="1009"/>
      <c r="RPJ116" s="1009"/>
      <c r="RPK116" s="1009"/>
      <c r="RPL116" s="1009"/>
      <c r="RPM116" s="1009"/>
      <c r="RPN116" s="1009"/>
      <c r="RPO116" s="1009"/>
      <c r="RPP116" s="1009"/>
      <c r="RPQ116" s="1009"/>
      <c r="RPR116" s="1009"/>
      <c r="RPS116" s="1009"/>
      <c r="RPT116" s="1009"/>
      <c r="RPU116" s="1009"/>
      <c r="RPV116" s="1009"/>
      <c r="RPW116" s="1009"/>
      <c r="RPX116" s="1009"/>
      <c r="RPY116" s="1009"/>
      <c r="RPZ116" s="1009"/>
      <c r="RQA116" s="1009"/>
      <c r="RQB116" s="1009"/>
      <c r="RQC116" s="1009"/>
      <c r="RQD116" s="1009"/>
      <c r="RQE116" s="1009"/>
      <c r="RQF116" s="1009"/>
      <c r="RQG116" s="1009"/>
      <c r="RQH116" s="1009"/>
      <c r="RQI116" s="1009"/>
      <c r="RQJ116" s="1009"/>
      <c r="RQK116" s="1009"/>
      <c r="RQL116" s="1009"/>
      <c r="RQM116" s="1009"/>
      <c r="RQN116" s="1009"/>
      <c r="RQO116" s="1009"/>
      <c r="RQP116" s="1009"/>
      <c r="RQQ116" s="1009"/>
      <c r="RQR116" s="1009"/>
      <c r="RQS116" s="1009"/>
      <c r="RQT116" s="1009"/>
      <c r="RQU116" s="1009"/>
      <c r="RQV116" s="1009"/>
      <c r="RQW116" s="1009"/>
      <c r="RQX116" s="1009"/>
      <c r="RQY116" s="1009"/>
      <c r="RQZ116" s="1009"/>
      <c r="RRA116" s="1009"/>
      <c r="RRB116" s="1009"/>
      <c r="RRC116" s="1009"/>
      <c r="RRD116" s="1009"/>
      <c r="RRE116" s="1009"/>
      <c r="RRF116" s="1009"/>
      <c r="RRG116" s="1009"/>
      <c r="RRH116" s="1009"/>
      <c r="RRI116" s="1009"/>
      <c r="RRJ116" s="1009"/>
      <c r="RRK116" s="1009"/>
      <c r="RRL116" s="1009"/>
      <c r="RRM116" s="1009"/>
      <c r="RRN116" s="1009"/>
      <c r="RRO116" s="1009"/>
      <c r="RRP116" s="1009"/>
      <c r="RRQ116" s="1009"/>
      <c r="RRR116" s="1009"/>
      <c r="RRS116" s="1009"/>
      <c r="RRT116" s="1009"/>
      <c r="RRU116" s="1009"/>
      <c r="RRV116" s="1009"/>
      <c r="RRW116" s="1009"/>
      <c r="RRX116" s="1009"/>
      <c r="RRY116" s="1009"/>
      <c r="RRZ116" s="1009"/>
      <c r="RSA116" s="1009"/>
      <c r="RSB116" s="1009"/>
      <c r="RSC116" s="1009"/>
      <c r="RSD116" s="1009"/>
      <c r="RSE116" s="1009"/>
      <c r="RSF116" s="1009"/>
      <c r="RSG116" s="1009"/>
      <c r="RSH116" s="1009"/>
      <c r="RSI116" s="1009"/>
      <c r="RSJ116" s="1009"/>
      <c r="RSK116" s="1009"/>
      <c r="RSL116" s="1009"/>
      <c r="RSM116" s="1009"/>
      <c r="RSN116" s="1009"/>
      <c r="RSO116" s="1009"/>
      <c r="RSP116" s="1009"/>
      <c r="RSQ116" s="1009"/>
      <c r="RSR116" s="1009"/>
      <c r="RSS116" s="1009"/>
      <c r="RST116" s="1009"/>
      <c r="RSU116" s="1009"/>
      <c r="RSV116" s="1009"/>
      <c r="RSW116" s="1009"/>
      <c r="RSX116" s="1009"/>
      <c r="RSY116" s="1009"/>
      <c r="RSZ116" s="1009"/>
      <c r="RTA116" s="1009"/>
      <c r="RTB116" s="1009"/>
      <c r="RTC116" s="1009"/>
      <c r="RTD116" s="1009"/>
      <c r="RTE116" s="1009"/>
      <c r="RTF116" s="1009"/>
      <c r="RTG116" s="1009"/>
      <c r="RTH116" s="1009"/>
      <c r="RTI116" s="1009"/>
      <c r="RTJ116" s="1009"/>
      <c r="RTK116" s="1009"/>
      <c r="RTL116" s="1009"/>
      <c r="RTM116" s="1009"/>
      <c r="RTN116" s="1009"/>
      <c r="RTO116" s="1009"/>
      <c r="RTP116" s="1009"/>
      <c r="RTQ116" s="1009"/>
      <c r="RTR116" s="1009"/>
      <c r="RTS116" s="1009"/>
      <c r="RTT116" s="1009"/>
      <c r="RTU116" s="1009"/>
      <c r="RTV116" s="1009"/>
      <c r="RTW116" s="1009"/>
      <c r="RTX116" s="1009"/>
      <c r="RTY116" s="1009"/>
      <c r="RTZ116" s="1009"/>
      <c r="RUA116" s="1009"/>
      <c r="RUB116" s="1009"/>
      <c r="RUC116" s="1009"/>
      <c r="RUD116" s="1009"/>
      <c r="RUE116" s="1009"/>
      <c r="RUF116" s="1009"/>
      <c r="RUG116" s="1009"/>
      <c r="RUH116" s="1009"/>
      <c r="RUI116" s="1009"/>
      <c r="RUJ116" s="1009"/>
      <c r="RUK116" s="1009"/>
      <c r="RUL116" s="1009"/>
      <c r="RUM116" s="1009"/>
      <c r="RUN116" s="1009"/>
      <c r="RUO116" s="1009"/>
      <c r="RUP116" s="1009"/>
      <c r="RUQ116" s="1009"/>
      <c r="RUR116" s="1009"/>
      <c r="RUS116" s="1009"/>
      <c r="RUT116" s="1009"/>
      <c r="RUU116" s="1009"/>
      <c r="RUV116" s="1009"/>
      <c r="RUW116" s="1009"/>
      <c r="RUX116" s="1009"/>
      <c r="RUY116" s="1009"/>
      <c r="RUZ116" s="1009"/>
      <c r="RVA116" s="1009"/>
      <c r="RVB116" s="1009"/>
      <c r="RVC116" s="1009"/>
      <c r="RVD116" s="1009"/>
      <c r="RVE116" s="1009"/>
      <c r="RVF116" s="1009"/>
      <c r="RVG116" s="1009"/>
      <c r="RVH116" s="1009"/>
      <c r="RVI116" s="1009"/>
      <c r="RVJ116" s="1009"/>
      <c r="RVK116" s="1009"/>
      <c r="RVL116" s="1009"/>
      <c r="RVM116" s="1009"/>
      <c r="RVN116" s="1009"/>
      <c r="RVO116" s="1009"/>
      <c r="RVP116" s="1009"/>
      <c r="RVQ116" s="1009"/>
      <c r="RVR116" s="1009"/>
      <c r="RVS116" s="1009"/>
      <c r="RVT116" s="1009"/>
      <c r="RVU116" s="1009"/>
      <c r="RVV116" s="1009"/>
      <c r="RVW116" s="1009"/>
      <c r="RVX116" s="1009"/>
      <c r="RVY116" s="1009"/>
      <c r="RVZ116" s="1009"/>
      <c r="RWA116" s="1009"/>
      <c r="RWB116" s="1009"/>
      <c r="RWC116" s="1009"/>
      <c r="RWD116" s="1009"/>
      <c r="RWE116" s="1009"/>
      <c r="RWF116" s="1009"/>
      <c r="RWG116" s="1009"/>
      <c r="RWH116" s="1009"/>
      <c r="RWI116" s="1009"/>
      <c r="RWJ116" s="1009"/>
      <c r="RWK116" s="1009"/>
      <c r="RWL116" s="1009"/>
      <c r="RWM116" s="1009"/>
      <c r="RWN116" s="1009"/>
      <c r="RWO116" s="1009"/>
      <c r="RWP116" s="1009"/>
      <c r="RWQ116" s="1009"/>
      <c r="RWR116" s="1009"/>
      <c r="RWS116" s="1009"/>
      <c r="RWT116" s="1009"/>
      <c r="RWU116" s="1009"/>
      <c r="RWV116" s="1009"/>
      <c r="RWW116" s="1009"/>
      <c r="RWX116" s="1009"/>
      <c r="RWY116" s="1009"/>
      <c r="RWZ116" s="1009"/>
      <c r="RXA116" s="1009"/>
      <c r="RXB116" s="1009"/>
      <c r="RXC116" s="1009"/>
      <c r="RXD116" s="1009"/>
      <c r="RXE116" s="1009"/>
      <c r="RXF116" s="1009"/>
      <c r="RXG116" s="1009"/>
      <c r="RXH116" s="1009"/>
      <c r="RXI116" s="1009"/>
      <c r="RXJ116" s="1009"/>
      <c r="RXK116" s="1009"/>
      <c r="RXL116" s="1009"/>
      <c r="RXM116" s="1009"/>
      <c r="RXN116" s="1009"/>
      <c r="RXO116" s="1009"/>
      <c r="RXP116" s="1009"/>
      <c r="RXQ116" s="1009"/>
      <c r="RXR116" s="1009"/>
      <c r="RXS116" s="1009"/>
      <c r="RXT116" s="1009"/>
      <c r="RXU116" s="1009"/>
      <c r="RXV116" s="1009"/>
      <c r="RXW116" s="1009"/>
      <c r="RXX116" s="1009"/>
      <c r="RXY116" s="1009"/>
      <c r="RXZ116" s="1009"/>
      <c r="RYA116" s="1009"/>
      <c r="RYB116" s="1009"/>
      <c r="RYC116" s="1009"/>
      <c r="RYD116" s="1009"/>
      <c r="RYE116" s="1009"/>
      <c r="RYF116" s="1009"/>
      <c r="RYG116" s="1009"/>
      <c r="RYH116" s="1009"/>
      <c r="RYI116" s="1009"/>
      <c r="RYJ116" s="1009"/>
      <c r="RYK116" s="1009"/>
      <c r="RYL116" s="1009"/>
      <c r="RYM116" s="1009"/>
      <c r="RYN116" s="1009"/>
      <c r="RYO116" s="1009"/>
      <c r="RYP116" s="1009"/>
      <c r="RYQ116" s="1009"/>
      <c r="RYR116" s="1009"/>
      <c r="RYS116" s="1009"/>
      <c r="RYT116" s="1009"/>
      <c r="RYU116" s="1009"/>
      <c r="RYV116" s="1009"/>
      <c r="RYW116" s="1009"/>
      <c r="RYX116" s="1009"/>
      <c r="RYY116" s="1009"/>
      <c r="RYZ116" s="1009"/>
      <c r="RZA116" s="1009"/>
      <c r="RZB116" s="1009"/>
      <c r="RZC116" s="1009"/>
      <c r="RZD116" s="1009"/>
      <c r="RZE116" s="1009"/>
      <c r="RZF116" s="1009"/>
      <c r="RZG116" s="1009"/>
      <c r="RZH116" s="1009"/>
      <c r="RZI116" s="1009"/>
      <c r="RZJ116" s="1009"/>
      <c r="RZK116" s="1009"/>
      <c r="RZL116" s="1009"/>
      <c r="RZM116" s="1009"/>
      <c r="RZN116" s="1009"/>
      <c r="RZO116" s="1009"/>
      <c r="RZP116" s="1009"/>
      <c r="RZQ116" s="1009"/>
      <c r="RZR116" s="1009"/>
      <c r="RZS116" s="1009"/>
      <c r="RZT116" s="1009"/>
      <c r="RZU116" s="1009"/>
      <c r="RZV116" s="1009"/>
      <c r="RZW116" s="1009"/>
      <c r="RZX116" s="1009"/>
      <c r="RZY116" s="1009"/>
      <c r="RZZ116" s="1009"/>
      <c r="SAA116" s="1009"/>
      <c r="SAB116" s="1009"/>
      <c r="SAC116" s="1009"/>
      <c r="SAD116" s="1009"/>
      <c r="SAE116" s="1009"/>
      <c r="SAF116" s="1009"/>
      <c r="SAG116" s="1009"/>
      <c r="SAH116" s="1009"/>
      <c r="SAI116" s="1009"/>
      <c r="SAJ116" s="1009"/>
      <c r="SAK116" s="1009"/>
      <c r="SAL116" s="1009"/>
      <c r="SAM116" s="1009"/>
      <c r="SAN116" s="1009"/>
      <c r="SAO116" s="1009"/>
      <c r="SAP116" s="1009"/>
      <c r="SAQ116" s="1009"/>
      <c r="SAR116" s="1009"/>
      <c r="SAS116" s="1009"/>
      <c r="SAT116" s="1009"/>
      <c r="SAU116" s="1009"/>
      <c r="SAV116" s="1009"/>
      <c r="SAW116" s="1009"/>
      <c r="SAX116" s="1009"/>
      <c r="SAY116" s="1009"/>
      <c r="SAZ116" s="1009"/>
      <c r="SBA116" s="1009"/>
      <c r="SBB116" s="1009"/>
      <c r="SBC116" s="1009"/>
      <c r="SBD116" s="1009"/>
      <c r="SBE116" s="1009"/>
      <c r="SBF116" s="1009"/>
      <c r="SBG116" s="1009"/>
      <c r="SBH116" s="1009"/>
      <c r="SBI116" s="1009"/>
      <c r="SBJ116" s="1009"/>
      <c r="SBK116" s="1009"/>
      <c r="SBL116" s="1009"/>
      <c r="SBM116" s="1009"/>
      <c r="SBN116" s="1009"/>
      <c r="SBO116" s="1009"/>
      <c r="SBP116" s="1009"/>
      <c r="SBQ116" s="1009"/>
      <c r="SBR116" s="1009"/>
      <c r="SBS116" s="1009"/>
      <c r="SBT116" s="1009"/>
      <c r="SBU116" s="1009"/>
      <c r="SBV116" s="1009"/>
      <c r="SBW116" s="1009"/>
      <c r="SBX116" s="1009"/>
      <c r="SBY116" s="1009"/>
      <c r="SBZ116" s="1009"/>
      <c r="SCA116" s="1009"/>
      <c r="SCB116" s="1009"/>
      <c r="SCC116" s="1009"/>
      <c r="SCD116" s="1009"/>
      <c r="SCE116" s="1009"/>
      <c r="SCF116" s="1009"/>
      <c r="SCG116" s="1009"/>
      <c r="SCH116" s="1009"/>
      <c r="SCI116" s="1009"/>
      <c r="SCJ116" s="1009"/>
      <c r="SCK116" s="1009"/>
      <c r="SCL116" s="1009"/>
      <c r="SCM116" s="1009"/>
      <c r="SCN116" s="1009"/>
      <c r="SCO116" s="1009"/>
      <c r="SCP116" s="1009"/>
      <c r="SCQ116" s="1009"/>
      <c r="SCR116" s="1009"/>
      <c r="SCS116" s="1009"/>
      <c r="SCT116" s="1009"/>
      <c r="SCU116" s="1009"/>
      <c r="SCV116" s="1009"/>
      <c r="SCW116" s="1009"/>
      <c r="SCX116" s="1009"/>
      <c r="SCY116" s="1009"/>
      <c r="SCZ116" s="1009"/>
      <c r="SDA116" s="1009"/>
      <c r="SDB116" s="1009"/>
      <c r="SDC116" s="1009"/>
      <c r="SDD116" s="1009"/>
      <c r="SDE116" s="1009"/>
      <c r="SDF116" s="1009"/>
      <c r="SDG116" s="1009"/>
      <c r="SDH116" s="1009"/>
      <c r="SDI116" s="1009"/>
      <c r="SDJ116" s="1009"/>
      <c r="SDK116" s="1009"/>
      <c r="SDL116" s="1009"/>
      <c r="SDM116" s="1009"/>
      <c r="SDN116" s="1009"/>
      <c r="SDO116" s="1009"/>
      <c r="SDP116" s="1009"/>
      <c r="SDQ116" s="1009"/>
      <c r="SDR116" s="1009"/>
      <c r="SDS116" s="1009"/>
      <c r="SDT116" s="1009"/>
      <c r="SDU116" s="1009"/>
      <c r="SDV116" s="1009"/>
      <c r="SDW116" s="1009"/>
      <c r="SDX116" s="1009"/>
      <c r="SDY116" s="1009"/>
      <c r="SDZ116" s="1009"/>
      <c r="SEA116" s="1009"/>
      <c r="SEB116" s="1009"/>
      <c r="SEC116" s="1009"/>
      <c r="SED116" s="1009"/>
      <c r="SEE116" s="1009"/>
      <c r="SEF116" s="1009"/>
      <c r="SEG116" s="1009"/>
      <c r="SEH116" s="1009"/>
      <c r="SEI116" s="1009"/>
      <c r="SEJ116" s="1009"/>
      <c r="SEK116" s="1009"/>
      <c r="SEL116" s="1009"/>
      <c r="SEM116" s="1009"/>
      <c r="SEN116" s="1009"/>
      <c r="SEO116" s="1009"/>
      <c r="SEP116" s="1009"/>
      <c r="SEQ116" s="1009"/>
      <c r="SER116" s="1009"/>
      <c r="SES116" s="1009"/>
      <c r="SET116" s="1009"/>
      <c r="SEU116" s="1009"/>
      <c r="SEV116" s="1009"/>
      <c r="SEW116" s="1009"/>
      <c r="SEX116" s="1009"/>
      <c r="SEY116" s="1009"/>
      <c r="SEZ116" s="1009"/>
      <c r="SFA116" s="1009"/>
      <c r="SFB116" s="1009"/>
      <c r="SFC116" s="1009"/>
      <c r="SFD116" s="1009"/>
      <c r="SFE116" s="1009"/>
      <c r="SFF116" s="1009"/>
      <c r="SFG116" s="1009"/>
      <c r="SFH116" s="1009"/>
      <c r="SFI116" s="1009"/>
      <c r="SFJ116" s="1009"/>
      <c r="SFK116" s="1009"/>
      <c r="SFL116" s="1009"/>
      <c r="SFM116" s="1009"/>
      <c r="SFN116" s="1009"/>
      <c r="SFO116" s="1009"/>
      <c r="SFP116" s="1009"/>
      <c r="SFQ116" s="1009"/>
      <c r="SFR116" s="1009"/>
      <c r="SFS116" s="1009"/>
      <c r="SFT116" s="1009"/>
      <c r="SFU116" s="1009"/>
      <c r="SFV116" s="1009"/>
      <c r="SFW116" s="1009"/>
      <c r="SFX116" s="1009"/>
      <c r="SFY116" s="1009"/>
      <c r="SFZ116" s="1009"/>
      <c r="SGA116" s="1009"/>
      <c r="SGB116" s="1009"/>
      <c r="SGC116" s="1009"/>
      <c r="SGD116" s="1009"/>
      <c r="SGE116" s="1009"/>
      <c r="SGF116" s="1009"/>
      <c r="SGG116" s="1009"/>
      <c r="SGH116" s="1009"/>
      <c r="SGI116" s="1009"/>
      <c r="SGJ116" s="1009"/>
      <c r="SGK116" s="1009"/>
      <c r="SGL116" s="1009"/>
      <c r="SGM116" s="1009"/>
      <c r="SGN116" s="1009"/>
      <c r="SGO116" s="1009"/>
      <c r="SGP116" s="1009"/>
      <c r="SGQ116" s="1009"/>
      <c r="SGR116" s="1009"/>
      <c r="SGS116" s="1009"/>
      <c r="SGT116" s="1009"/>
      <c r="SGU116" s="1009"/>
      <c r="SGV116" s="1009"/>
      <c r="SGW116" s="1009"/>
      <c r="SGX116" s="1009"/>
      <c r="SGY116" s="1009"/>
      <c r="SGZ116" s="1009"/>
      <c r="SHA116" s="1009"/>
      <c r="SHB116" s="1009"/>
      <c r="SHC116" s="1009"/>
      <c r="SHD116" s="1009"/>
      <c r="SHE116" s="1009"/>
      <c r="SHF116" s="1009"/>
      <c r="SHG116" s="1009"/>
      <c r="SHH116" s="1009"/>
      <c r="SHI116" s="1009"/>
      <c r="SHJ116" s="1009"/>
      <c r="SHK116" s="1009"/>
      <c r="SHL116" s="1009"/>
      <c r="SHM116" s="1009"/>
      <c r="SHN116" s="1009"/>
      <c r="SHO116" s="1009"/>
      <c r="SHP116" s="1009"/>
      <c r="SHQ116" s="1009"/>
      <c r="SHR116" s="1009"/>
      <c r="SHS116" s="1009"/>
      <c r="SHT116" s="1009"/>
      <c r="SHU116" s="1009"/>
      <c r="SHV116" s="1009"/>
      <c r="SHW116" s="1009"/>
      <c r="SHX116" s="1009"/>
      <c r="SHY116" s="1009"/>
      <c r="SHZ116" s="1009"/>
      <c r="SIA116" s="1009"/>
      <c r="SIB116" s="1009"/>
      <c r="SIC116" s="1009"/>
      <c r="SID116" s="1009"/>
      <c r="SIE116" s="1009"/>
      <c r="SIF116" s="1009"/>
      <c r="SIG116" s="1009"/>
      <c r="SIH116" s="1009"/>
      <c r="SII116" s="1009"/>
      <c r="SIJ116" s="1009"/>
      <c r="SIK116" s="1009"/>
      <c r="SIL116" s="1009"/>
      <c r="SIM116" s="1009"/>
      <c r="SIN116" s="1009"/>
      <c r="SIO116" s="1009"/>
      <c r="SIP116" s="1009"/>
      <c r="SIQ116" s="1009"/>
      <c r="SIR116" s="1009"/>
      <c r="SIS116" s="1009"/>
      <c r="SIT116" s="1009"/>
      <c r="SIU116" s="1009"/>
      <c r="SIV116" s="1009"/>
      <c r="SIW116" s="1009"/>
      <c r="SIX116" s="1009"/>
      <c r="SIY116" s="1009"/>
      <c r="SIZ116" s="1009"/>
      <c r="SJA116" s="1009"/>
      <c r="SJB116" s="1009"/>
      <c r="SJC116" s="1009"/>
      <c r="SJD116" s="1009"/>
      <c r="SJE116" s="1009"/>
      <c r="SJF116" s="1009"/>
      <c r="SJG116" s="1009"/>
      <c r="SJH116" s="1009"/>
      <c r="SJI116" s="1009"/>
      <c r="SJJ116" s="1009"/>
      <c r="SJK116" s="1009"/>
      <c r="SJL116" s="1009"/>
      <c r="SJM116" s="1009"/>
      <c r="SJN116" s="1009"/>
      <c r="SJO116" s="1009"/>
      <c r="SJP116" s="1009"/>
      <c r="SJQ116" s="1009"/>
      <c r="SJR116" s="1009"/>
      <c r="SJS116" s="1009"/>
      <c r="SJT116" s="1009"/>
      <c r="SJU116" s="1009"/>
      <c r="SJV116" s="1009"/>
      <c r="SJW116" s="1009"/>
      <c r="SJX116" s="1009"/>
      <c r="SJY116" s="1009"/>
      <c r="SJZ116" s="1009"/>
      <c r="SKA116" s="1009"/>
      <c r="SKB116" s="1009"/>
      <c r="SKC116" s="1009"/>
      <c r="SKD116" s="1009"/>
      <c r="SKE116" s="1009"/>
      <c r="SKF116" s="1009"/>
      <c r="SKG116" s="1009"/>
      <c r="SKH116" s="1009"/>
      <c r="SKI116" s="1009"/>
      <c r="SKJ116" s="1009"/>
      <c r="SKK116" s="1009"/>
      <c r="SKL116" s="1009"/>
      <c r="SKM116" s="1009"/>
      <c r="SKN116" s="1009"/>
      <c r="SKO116" s="1009"/>
      <c r="SKP116" s="1009"/>
      <c r="SKQ116" s="1009"/>
      <c r="SKR116" s="1009"/>
      <c r="SKS116" s="1009"/>
      <c r="SKT116" s="1009"/>
      <c r="SKU116" s="1009"/>
      <c r="SKV116" s="1009"/>
      <c r="SKW116" s="1009"/>
      <c r="SKX116" s="1009"/>
      <c r="SKY116" s="1009"/>
      <c r="SKZ116" s="1009"/>
      <c r="SLA116" s="1009"/>
      <c r="SLB116" s="1009"/>
      <c r="SLC116" s="1009"/>
      <c r="SLD116" s="1009"/>
      <c r="SLE116" s="1009"/>
      <c r="SLF116" s="1009"/>
      <c r="SLG116" s="1009"/>
      <c r="SLH116" s="1009"/>
      <c r="SLI116" s="1009"/>
      <c r="SLJ116" s="1009"/>
      <c r="SLK116" s="1009"/>
      <c r="SLL116" s="1009"/>
      <c r="SLM116" s="1009"/>
      <c r="SLN116" s="1009"/>
      <c r="SLO116" s="1009"/>
      <c r="SLP116" s="1009"/>
      <c r="SLQ116" s="1009"/>
      <c r="SLR116" s="1009"/>
      <c r="SLS116" s="1009"/>
      <c r="SLT116" s="1009"/>
      <c r="SLU116" s="1009"/>
      <c r="SLV116" s="1009"/>
      <c r="SLW116" s="1009"/>
      <c r="SLX116" s="1009"/>
      <c r="SLY116" s="1009"/>
      <c r="SLZ116" s="1009"/>
      <c r="SMA116" s="1009"/>
      <c r="SMB116" s="1009"/>
      <c r="SMC116" s="1009"/>
      <c r="SMD116" s="1009"/>
      <c r="SME116" s="1009"/>
      <c r="SMF116" s="1009"/>
      <c r="SMG116" s="1009"/>
      <c r="SMH116" s="1009"/>
      <c r="SMI116" s="1009"/>
      <c r="SMJ116" s="1009"/>
      <c r="SMK116" s="1009"/>
      <c r="SML116" s="1009"/>
      <c r="SMM116" s="1009"/>
      <c r="SMN116" s="1009"/>
      <c r="SMO116" s="1009"/>
      <c r="SMP116" s="1009"/>
      <c r="SMQ116" s="1009"/>
      <c r="SMR116" s="1009"/>
      <c r="SMS116" s="1009"/>
      <c r="SMT116" s="1009"/>
      <c r="SMU116" s="1009"/>
      <c r="SMV116" s="1009"/>
      <c r="SMW116" s="1009"/>
      <c r="SMX116" s="1009"/>
      <c r="SMY116" s="1009"/>
      <c r="SMZ116" s="1009"/>
      <c r="SNA116" s="1009"/>
      <c r="SNB116" s="1009"/>
      <c r="SNC116" s="1009"/>
      <c r="SND116" s="1009"/>
      <c r="SNE116" s="1009"/>
      <c r="SNF116" s="1009"/>
      <c r="SNG116" s="1009"/>
      <c r="SNH116" s="1009"/>
      <c r="SNI116" s="1009"/>
      <c r="SNJ116" s="1009"/>
      <c r="SNK116" s="1009"/>
      <c r="SNL116" s="1009"/>
      <c r="SNM116" s="1009"/>
      <c r="SNN116" s="1009"/>
      <c r="SNO116" s="1009"/>
      <c r="SNP116" s="1009"/>
      <c r="SNQ116" s="1009"/>
      <c r="SNR116" s="1009"/>
      <c r="SNS116" s="1009"/>
      <c r="SNT116" s="1009"/>
      <c r="SNU116" s="1009"/>
      <c r="SNV116" s="1009"/>
      <c r="SNW116" s="1009"/>
      <c r="SNX116" s="1009"/>
      <c r="SNY116" s="1009"/>
      <c r="SNZ116" s="1009"/>
      <c r="SOA116" s="1009"/>
      <c r="SOB116" s="1009"/>
      <c r="SOC116" s="1009"/>
      <c r="SOD116" s="1009"/>
      <c r="SOE116" s="1009"/>
      <c r="SOF116" s="1009"/>
      <c r="SOG116" s="1009"/>
      <c r="SOH116" s="1009"/>
      <c r="SOI116" s="1009"/>
      <c r="SOJ116" s="1009"/>
      <c r="SOK116" s="1009"/>
      <c r="SOL116" s="1009"/>
      <c r="SOM116" s="1009"/>
      <c r="SON116" s="1009"/>
      <c r="SOO116" s="1009"/>
      <c r="SOP116" s="1009"/>
      <c r="SOQ116" s="1009"/>
      <c r="SOR116" s="1009"/>
      <c r="SOS116" s="1009"/>
      <c r="SOT116" s="1009"/>
      <c r="SOU116" s="1009"/>
      <c r="SOV116" s="1009"/>
      <c r="SOW116" s="1009"/>
      <c r="SOX116" s="1009"/>
      <c r="SOY116" s="1009"/>
      <c r="SOZ116" s="1009"/>
      <c r="SPA116" s="1009"/>
      <c r="SPB116" s="1009"/>
      <c r="SPC116" s="1009"/>
      <c r="SPD116" s="1009"/>
      <c r="SPE116" s="1009"/>
      <c r="SPF116" s="1009"/>
      <c r="SPG116" s="1009"/>
      <c r="SPH116" s="1009"/>
      <c r="SPI116" s="1009"/>
      <c r="SPJ116" s="1009"/>
      <c r="SPK116" s="1009"/>
      <c r="SPL116" s="1009"/>
      <c r="SPM116" s="1009"/>
      <c r="SPN116" s="1009"/>
      <c r="SPO116" s="1009"/>
      <c r="SPP116" s="1009"/>
      <c r="SPQ116" s="1009"/>
      <c r="SPR116" s="1009"/>
      <c r="SPS116" s="1009"/>
      <c r="SPT116" s="1009"/>
      <c r="SPU116" s="1009"/>
      <c r="SPV116" s="1009"/>
      <c r="SPW116" s="1009"/>
      <c r="SPX116" s="1009"/>
      <c r="SPY116" s="1009"/>
      <c r="SPZ116" s="1009"/>
      <c r="SQA116" s="1009"/>
      <c r="SQB116" s="1009"/>
      <c r="SQC116" s="1009"/>
      <c r="SQD116" s="1009"/>
      <c r="SQE116" s="1009"/>
      <c r="SQF116" s="1009"/>
      <c r="SQG116" s="1009"/>
      <c r="SQH116" s="1009"/>
      <c r="SQI116" s="1009"/>
      <c r="SQJ116" s="1009"/>
      <c r="SQK116" s="1009"/>
      <c r="SQL116" s="1009"/>
      <c r="SQM116" s="1009"/>
      <c r="SQN116" s="1009"/>
      <c r="SQO116" s="1009"/>
      <c r="SQP116" s="1009"/>
      <c r="SQQ116" s="1009"/>
      <c r="SQR116" s="1009"/>
      <c r="SQS116" s="1009"/>
      <c r="SQT116" s="1009"/>
      <c r="SQU116" s="1009"/>
      <c r="SQV116" s="1009"/>
      <c r="SQW116" s="1009"/>
      <c r="SQX116" s="1009"/>
      <c r="SQY116" s="1009"/>
      <c r="SQZ116" s="1009"/>
      <c r="SRA116" s="1009"/>
      <c r="SRB116" s="1009"/>
      <c r="SRC116" s="1009"/>
      <c r="SRD116" s="1009"/>
      <c r="SRE116" s="1009"/>
      <c r="SRF116" s="1009"/>
      <c r="SRG116" s="1009"/>
      <c r="SRH116" s="1009"/>
      <c r="SRI116" s="1009"/>
      <c r="SRJ116" s="1009"/>
      <c r="SRK116" s="1009"/>
      <c r="SRL116" s="1009"/>
      <c r="SRM116" s="1009"/>
      <c r="SRN116" s="1009"/>
      <c r="SRO116" s="1009"/>
      <c r="SRP116" s="1009"/>
      <c r="SRQ116" s="1009"/>
      <c r="SRR116" s="1009"/>
      <c r="SRS116" s="1009"/>
      <c r="SRT116" s="1009"/>
      <c r="SRU116" s="1009"/>
      <c r="SRV116" s="1009"/>
      <c r="SRW116" s="1009"/>
      <c r="SRX116" s="1009"/>
      <c r="SRY116" s="1009"/>
      <c r="SRZ116" s="1009"/>
      <c r="SSA116" s="1009"/>
      <c r="SSB116" s="1009"/>
      <c r="SSC116" s="1009"/>
      <c r="SSD116" s="1009"/>
      <c r="SSE116" s="1009"/>
      <c r="SSF116" s="1009"/>
      <c r="SSG116" s="1009"/>
      <c r="SSH116" s="1009"/>
      <c r="SSI116" s="1009"/>
      <c r="SSJ116" s="1009"/>
      <c r="SSK116" s="1009"/>
      <c r="SSL116" s="1009"/>
      <c r="SSM116" s="1009"/>
      <c r="SSN116" s="1009"/>
      <c r="SSO116" s="1009"/>
      <c r="SSP116" s="1009"/>
      <c r="SSQ116" s="1009"/>
      <c r="SSR116" s="1009"/>
      <c r="SSS116" s="1009"/>
      <c r="SST116" s="1009"/>
      <c r="SSU116" s="1009"/>
      <c r="SSV116" s="1009"/>
      <c r="SSW116" s="1009"/>
      <c r="SSX116" s="1009"/>
      <c r="SSY116" s="1009"/>
      <c r="SSZ116" s="1009"/>
      <c r="STA116" s="1009"/>
      <c r="STB116" s="1009"/>
      <c r="STC116" s="1009"/>
      <c r="STD116" s="1009"/>
      <c r="STE116" s="1009"/>
      <c r="STF116" s="1009"/>
      <c r="STG116" s="1009"/>
      <c r="STH116" s="1009"/>
      <c r="STI116" s="1009"/>
      <c r="STJ116" s="1009"/>
      <c r="STK116" s="1009"/>
      <c r="STL116" s="1009"/>
      <c r="STM116" s="1009"/>
      <c r="STN116" s="1009"/>
      <c r="STO116" s="1009"/>
      <c r="STP116" s="1009"/>
      <c r="STQ116" s="1009"/>
      <c r="STR116" s="1009"/>
      <c r="STS116" s="1009"/>
      <c r="STT116" s="1009"/>
      <c r="STU116" s="1009"/>
      <c r="STV116" s="1009"/>
      <c r="STW116" s="1009"/>
      <c r="STX116" s="1009"/>
      <c r="STY116" s="1009"/>
      <c r="STZ116" s="1009"/>
      <c r="SUA116" s="1009"/>
      <c r="SUB116" s="1009"/>
      <c r="SUC116" s="1009"/>
      <c r="SUD116" s="1009"/>
      <c r="SUE116" s="1009"/>
      <c r="SUF116" s="1009"/>
      <c r="SUG116" s="1009"/>
      <c r="SUH116" s="1009"/>
      <c r="SUI116" s="1009"/>
      <c r="SUJ116" s="1009"/>
      <c r="SUK116" s="1009"/>
      <c r="SUL116" s="1009"/>
      <c r="SUM116" s="1009"/>
      <c r="SUN116" s="1009"/>
      <c r="SUO116" s="1009"/>
      <c r="SUP116" s="1009"/>
      <c r="SUQ116" s="1009"/>
      <c r="SUR116" s="1009"/>
      <c r="SUS116" s="1009"/>
      <c r="SUT116" s="1009"/>
      <c r="SUU116" s="1009"/>
      <c r="SUV116" s="1009"/>
      <c r="SUW116" s="1009"/>
      <c r="SUX116" s="1009"/>
      <c r="SUY116" s="1009"/>
      <c r="SUZ116" s="1009"/>
      <c r="SVA116" s="1009"/>
      <c r="SVB116" s="1009"/>
      <c r="SVC116" s="1009"/>
      <c r="SVD116" s="1009"/>
      <c r="SVE116" s="1009"/>
      <c r="SVF116" s="1009"/>
      <c r="SVG116" s="1009"/>
      <c r="SVH116" s="1009"/>
      <c r="SVI116" s="1009"/>
      <c r="SVJ116" s="1009"/>
      <c r="SVK116" s="1009"/>
      <c r="SVL116" s="1009"/>
      <c r="SVM116" s="1009"/>
      <c r="SVN116" s="1009"/>
      <c r="SVO116" s="1009"/>
      <c r="SVP116" s="1009"/>
      <c r="SVQ116" s="1009"/>
      <c r="SVR116" s="1009"/>
      <c r="SVS116" s="1009"/>
      <c r="SVT116" s="1009"/>
      <c r="SVU116" s="1009"/>
      <c r="SVV116" s="1009"/>
      <c r="SVW116" s="1009"/>
      <c r="SVX116" s="1009"/>
      <c r="SVY116" s="1009"/>
      <c r="SVZ116" s="1009"/>
      <c r="SWA116" s="1009"/>
      <c r="SWB116" s="1009"/>
      <c r="SWC116" s="1009"/>
      <c r="SWD116" s="1009"/>
      <c r="SWE116" s="1009"/>
      <c r="SWF116" s="1009"/>
      <c r="SWG116" s="1009"/>
      <c r="SWH116" s="1009"/>
      <c r="SWI116" s="1009"/>
      <c r="SWJ116" s="1009"/>
      <c r="SWK116" s="1009"/>
      <c r="SWL116" s="1009"/>
      <c r="SWM116" s="1009"/>
      <c r="SWN116" s="1009"/>
      <c r="SWO116" s="1009"/>
      <c r="SWP116" s="1009"/>
      <c r="SWQ116" s="1009"/>
      <c r="SWR116" s="1009"/>
      <c r="SWS116" s="1009"/>
      <c r="SWT116" s="1009"/>
      <c r="SWU116" s="1009"/>
      <c r="SWV116" s="1009"/>
      <c r="SWW116" s="1009"/>
      <c r="SWX116" s="1009"/>
      <c r="SWY116" s="1009"/>
      <c r="SWZ116" s="1009"/>
      <c r="SXA116" s="1009"/>
      <c r="SXB116" s="1009"/>
      <c r="SXC116" s="1009"/>
      <c r="SXD116" s="1009"/>
      <c r="SXE116" s="1009"/>
      <c r="SXF116" s="1009"/>
      <c r="SXG116" s="1009"/>
      <c r="SXH116" s="1009"/>
      <c r="SXI116" s="1009"/>
      <c r="SXJ116" s="1009"/>
      <c r="SXK116" s="1009"/>
      <c r="SXL116" s="1009"/>
      <c r="SXM116" s="1009"/>
      <c r="SXN116" s="1009"/>
      <c r="SXO116" s="1009"/>
      <c r="SXP116" s="1009"/>
      <c r="SXQ116" s="1009"/>
      <c r="SXR116" s="1009"/>
      <c r="SXS116" s="1009"/>
      <c r="SXT116" s="1009"/>
      <c r="SXU116" s="1009"/>
      <c r="SXV116" s="1009"/>
      <c r="SXW116" s="1009"/>
      <c r="SXX116" s="1009"/>
      <c r="SXY116" s="1009"/>
      <c r="SXZ116" s="1009"/>
      <c r="SYA116" s="1009"/>
      <c r="SYB116" s="1009"/>
      <c r="SYC116" s="1009"/>
      <c r="SYD116" s="1009"/>
      <c r="SYE116" s="1009"/>
      <c r="SYF116" s="1009"/>
      <c r="SYG116" s="1009"/>
      <c r="SYH116" s="1009"/>
      <c r="SYI116" s="1009"/>
      <c r="SYJ116" s="1009"/>
      <c r="SYK116" s="1009"/>
      <c r="SYL116" s="1009"/>
      <c r="SYM116" s="1009"/>
      <c r="SYN116" s="1009"/>
      <c r="SYO116" s="1009"/>
      <c r="SYP116" s="1009"/>
      <c r="SYQ116" s="1009"/>
      <c r="SYR116" s="1009"/>
      <c r="SYS116" s="1009"/>
      <c r="SYT116" s="1009"/>
      <c r="SYU116" s="1009"/>
      <c r="SYV116" s="1009"/>
      <c r="SYW116" s="1009"/>
      <c r="SYX116" s="1009"/>
      <c r="SYY116" s="1009"/>
      <c r="SYZ116" s="1009"/>
      <c r="SZA116" s="1009"/>
      <c r="SZB116" s="1009"/>
      <c r="SZC116" s="1009"/>
      <c r="SZD116" s="1009"/>
      <c r="SZE116" s="1009"/>
      <c r="SZF116" s="1009"/>
      <c r="SZG116" s="1009"/>
      <c r="SZH116" s="1009"/>
      <c r="SZI116" s="1009"/>
      <c r="SZJ116" s="1009"/>
      <c r="SZK116" s="1009"/>
      <c r="SZL116" s="1009"/>
      <c r="SZM116" s="1009"/>
      <c r="SZN116" s="1009"/>
      <c r="SZO116" s="1009"/>
      <c r="SZP116" s="1009"/>
      <c r="SZQ116" s="1009"/>
      <c r="SZR116" s="1009"/>
      <c r="SZS116" s="1009"/>
      <c r="SZT116" s="1009"/>
      <c r="SZU116" s="1009"/>
      <c r="SZV116" s="1009"/>
      <c r="SZW116" s="1009"/>
      <c r="SZX116" s="1009"/>
      <c r="SZY116" s="1009"/>
      <c r="SZZ116" s="1009"/>
      <c r="TAA116" s="1009"/>
      <c r="TAB116" s="1009"/>
      <c r="TAC116" s="1009"/>
      <c r="TAD116" s="1009"/>
      <c r="TAE116" s="1009"/>
      <c r="TAF116" s="1009"/>
      <c r="TAG116" s="1009"/>
      <c r="TAH116" s="1009"/>
      <c r="TAI116" s="1009"/>
      <c r="TAJ116" s="1009"/>
      <c r="TAK116" s="1009"/>
      <c r="TAL116" s="1009"/>
      <c r="TAM116" s="1009"/>
      <c r="TAN116" s="1009"/>
      <c r="TAO116" s="1009"/>
      <c r="TAP116" s="1009"/>
      <c r="TAQ116" s="1009"/>
      <c r="TAR116" s="1009"/>
      <c r="TAS116" s="1009"/>
      <c r="TAT116" s="1009"/>
      <c r="TAU116" s="1009"/>
      <c r="TAV116" s="1009"/>
      <c r="TAW116" s="1009"/>
      <c r="TAX116" s="1009"/>
      <c r="TAY116" s="1009"/>
      <c r="TAZ116" s="1009"/>
      <c r="TBA116" s="1009"/>
      <c r="TBB116" s="1009"/>
      <c r="TBC116" s="1009"/>
      <c r="TBD116" s="1009"/>
      <c r="TBE116" s="1009"/>
      <c r="TBF116" s="1009"/>
      <c r="TBG116" s="1009"/>
      <c r="TBH116" s="1009"/>
      <c r="TBI116" s="1009"/>
      <c r="TBJ116" s="1009"/>
      <c r="TBK116" s="1009"/>
      <c r="TBL116" s="1009"/>
      <c r="TBM116" s="1009"/>
      <c r="TBN116" s="1009"/>
      <c r="TBO116" s="1009"/>
      <c r="TBP116" s="1009"/>
      <c r="TBQ116" s="1009"/>
      <c r="TBR116" s="1009"/>
      <c r="TBS116" s="1009"/>
      <c r="TBT116" s="1009"/>
      <c r="TBU116" s="1009"/>
      <c r="TBV116" s="1009"/>
      <c r="TBW116" s="1009"/>
      <c r="TBX116" s="1009"/>
      <c r="TBY116" s="1009"/>
      <c r="TBZ116" s="1009"/>
      <c r="TCA116" s="1009"/>
      <c r="TCB116" s="1009"/>
      <c r="TCC116" s="1009"/>
      <c r="TCD116" s="1009"/>
      <c r="TCE116" s="1009"/>
      <c r="TCF116" s="1009"/>
      <c r="TCG116" s="1009"/>
      <c r="TCH116" s="1009"/>
      <c r="TCI116" s="1009"/>
      <c r="TCJ116" s="1009"/>
      <c r="TCK116" s="1009"/>
      <c r="TCL116" s="1009"/>
      <c r="TCM116" s="1009"/>
      <c r="TCN116" s="1009"/>
      <c r="TCO116" s="1009"/>
      <c r="TCP116" s="1009"/>
      <c r="TCQ116" s="1009"/>
      <c r="TCR116" s="1009"/>
      <c r="TCS116" s="1009"/>
      <c r="TCT116" s="1009"/>
      <c r="TCU116" s="1009"/>
      <c r="TCV116" s="1009"/>
      <c r="TCW116" s="1009"/>
      <c r="TCX116" s="1009"/>
      <c r="TCY116" s="1009"/>
      <c r="TCZ116" s="1009"/>
      <c r="TDA116" s="1009"/>
      <c r="TDB116" s="1009"/>
      <c r="TDC116" s="1009"/>
      <c r="TDD116" s="1009"/>
      <c r="TDE116" s="1009"/>
      <c r="TDF116" s="1009"/>
      <c r="TDG116" s="1009"/>
      <c r="TDH116" s="1009"/>
      <c r="TDI116" s="1009"/>
      <c r="TDJ116" s="1009"/>
      <c r="TDK116" s="1009"/>
      <c r="TDL116" s="1009"/>
      <c r="TDM116" s="1009"/>
      <c r="TDN116" s="1009"/>
      <c r="TDO116" s="1009"/>
      <c r="TDP116" s="1009"/>
      <c r="TDQ116" s="1009"/>
      <c r="TDR116" s="1009"/>
      <c r="TDS116" s="1009"/>
      <c r="TDT116" s="1009"/>
      <c r="TDU116" s="1009"/>
      <c r="TDV116" s="1009"/>
      <c r="TDW116" s="1009"/>
      <c r="TDX116" s="1009"/>
      <c r="TDY116" s="1009"/>
      <c r="TDZ116" s="1009"/>
      <c r="TEA116" s="1009"/>
      <c r="TEB116" s="1009"/>
      <c r="TEC116" s="1009"/>
      <c r="TED116" s="1009"/>
      <c r="TEE116" s="1009"/>
      <c r="TEF116" s="1009"/>
      <c r="TEG116" s="1009"/>
      <c r="TEH116" s="1009"/>
      <c r="TEI116" s="1009"/>
      <c r="TEJ116" s="1009"/>
      <c r="TEK116" s="1009"/>
      <c r="TEL116" s="1009"/>
      <c r="TEM116" s="1009"/>
      <c r="TEN116" s="1009"/>
      <c r="TEO116" s="1009"/>
      <c r="TEP116" s="1009"/>
      <c r="TEQ116" s="1009"/>
      <c r="TER116" s="1009"/>
      <c r="TES116" s="1009"/>
      <c r="TET116" s="1009"/>
      <c r="TEU116" s="1009"/>
      <c r="TEV116" s="1009"/>
      <c r="TEW116" s="1009"/>
      <c r="TEX116" s="1009"/>
      <c r="TEY116" s="1009"/>
      <c r="TEZ116" s="1009"/>
      <c r="TFA116" s="1009"/>
      <c r="TFB116" s="1009"/>
      <c r="TFC116" s="1009"/>
      <c r="TFD116" s="1009"/>
      <c r="TFE116" s="1009"/>
      <c r="TFF116" s="1009"/>
      <c r="TFG116" s="1009"/>
      <c r="TFH116" s="1009"/>
      <c r="TFI116" s="1009"/>
      <c r="TFJ116" s="1009"/>
      <c r="TFK116" s="1009"/>
      <c r="TFL116" s="1009"/>
      <c r="TFM116" s="1009"/>
      <c r="TFN116" s="1009"/>
      <c r="TFO116" s="1009"/>
      <c r="TFP116" s="1009"/>
      <c r="TFQ116" s="1009"/>
      <c r="TFR116" s="1009"/>
      <c r="TFS116" s="1009"/>
      <c r="TFT116" s="1009"/>
      <c r="TFU116" s="1009"/>
      <c r="TFV116" s="1009"/>
      <c r="TFW116" s="1009"/>
      <c r="TFX116" s="1009"/>
      <c r="TFY116" s="1009"/>
      <c r="TFZ116" s="1009"/>
      <c r="TGA116" s="1009"/>
      <c r="TGB116" s="1009"/>
      <c r="TGC116" s="1009"/>
      <c r="TGD116" s="1009"/>
      <c r="TGE116" s="1009"/>
      <c r="TGF116" s="1009"/>
      <c r="TGG116" s="1009"/>
      <c r="TGH116" s="1009"/>
      <c r="TGI116" s="1009"/>
      <c r="TGJ116" s="1009"/>
      <c r="TGK116" s="1009"/>
      <c r="TGL116" s="1009"/>
      <c r="TGM116" s="1009"/>
      <c r="TGN116" s="1009"/>
      <c r="TGO116" s="1009"/>
      <c r="TGP116" s="1009"/>
      <c r="TGQ116" s="1009"/>
      <c r="TGR116" s="1009"/>
      <c r="TGS116" s="1009"/>
      <c r="TGT116" s="1009"/>
      <c r="TGU116" s="1009"/>
      <c r="TGV116" s="1009"/>
      <c r="TGW116" s="1009"/>
      <c r="TGX116" s="1009"/>
      <c r="TGY116" s="1009"/>
      <c r="TGZ116" s="1009"/>
      <c r="THA116" s="1009"/>
      <c r="THB116" s="1009"/>
      <c r="THC116" s="1009"/>
      <c r="THD116" s="1009"/>
      <c r="THE116" s="1009"/>
      <c r="THF116" s="1009"/>
      <c r="THG116" s="1009"/>
      <c r="THH116" s="1009"/>
      <c r="THI116" s="1009"/>
      <c r="THJ116" s="1009"/>
      <c r="THK116" s="1009"/>
      <c r="THL116" s="1009"/>
      <c r="THM116" s="1009"/>
      <c r="THN116" s="1009"/>
      <c r="THO116" s="1009"/>
      <c r="THP116" s="1009"/>
      <c r="THQ116" s="1009"/>
      <c r="THR116" s="1009"/>
      <c r="THS116" s="1009"/>
      <c r="THT116" s="1009"/>
      <c r="THU116" s="1009"/>
      <c r="THV116" s="1009"/>
      <c r="THW116" s="1009"/>
      <c r="THX116" s="1009"/>
      <c r="THY116" s="1009"/>
      <c r="THZ116" s="1009"/>
      <c r="TIA116" s="1009"/>
      <c r="TIB116" s="1009"/>
      <c r="TIC116" s="1009"/>
      <c r="TID116" s="1009"/>
      <c r="TIE116" s="1009"/>
      <c r="TIF116" s="1009"/>
      <c r="TIG116" s="1009"/>
      <c r="TIH116" s="1009"/>
      <c r="TII116" s="1009"/>
      <c r="TIJ116" s="1009"/>
      <c r="TIK116" s="1009"/>
      <c r="TIL116" s="1009"/>
      <c r="TIM116" s="1009"/>
      <c r="TIN116" s="1009"/>
      <c r="TIO116" s="1009"/>
      <c r="TIP116" s="1009"/>
      <c r="TIQ116" s="1009"/>
      <c r="TIR116" s="1009"/>
      <c r="TIS116" s="1009"/>
      <c r="TIT116" s="1009"/>
      <c r="TIU116" s="1009"/>
      <c r="TIV116" s="1009"/>
      <c r="TIW116" s="1009"/>
      <c r="TIX116" s="1009"/>
      <c r="TIY116" s="1009"/>
      <c r="TIZ116" s="1009"/>
      <c r="TJA116" s="1009"/>
      <c r="TJB116" s="1009"/>
      <c r="TJC116" s="1009"/>
      <c r="TJD116" s="1009"/>
      <c r="TJE116" s="1009"/>
      <c r="TJF116" s="1009"/>
      <c r="TJG116" s="1009"/>
      <c r="TJH116" s="1009"/>
      <c r="TJI116" s="1009"/>
      <c r="TJJ116" s="1009"/>
      <c r="TJK116" s="1009"/>
      <c r="TJL116" s="1009"/>
      <c r="TJM116" s="1009"/>
      <c r="TJN116" s="1009"/>
      <c r="TJO116" s="1009"/>
      <c r="TJP116" s="1009"/>
      <c r="TJQ116" s="1009"/>
      <c r="TJR116" s="1009"/>
      <c r="TJS116" s="1009"/>
      <c r="TJT116" s="1009"/>
      <c r="TJU116" s="1009"/>
      <c r="TJV116" s="1009"/>
      <c r="TJW116" s="1009"/>
      <c r="TJX116" s="1009"/>
      <c r="TJY116" s="1009"/>
      <c r="TJZ116" s="1009"/>
      <c r="TKA116" s="1009"/>
      <c r="TKB116" s="1009"/>
      <c r="TKC116" s="1009"/>
      <c r="TKD116" s="1009"/>
      <c r="TKE116" s="1009"/>
      <c r="TKF116" s="1009"/>
      <c r="TKG116" s="1009"/>
      <c r="TKH116" s="1009"/>
      <c r="TKI116" s="1009"/>
      <c r="TKJ116" s="1009"/>
      <c r="TKK116" s="1009"/>
      <c r="TKL116" s="1009"/>
      <c r="TKM116" s="1009"/>
      <c r="TKN116" s="1009"/>
      <c r="TKO116" s="1009"/>
      <c r="TKP116" s="1009"/>
      <c r="TKQ116" s="1009"/>
      <c r="TKR116" s="1009"/>
      <c r="TKS116" s="1009"/>
      <c r="TKT116" s="1009"/>
      <c r="TKU116" s="1009"/>
      <c r="TKV116" s="1009"/>
      <c r="TKW116" s="1009"/>
      <c r="TKX116" s="1009"/>
      <c r="TKY116" s="1009"/>
      <c r="TKZ116" s="1009"/>
      <c r="TLA116" s="1009"/>
      <c r="TLB116" s="1009"/>
      <c r="TLC116" s="1009"/>
      <c r="TLD116" s="1009"/>
      <c r="TLE116" s="1009"/>
      <c r="TLF116" s="1009"/>
      <c r="TLG116" s="1009"/>
      <c r="TLH116" s="1009"/>
      <c r="TLI116" s="1009"/>
      <c r="TLJ116" s="1009"/>
      <c r="TLK116" s="1009"/>
      <c r="TLL116" s="1009"/>
      <c r="TLM116" s="1009"/>
      <c r="TLN116" s="1009"/>
      <c r="TLO116" s="1009"/>
      <c r="TLP116" s="1009"/>
      <c r="TLQ116" s="1009"/>
      <c r="TLR116" s="1009"/>
      <c r="TLS116" s="1009"/>
      <c r="TLT116" s="1009"/>
      <c r="TLU116" s="1009"/>
      <c r="TLV116" s="1009"/>
      <c r="TLW116" s="1009"/>
      <c r="TLX116" s="1009"/>
      <c r="TLY116" s="1009"/>
      <c r="TLZ116" s="1009"/>
      <c r="TMA116" s="1009"/>
      <c r="TMB116" s="1009"/>
      <c r="TMC116" s="1009"/>
      <c r="TMD116" s="1009"/>
      <c r="TME116" s="1009"/>
      <c r="TMF116" s="1009"/>
      <c r="TMG116" s="1009"/>
      <c r="TMH116" s="1009"/>
      <c r="TMI116" s="1009"/>
      <c r="TMJ116" s="1009"/>
      <c r="TMK116" s="1009"/>
      <c r="TML116" s="1009"/>
      <c r="TMM116" s="1009"/>
      <c r="TMN116" s="1009"/>
      <c r="TMO116" s="1009"/>
      <c r="TMP116" s="1009"/>
      <c r="TMQ116" s="1009"/>
      <c r="TMR116" s="1009"/>
      <c r="TMS116" s="1009"/>
      <c r="TMT116" s="1009"/>
      <c r="TMU116" s="1009"/>
      <c r="TMV116" s="1009"/>
      <c r="TMW116" s="1009"/>
      <c r="TMX116" s="1009"/>
      <c r="TMY116" s="1009"/>
      <c r="TMZ116" s="1009"/>
      <c r="TNA116" s="1009"/>
      <c r="TNB116" s="1009"/>
      <c r="TNC116" s="1009"/>
      <c r="TND116" s="1009"/>
      <c r="TNE116" s="1009"/>
      <c r="TNF116" s="1009"/>
      <c r="TNG116" s="1009"/>
      <c r="TNH116" s="1009"/>
      <c r="TNI116" s="1009"/>
      <c r="TNJ116" s="1009"/>
      <c r="TNK116" s="1009"/>
      <c r="TNL116" s="1009"/>
      <c r="TNM116" s="1009"/>
      <c r="TNN116" s="1009"/>
      <c r="TNO116" s="1009"/>
      <c r="TNP116" s="1009"/>
      <c r="TNQ116" s="1009"/>
      <c r="TNR116" s="1009"/>
      <c r="TNS116" s="1009"/>
      <c r="TNT116" s="1009"/>
      <c r="TNU116" s="1009"/>
      <c r="TNV116" s="1009"/>
      <c r="TNW116" s="1009"/>
      <c r="TNX116" s="1009"/>
      <c r="TNY116" s="1009"/>
      <c r="TNZ116" s="1009"/>
      <c r="TOA116" s="1009"/>
      <c r="TOB116" s="1009"/>
      <c r="TOC116" s="1009"/>
      <c r="TOD116" s="1009"/>
      <c r="TOE116" s="1009"/>
      <c r="TOF116" s="1009"/>
      <c r="TOG116" s="1009"/>
      <c r="TOH116" s="1009"/>
      <c r="TOI116" s="1009"/>
      <c r="TOJ116" s="1009"/>
      <c r="TOK116" s="1009"/>
      <c r="TOL116" s="1009"/>
      <c r="TOM116" s="1009"/>
      <c r="TON116" s="1009"/>
      <c r="TOO116" s="1009"/>
      <c r="TOP116" s="1009"/>
      <c r="TOQ116" s="1009"/>
      <c r="TOR116" s="1009"/>
      <c r="TOS116" s="1009"/>
      <c r="TOT116" s="1009"/>
      <c r="TOU116" s="1009"/>
      <c r="TOV116" s="1009"/>
      <c r="TOW116" s="1009"/>
      <c r="TOX116" s="1009"/>
      <c r="TOY116" s="1009"/>
      <c r="TOZ116" s="1009"/>
      <c r="TPA116" s="1009"/>
      <c r="TPB116" s="1009"/>
      <c r="TPC116" s="1009"/>
      <c r="TPD116" s="1009"/>
      <c r="TPE116" s="1009"/>
      <c r="TPF116" s="1009"/>
      <c r="TPG116" s="1009"/>
      <c r="TPH116" s="1009"/>
      <c r="TPI116" s="1009"/>
      <c r="TPJ116" s="1009"/>
      <c r="TPK116" s="1009"/>
      <c r="TPL116" s="1009"/>
      <c r="TPM116" s="1009"/>
      <c r="TPN116" s="1009"/>
      <c r="TPO116" s="1009"/>
      <c r="TPP116" s="1009"/>
      <c r="TPQ116" s="1009"/>
      <c r="TPR116" s="1009"/>
      <c r="TPS116" s="1009"/>
      <c r="TPT116" s="1009"/>
      <c r="TPU116" s="1009"/>
      <c r="TPV116" s="1009"/>
      <c r="TPW116" s="1009"/>
      <c r="TPX116" s="1009"/>
      <c r="TPY116" s="1009"/>
      <c r="TPZ116" s="1009"/>
      <c r="TQA116" s="1009"/>
      <c r="TQB116" s="1009"/>
      <c r="TQC116" s="1009"/>
      <c r="TQD116" s="1009"/>
      <c r="TQE116" s="1009"/>
      <c r="TQF116" s="1009"/>
      <c r="TQG116" s="1009"/>
      <c r="TQH116" s="1009"/>
      <c r="TQI116" s="1009"/>
      <c r="TQJ116" s="1009"/>
      <c r="TQK116" s="1009"/>
      <c r="TQL116" s="1009"/>
      <c r="TQM116" s="1009"/>
      <c r="TQN116" s="1009"/>
      <c r="TQO116" s="1009"/>
      <c r="TQP116" s="1009"/>
      <c r="TQQ116" s="1009"/>
      <c r="TQR116" s="1009"/>
      <c r="TQS116" s="1009"/>
      <c r="TQT116" s="1009"/>
      <c r="TQU116" s="1009"/>
      <c r="TQV116" s="1009"/>
      <c r="TQW116" s="1009"/>
      <c r="TQX116" s="1009"/>
      <c r="TQY116" s="1009"/>
      <c r="TQZ116" s="1009"/>
      <c r="TRA116" s="1009"/>
      <c r="TRB116" s="1009"/>
      <c r="TRC116" s="1009"/>
      <c r="TRD116" s="1009"/>
      <c r="TRE116" s="1009"/>
      <c r="TRF116" s="1009"/>
      <c r="TRG116" s="1009"/>
      <c r="TRH116" s="1009"/>
      <c r="TRI116" s="1009"/>
      <c r="TRJ116" s="1009"/>
      <c r="TRK116" s="1009"/>
      <c r="TRL116" s="1009"/>
      <c r="TRM116" s="1009"/>
      <c r="TRN116" s="1009"/>
      <c r="TRO116" s="1009"/>
      <c r="TRP116" s="1009"/>
      <c r="TRQ116" s="1009"/>
      <c r="TRR116" s="1009"/>
      <c r="TRS116" s="1009"/>
      <c r="TRT116" s="1009"/>
      <c r="TRU116" s="1009"/>
      <c r="TRV116" s="1009"/>
      <c r="TRW116" s="1009"/>
      <c r="TRX116" s="1009"/>
      <c r="TRY116" s="1009"/>
      <c r="TRZ116" s="1009"/>
      <c r="TSA116" s="1009"/>
      <c r="TSB116" s="1009"/>
      <c r="TSC116" s="1009"/>
      <c r="TSD116" s="1009"/>
      <c r="TSE116" s="1009"/>
      <c r="TSF116" s="1009"/>
      <c r="TSG116" s="1009"/>
      <c r="TSH116" s="1009"/>
      <c r="TSI116" s="1009"/>
      <c r="TSJ116" s="1009"/>
      <c r="TSK116" s="1009"/>
      <c r="TSL116" s="1009"/>
      <c r="TSM116" s="1009"/>
      <c r="TSN116" s="1009"/>
      <c r="TSO116" s="1009"/>
      <c r="TSP116" s="1009"/>
      <c r="TSQ116" s="1009"/>
      <c r="TSR116" s="1009"/>
      <c r="TSS116" s="1009"/>
      <c r="TST116" s="1009"/>
      <c r="TSU116" s="1009"/>
      <c r="TSV116" s="1009"/>
      <c r="TSW116" s="1009"/>
      <c r="TSX116" s="1009"/>
      <c r="TSY116" s="1009"/>
      <c r="TSZ116" s="1009"/>
      <c r="TTA116" s="1009"/>
      <c r="TTB116" s="1009"/>
      <c r="TTC116" s="1009"/>
      <c r="TTD116" s="1009"/>
      <c r="TTE116" s="1009"/>
      <c r="TTF116" s="1009"/>
      <c r="TTG116" s="1009"/>
      <c r="TTH116" s="1009"/>
      <c r="TTI116" s="1009"/>
      <c r="TTJ116" s="1009"/>
      <c r="TTK116" s="1009"/>
      <c r="TTL116" s="1009"/>
      <c r="TTM116" s="1009"/>
      <c r="TTN116" s="1009"/>
      <c r="TTO116" s="1009"/>
      <c r="TTP116" s="1009"/>
      <c r="TTQ116" s="1009"/>
      <c r="TTR116" s="1009"/>
      <c r="TTS116" s="1009"/>
      <c r="TTT116" s="1009"/>
      <c r="TTU116" s="1009"/>
      <c r="TTV116" s="1009"/>
      <c r="TTW116" s="1009"/>
      <c r="TTX116" s="1009"/>
      <c r="TTY116" s="1009"/>
      <c r="TTZ116" s="1009"/>
      <c r="TUA116" s="1009"/>
      <c r="TUB116" s="1009"/>
      <c r="TUC116" s="1009"/>
      <c r="TUD116" s="1009"/>
      <c r="TUE116" s="1009"/>
      <c r="TUF116" s="1009"/>
      <c r="TUG116" s="1009"/>
      <c r="TUH116" s="1009"/>
      <c r="TUI116" s="1009"/>
      <c r="TUJ116" s="1009"/>
      <c r="TUK116" s="1009"/>
      <c r="TUL116" s="1009"/>
      <c r="TUM116" s="1009"/>
      <c r="TUN116" s="1009"/>
      <c r="TUO116" s="1009"/>
      <c r="TUP116" s="1009"/>
      <c r="TUQ116" s="1009"/>
      <c r="TUR116" s="1009"/>
      <c r="TUS116" s="1009"/>
      <c r="TUT116" s="1009"/>
      <c r="TUU116" s="1009"/>
      <c r="TUV116" s="1009"/>
      <c r="TUW116" s="1009"/>
      <c r="TUX116" s="1009"/>
      <c r="TUY116" s="1009"/>
      <c r="TUZ116" s="1009"/>
      <c r="TVA116" s="1009"/>
      <c r="TVB116" s="1009"/>
      <c r="TVC116" s="1009"/>
      <c r="TVD116" s="1009"/>
      <c r="TVE116" s="1009"/>
      <c r="TVF116" s="1009"/>
      <c r="TVG116" s="1009"/>
      <c r="TVH116" s="1009"/>
      <c r="TVI116" s="1009"/>
      <c r="TVJ116" s="1009"/>
      <c r="TVK116" s="1009"/>
      <c r="TVL116" s="1009"/>
      <c r="TVM116" s="1009"/>
      <c r="TVN116" s="1009"/>
      <c r="TVO116" s="1009"/>
      <c r="TVP116" s="1009"/>
      <c r="TVQ116" s="1009"/>
      <c r="TVR116" s="1009"/>
      <c r="TVS116" s="1009"/>
      <c r="TVT116" s="1009"/>
      <c r="TVU116" s="1009"/>
      <c r="TVV116" s="1009"/>
      <c r="TVW116" s="1009"/>
      <c r="TVX116" s="1009"/>
      <c r="TVY116" s="1009"/>
      <c r="TVZ116" s="1009"/>
      <c r="TWA116" s="1009"/>
      <c r="TWB116" s="1009"/>
      <c r="TWC116" s="1009"/>
      <c r="TWD116" s="1009"/>
      <c r="TWE116" s="1009"/>
      <c r="TWF116" s="1009"/>
      <c r="TWG116" s="1009"/>
      <c r="TWH116" s="1009"/>
      <c r="TWI116" s="1009"/>
      <c r="TWJ116" s="1009"/>
      <c r="TWK116" s="1009"/>
      <c r="TWL116" s="1009"/>
      <c r="TWM116" s="1009"/>
      <c r="TWN116" s="1009"/>
      <c r="TWO116" s="1009"/>
      <c r="TWP116" s="1009"/>
      <c r="TWQ116" s="1009"/>
      <c r="TWR116" s="1009"/>
      <c r="TWS116" s="1009"/>
      <c r="TWT116" s="1009"/>
      <c r="TWU116" s="1009"/>
      <c r="TWV116" s="1009"/>
      <c r="TWW116" s="1009"/>
      <c r="TWX116" s="1009"/>
      <c r="TWY116" s="1009"/>
      <c r="TWZ116" s="1009"/>
      <c r="TXA116" s="1009"/>
      <c r="TXB116" s="1009"/>
      <c r="TXC116" s="1009"/>
      <c r="TXD116" s="1009"/>
      <c r="TXE116" s="1009"/>
      <c r="TXF116" s="1009"/>
      <c r="TXG116" s="1009"/>
      <c r="TXH116" s="1009"/>
      <c r="TXI116" s="1009"/>
      <c r="TXJ116" s="1009"/>
      <c r="TXK116" s="1009"/>
      <c r="TXL116" s="1009"/>
      <c r="TXM116" s="1009"/>
      <c r="TXN116" s="1009"/>
      <c r="TXO116" s="1009"/>
      <c r="TXP116" s="1009"/>
      <c r="TXQ116" s="1009"/>
      <c r="TXR116" s="1009"/>
      <c r="TXS116" s="1009"/>
      <c r="TXT116" s="1009"/>
      <c r="TXU116" s="1009"/>
      <c r="TXV116" s="1009"/>
      <c r="TXW116" s="1009"/>
      <c r="TXX116" s="1009"/>
      <c r="TXY116" s="1009"/>
      <c r="TXZ116" s="1009"/>
      <c r="TYA116" s="1009"/>
      <c r="TYB116" s="1009"/>
      <c r="TYC116" s="1009"/>
      <c r="TYD116" s="1009"/>
      <c r="TYE116" s="1009"/>
      <c r="TYF116" s="1009"/>
      <c r="TYG116" s="1009"/>
      <c r="TYH116" s="1009"/>
      <c r="TYI116" s="1009"/>
      <c r="TYJ116" s="1009"/>
      <c r="TYK116" s="1009"/>
      <c r="TYL116" s="1009"/>
      <c r="TYM116" s="1009"/>
      <c r="TYN116" s="1009"/>
      <c r="TYO116" s="1009"/>
      <c r="TYP116" s="1009"/>
      <c r="TYQ116" s="1009"/>
      <c r="TYR116" s="1009"/>
      <c r="TYS116" s="1009"/>
      <c r="TYT116" s="1009"/>
      <c r="TYU116" s="1009"/>
      <c r="TYV116" s="1009"/>
      <c r="TYW116" s="1009"/>
      <c r="TYX116" s="1009"/>
      <c r="TYY116" s="1009"/>
      <c r="TYZ116" s="1009"/>
      <c r="TZA116" s="1009"/>
      <c r="TZB116" s="1009"/>
      <c r="TZC116" s="1009"/>
      <c r="TZD116" s="1009"/>
      <c r="TZE116" s="1009"/>
      <c r="TZF116" s="1009"/>
      <c r="TZG116" s="1009"/>
      <c r="TZH116" s="1009"/>
      <c r="TZI116" s="1009"/>
      <c r="TZJ116" s="1009"/>
      <c r="TZK116" s="1009"/>
      <c r="TZL116" s="1009"/>
      <c r="TZM116" s="1009"/>
      <c r="TZN116" s="1009"/>
      <c r="TZO116" s="1009"/>
      <c r="TZP116" s="1009"/>
      <c r="TZQ116" s="1009"/>
      <c r="TZR116" s="1009"/>
      <c r="TZS116" s="1009"/>
      <c r="TZT116" s="1009"/>
      <c r="TZU116" s="1009"/>
      <c r="TZV116" s="1009"/>
      <c r="TZW116" s="1009"/>
      <c r="TZX116" s="1009"/>
      <c r="TZY116" s="1009"/>
      <c r="TZZ116" s="1009"/>
      <c r="UAA116" s="1009"/>
      <c r="UAB116" s="1009"/>
      <c r="UAC116" s="1009"/>
      <c r="UAD116" s="1009"/>
      <c r="UAE116" s="1009"/>
      <c r="UAF116" s="1009"/>
      <c r="UAG116" s="1009"/>
      <c r="UAH116" s="1009"/>
      <c r="UAI116" s="1009"/>
      <c r="UAJ116" s="1009"/>
      <c r="UAK116" s="1009"/>
      <c r="UAL116" s="1009"/>
      <c r="UAM116" s="1009"/>
      <c r="UAN116" s="1009"/>
      <c r="UAO116" s="1009"/>
      <c r="UAP116" s="1009"/>
      <c r="UAQ116" s="1009"/>
      <c r="UAR116" s="1009"/>
      <c r="UAS116" s="1009"/>
      <c r="UAT116" s="1009"/>
      <c r="UAU116" s="1009"/>
      <c r="UAV116" s="1009"/>
      <c r="UAW116" s="1009"/>
      <c r="UAX116" s="1009"/>
      <c r="UAY116" s="1009"/>
      <c r="UAZ116" s="1009"/>
      <c r="UBA116" s="1009"/>
      <c r="UBB116" s="1009"/>
      <c r="UBC116" s="1009"/>
      <c r="UBD116" s="1009"/>
      <c r="UBE116" s="1009"/>
      <c r="UBF116" s="1009"/>
      <c r="UBG116" s="1009"/>
      <c r="UBH116" s="1009"/>
      <c r="UBI116" s="1009"/>
      <c r="UBJ116" s="1009"/>
      <c r="UBK116" s="1009"/>
      <c r="UBL116" s="1009"/>
      <c r="UBM116" s="1009"/>
      <c r="UBN116" s="1009"/>
      <c r="UBO116" s="1009"/>
      <c r="UBP116" s="1009"/>
      <c r="UBQ116" s="1009"/>
      <c r="UBR116" s="1009"/>
      <c r="UBS116" s="1009"/>
      <c r="UBT116" s="1009"/>
      <c r="UBU116" s="1009"/>
      <c r="UBV116" s="1009"/>
      <c r="UBW116" s="1009"/>
      <c r="UBX116" s="1009"/>
      <c r="UBY116" s="1009"/>
      <c r="UBZ116" s="1009"/>
      <c r="UCA116" s="1009"/>
      <c r="UCB116" s="1009"/>
      <c r="UCC116" s="1009"/>
      <c r="UCD116" s="1009"/>
      <c r="UCE116" s="1009"/>
      <c r="UCF116" s="1009"/>
      <c r="UCG116" s="1009"/>
      <c r="UCH116" s="1009"/>
      <c r="UCI116" s="1009"/>
      <c r="UCJ116" s="1009"/>
      <c r="UCK116" s="1009"/>
      <c r="UCL116" s="1009"/>
      <c r="UCM116" s="1009"/>
      <c r="UCN116" s="1009"/>
      <c r="UCO116" s="1009"/>
      <c r="UCP116" s="1009"/>
      <c r="UCQ116" s="1009"/>
      <c r="UCR116" s="1009"/>
      <c r="UCS116" s="1009"/>
      <c r="UCT116" s="1009"/>
      <c r="UCU116" s="1009"/>
      <c r="UCV116" s="1009"/>
      <c r="UCW116" s="1009"/>
      <c r="UCX116" s="1009"/>
      <c r="UCY116" s="1009"/>
      <c r="UCZ116" s="1009"/>
      <c r="UDA116" s="1009"/>
      <c r="UDB116" s="1009"/>
      <c r="UDC116" s="1009"/>
      <c r="UDD116" s="1009"/>
      <c r="UDE116" s="1009"/>
      <c r="UDF116" s="1009"/>
      <c r="UDG116" s="1009"/>
      <c r="UDH116" s="1009"/>
      <c r="UDI116" s="1009"/>
      <c r="UDJ116" s="1009"/>
      <c r="UDK116" s="1009"/>
      <c r="UDL116" s="1009"/>
      <c r="UDM116" s="1009"/>
      <c r="UDN116" s="1009"/>
      <c r="UDO116" s="1009"/>
      <c r="UDP116" s="1009"/>
      <c r="UDQ116" s="1009"/>
      <c r="UDR116" s="1009"/>
      <c r="UDS116" s="1009"/>
      <c r="UDT116" s="1009"/>
      <c r="UDU116" s="1009"/>
      <c r="UDV116" s="1009"/>
      <c r="UDW116" s="1009"/>
      <c r="UDX116" s="1009"/>
      <c r="UDY116" s="1009"/>
      <c r="UDZ116" s="1009"/>
      <c r="UEA116" s="1009"/>
      <c r="UEB116" s="1009"/>
      <c r="UEC116" s="1009"/>
      <c r="UED116" s="1009"/>
      <c r="UEE116" s="1009"/>
      <c r="UEF116" s="1009"/>
      <c r="UEG116" s="1009"/>
      <c r="UEH116" s="1009"/>
      <c r="UEI116" s="1009"/>
      <c r="UEJ116" s="1009"/>
      <c r="UEK116" s="1009"/>
      <c r="UEL116" s="1009"/>
      <c r="UEM116" s="1009"/>
      <c r="UEN116" s="1009"/>
      <c r="UEO116" s="1009"/>
      <c r="UEP116" s="1009"/>
      <c r="UEQ116" s="1009"/>
      <c r="UER116" s="1009"/>
      <c r="UES116" s="1009"/>
      <c r="UET116" s="1009"/>
      <c r="UEU116" s="1009"/>
      <c r="UEV116" s="1009"/>
      <c r="UEW116" s="1009"/>
      <c r="UEX116" s="1009"/>
      <c r="UEY116" s="1009"/>
      <c r="UEZ116" s="1009"/>
      <c r="UFA116" s="1009"/>
      <c r="UFB116" s="1009"/>
      <c r="UFC116" s="1009"/>
      <c r="UFD116" s="1009"/>
      <c r="UFE116" s="1009"/>
      <c r="UFF116" s="1009"/>
      <c r="UFG116" s="1009"/>
      <c r="UFH116" s="1009"/>
      <c r="UFI116" s="1009"/>
      <c r="UFJ116" s="1009"/>
      <c r="UFK116" s="1009"/>
      <c r="UFL116" s="1009"/>
      <c r="UFM116" s="1009"/>
      <c r="UFN116" s="1009"/>
      <c r="UFO116" s="1009"/>
      <c r="UFP116" s="1009"/>
      <c r="UFQ116" s="1009"/>
      <c r="UFR116" s="1009"/>
      <c r="UFS116" s="1009"/>
      <c r="UFT116" s="1009"/>
      <c r="UFU116" s="1009"/>
      <c r="UFV116" s="1009"/>
      <c r="UFW116" s="1009"/>
      <c r="UFX116" s="1009"/>
      <c r="UFY116" s="1009"/>
      <c r="UFZ116" s="1009"/>
      <c r="UGA116" s="1009"/>
      <c r="UGB116" s="1009"/>
      <c r="UGC116" s="1009"/>
      <c r="UGD116" s="1009"/>
      <c r="UGE116" s="1009"/>
      <c r="UGF116" s="1009"/>
      <c r="UGG116" s="1009"/>
      <c r="UGH116" s="1009"/>
      <c r="UGI116" s="1009"/>
      <c r="UGJ116" s="1009"/>
      <c r="UGK116" s="1009"/>
      <c r="UGL116" s="1009"/>
      <c r="UGM116" s="1009"/>
      <c r="UGN116" s="1009"/>
      <c r="UGO116" s="1009"/>
      <c r="UGP116" s="1009"/>
      <c r="UGQ116" s="1009"/>
      <c r="UGR116" s="1009"/>
      <c r="UGS116" s="1009"/>
      <c r="UGT116" s="1009"/>
      <c r="UGU116" s="1009"/>
      <c r="UGV116" s="1009"/>
      <c r="UGW116" s="1009"/>
      <c r="UGX116" s="1009"/>
      <c r="UGY116" s="1009"/>
      <c r="UGZ116" s="1009"/>
      <c r="UHA116" s="1009"/>
      <c r="UHB116" s="1009"/>
      <c r="UHC116" s="1009"/>
      <c r="UHD116" s="1009"/>
      <c r="UHE116" s="1009"/>
      <c r="UHF116" s="1009"/>
      <c r="UHG116" s="1009"/>
      <c r="UHH116" s="1009"/>
      <c r="UHI116" s="1009"/>
      <c r="UHJ116" s="1009"/>
      <c r="UHK116" s="1009"/>
      <c r="UHL116" s="1009"/>
      <c r="UHM116" s="1009"/>
      <c r="UHN116" s="1009"/>
      <c r="UHO116" s="1009"/>
      <c r="UHP116" s="1009"/>
      <c r="UHQ116" s="1009"/>
      <c r="UHR116" s="1009"/>
      <c r="UHS116" s="1009"/>
      <c r="UHT116" s="1009"/>
      <c r="UHU116" s="1009"/>
      <c r="UHV116" s="1009"/>
      <c r="UHW116" s="1009"/>
      <c r="UHX116" s="1009"/>
      <c r="UHY116" s="1009"/>
      <c r="UHZ116" s="1009"/>
      <c r="UIA116" s="1009"/>
      <c r="UIB116" s="1009"/>
      <c r="UIC116" s="1009"/>
      <c r="UID116" s="1009"/>
      <c r="UIE116" s="1009"/>
      <c r="UIF116" s="1009"/>
      <c r="UIG116" s="1009"/>
      <c r="UIH116" s="1009"/>
      <c r="UII116" s="1009"/>
      <c r="UIJ116" s="1009"/>
      <c r="UIK116" s="1009"/>
      <c r="UIL116" s="1009"/>
      <c r="UIM116" s="1009"/>
      <c r="UIN116" s="1009"/>
      <c r="UIO116" s="1009"/>
      <c r="UIP116" s="1009"/>
      <c r="UIQ116" s="1009"/>
      <c r="UIR116" s="1009"/>
      <c r="UIS116" s="1009"/>
      <c r="UIT116" s="1009"/>
      <c r="UIU116" s="1009"/>
      <c r="UIV116" s="1009"/>
      <c r="UIW116" s="1009"/>
      <c r="UIX116" s="1009"/>
      <c r="UIY116" s="1009"/>
      <c r="UIZ116" s="1009"/>
      <c r="UJA116" s="1009"/>
      <c r="UJB116" s="1009"/>
      <c r="UJC116" s="1009"/>
      <c r="UJD116" s="1009"/>
      <c r="UJE116" s="1009"/>
      <c r="UJF116" s="1009"/>
      <c r="UJG116" s="1009"/>
      <c r="UJH116" s="1009"/>
      <c r="UJI116" s="1009"/>
      <c r="UJJ116" s="1009"/>
      <c r="UJK116" s="1009"/>
      <c r="UJL116" s="1009"/>
      <c r="UJM116" s="1009"/>
      <c r="UJN116" s="1009"/>
      <c r="UJO116" s="1009"/>
      <c r="UJP116" s="1009"/>
      <c r="UJQ116" s="1009"/>
      <c r="UJR116" s="1009"/>
      <c r="UJS116" s="1009"/>
      <c r="UJT116" s="1009"/>
      <c r="UJU116" s="1009"/>
      <c r="UJV116" s="1009"/>
      <c r="UJW116" s="1009"/>
      <c r="UJX116" s="1009"/>
      <c r="UJY116" s="1009"/>
      <c r="UJZ116" s="1009"/>
      <c r="UKA116" s="1009"/>
      <c r="UKB116" s="1009"/>
      <c r="UKC116" s="1009"/>
      <c r="UKD116" s="1009"/>
      <c r="UKE116" s="1009"/>
      <c r="UKF116" s="1009"/>
      <c r="UKG116" s="1009"/>
      <c r="UKH116" s="1009"/>
      <c r="UKI116" s="1009"/>
      <c r="UKJ116" s="1009"/>
      <c r="UKK116" s="1009"/>
      <c r="UKL116" s="1009"/>
      <c r="UKM116" s="1009"/>
      <c r="UKN116" s="1009"/>
      <c r="UKO116" s="1009"/>
      <c r="UKP116" s="1009"/>
      <c r="UKQ116" s="1009"/>
      <c r="UKR116" s="1009"/>
      <c r="UKS116" s="1009"/>
      <c r="UKT116" s="1009"/>
      <c r="UKU116" s="1009"/>
      <c r="UKV116" s="1009"/>
      <c r="UKW116" s="1009"/>
      <c r="UKX116" s="1009"/>
      <c r="UKY116" s="1009"/>
      <c r="UKZ116" s="1009"/>
      <c r="ULA116" s="1009"/>
      <c r="ULB116" s="1009"/>
      <c r="ULC116" s="1009"/>
      <c r="ULD116" s="1009"/>
      <c r="ULE116" s="1009"/>
      <c r="ULF116" s="1009"/>
      <c r="ULG116" s="1009"/>
      <c r="ULH116" s="1009"/>
      <c r="ULI116" s="1009"/>
      <c r="ULJ116" s="1009"/>
      <c r="ULK116" s="1009"/>
      <c r="ULL116" s="1009"/>
      <c r="ULM116" s="1009"/>
      <c r="ULN116" s="1009"/>
      <c r="ULO116" s="1009"/>
      <c r="ULP116" s="1009"/>
      <c r="ULQ116" s="1009"/>
      <c r="ULR116" s="1009"/>
      <c r="ULS116" s="1009"/>
      <c r="ULT116" s="1009"/>
      <c r="ULU116" s="1009"/>
      <c r="ULV116" s="1009"/>
      <c r="ULW116" s="1009"/>
      <c r="ULX116" s="1009"/>
      <c r="ULY116" s="1009"/>
      <c r="ULZ116" s="1009"/>
      <c r="UMA116" s="1009"/>
      <c r="UMB116" s="1009"/>
      <c r="UMC116" s="1009"/>
      <c r="UMD116" s="1009"/>
      <c r="UME116" s="1009"/>
      <c r="UMF116" s="1009"/>
      <c r="UMG116" s="1009"/>
      <c r="UMH116" s="1009"/>
      <c r="UMI116" s="1009"/>
      <c r="UMJ116" s="1009"/>
      <c r="UMK116" s="1009"/>
      <c r="UML116" s="1009"/>
      <c r="UMM116" s="1009"/>
      <c r="UMN116" s="1009"/>
      <c r="UMO116" s="1009"/>
      <c r="UMP116" s="1009"/>
      <c r="UMQ116" s="1009"/>
      <c r="UMR116" s="1009"/>
      <c r="UMS116" s="1009"/>
      <c r="UMT116" s="1009"/>
      <c r="UMU116" s="1009"/>
      <c r="UMV116" s="1009"/>
      <c r="UMW116" s="1009"/>
      <c r="UMX116" s="1009"/>
      <c r="UMY116" s="1009"/>
      <c r="UMZ116" s="1009"/>
      <c r="UNA116" s="1009"/>
      <c r="UNB116" s="1009"/>
      <c r="UNC116" s="1009"/>
      <c r="UND116" s="1009"/>
      <c r="UNE116" s="1009"/>
      <c r="UNF116" s="1009"/>
      <c r="UNG116" s="1009"/>
      <c r="UNH116" s="1009"/>
      <c r="UNI116" s="1009"/>
      <c r="UNJ116" s="1009"/>
      <c r="UNK116" s="1009"/>
      <c r="UNL116" s="1009"/>
      <c r="UNM116" s="1009"/>
      <c r="UNN116" s="1009"/>
      <c r="UNO116" s="1009"/>
      <c r="UNP116" s="1009"/>
      <c r="UNQ116" s="1009"/>
      <c r="UNR116" s="1009"/>
      <c r="UNS116" s="1009"/>
      <c r="UNT116" s="1009"/>
      <c r="UNU116" s="1009"/>
      <c r="UNV116" s="1009"/>
      <c r="UNW116" s="1009"/>
      <c r="UNX116" s="1009"/>
      <c r="UNY116" s="1009"/>
      <c r="UNZ116" s="1009"/>
      <c r="UOA116" s="1009"/>
      <c r="UOB116" s="1009"/>
      <c r="UOC116" s="1009"/>
      <c r="UOD116" s="1009"/>
      <c r="UOE116" s="1009"/>
      <c r="UOF116" s="1009"/>
      <c r="UOG116" s="1009"/>
      <c r="UOH116" s="1009"/>
      <c r="UOI116" s="1009"/>
      <c r="UOJ116" s="1009"/>
      <c r="UOK116" s="1009"/>
      <c r="UOL116" s="1009"/>
      <c r="UOM116" s="1009"/>
      <c r="UON116" s="1009"/>
      <c r="UOO116" s="1009"/>
      <c r="UOP116" s="1009"/>
      <c r="UOQ116" s="1009"/>
      <c r="UOR116" s="1009"/>
      <c r="UOS116" s="1009"/>
      <c r="UOT116" s="1009"/>
      <c r="UOU116" s="1009"/>
      <c r="UOV116" s="1009"/>
      <c r="UOW116" s="1009"/>
      <c r="UOX116" s="1009"/>
      <c r="UOY116" s="1009"/>
      <c r="UOZ116" s="1009"/>
      <c r="UPA116" s="1009"/>
      <c r="UPB116" s="1009"/>
      <c r="UPC116" s="1009"/>
      <c r="UPD116" s="1009"/>
      <c r="UPE116" s="1009"/>
      <c r="UPF116" s="1009"/>
      <c r="UPG116" s="1009"/>
      <c r="UPH116" s="1009"/>
      <c r="UPI116" s="1009"/>
      <c r="UPJ116" s="1009"/>
      <c r="UPK116" s="1009"/>
      <c r="UPL116" s="1009"/>
      <c r="UPM116" s="1009"/>
      <c r="UPN116" s="1009"/>
      <c r="UPO116" s="1009"/>
      <c r="UPP116" s="1009"/>
      <c r="UPQ116" s="1009"/>
      <c r="UPR116" s="1009"/>
      <c r="UPS116" s="1009"/>
      <c r="UPT116" s="1009"/>
      <c r="UPU116" s="1009"/>
      <c r="UPV116" s="1009"/>
      <c r="UPW116" s="1009"/>
      <c r="UPX116" s="1009"/>
      <c r="UPY116" s="1009"/>
      <c r="UPZ116" s="1009"/>
      <c r="UQA116" s="1009"/>
      <c r="UQB116" s="1009"/>
      <c r="UQC116" s="1009"/>
      <c r="UQD116" s="1009"/>
      <c r="UQE116" s="1009"/>
      <c r="UQF116" s="1009"/>
      <c r="UQG116" s="1009"/>
      <c r="UQH116" s="1009"/>
      <c r="UQI116" s="1009"/>
      <c r="UQJ116" s="1009"/>
      <c r="UQK116" s="1009"/>
      <c r="UQL116" s="1009"/>
      <c r="UQM116" s="1009"/>
      <c r="UQN116" s="1009"/>
      <c r="UQO116" s="1009"/>
      <c r="UQP116" s="1009"/>
      <c r="UQQ116" s="1009"/>
      <c r="UQR116" s="1009"/>
      <c r="UQS116" s="1009"/>
      <c r="UQT116" s="1009"/>
      <c r="UQU116" s="1009"/>
      <c r="UQV116" s="1009"/>
      <c r="UQW116" s="1009"/>
      <c r="UQX116" s="1009"/>
      <c r="UQY116" s="1009"/>
      <c r="UQZ116" s="1009"/>
      <c r="URA116" s="1009"/>
      <c r="URB116" s="1009"/>
      <c r="URC116" s="1009"/>
      <c r="URD116" s="1009"/>
      <c r="URE116" s="1009"/>
      <c r="URF116" s="1009"/>
      <c r="URG116" s="1009"/>
      <c r="URH116" s="1009"/>
      <c r="URI116" s="1009"/>
      <c r="URJ116" s="1009"/>
      <c r="URK116" s="1009"/>
      <c r="URL116" s="1009"/>
      <c r="URM116" s="1009"/>
      <c r="URN116" s="1009"/>
      <c r="URO116" s="1009"/>
      <c r="URP116" s="1009"/>
      <c r="URQ116" s="1009"/>
      <c r="URR116" s="1009"/>
      <c r="URS116" s="1009"/>
      <c r="URT116" s="1009"/>
      <c r="URU116" s="1009"/>
      <c r="URV116" s="1009"/>
      <c r="URW116" s="1009"/>
      <c r="URX116" s="1009"/>
      <c r="URY116" s="1009"/>
      <c r="URZ116" s="1009"/>
      <c r="USA116" s="1009"/>
      <c r="USB116" s="1009"/>
      <c r="USC116" s="1009"/>
      <c r="USD116" s="1009"/>
      <c r="USE116" s="1009"/>
      <c r="USF116" s="1009"/>
      <c r="USG116" s="1009"/>
      <c r="USH116" s="1009"/>
      <c r="USI116" s="1009"/>
      <c r="USJ116" s="1009"/>
      <c r="USK116" s="1009"/>
      <c r="USL116" s="1009"/>
      <c r="USM116" s="1009"/>
      <c r="USN116" s="1009"/>
      <c r="USO116" s="1009"/>
      <c r="USP116" s="1009"/>
      <c r="USQ116" s="1009"/>
      <c r="USR116" s="1009"/>
      <c r="USS116" s="1009"/>
      <c r="UST116" s="1009"/>
      <c r="USU116" s="1009"/>
      <c r="USV116" s="1009"/>
      <c r="USW116" s="1009"/>
      <c r="USX116" s="1009"/>
      <c r="USY116" s="1009"/>
      <c r="USZ116" s="1009"/>
      <c r="UTA116" s="1009"/>
      <c r="UTB116" s="1009"/>
      <c r="UTC116" s="1009"/>
      <c r="UTD116" s="1009"/>
      <c r="UTE116" s="1009"/>
      <c r="UTF116" s="1009"/>
      <c r="UTG116" s="1009"/>
      <c r="UTH116" s="1009"/>
      <c r="UTI116" s="1009"/>
      <c r="UTJ116" s="1009"/>
      <c r="UTK116" s="1009"/>
      <c r="UTL116" s="1009"/>
      <c r="UTM116" s="1009"/>
      <c r="UTN116" s="1009"/>
      <c r="UTO116" s="1009"/>
      <c r="UTP116" s="1009"/>
      <c r="UTQ116" s="1009"/>
      <c r="UTR116" s="1009"/>
      <c r="UTS116" s="1009"/>
      <c r="UTT116" s="1009"/>
      <c r="UTU116" s="1009"/>
      <c r="UTV116" s="1009"/>
      <c r="UTW116" s="1009"/>
      <c r="UTX116" s="1009"/>
      <c r="UTY116" s="1009"/>
      <c r="UTZ116" s="1009"/>
      <c r="UUA116" s="1009"/>
      <c r="UUB116" s="1009"/>
      <c r="UUC116" s="1009"/>
      <c r="UUD116" s="1009"/>
      <c r="UUE116" s="1009"/>
      <c r="UUF116" s="1009"/>
      <c r="UUG116" s="1009"/>
      <c r="UUH116" s="1009"/>
      <c r="UUI116" s="1009"/>
      <c r="UUJ116" s="1009"/>
      <c r="UUK116" s="1009"/>
      <c r="UUL116" s="1009"/>
      <c r="UUM116" s="1009"/>
      <c r="UUN116" s="1009"/>
      <c r="UUO116" s="1009"/>
      <c r="UUP116" s="1009"/>
      <c r="UUQ116" s="1009"/>
      <c r="UUR116" s="1009"/>
      <c r="UUS116" s="1009"/>
      <c r="UUT116" s="1009"/>
      <c r="UUU116" s="1009"/>
      <c r="UUV116" s="1009"/>
      <c r="UUW116" s="1009"/>
      <c r="UUX116" s="1009"/>
      <c r="UUY116" s="1009"/>
      <c r="UUZ116" s="1009"/>
      <c r="UVA116" s="1009"/>
      <c r="UVB116" s="1009"/>
      <c r="UVC116" s="1009"/>
      <c r="UVD116" s="1009"/>
      <c r="UVE116" s="1009"/>
      <c r="UVF116" s="1009"/>
      <c r="UVG116" s="1009"/>
      <c r="UVH116" s="1009"/>
      <c r="UVI116" s="1009"/>
      <c r="UVJ116" s="1009"/>
      <c r="UVK116" s="1009"/>
      <c r="UVL116" s="1009"/>
      <c r="UVM116" s="1009"/>
      <c r="UVN116" s="1009"/>
      <c r="UVO116" s="1009"/>
      <c r="UVP116" s="1009"/>
      <c r="UVQ116" s="1009"/>
      <c r="UVR116" s="1009"/>
      <c r="UVS116" s="1009"/>
      <c r="UVT116" s="1009"/>
      <c r="UVU116" s="1009"/>
      <c r="UVV116" s="1009"/>
      <c r="UVW116" s="1009"/>
      <c r="UVX116" s="1009"/>
      <c r="UVY116" s="1009"/>
      <c r="UVZ116" s="1009"/>
      <c r="UWA116" s="1009"/>
      <c r="UWB116" s="1009"/>
      <c r="UWC116" s="1009"/>
      <c r="UWD116" s="1009"/>
      <c r="UWE116" s="1009"/>
      <c r="UWF116" s="1009"/>
      <c r="UWG116" s="1009"/>
      <c r="UWH116" s="1009"/>
      <c r="UWI116" s="1009"/>
      <c r="UWJ116" s="1009"/>
      <c r="UWK116" s="1009"/>
      <c r="UWL116" s="1009"/>
      <c r="UWM116" s="1009"/>
      <c r="UWN116" s="1009"/>
      <c r="UWO116" s="1009"/>
      <c r="UWP116" s="1009"/>
      <c r="UWQ116" s="1009"/>
      <c r="UWR116" s="1009"/>
      <c r="UWS116" s="1009"/>
      <c r="UWT116" s="1009"/>
      <c r="UWU116" s="1009"/>
      <c r="UWV116" s="1009"/>
      <c r="UWW116" s="1009"/>
      <c r="UWX116" s="1009"/>
      <c r="UWY116" s="1009"/>
      <c r="UWZ116" s="1009"/>
      <c r="UXA116" s="1009"/>
      <c r="UXB116" s="1009"/>
      <c r="UXC116" s="1009"/>
      <c r="UXD116" s="1009"/>
      <c r="UXE116" s="1009"/>
      <c r="UXF116" s="1009"/>
      <c r="UXG116" s="1009"/>
      <c r="UXH116" s="1009"/>
      <c r="UXI116" s="1009"/>
      <c r="UXJ116" s="1009"/>
      <c r="UXK116" s="1009"/>
      <c r="UXL116" s="1009"/>
      <c r="UXM116" s="1009"/>
      <c r="UXN116" s="1009"/>
      <c r="UXO116" s="1009"/>
      <c r="UXP116" s="1009"/>
      <c r="UXQ116" s="1009"/>
      <c r="UXR116" s="1009"/>
      <c r="UXS116" s="1009"/>
      <c r="UXT116" s="1009"/>
      <c r="UXU116" s="1009"/>
      <c r="UXV116" s="1009"/>
      <c r="UXW116" s="1009"/>
      <c r="UXX116" s="1009"/>
      <c r="UXY116" s="1009"/>
      <c r="UXZ116" s="1009"/>
      <c r="UYA116" s="1009"/>
      <c r="UYB116" s="1009"/>
      <c r="UYC116" s="1009"/>
      <c r="UYD116" s="1009"/>
      <c r="UYE116" s="1009"/>
      <c r="UYF116" s="1009"/>
      <c r="UYG116" s="1009"/>
      <c r="UYH116" s="1009"/>
      <c r="UYI116" s="1009"/>
      <c r="UYJ116" s="1009"/>
      <c r="UYK116" s="1009"/>
      <c r="UYL116" s="1009"/>
      <c r="UYM116" s="1009"/>
      <c r="UYN116" s="1009"/>
      <c r="UYO116" s="1009"/>
      <c r="UYP116" s="1009"/>
      <c r="UYQ116" s="1009"/>
      <c r="UYR116" s="1009"/>
      <c r="UYS116" s="1009"/>
      <c r="UYT116" s="1009"/>
      <c r="UYU116" s="1009"/>
      <c r="UYV116" s="1009"/>
      <c r="UYW116" s="1009"/>
      <c r="UYX116" s="1009"/>
      <c r="UYY116" s="1009"/>
      <c r="UYZ116" s="1009"/>
      <c r="UZA116" s="1009"/>
      <c r="UZB116" s="1009"/>
      <c r="UZC116" s="1009"/>
      <c r="UZD116" s="1009"/>
      <c r="UZE116" s="1009"/>
      <c r="UZF116" s="1009"/>
      <c r="UZG116" s="1009"/>
      <c r="UZH116" s="1009"/>
      <c r="UZI116" s="1009"/>
      <c r="UZJ116" s="1009"/>
      <c r="UZK116" s="1009"/>
      <c r="UZL116" s="1009"/>
      <c r="UZM116" s="1009"/>
      <c r="UZN116" s="1009"/>
      <c r="UZO116" s="1009"/>
      <c r="UZP116" s="1009"/>
      <c r="UZQ116" s="1009"/>
      <c r="UZR116" s="1009"/>
      <c r="UZS116" s="1009"/>
      <c r="UZT116" s="1009"/>
      <c r="UZU116" s="1009"/>
      <c r="UZV116" s="1009"/>
      <c r="UZW116" s="1009"/>
      <c r="UZX116" s="1009"/>
      <c r="UZY116" s="1009"/>
      <c r="UZZ116" s="1009"/>
      <c r="VAA116" s="1009"/>
      <c r="VAB116" s="1009"/>
      <c r="VAC116" s="1009"/>
      <c r="VAD116" s="1009"/>
      <c r="VAE116" s="1009"/>
      <c r="VAF116" s="1009"/>
      <c r="VAG116" s="1009"/>
      <c r="VAH116" s="1009"/>
      <c r="VAI116" s="1009"/>
      <c r="VAJ116" s="1009"/>
      <c r="VAK116" s="1009"/>
      <c r="VAL116" s="1009"/>
      <c r="VAM116" s="1009"/>
      <c r="VAN116" s="1009"/>
      <c r="VAO116" s="1009"/>
      <c r="VAP116" s="1009"/>
      <c r="VAQ116" s="1009"/>
      <c r="VAR116" s="1009"/>
      <c r="VAS116" s="1009"/>
      <c r="VAT116" s="1009"/>
      <c r="VAU116" s="1009"/>
      <c r="VAV116" s="1009"/>
      <c r="VAW116" s="1009"/>
      <c r="VAX116" s="1009"/>
      <c r="VAY116" s="1009"/>
      <c r="VAZ116" s="1009"/>
      <c r="VBA116" s="1009"/>
      <c r="VBB116" s="1009"/>
      <c r="VBC116" s="1009"/>
      <c r="VBD116" s="1009"/>
      <c r="VBE116" s="1009"/>
      <c r="VBF116" s="1009"/>
      <c r="VBG116" s="1009"/>
      <c r="VBH116" s="1009"/>
      <c r="VBI116" s="1009"/>
      <c r="VBJ116" s="1009"/>
      <c r="VBK116" s="1009"/>
      <c r="VBL116" s="1009"/>
      <c r="VBM116" s="1009"/>
      <c r="VBN116" s="1009"/>
      <c r="VBO116" s="1009"/>
      <c r="VBP116" s="1009"/>
      <c r="VBQ116" s="1009"/>
      <c r="VBR116" s="1009"/>
      <c r="VBS116" s="1009"/>
      <c r="VBT116" s="1009"/>
      <c r="VBU116" s="1009"/>
      <c r="VBV116" s="1009"/>
      <c r="VBW116" s="1009"/>
      <c r="VBX116" s="1009"/>
      <c r="VBY116" s="1009"/>
      <c r="VBZ116" s="1009"/>
      <c r="VCA116" s="1009"/>
      <c r="VCB116" s="1009"/>
      <c r="VCC116" s="1009"/>
      <c r="VCD116" s="1009"/>
      <c r="VCE116" s="1009"/>
      <c r="VCF116" s="1009"/>
      <c r="VCG116" s="1009"/>
      <c r="VCH116" s="1009"/>
      <c r="VCI116" s="1009"/>
      <c r="VCJ116" s="1009"/>
      <c r="VCK116" s="1009"/>
      <c r="VCL116" s="1009"/>
      <c r="VCM116" s="1009"/>
      <c r="VCN116" s="1009"/>
      <c r="VCO116" s="1009"/>
      <c r="VCP116" s="1009"/>
      <c r="VCQ116" s="1009"/>
      <c r="VCR116" s="1009"/>
      <c r="VCS116" s="1009"/>
      <c r="VCT116" s="1009"/>
      <c r="VCU116" s="1009"/>
      <c r="VCV116" s="1009"/>
      <c r="VCW116" s="1009"/>
      <c r="VCX116" s="1009"/>
      <c r="VCY116" s="1009"/>
      <c r="VCZ116" s="1009"/>
      <c r="VDA116" s="1009"/>
      <c r="VDB116" s="1009"/>
      <c r="VDC116" s="1009"/>
      <c r="VDD116" s="1009"/>
      <c r="VDE116" s="1009"/>
      <c r="VDF116" s="1009"/>
      <c r="VDG116" s="1009"/>
      <c r="VDH116" s="1009"/>
      <c r="VDI116" s="1009"/>
      <c r="VDJ116" s="1009"/>
      <c r="VDK116" s="1009"/>
      <c r="VDL116" s="1009"/>
      <c r="VDM116" s="1009"/>
      <c r="VDN116" s="1009"/>
      <c r="VDO116" s="1009"/>
      <c r="VDP116" s="1009"/>
      <c r="VDQ116" s="1009"/>
      <c r="VDR116" s="1009"/>
      <c r="VDS116" s="1009"/>
      <c r="VDT116" s="1009"/>
      <c r="VDU116" s="1009"/>
      <c r="VDV116" s="1009"/>
      <c r="VDW116" s="1009"/>
      <c r="VDX116" s="1009"/>
      <c r="VDY116" s="1009"/>
      <c r="VDZ116" s="1009"/>
      <c r="VEA116" s="1009"/>
      <c r="VEB116" s="1009"/>
      <c r="VEC116" s="1009"/>
      <c r="VED116" s="1009"/>
      <c r="VEE116" s="1009"/>
      <c r="VEF116" s="1009"/>
      <c r="VEG116" s="1009"/>
      <c r="VEH116" s="1009"/>
      <c r="VEI116" s="1009"/>
      <c r="VEJ116" s="1009"/>
      <c r="VEK116" s="1009"/>
      <c r="VEL116" s="1009"/>
      <c r="VEM116" s="1009"/>
      <c r="VEN116" s="1009"/>
      <c r="VEO116" s="1009"/>
      <c r="VEP116" s="1009"/>
      <c r="VEQ116" s="1009"/>
      <c r="VER116" s="1009"/>
      <c r="VES116" s="1009"/>
      <c r="VET116" s="1009"/>
      <c r="VEU116" s="1009"/>
      <c r="VEV116" s="1009"/>
      <c r="VEW116" s="1009"/>
      <c r="VEX116" s="1009"/>
      <c r="VEY116" s="1009"/>
      <c r="VEZ116" s="1009"/>
      <c r="VFA116" s="1009"/>
      <c r="VFB116" s="1009"/>
      <c r="VFC116" s="1009"/>
      <c r="VFD116" s="1009"/>
      <c r="VFE116" s="1009"/>
      <c r="VFF116" s="1009"/>
      <c r="VFG116" s="1009"/>
      <c r="VFH116" s="1009"/>
      <c r="VFI116" s="1009"/>
      <c r="VFJ116" s="1009"/>
      <c r="VFK116" s="1009"/>
      <c r="VFL116" s="1009"/>
      <c r="VFM116" s="1009"/>
      <c r="VFN116" s="1009"/>
      <c r="VFO116" s="1009"/>
      <c r="VFP116" s="1009"/>
      <c r="VFQ116" s="1009"/>
      <c r="VFR116" s="1009"/>
      <c r="VFS116" s="1009"/>
      <c r="VFT116" s="1009"/>
      <c r="VFU116" s="1009"/>
      <c r="VFV116" s="1009"/>
      <c r="VFW116" s="1009"/>
      <c r="VFX116" s="1009"/>
      <c r="VFY116" s="1009"/>
      <c r="VFZ116" s="1009"/>
      <c r="VGA116" s="1009"/>
      <c r="VGB116" s="1009"/>
      <c r="VGC116" s="1009"/>
      <c r="VGD116" s="1009"/>
      <c r="VGE116" s="1009"/>
      <c r="VGF116" s="1009"/>
      <c r="VGG116" s="1009"/>
      <c r="VGH116" s="1009"/>
      <c r="VGI116" s="1009"/>
      <c r="VGJ116" s="1009"/>
      <c r="VGK116" s="1009"/>
      <c r="VGL116" s="1009"/>
      <c r="VGM116" s="1009"/>
      <c r="VGN116" s="1009"/>
      <c r="VGO116" s="1009"/>
      <c r="VGP116" s="1009"/>
      <c r="VGQ116" s="1009"/>
      <c r="VGR116" s="1009"/>
      <c r="VGS116" s="1009"/>
      <c r="VGT116" s="1009"/>
      <c r="VGU116" s="1009"/>
      <c r="VGV116" s="1009"/>
      <c r="VGW116" s="1009"/>
      <c r="VGX116" s="1009"/>
      <c r="VGY116" s="1009"/>
      <c r="VGZ116" s="1009"/>
      <c r="VHA116" s="1009"/>
      <c r="VHB116" s="1009"/>
      <c r="VHC116" s="1009"/>
      <c r="VHD116" s="1009"/>
      <c r="VHE116" s="1009"/>
      <c r="VHF116" s="1009"/>
      <c r="VHG116" s="1009"/>
      <c r="VHH116" s="1009"/>
      <c r="VHI116" s="1009"/>
      <c r="VHJ116" s="1009"/>
      <c r="VHK116" s="1009"/>
      <c r="VHL116" s="1009"/>
      <c r="VHM116" s="1009"/>
      <c r="VHN116" s="1009"/>
      <c r="VHO116" s="1009"/>
      <c r="VHP116" s="1009"/>
      <c r="VHQ116" s="1009"/>
      <c r="VHR116" s="1009"/>
      <c r="VHS116" s="1009"/>
      <c r="VHT116" s="1009"/>
      <c r="VHU116" s="1009"/>
      <c r="VHV116" s="1009"/>
      <c r="VHW116" s="1009"/>
      <c r="VHX116" s="1009"/>
      <c r="VHY116" s="1009"/>
      <c r="VHZ116" s="1009"/>
      <c r="VIA116" s="1009"/>
      <c r="VIB116" s="1009"/>
      <c r="VIC116" s="1009"/>
      <c r="VID116" s="1009"/>
      <c r="VIE116" s="1009"/>
      <c r="VIF116" s="1009"/>
      <c r="VIG116" s="1009"/>
      <c r="VIH116" s="1009"/>
      <c r="VII116" s="1009"/>
      <c r="VIJ116" s="1009"/>
      <c r="VIK116" s="1009"/>
      <c r="VIL116" s="1009"/>
      <c r="VIM116" s="1009"/>
      <c r="VIN116" s="1009"/>
      <c r="VIO116" s="1009"/>
      <c r="VIP116" s="1009"/>
      <c r="VIQ116" s="1009"/>
      <c r="VIR116" s="1009"/>
      <c r="VIS116" s="1009"/>
      <c r="VIT116" s="1009"/>
      <c r="VIU116" s="1009"/>
      <c r="VIV116" s="1009"/>
      <c r="VIW116" s="1009"/>
      <c r="VIX116" s="1009"/>
      <c r="VIY116" s="1009"/>
      <c r="VIZ116" s="1009"/>
      <c r="VJA116" s="1009"/>
      <c r="VJB116" s="1009"/>
      <c r="VJC116" s="1009"/>
      <c r="VJD116" s="1009"/>
      <c r="VJE116" s="1009"/>
      <c r="VJF116" s="1009"/>
      <c r="VJG116" s="1009"/>
      <c r="VJH116" s="1009"/>
      <c r="VJI116" s="1009"/>
      <c r="VJJ116" s="1009"/>
      <c r="VJK116" s="1009"/>
      <c r="VJL116" s="1009"/>
      <c r="VJM116" s="1009"/>
      <c r="VJN116" s="1009"/>
      <c r="VJO116" s="1009"/>
      <c r="VJP116" s="1009"/>
      <c r="VJQ116" s="1009"/>
      <c r="VJR116" s="1009"/>
      <c r="VJS116" s="1009"/>
      <c r="VJT116" s="1009"/>
      <c r="VJU116" s="1009"/>
      <c r="VJV116" s="1009"/>
      <c r="VJW116" s="1009"/>
      <c r="VJX116" s="1009"/>
      <c r="VJY116" s="1009"/>
      <c r="VJZ116" s="1009"/>
      <c r="VKA116" s="1009"/>
      <c r="VKB116" s="1009"/>
      <c r="VKC116" s="1009"/>
      <c r="VKD116" s="1009"/>
      <c r="VKE116" s="1009"/>
      <c r="VKF116" s="1009"/>
      <c r="VKG116" s="1009"/>
      <c r="VKH116" s="1009"/>
      <c r="VKI116" s="1009"/>
      <c r="VKJ116" s="1009"/>
      <c r="VKK116" s="1009"/>
      <c r="VKL116" s="1009"/>
      <c r="VKM116" s="1009"/>
      <c r="VKN116" s="1009"/>
      <c r="VKO116" s="1009"/>
      <c r="VKP116" s="1009"/>
      <c r="VKQ116" s="1009"/>
      <c r="VKR116" s="1009"/>
      <c r="VKS116" s="1009"/>
      <c r="VKT116" s="1009"/>
      <c r="VKU116" s="1009"/>
      <c r="VKV116" s="1009"/>
      <c r="VKW116" s="1009"/>
      <c r="VKX116" s="1009"/>
      <c r="VKY116" s="1009"/>
      <c r="VKZ116" s="1009"/>
      <c r="VLA116" s="1009"/>
      <c r="VLB116" s="1009"/>
      <c r="VLC116" s="1009"/>
      <c r="VLD116" s="1009"/>
      <c r="VLE116" s="1009"/>
      <c r="VLF116" s="1009"/>
      <c r="VLG116" s="1009"/>
      <c r="VLH116" s="1009"/>
      <c r="VLI116" s="1009"/>
      <c r="VLJ116" s="1009"/>
      <c r="VLK116" s="1009"/>
      <c r="VLL116" s="1009"/>
      <c r="VLM116" s="1009"/>
      <c r="VLN116" s="1009"/>
      <c r="VLO116" s="1009"/>
      <c r="VLP116" s="1009"/>
      <c r="VLQ116" s="1009"/>
      <c r="VLR116" s="1009"/>
      <c r="VLS116" s="1009"/>
      <c r="VLT116" s="1009"/>
      <c r="VLU116" s="1009"/>
      <c r="VLV116" s="1009"/>
      <c r="VLW116" s="1009"/>
      <c r="VLX116" s="1009"/>
      <c r="VLY116" s="1009"/>
      <c r="VLZ116" s="1009"/>
      <c r="VMA116" s="1009"/>
      <c r="VMB116" s="1009"/>
      <c r="VMC116" s="1009"/>
      <c r="VMD116" s="1009"/>
      <c r="VME116" s="1009"/>
      <c r="VMF116" s="1009"/>
      <c r="VMG116" s="1009"/>
      <c r="VMH116" s="1009"/>
      <c r="VMI116" s="1009"/>
      <c r="VMJ116" s="1009"/>
      <c r="VMK116" s="1009"/>
      <c r="VML116" s="1009"/>
      <c r="VMM116" s="1009"/>
      <c r="VMN116" s="1009"/>
      <c r="VMO116" s="1009"/>
      <c r="VMP116" s="1009"/>
      <c r="VMQ116" s="1009"/>
      <c r="VMR116" s="1009"/>
      <c r="VMS116" s="1009"/>
      <c r="VMT116" s="1009"/>
      <c r="VMU116" s="1009"/>
      <c r="VMV116" s="1009"/>
      <c r="VMW116" s="1009"/>
      <c r="VMX116" s="1009"/>
      <c r="VMY116" s="1009"/>
      <c r="VMZ116" s="1009"/>
      <c r="VNA116" s="1009"/>
      <c r="VNB116" s="1009"/>
      <c r="VNC116" s="1009"/>
      <c r="VND116" s="1009"/>
      <c r="VNE116" s="1009"/>
      <c r="VNF116" s="1009"/>
      <c r="VNG116" s="1009"/>
      <c r="VNH116" s="1009"/>
      <c r="VNI116" s="1009"/>
      <c r="VNJ116" s="1009"/>
      <c r="VNK116" s="1009"/>
      <c r="VNL116" s="1009"/>
      <c r="VNM116" s="1009"/>
      <c r="VNN116" s="1009"/>
      <c r="VNO116" s="1009"/>
      <c r="VNP116" s="1009"/>
      <c r="VNQ116" s="1009"/>
      <c r="VNR116" s="1009"/>
      <c r="VNS116" s="1009"/>
      <c r="VNT116" s="1009"/>
      <c r="VNU116" s="1009"/>
      <c r="VNV116" s="1009"/>
      <c r="VNW116" s="1009"/>
      <c r="VNX116" s="1009"/>
      <c r="VNY116" s="1009"/>
      <c r="VNZ116" s="1009"/>
      <c r="VOA116" s="1009"/>
      <c r="VOB116" s="1009"/>
      <c r="VOC116" s="1009"/>
      <c r="VOD116" s="1009"/>
      <c r="VOE116" s="1009"/>
      <c r="VOF116" s="1009"/>
      <c r="VOG116" s="1009"/>
      <c r="VOH116" s="1009"/>
      <c r="VOI116" s="1009"/>
      <c r="VOJ116" s="1009"/>
      <c r="VOK116" s="1009"/>
      <c r="VOL116" s="1009"/>
      <c r="VOM116" s="1009"/>
      <c r="VON116" s="1009"/>
      <c r="VOO116" s="1009"/>
      <c r="VOP116" s="1009"/>
      <c r="VOQ116" s="1009"/>
      <c r="VOR116" s="1009"/>
      <c r="VOS116" s="1009"/>
      <c r="VOT116" s="1009"/>
      <c r="VOU116" s="1009"/>
      <c r="VOV116" s="1009"/>
      <c r="VOW116" s="1009"/>
      <c r="VOX116" s="1009"/>
      <c r="VOY116" s="1009"/>
      <c r="VOZ116" s="1009"/>
      <c r="VPA116" s="1009"/>
      <c r="VPB116" s="1009"/>
      <c r="VPC116" s="1009"/>
      <c r="VPD116" s="1009"/>
      <c r="VPE116" s="1009"/>
      <c r="VPF116" s="1009"/>
      <c r="VPG116" s="1009"/>
      <c r="VPH116" s="1009"/>
      <c r="VPI116" s="1009"/>
      <c r="VPJ116" s="1009"/>
      <c r="VPK116" s="1009"/>
      <c r="VPL116" s="1009"/>
      <c r="VPM116" s="1009"/>
      <c r="VPN116" s="1009"/>
      <c r="VPO116" s="1009"/>
      <c r="VPP116" s="1009"/>
      <c r="VPQ116" s="1009"/>
      <c r="VPR116" s="1009"/>
      <c r="VPS116" s="1009"/>
      <c r="VPT116" s="1009"/>
      <c r="VPU116" s="1009"/>
      <c r="VPV116" s="1009"/>
      <c r="VPW116" s="1009"/>
      <c r="VPX116" s="1009"/>
      <c r="VPY116" s="1009"/>
      <c r="VPZ116" s="1009"/>
      <c r="VQA116" s="1009"/>
      <c r="VQB116" s="1009"/>
      <c r="VQC116" s="1009"/>
      <c r="VQD116" s="1009"/>
      <c r="VQE116" s="1009"/>
      <c r="VQF116" s="1009"/>
      <c r="VQG116" s="1009"/>
      <c r="VQH116" s="1009"/>
      <c r="VQI116" s="1009"/>
      <c r="VQJ116" s="1009"/>
      <c r="VQK116" s="1009"/>
      <c r="VQL116" s="1009"/>
      <c r="VQM116" s="1009"/>
      <c r="VQN116" s="1009"/>
      <c r="VQO116" s="1009"/>
      <c r="VQP116" s="1009"/>
      <c r="VQQ116" s="1009"/>
      <c r="VQR116" s="1009"/>
      <c r="VQS116" s="1009"/>
      <c r="VQT116" s="1009"/>
      <c r="VQU116" s="1009"/>
      <c r="VQV116" s="1009"/>
      <c r="VQW116" s="1009"/>
      <c r="VQX116" s="1009"/>
      <c r="VQY116" s="1009"/>
      <c r="VQZ116" s="1009"/>
      <c r="VRA116" s="1009"/>
      <c r="VRB116" s="1009"/>
      <c r="VRC116" s="1009"/>
      <c r="VRD116" s="1009"/>
      <c r="VRE116" s="1009"/>
      <c r="VRF116" s="1009"/>
      <c r="VRG116" s="1009"/>
      <c r="VRH116" s="1009"/>
      <c r="VRI116" s="1009"/>
      <c r="VRJ116" s="1009"/>
      <c r="VRK116" s="1009"/>
      <c r="VRL116" s="1009"/>
      <c r="VRM116" s="1009"/>
      <c r="VRN116" s="1009"/>
      <c r="VRO116" s="1009"/>
      <c r="VRP116" s="1009"/>
      <c r="VRQ116" s="1009"/>
      <c r="VRR116" s="1009"/>
      <c r="VRS116" s="1009"/>
      <c r="VRT116" s="1009"/>
      <c r="VRU116" s="1009"/>
      <c r="VRV116" s="1009"/>
      <c r="VRW116" s="1009"/>
      <c r="VRX116" s="1009"/>
      <c r="VRY116" s="1009"/>
      <c r="VRZ116" s="1009"/>
      <c r="VSA116" s="1009"/>
      <c r="VSB116" s="1009"/>
      <c r="VSC116" s="1009"/>
      <c r="VSD116" s="1009"/>
      <c r="VSE116" s="1009"/>
      <c r="VSF116" s="1009"/>
      <c r="VSG116" s="1009"/>
      <c r="VSH116" s="1009"/>
      <c r="VSI116" s="1009"/>
      <c r="VSJ116" s="1009"/>
      <c r="VSK116" s="1009"/>
      <c r="VSL116" s="1009"/>
      <c r="VSM116" s="1009"/>
      <c r="VSN116" s="1009"/>
      <c r="VSO116" s="1009"/>
      <c r="VSP116" s="1009"/>
      <c r="VSQ116" s="1009"/>
      <c r="VSR116" s="1009"/>
      <c r="VSS116" s="1009"/>
      <c r="VST116" s="1009"/>
      <c r="VSU116" s="1009"/>
      <c r="VSV116" s="1009"/>
      <c r="VSW116" s="1009"/>
      <c r="VSX116" s="1009"/>
      <c r="VSY116" s="1009"/>
      <c r="VSZ116" s="1009"/>
      <c r="VTA116" s="1009"/>
      <c r="VTB116" s="1009"/>
      <c r="VTC116" s="1009"/>
      <c r="VTD116" s="1009"/>
      <c r="VTE116" s="1009"/>
      <c r="VTF116" s="1009"/>
      <c r="VTG116" s="1009"/>
      <c r="VTH116" s="1009"/>
      <c r="VTI116" s="1009"/>
      <c r="VTJ116" s="1009"/>
      <c r="VTK116" s="1009"/>
      <c r="VTL116" s="1009"/>
      <c r="VTM116" s="1009"/>
      <c r="VTN116" s="1009"/>
      <c r="VTO116" s="1009"/>
      <c r="VTP116" s="1009"/>
      <c r="VTQ116" s="1009"/>
      <c r="VTR116" s="1009"/>
      <c r="VTS116" s="1009"/>
      <c r="VTT116" s="1009"/>
      <c r="VTU116" s="1009"/>
      <c r="VTV116" s="1009"/>
      <c r="VTW116" s="1009"/>
      <c r="VTX116" s="1009"/>
      <c r="VTY116" s="1009"/>
      <c r="VTZ116" s="1009"/>
      <c r="VUA116" s="1009"/>
      <c r="VUB116" s="1009"/>
      <c r="VUC116" s="1009"/>
      <c r="VUD116" s="1009"/>
      <c r="VUE116" s="1009"/>
      <c r="VUF116" s="1009"/>
      <c r="VUG116" s="1009"/>
      <c r="VUH116" s="1009"/>
      <c r="VUI116" s="1009"/>
      <c r="VUJ116" s="1009"/>
      <c r="VUK116" s="1009"/>
      <c r="VUL116" s="1009"/>
      <c r="VUM116" s="1009"/>
      <c r="VUN116" s="1009"/>
      <c r="VUO116" s="1009"/>
      <c r="VUP116" s="1009"/>
      <c r="VUQ116" s="1009"/>
      <c r="VUR116" s="1009"/>
      <c r="VUS116" s="1009"/>
      <c r="VUT116" s="1009"/>
      <c r="VUU116" s="1009"/>
      <c r="VUV116" s="1009"/>
      <c r="VUW116" s="1009"/>
      <c r="VUX116" s="1009"/>
      <c r="VUY116" s="1009"/>
      <c r="VUZ116" s="1009"/>
      <c r="VVA116" s="1009"/>
      <c r="VVB116" s="1009"/>
      <c r="VVC116" s="1009"/>
      <c r="VVD116" s="1009"/>
      <c r="VVE116" s="1009"/>
      <c r="VVF116" s="1009"/>
      <c r="VVG116" s="1009"/>
      <c r="VVH116" s="1009"/>
      <c r="VVI116" s="1009"/>
      <c r="VVJ116" s="1009"/>
      <c r="VVK116" s="1009"/>
      <c r="VVL116" s="1009"/>
      <c r="VVM116" s="1009"/>
      <c r="VVN116" s="1009"/>
      <c r="VVO116" s="1009"/>
      <c r="VVP116" s="1009"/>
      <c r="VVQ116" s="1009"/>
      <c r="VVR116" s="1009"/>
      <c r="VVS116" s="1009"/>
      <c r="VVT116" s="1009"/>
      <c r="VVU116" s="1009"/>
      <c r="VVV116" s="1009"/>
      <c r="VVW116" s="1009"/>
      <c r="VVX116" s="1009"/>
      <c r="VVY116" s="1009"/>
      <c r="VVZ116" s="1009"/>
      <c r="VWA116" s="1009"/>
      <c r="VWB116" s="1009"/>
      <c r="VWC116" s="1009"/>
      <c r="VWD116" s="1009"/>
      <c r="VWE116" s="1009"/>
      <c r="VWF116" s="1009"/>
      <c r="VWG116" s="1009"/>
      <c r="VWH116" s="1009"/>
      <c r="VWI116" s="1009"/>
      <c r="VWJ116" s="1009"/>
      <c r="VWK116" s="1009"/>
      <c r="VWL116" s="1009"/>
      <c r="VWM116" s="1009"/>
      <c r="VWN116" s="1009"/>
      <c r="VWO116" s="1009"/>
      <c r="VWP116" s="1009"/>
      <c r="VWQ116" s="1009"/>
      <c r="VWR116" s="1009"/>
      <c r="VWS116" s="1009"/>
      <c r="VWT116" s="1009"/>
      <c r="VWU116" s="1009"/>
      <c r="VWV116" s="1009"/>
      <c r="VWW116" s="1009"/>
      <c r="VWX116" s="1009"/>
      <c r="VWY116" s="1009"/>
      <c r="VWZ116" s="1009"/>
      <c r="VXA116" s="1009"/>
      <c r="VXB116" s="1009"/>
      <c r="VXC116" s="1009"/>
      <c r="VXD116" s="1009"/>
      <c r="VXE116" s="1009"/>
      <c r="VXF116" s="1009"/>
      <c r="VXG116" s="1009"/>
      <c r="VXH116" s="1009"/>
      <c r="VXI116" s="1009"/>
      <c r="VXJ116" s="1009"/>
      <c r="VXK116" s="1009"/>
      <c r="VXL116" s="1009"/>
      <c r="VXM116" s="1009"/>
      <c r="VXN116" s="1009"/>
      <c r="VXO116" s="1009"/>
      <c r="VXP116" s="1009"/>
      <c r="VXQ116" s="1009"/>
      <c r="VXR116" s="1009"/>
      <c r="VXS116" s="1009"/>
      <c r="VXT116" s="1009"/>
      <c r="VXU116" s="1009"/>
      <c r="VXV116" s="1009"/>
      <c r="VXW116" s="1009"/>
      <c r="VXX116" s="1009"/>
      <c r="VXY116" s="1009"/>
      <c r="VXZ116" s="1009"/>
      <c r="VYA116" s="1009"/>
      <c r="VYB116" s="1009"/>
      <c r="VYC116" s="1009"/>
      <c r="VYD116" s="1009"/>
      <c r="VYE116" s="1009"/>
      <c r="VYF116" s="1009"/>
      <c r="VYG116" s="1009"/>
      <c r="VYH116" s="1009"/>
      <c r="VYI116" s="1009"/>
      <c r="VYJ116" s="1009"/>
      <c r="VYK116" s="1009"/>
      <c r="VYL116" s="1009"/>
      <c r="VYM116" s="1009"/>
      <c r="VYN116" s="1009"/>
      <c r="VYO116" s="1009"/>
      <c r="VYP116" s="1009"/>
      <c r="VYQ116" s="1009"/>
      <c r="VYR116" s="1009"/>
      <c r="VYS116" s="1009"/>
      <c r="VYT116" s="1009"/>
      <c r="VYU116" s="1009"/>
      <c r="VYV116" s="1009"/>
      <c r="VYW116" s="1009"/>
      <c r="VYX116" s="1009"/>
      <c r="VYY116" s="1009"/>
      <c r="VYZ116" s="1009"/>
      <c r="VZA116" s="1009"/>
      <c r="VZB116" s="1009"/>
      <c r="VZC116" s="1009"/>
      <c r="VZD116" s="1009"/>
      <c r="VZE116" s="1009"/>
      <c r="VZF116" s="1009"/>
      <c r="VZG116" s="1009"/>
      <c r="VZH116" s="1009"/>
      <c r="VZI116" s="1009"/>
      <c r="VZJ116" s="1009"/>
      <c r="VZK116" s="1009"/>
      <c r="VZL116" s="1009"/>
      <c r="VZM116" s="1009"/>
      <c r="VZN116" s="1009"/>
      <c r="VZO116" s="1009"/>
      <c r="VZP116" s="1009"/>
      <c r="VZQ116" s="1009"/>
      <c r="VZR116" s="1009"/>
      <c r="VZS116" s="1009"/>
      <c r="VZT116" s="1009"/>
      <c r="VZU116" s="1009"/>
      <c r="VZV116" s="1009"/>
      <c r="VZW116" s="1009"/>
      <c r="VZX116" s="1009"/>
      <c r="VZY116" s="1009"/>
      <c r="VZZ116" s="1009"/>
      <c r="WAA116" s="1009"/>
      <c r="WAB116" s="1009"/>
      <c r="WAC116" s="1009"/>
      <c r="WAD116" s="1009"/>
      <c r="WAE116" s="1009"/>
      <c r="WAF116" s="1009"/>
      <c r="WAG116" s="1009"/>
      <c r="WAH116" s="1009"/>
      <c r="WAI116" s="1009"/>
      <c r="WAJ116" s="1009"/>
      <c r="WAK116" s="1009"/>
      <c r="WAL116" s="1009"/>
      <c r="WAM116" s="1009"/>
      <c r="WAN116" s="1009"/>
      <c r="WAO116" s="1009"/>
      <c r="WAP116" s="1009"/>
      <c r="WAQ116" s="1009"/>
      <c r="WAR116" s="1009"/>
      <c r="WAS116" s="1009"/>
      <c r="WAT116" s="1009"/>
      <c r="WAU116" s="1009"/>
      <c r="WAV116" s="1009"/>
      <c r="WAW116" s="1009"/>
      <c r="WAX116" s="1009"/>
      <c r="WAY116" s="1009"/>
      <c r="WAZ116" s="1009"/>
      <c r="WBA116" s="1009"/>
      <c r="WBB116" s="1009"/>
      <c r="WBC116" s="1009"/>
      <c r="WBD116" s="1009"/>
      <c r="WBE116" s="1009"/>
      <c r="WBF116" s="1009"/>
      <c r="WBG116" s="1009"/>
      <c r="WBH116" s="1009"/>
      <c r="WBI116" s="1009"/>
      <c r="WBJ116" s="1009"/>
      <c r="WBK116" s="1009"/>
      <c r="WBL116" s="1009"/>
      <c r="WBM116" s="1009"/>
      <c r="WBN116" s="1009"/>
      <c r="WBO116" s="1009"/>
      <c r="WBP116" s="1009"/>
      <c r="WBQ116" s="1009"/>
      <c r="WBR116" s="1009"/>
      <c r="WBS116" s="1009"/>
      <c r="WBT116" s="1009"/>
      <c r="WBU116" s="1009"/>
      <c r="WBV116" s="1009"/>
      <c r="WBW116" s="1009"/>
      <c r="WBX116" s="1009"/>
      <c r="WBY116" s="1009"/>
      <c r="WBZ116" s="1009"/>
      <c r="WCA116" s="1009"/>
      <c r="WCB116" s="1009"/>
      <c r="WCC116" s="1009"/>
      <c r="WCD116" s="1009"/>
      <c r="WCE116" s="1009"/>
      <c r="WCF116" s="1009"/>
      <c r="WCG116" s="1009"/>
      <c r="WCH116" s="1009"/>
      <c r="WCI116" s="1009"/>
      <c r="WCJ116" s="1009"/>
      <c r="WCK116" s="1009"/>
      <c r="WCL116" s="1009"/>
      <c r="WCM116" s="1009"/>
      <c r="WCN116" s="1009"/>
      <c r="WCO116" s="1009"/>
      <c r="WCP116" s="1009"/>
      <c r="WCQ116" s="1009"/>
      <c r="WCR116" s="1009"/>
      <c r="WCS116" s="1009"/>
      <c r="WCT116" s="1009"/>
      <c r="WCU116" s="1009"/>
      <c r="WCV116" s="1009"/>
      <c r="WCW116" s="1009"/>
      <c r="WCX116" s="1009"/>
      <c r="WCY116" s="1009"/>
      <c r="WCZ116" s="1009"/>
      <c r="WDA116" s="1009"/>
      <c r="WDB116" s="1009"/>
      <c r="WDC116" s="1009"/>
      <c r="WDD116" s="1009"/>
      <c r="WDE116" s="1009"/>
      <c r="WDF116" s="1009"/>
      <c r="WDG116" s="1009"/>
      <c r="WDH116" s="1009"/>
      <c r="WDI116" s="1009"/>
      <c r="WDJ116" s="1009"/>
      <c r="WDK116" s="1009"/>
      <c r="WDL116" s="1009"/>
      <c r="WDM116" s="1009"/>
      <c r="WDN116" s="1009"/>
      <c r="WDO116" s="1009"/>
      <c r="WDP116" s="1009"/>
      <c r="WDQ116" s="1009"/>
      <c r="WDR116" s="1009"/>
      <c r="WDS116" s="1009"/>
      <c r="WDT116" s="1009"/>
      <c r="WDU116" s="1009"/>
      <c r="WDV116" s="1009"/>
      <c r="WDW116" s="1009"/>
      <c r="WDX116" s="1009"/>
      <c r="WDY116" s="1009"/>
      <c r="WDZ116" s="1009"/>
      <c r="WEA116" s="1009"/>
      <c r="WEB116" s="1009"/>
      <c r="WEC116" s="1009"/>
      <c r="WED116" s="1009"/>
      <c r="WEE116" s="1009"/>
      <c r="WEF116" s="1009"/>
      <c r="WEG116" s="1009"/>
      <c r="WEH116" s="1009"/>
      <c r="WEI116" s="1009"/>
      <c r="WEJ116" s="1009"/>
      <c r="WEK116" s="1009"/>
      <c r="WEL116" s="1009"/>
      <c r="WEM116" s="1009"/>
      <c r="WEN116" s="1009"/>
      <c r="WEO116" s="1009"/>
      <c r="WEP116" s="1009"/>
      <c r="WEQ116" s="1009"/>
      <c r="WER116" s="1009"/>
      <c r="WES116" s="1009"/>
      <c r="WET116" s="1009"/>
      <c r="WEU116" s="1009"/>
      <c r="WEV116" s="1009"/>
      <c r="WEW116" s="1009"/>
      <c r="WEX116" s="1009"/>
      <c r="WEY116" s="1009"/>
      <c r="WEZ116" s="1009"/>
      <c r="WFA116" s="1009"/>
      <c r="WFB116" s="1009"/>
      <c r="WFC116" s="1009"/>
      <c r="WFD116" s="1009"/>
      <c r="WFE116" s="1009"/>
      <c r="WFF116" s="1009"/>
      <c r="WFG116" s="1009"/>
      <c r="WFH116" s="1009"/>
      <c r="WFI116" s="1009"/>
      <c r="WFJ116" s="1009"/>
      <c r="WFK116" s="1009"/>
      <c r="WFL116" s="1009"/>
      <c r="WFM116" s="1009"/>
      <c r="WFN116" s="1009"/>
      <c r="WFO116" s="1009"/>
      <c r="WFP116" s="1009"/>
      <c r="WFQ116" s="1009"/>
      <c r="WFR116" s="1009"/>
      <c r="WFS116" s="1009"/>
      <c r="WFT116" s="1009"/>
      <c r="WFU116" s="1009"/>
      <c r="WFV116" s="1009"/>
      <c r="WFW116" s="1009"/>
      <c r="WFX116" s="1009"/>
      <c r="WFY116" s="1009"/>
      <c r="WFZ116" s="1009"/>
      <c r="WGA116" s="1009"/>
      <c r="WGB116" s="1009"/>
      <c r="WGC116" s="1009"/>
      <c r="WGD116" s="1009"/>
      <c r="WGE116" s="1009"/>
      <c r="WGF116" s="1009"/>
      <c r="WGG116" s="1009"/>
      <c r="WGH116" s="1009"/>
      <c r="WGI116" s="1009"/>
      <c r="WGJ116" s="1009"/>
      <c r="WGK116" s="1009"/>
      <c r="WGL116" s="1009"/>
      <c r="WGM116" s="1009"/>
      <c r="WGN116" s="1009"/>
      <c r="WGO116" s="1009"/>
      <c r="WGP116" s="1009"/>
      <c r="WGQ116" s="1009"/>
      <c r="WGR116" s="1009"/>
      <c r="WGS116" s="1009"/>
      <c r="WGT116" s="1009"/>
      <c r="WGU116" s="1009"/>
      <c r="WGV116" s="1009"/>
      <c r="WGW116" s="1009"/>
      <c r="WGX116" s="1009"/>
      <c r="WGY116" s="1009"/>
      <c r="WGZ116" s="1009"/>
      <c r="WHA116" s="1009"/>
      <c r="WHB116" s="1009"/>
      <c r="WHC116" s="1009"/>
      <c r="WHD116" s="1009"/>
      <c r="WHE116" s="1009"/>
      <c r="WHF116" s="1009"/>
      <c r="WHG116" s="1009"/>
      <c r="WHH116" s="1009"/>
      <c r="WHI116" s="1009"/>
      <c r="WHJ116" s="1009"/>
      <c r="WHK116" s="1009"/>
      <c r="WHL116" s="1009"/>
      <c r="WHM116" s="1009"/>
      <c r="WHN116" s="1009"/>
      <c r="WHO116" s="1009"/>
      <c r="WHP116" s="1009"/>
      <c r="WHQ116" s="1009"/>
      <c r="WHR116" s="1009"/>
      <c r="WHS116" s="1009"/>
      <c r="WHT116" s="1009"/>
      <c r="WHU116" s="1009"/>
      <c r="WHV116" s="1009"/>
      <c r="WHW116" s="1009"/>
      <c r="WHX116" s="1009"/>
      <c r="WHY116" s="1009"/>
      <c r="WHZ116" s="1009"/>
      <c r="WIA116" s="1009"/>
      <c r="WIB116" s="1009"/>
      <c r="WIC116" s="1009"/>
      <c r="WID116" s="1009"/>
      <c r="WIE116" s="1009"/>
      <c r="WIF116" s="1009"/>
      <c r="WIG116" s="1009"/>
      <c r="WIH116" s="1009"/>
      <c r="WII116" s="1009"/>
      <c r="WIJ116" s="1009"/>
      <c r="WIK116" s="1009"/>
      <c r="WIL116" s="1009"/>
      <c r="WIM116" s="1009"/>
      <c r="WIN116" s="1009"/>
      <c r="WIO116" s="1009"/>
      <c r="WIP116" s="1009"/>
      <c r="WIQ116" s="1009"/>
      <c r="WIR116" s="1009"/>
      <c r="WIS116" s="1009"/>
      <c r="WIT116" s="1009"/>
      <c r="WIU116" s="1009"/>
      <c r="WIV116" s="1009"/>
      <c r="WIW116" s="1009"/>
      <c r="WIX116" s="1009"/>
      <c r="WIY116" s="1009"/>
      <c r="WIZ116" s="1009"/>
      <c r="WJA116" s="1009"/>
      <c r="WJB116" s="1009"/>
      <c r="WJC116" s="1009"/>
      <c r="WJD116" s="1009"/>
      <c r="WJE116" s="1009"/>
      <c r="WJF116" s="1009"/>
      <c r="WJG116" s="1009"/>
      <c r="WJH116" s="1009"/>
      <c r="WJI116" s="1009"/>
      <c r="WJJ116" s="1009"/>
      <c r="WJK116" s="1009"/>
      <c r="WJL116" s="1009"/>
      <c r="WJM116" s="1009"/>
      <c r="WJN116" s="1009"/>
      <c r="WJO116" s="1009"/>
      <c r="WJP116" s="1009"/>
      <c r="WJQ116" s="1009"/>
      <c r="WJR116" s="1009"/>
      <c r="WJS116" s="1009"/>
      <c r="WJT116" s="1009"/>
      <c r="WJU116" s="1009"/>
      <c r="WJV116" s="1009"/>
      <c r="WJW116" s="1009"/>
      <c r="WJX116" s="1009"/>
      <c r="WJY116" s="1009"/>
      <c r="WJZ116" s="1009"/>
      <c r="WKA116" s="1009"/>
      <c r="WKB116" s="1009"/>
      <c r="WKC116" s="1009"/>
      <c r="WKD116" s="1009"/>
      <c r="WKE116" s="1009"/>
      <c r="WKF116" s="1009"/>
      <c r="WKG116" s="1009"/>
      <c r="WKH116" s="1009"/>
      <c r="WKI116" s="1009"/>
      <c r="WKJ116" s="1009"/>
      <c r="WKK116" s="1009"/>
      <c r="WKL116" s="1009"/>
      <c r="WKM116" s="1009"/>
      <c r="WKN116" s="1009"/>
      <c r="WKO116" s="1009"/>
      <c r="WKP116" s="1009"/>
      <c r="WKQ116" s="1009"/>
      <c r="WKR116" s="1009"/>
      <c r="WKS116" s="1009"/>
      <c r="WKT116" s="1009"/>
      <c r="WKU116" s="1009"/>
      <c r="WKV116" s="1009"/>
      <c r="WKW116" s="1009"/>
      <c r="WKX116" s="1009"/>
      <c r="WKY116" s="1009"/>
      <c r="WKZ116" s="1009"/>
      <c r="WLA116" s="1009"/>
      <c r="WLB116" s="1009"/>
      <c r="WLC116" s="1009"/>
      <c r="WLD116" s="1009"/>
      <c r="WLE116" s="1009"/>
      <c r="WLF116" s="1009"/>
      <c r="WLG116" s="1009"/>
      <c r="WLH116" s="1009"/>
      <c r="WLI116" s="1009"/>
      <c r="WLJ116" s="1009"/>
      <c r="WLK116" s="1009"/>
      <c r="WLL116" s="1009"/>
      <c r="WLM116" s="1009"/>
      <c r="WLN116" s="1009"/>
      <c r="WLO116" s="1009"/>
      <c r="WLP116" s="1009"/>
      <c r="WLQ116" s="1009"/>
      <c r="WLR116" s="1009"/>
      <c r="WLS116" s="1009"/>
      <c r="WLT116" s="1009"/>
      <c r="WLU116" s="1009"/>
      <c r="WLV116" s="1009"/>
      <c r="WLW116" s="1009"/>
      <c r="WLX116" s="1009"/>
      <c r="WLY116" s="1009"/>
      <c r="WLZ116" s="1009"/>
      <c r="WMA116" s="1009"/>
      <c r="WMB116" s="1009"/>
      <c r="WMC116" s="1009"/>
      <c r="WMD116" s="1009"/>
      <c r="WME116" s="1009"/>
      <c r="WMF116" s="1009"/>
      <c r="WMG116" s="1009"/>
      <c r="WMH116" s="1009"/>
      <c r="WMI116" s="1009"/>
      <c r="WMJ116" s="1009"/>
      <c r="WMK116" s="1009"/>
      <c r="WML116" s="1009"/>
      <c r="WMM116" s="1009"/>
      <c r="WMN116" s="1009"/>
      <c r="WMO116" s="1009"/>
      <c r="WMP116" s="1009"/>
      <c r="WMQ116" s="1009"/>
      <c r="WMR116" s="1009"/>
      <c r="WMS116" s="1009"/>
      <c r="WMT116" s="1009"/>
      <c r="WMU116" s="1009"/>
      <c r="WMV116" s="1009"/>
      <c r="WMW116" s="1009"/>
      <c r="WMX116" s="1009"/>
      <c r="WMY116" s="1009"/>
      <c r="WMZ116" s="1009"/>
      <c r="WNA116" s="1009"/>
      <c r="WNB116" s="1009"/>
      <c r="WNC116" s="1009"/>
      <c r="WND116" s="1009"/>
      <c r="WNE116" s="1009"/>
      <c r="WNF116" s="1009"/>
      <c r="WNG116" s="1009"/>
      <c r="WNH116" s="1009"/>
      <c r="WNI116" s="1009"/>
      <c r="WNJ116" s="1009"/>
      <c r="WNK116" s="1009"/>
      <c r="WNL116" s="1009"/>
      <c r="WNM116" s="1009"/>
      <c r="WNN116" s="1009"/>
      <c r="WNO116" s="1009"/>
      <c r="WNP116" s="1009"/>
      <c r="WNQ116" s="1009"/>
      <c r="WNR116" s="1009"/>
      <c r="WNS116" s="1009"/>
      <c r="WNT116" s="1009"/>
      <c r="WNU116" s="1009"/>
      <c r="WNV116" s="1009"/>
      <c r="WNW116" s="1009"/>
      <c r="WNX116" s="1009"/>
      <c r="WNY116" s="1009"/>
      <c r="WNZ116" s="1009"/>
      <c r="WOA116" s="1009"/>
      <c r="WOB116" s="1009"/>
      <c r="WOC116" s="1009"/>
      <c r="WOD116" s="1009"/>
      <c r="WOE116" s="1009"/>
      <c r="WOF116" s="1009"/>
      <c r="WOG116" s="1009"/>
      <c r="WOH116" s="1009"/>
      <c r="WOI116" s="1009"/>
      <c r="WOJ116" s="1009"/>
      <c r="WOK116" s="1009"/>
      <c r="WOL116" s="1009"/>
      <c r="WOM116" s="1009"/>
      <c r="WON116" s="1009"/>
      <c r="WOO116" s="1009"/>
      <c r="WOP116" s="1009"/>
      <c r="WOQ116" s="1009"/>
      <c r="WOR116" s="1009"/>
      <c r="WOS116" s="1009"/>
      <c r="WOT116" s="1009"/>
      <c r="WOU116" s="1009"/>
      <c r="WOV116" s="1009"/>
      <c r="WOW116" s="1009"/>
      <c r="WOX116" s="1009"/>
      <c r="WOY116" s="1009"/>
      <c r="WOZ116" s="1009"/>
      <c r="WPA116" s="1009"/>
      <c r="WPB116" s="1009"/>
      <c r="WPC116" s="1009"/>
      <c r="WPD116" s="1009"/>
      <c r="WPE116" s="1009"/>
      <c r="WPF116" s="1009"/>
      <c r="WPG116" s="1009"/>
      <c r="WPH116" s="1009"/>
      <c r="WPI116" s="1009"/>
      <c r="WPJ116" s="1009"/>
      <c r="WPK116" s="1009"/>
      <c r="WPL116" s="1009"/>
      <c r="WPM116" s="1009"/>
      <c r="WPN116" s="1009"/>
      <c r="WPO116" s="1009"/>
      <c r="WPP116" s="1009"/>
      <c r="WPQ116" s="1009"/>
      <c r="WPR116" s="1009"/>
      <c r="WPS116" s="1009"/>
      <c r="WPT116" s="1009"/>
      <c r="WPU116" s="1009"/>
      <c r="WPV116" s="1009"/>
      <c r="WPW116" s="1009"/>
      <c r="WPX116" s="1009"/>
      <c r="WPY116" s="1009"/>
      <c r="WPZ116" s="1009"/>
      <c r="WQA116" s="1009"/>
      <c r="WQB116" s="1009"/>
      <c r="WQC116" s="1009"/>
      <c r="WQD116" s="1009"/>
      <c r="WQE116" s="1009"/>
      <c r="WQF116" s="1009"/>
      <c r="WQG116" s="1009"/>
      <c r="WQH116" s="1009"/>
      <c r="WQI116" s="1009"/>
      <c r="WQJ116" s="1009"/>
      <c r="WQK116" s="1009"/>
      <c r="WQL116" s="1009"/>
      <c r="WQM116" s="1009"/>
      <c r="WQN116" s="1009"/>
      <c r="WQO116" s="1009"/>
      <c r="WQP116" s="1009"/>
      <c r="WQQ116" s="1009"/>
      <c r="WQR116" s="1009"/>
      <c r="WQS116" s="1009"/>
      <c r="WQT116" s="1009"/>
      <c r="WQU116" s="1009"/>
      <c r="WQV116" s="1009"/>
      <c r="WQW116" s="1009"/>
      <c r="WQX116" s="1009"/>
      <c r="WQY116" s="1009"/>
      <c r="WQZ116" s="1009"/>
      <c r="WRA116" s="1009"/>
      <c r="WRB116" s="1009"/>
      <c r="WRC116" s="1009"/>
      <c r="WRD116" s="1009"/>
      <c r="WRE116" s="1009"/>
      <c r="WRF116" s="1009"/>
      <c r="WRG116" s="1009"/>
      <c r="WRH116" s="1009"/>
      <c r="WRI116" s="1009"/>
      <c r="WRJ116" s="1009"/>
      <c r="WRK116" s="1009"/>
      <c r="WRL116" s="1009"/>
      <c r="WRM116" s="1009"/>
      <c r="WRN116" s="1009"/>
      <c r="WRO116" s="1009"/>
      <c r="WRP116" s="1009"/>
      <c r="WRQ116" s="1009"/>
      <c r="WRR116" s="1009"/>
      <c r="WRS116" s="1009"/>
      <c r="WRT116" s="1009"/>
      <c r="WRU116" s="1009"/>
      <c r="WRV116" s="1009"/>
      <c r="WRW116" s="1009"/>
      <c r="WRX116" s="1009"/>
      <c r="WRY116" s="1009"/>
      <c r="WRZ116" s="1009"/>
      <c r="WSA116" s="1009"/>
      <c r="WSB116" s="1009"/>
      <c r="WSC116" s="1009"/>
      <c r="WSD116" s="1009"/>
      <c r="WSE116" s="1009"/>
      <c r="WSF116" s="1009"/>
      <c r="WSG116" s="1009"/>
      <c r="WSH116" s="1009"/>
      <c r="WSI116" s="1009"/>
      <c r="WSJ116" s="1009"/>
      <c r="WSK116" s="1009"/>
      <c r="WSL116" s="1009"/>
      <c r="WSM116" s="1009"/>
      <c r="WSN116" s="1009"/>
      <c r="WSO116" s="1009"/>
      <c r="WSP116" s="1009"/>
      <c r="WSQ116" s="1009"/>
      <c r="WSR116" s="1009"/>
      <c r="WSS116" s="1009"/>
      <c r="WST116" s="1009"/>
      <c r="WSU116" s="1009"/>
      <c r="WSV116" s="1009"/>
      <c r="WSW116" s="1009"/>
      <c r="WSX116" s="1009"/>
      <c r="WSY116" s="1009"/>
      <c r="WSZ116" s="1009"/>
      <c r="WTA116" s="1009"/>
      <c r="WTB116" s="1009"/>
      <c r="WTC116" s="1009"/>
      <c r="WTD116" s="1009"/>
      <c r="WTE116" s="1009"/>
      <c r="WTF116" s="1009"/>
      <c r="WTG116" s="1009"/>
      <c r="WTH116" s="1009"/>
      <c r="WTI116" s="1009"/>
      <c r="WTJ116" s="1009"/>
      <c r="WTK116" s="1009"/>
      <c r="WTL116" s="1009"/>
      <c r="WTM116" s="1009"/>
      <c r="WTN116" s="1009"/>
      <c r="WTO116" s="1009"/>
      <c r="WTP116" s="1009"/>
      <c r="WTQ116" s="1009"/>
      <c r="WTR116" s="1009"/>
      <c r="WTS116" s="1009"/>
      <c r="WTT116" s="1009"/>
      <c r="WTU116" s="1009"/>
      <c r="WTV116" s="1009"/>
      <c r="WTW116" s="1009"/>
      <c r="WTX116" s="1009"/>
      <c r="WTY116" s="1009"/>
      <c r="WTZ116" s="1009"/>
      <c r="WUA116" s="1009"/>
      <c r="WUB116" s="1009"/>
      <c r="WUC116" s="1009"/>
      <c r="WUD116" s="1009"/>
      <c r="WUE116" s="1009"/>
      <c r="WUF116" s="1009"/>
      <c r="WUG116" s="1009"/>
      <c r="WUH116" s="1009"/>
      <c r="WUI116" s="1009"/>
      <c r="WUJ116" s="1009"/>
      <c r="WUK116" s="1009"/>
      <c r="WUL116" s="1009"/>
      <c r="WUM116" s="1009"/>
      <c r="WUN116" s="1009"/>
      <c r="WUO116" s="1009"/>
      <c r="WUP116" s="1009"/>
      <c r="WUQ116" s="1009"/>
      <c r="WUR116" s="1009"/>
      <c r="WUS116" s="1009"/>
      <c r="WUT116" s="1009"/>
      <c r="WUU116" s="1009"/>
      <c r="WUV116" s="1009"/>
      <c r="WUW116" s="1009"/>
      <c r="WUX116" s="1009"/>
      <c r="WUY116" s="1009"/>
      <c r="WUZ116" s="1009"/>
      <c r="WVA116" s="1009"/>
      <c r="WVB116" s="1009"/>
      <c r="WVC116" s="1009"/>
      <c r="WVD116" s="1009"/>
      <c r="WVE116" s="1009"/>
      <c r="WVF116" s="1009"/>
      <c r="WVG116" s="1009"/>
      <c r="WVH116" s="1009"/>
      <c r="WVI116" s="1009"/>
      <c r="WVJ116" s="1009"/>
      <c r="WVK116" s="1009"/>
      <c r="WVL116" s="1009"/>
      <c r="WVM116" s="1009"/>
      <c r="WVN116" s="1009"/>
      <c r="WVO116" s="1009"/>
      <c r="WVP116" s="1009"/>
      <c r="WVQ116" s="1009"/>
      <c r="WVR116" s="1009"/>
      <c r="WVS116" s="1009"/>
      <c r="WVT116" s="1009"/>
      <c r="WVU116" s="1009"/>
      <c r="WVV116" s="1009"/>
      <c r="WVW116" s="1009"/>
      <c r="WVX116" s="1009"/>
      <c r="WVY116" s="1009"/>
      <c r="WVZ116" s="1009"/>
      <c r="WWA116" s="1009"/>
      <c r="WWB116" s="1009"/>
      <c r="WWC116" s="1009"/>
      <c r="WWD116" s="1009"/>
      <c r="WWE116" s="1009"/>
      <c r="WWF116" s="1009"/>
      <c r="WWG116" s="1009"/>
      <c r="WWH116" s="1009"/>
      <c r="WWI116" s="1009"/>
      <c r="WWJ116" s="1009"/>
      <c r="WWK116" s="1009"/>
      <c r="WWL116" s="1009"/>
      <c r="WWM116" s="1009"/>
      <c r="WWN116" s="1009"/>
      <c r="WWO116" s="1009"/>
      <c r="WWP116" s="1009"/>
      <c r="WWQ116" s="1009"/>
      <c r="WWR116" s="1009"/>
      <c r="WWS116" s="1009"/>
      <c r="WWT116" s="1009"/>
      <c r="WWU116" s="1009"/>
      <c r="WWV116" s="1009"/>
      <c r="WWW116" s="1009"/>
      <c r="WWX116" s="1009"/>
      <c r="WWY116" s="1009"/>
      <c r="WWZ116" s="1009"/>
      <c r="WXA116" s="1009"/>
      <c r="WXB116" s="1009"/>
      <c r="WXC116" s="1009"/>
      <c r="WXD116" s="1009"/>
      <c r="WXE116" s="1009"/>
      <c r="WXF116" s="1009"/>
      <c r="WXG116" s="1009"/>
      <c r="WXH116" s="1009"/>
      <c r="WXI116" s="1009"/>
      <c r="WXJ116" s="1009"/>
      <c r="WXK116" s="1009"/>
      <c r="WXL116" s="1009"/>
      <c r="WXM116" s="1009"/>
      <c r="WXN116" s="1009"/>
      <c r="WXO116" s="1009"/>
      <c r="WXP116" s="1009"/>
      <c r="WXQ116" s="1009"/>
      <c r="WXR116" s="1009"/>
      <c r="WXS116" s="1009"/>
      <c r="WXT116" s="1009"/>
      <c r="WXU116" s="1009"/>
      <c r="WXV116" s="1009"/>
      <c r="WXW116" s="1009"/>
      <c r="WXX116" s="1009"/>
      <c r="WXY116" s="1009"/>
      <c r="WXZ116" s="1009"/>
      <c r="WYA116" s="1009"/>
      <c r="WYB116" s="1009"/>
      <c r="WYC116" s="1009"/>
      <c r="WYD116" s="1009"/>
      <c r="WYE116" s="1009"/>
      <c r="WYF116" s="1009"/>
      <c r="WYG116" s="1009"/>
      <c r="WYH116" s="1009"/>
      <c r="WYI116" s="1009"/>
      <c r="WYJ116" s="1009"/>
      <c r="WYK116" s="1009"/>
      <c r="WYL116" s="1009"/>
      <c r="WYM116" s="1009"/>
      <c r="WYN116" s="1009"/>
      <c r="WYO116" s="1009"/>
      <c r="WYP116" s="1009"/>
      <c r="WYQ116" s="1009"/>
      <c r="WYR116" s="1009"/>
      <c r="WYS116" s="1009"/>
      <c r="WYT116" s="1009"/>
      <c r="WYU116" s="1009"/>
      <c r="WYV116" s="1009"/>
      <c r="WYW116" s="1009"/>
      <c r="WYX116" s="1009"/>
      <c r="WYY116" s="1009"/>
      <c r="WYZ116" s="1009"/>
      <c r="WZA116" s="1009"/>
      <c r="WZB116" s="1009"/>
      <c r="WZC116" s="1009"/>
      <c r="WZD116" s="1009"/>
      <c r="WZE116" s="1009"/>
      <c r="WZF116" s="1009"/>
      <c r="WZG116" s="1009"/>
      <c r="WZH116" s="1009"/>
      <c r="WZI116" s="1009"/>
      <c r="WZJ116" s="1009"/>
      <c r="WZK116" s="1009"/>
      <c r="WZL116" s="1009"/>
      <c r="WZM116" s="1009"/>
      <c r="WZN116" s="1009"/>
      <c r="WZO116" s="1009"/>
      <c r="WZP116" s="1009"/>
      <c r="WZQ116" s="1009"/>
      <c r="WZR116" s="1009"/>
      <c r="WZS116" s="1009"/>
      <c r="WZT116" s="1009"/>
      <c r="WZU116" s="1009"/>
      <c r="WZV116" s="1009"/>
      <c r="WZW116" s="1009"/>
      <c r="WZX116" s="1009"/>
      <c r="WZY116" s="1009"/>
      <c r="WZZ116" s="1009"/>
      <c r="XAA116" s="1009"/>
      <c r="XAB116" s="1009"/>
      <c r="XAC116" s="1009"/>
      <c r="XAD116" s="1009"/>
      <c r="XAE116" s="1009"/>
      <c r="XAF116" s="1009"/>
      <c r="XAG116" s="1009"/>
      <c r="XAH116" s="1009"/>
      <c r="XAI116" s="1009"/>
      <c r="XAJ116" s="1009"/>
      <c r="XAK116" s="1009"/>
      <c r="XAL116" s="1009"/>
      <c r="XAM116" s="1009"/>
      <c r="XAN116" s="1009"/>
      <c r="XAO116" s="1009"/>
      <c r="XAP116" s="1009"/>
      <c r="XAQ116" s="1009"/>
      <c r="XAR116" s="1009"/>
      <c r="XAS116" s="1009"/>
      <c r="XAT116" s="1009"/>
      <c r="XAU116" s="1009"/>
      <c r="XAV116" s="1009"/>
      <c r="XAW116" s="1009"/>
      <c r="XAX116" s="1009"/>
      <c r="XAY116" s="1009"/>
      <c r="XAZ116" s="1009"/>
      <c r="XBA116" s="1009"/>
      <c r="XBB116" s="1009"/>
      <c r="XBC116" s="1009"/>
      <c r="XBD116" s="1009"/>
      <c r="XBE116" s="1009"/>
      <c r="XBF116" s="1009"/>
      <c r="XBG116" s="1009"/>
      <c r="XBH116" s="1009"/>
      <c r="XBI116" s="1009"/>
      <c r="XBJ116" s="1009"/>
      <c r="XBK116" s="1009"/>
      <c r="XBL116" s="1009"/>
      <c r="XBM116" s="1009"/>
      <c r="XBN116" s="1009"/>
      <c r="XBO116" s="1009"/>
      <c r="XBP116" s="1009"/>
      <c r="XBQ116" s="1009"/>
      <c r="XBR116" s="1009"/>
      <c r="XBS116" s="1009"/>
      <c r="XBT116" s="1009"/>
      <c r="XBU116" s="1009"/>
      <c r="XBV116" s="1009"/>
      <c r="XBW116" s="1009"/>
      <c r="XBX116" s="1009"/>
      <c r="XBY116" s="1009"/>
      <c r="XBZ116" s="1009"/>
      <c r="XCA116" s="1009"/>
      <c r="XCB116" s="1009"/>
      <c r="XCC116" s="1009"/>
      <c r="XCD116" s="1009"/>
      <c r="XCE116" s="1009"/>
      <c r="XCF116" s="1009"/>
      <c r="XCG116" s="1009"/>
      <c r="XCH116" s="1009"/>
      <c r="XCI116" s="1009"/>
      <c r="XCJ116" s="1009"/>
      <c r="XCK116" s="1009"/>
      <c r="XCL116" s="1009"/>
      <c r="XCM116" s="1009"/>
      <c r="XCN116" s="1009"/>
      <c r="XCO116" s="1009"/>
      <c r="XCP116" s="1009"/>
      <c r="XCQ116" s="1009"/>
      <c r="XCR116" s="1009"/>
      <c r="XCS116" s="1009"/>
      <c r="XCT116" s="1009"/>
      <c r="XCU116" s="1009"/>
      <c r="XCV116" s="1009"/>
      <c r="XCW116" s="1009"/>
      <c r="XCX116" s="1009"/>
      <c r="XCY116" s="1009"/>
      <c r="XCZ116" s="1009"/>
      <c r="XDA116" s="1009"/>
      <c r="XDB116" s="1009"/>
      <c r="XDC116" s="1009"/>
      <c r="XDD116" s="1009"/>
      <c r="XDE116" s="1009"/>
      <c r="XDF116" s="1009"/>
      <c r="XDG116" s="1009"/>
      <c r="XDH116" s="1009"/>
      <c r="XDI116" s="1009"/>
      <c r="XDJ116" s="1009"/>
      <c r="XDK116" s="1009"/>
      <c r="XDL116" s="1009"/>
      <c r="XDM116" s="1009"/>
      <c r="XDN116" s="1009"/>
      <c r="XDO116" s="1009"/>
      <c r="XDP116" s="1009"/>
      <c r="XDQ116" s="1009"/>
      <c r="XDR116" s="1009"/>
      <c r="XDS116" s="1009"/>
      <c r="XDT116" s="1009"/>
      <c r="XDU116" s="1009"/>
      <c r="XDV116" s="1009"/>
      <c r="XDW116" s="1009"/>
      <c r="XDX116" s="1009"/>
      <c r="XDY116" s="1009"/>
      <c r="XDZ116" s="1009"/>
      <c r="XEA116" s="1009"/>
      <c r="XEB116" s="1009"/>
      <c r="XEC116" s="1009"/>
      <c r="XED116" s="1009"/>
      <c r="XEE116" s="1009"/>
      <c r="XEF116" s="1009"/>
      <c r="XEG116" s="1009"/>
      <c r="XEH116" s="1009"/>
      <c r="XEI116" s="1009"/>
      <c r="XEJ116" s="1009"/>
      <c r="XEK116" s="1009"/>
      <c r="XEL116" s="1009"/>
      <c r="XEM116" s="1009"/>
      <c r="XEN116" s="1009"/>
      <c r="XEO116" s="1009"/>
      <c r="XEP116" s="1009"/>
      <c r="XEQ116" s="1009"/>
      <c r="XER116" s="1009"/>
      <c r="XES116" s="1009"/>
      <c r="XET116" s="1009"/>
      <c r="XEU116" s="1009"/>
      <c r="XEV116" s="1009"/>
      <c r="XEW116" s="1009"/>
      <c r="XEX116" s="1009"/>
      <c r="XEY116" s="1009"/>
      <c r="XEZ116" s="1009"/>
      <c r="XFA116" s="1009"/>
      <c r="XFB116" s="1009"/>
      <c r="XFC116" s="1009"/>
    </row>
    <row r="117" spans="1:16383" ht="11.25" customHeight="1" x14ac:dyDescent="0.2">
      <c r="A117" s="1040" t="str">
        <f t="shared" ref="A117:A118" si="22">A67</f>
        <v>h/ Escapement estimated at Lower Granite Dam.</v>
      </c>
      <c r="B117" s="1040"/>
      <c r="C117" s="1040"/>
      <c r="D117" s="1040"/>
      <c r="E117" s="1040"/>
      <c r="F117" s="1040"/>
      <c r="G117" s="1040"/>
      <c r="H117" s="1040"/>
      <c r="I117" s="1040"/>
      <c r="J117" s="1040"/>
      <c r="K117" s="1040"/>
      <c r="L117" s="1040"/>
      <c r="M117" s="1009"/>
      <c r="N117" s="1009"/>
      <c r="O117" s="1009"/>
      <c r="P117" s="1009"/>
      <c r="Q117" s="1009"/>
      <c r="R117" s="1009"/>
      <c r="S117" s="1009"/>
      <c r="T117" s="1009"/>
      <c r="U117" s="1009"/>
      <c r="V117" s="1009"/>
      <c r="W117" s="1009"/>
      <c r="X117" s="1009"/>
      <c r="Y117" s="1009"/>
      <c r="Z117" s="1009"/>
      <c r="AA117" s="1009"/>
      <c r="AB117" s="1009"/>
      <c r="AC117" s="1009"/>
      <c r="AD117" s="1009"/>
      <c r="AE117" s="1009"/>
      <c r="AF117" s="1009"/>
      <c r="AG117" s="1009"/>
      <c r="AH117" s="1009"/>
      <c r="AI117" s="1009"/>
      <c r="AJ117" s="1009"/>
      <c r="AK117" s="1009"/>
      <c r="AL117" s="1009"/>
      <c r="AM117" s="1009"/>
      <c r="AN117" s="1009"/>
      <c r="AO117" s="1009"/>
      <c r="AP117" s="1009"/>
      <c r="AQ117" s="1009"/>
      <c r="AR117" s="1009"/>
      <c r="AS117" s="1009"/>
      <c r="AT117" s="1009"/>
      <c r="AU117" s="1009"/>
      <c r="AV117" s="1009"/>
      <c r="AW117" s="1009"/>
      <c r="AX117" s="1009"/>
      <c r="AY117" s="1009"/>
      <c r="AZ117" s="1009"/>
      <c r="BA117" s="1009"/>
      <c r="BB117" s="1009"/>
      <c r="BC117" s="1009"/>
      <c r="BD117" s="1009"/>
      <c r="BE117" s="1009"/>
      <c r="BF117" s="1009"/>
      <c r="BG117" s="1009"/>
      <c r="BH117" s="1009"/>
      <c r="BI117" s="1009"/>
      <c r="BJ117" s="1009"/>
      <c r="BK117" s="1009"/>
      <c r="BL117" s="1009"/>
      <c r="BM117" s="1009"/>
      <c r="BN117" s="1009"/>
      <c r="BO117" s="1009"/>
      <c r="BP117" s="1009"/>
      <c r="BQ117" s="1009"/>
      <c r="BR117" s="1009"/>
      <c r="BS117" s="1009"/>
      <c r="BT117" s="1009"/>
      <c r="BU117" s="1009"/>
      <c r="BV117" s="1009"/>
      <c r="BW117" s="1009"/>
      <c r="BX117" s="1009"/>
      <c r="BY117" s="1009"/>
      <c r="BZ117" s="1009"/>
      <c r="CA117" s="1009"/>
      <c r="CB117" s="1009"/>
      <c r="CC117" s="1009"/>
      <c r="CD117" s="1009"/>
      <c r="CE117" s="1009"/>
      <c r="CF117" s="1009"/>
      <c r="CG117" s="1009"/>
      <c r="CH117" s="1009"/>
      <c r="CI117" s="1009"/>
      <c r="CJ117" s="1009"/>
      <c r="CK117" s="1009"/>
      <c r="CL117" s="1009"/>
      <c r="CM117" s="1009"/>
      <c r="CN117" s="1009"/>
      <c r="CO117" s="1009"/>
      <c r="CP117" s="1009"/>
      <c r="CQ117" s="1009"/>
      <c r="CR117" s="1009"/>
      <c r="CS117" s="1009"/>
      <c r="CT117" s="1009"/>
      <c r="CU117" s="1009"/>
      <c r="CV117" s="1009"/>
      <c r="CW117" s="1009"/>
      <c r="CX117" s="1009"/>
      <c r="CY117" s="1009"/>
      <c r="CZ117" s="1009"/>
      <c r="DA117" s="1009"/>
      <c r="DB117" s="1009"/>
      <c r="DC117" s="1009"/>
      <c r="DD117" s="1009"/>
      <c r="DE117" s="1009"/>
      <c r="DF117" s="1009"/>
      <c r="DG117" s="1009"/>
      <c r="DH117" s="1009"/>
      <c r="DI117" s="1009"/>
      <c r="DJ117" s="1009"/>
      <c r="DK117" s="1009"/>
      <c r="DL117" s="1009"/>
      <c r="DM117" s="1009"/>
      <c r="DN117" s="1009"/>
      <c r="DO117" s="1009"/>
      <c r="DP117" s="1009"/>
      <c r="DQ117" s="1009"/>
      <c r="DR117" s="1009"/>
      <c r="DS117" s="1009"/>
      <c r="DT117" s="1009"/>
      <c r="DU117" s="1009"/>
      <c r="DV117" s="1009"/>
      <c r="DW117" s="1009"/>
      <c r="DX117" s="1009"/>
      <c r="DY117" s="1009"/>
      <c r="DZ117" s="1009"/>
      <c r="EA117" s="1009"/>
      <c r="EB117" s="1009"/>
      <c r="EC117" s="1009"/>
      <c r="ED117" s="1009"/>
      <c r="EE117" s="1009"/>
      <c r="EF117" s="1009"/>
      <c r="EG117" s="1009"/>
      <c r="EH117" s="1009"/>
      <c r="EI117" s="1009"/>
      <c r="EJ117" s="1009"/>
      <c r="EK117" s="1009"/>
      <c r="EL117" s="1009"/>
      <c r="EM117" s="1009"/>
      <c r="EN117" s="1009"/>
      <c r="EO117" s="1009"/>
      <c r="EP117" s="1009"/>
      <c r="EQ117" s="1009"/>
      <c r="ER117" s="1009"/>
      <c r="ES117" s="1009"/>
      <c r="ET117" s="1009"/>
      <c r="EU117" s="1009"/>
      <c r="EV117" s="1009"/>
      <c r="EW117" s="1009"/>
      <c r="EX117" s="1009"/>
      <c r="EY117" s="1009"/>
      <c r="EZ117" s="1009"/>
      <c r="FA117" s="1009"/>
      <c r="FB117" s="1009"/>
      <c r="FC117" s="1009"/>
      <c r="FD117" s="1009"/>
      <c r="FE117" s="1009"/>
      <c r="FF117" s="1009"/>
      <c r="FG117" s="1009"/>
      <c r="FH117" s="1009"/>
      <c r="FI117" s="1009"/>
      <c r="FJ117" s="1009"/>
      <c r="FK117" s="1009"/>
      <c r="FL117" s="1009"/>
      <c r="FM117" s="1009"/>
      <c r="FN117" s="1009"/>
      <c r="FO117" s="1009"/>
      <c r="FP117" s="1009"/>
      <c r="FQ117" s="1009"/>
      <c r="FR117" s="1009"/>
      <c r="FS117" s="1009"/>
      <c r="FT117" s="1009"/>
      <c r="FU117" s="1009"/>
      <c r="FV117" s="1009"/>
      <c r="FW117" s="1009"/>
      <c r="FX117" s="1009"/>
      <c r="FY117" s="1009"/>
      <c r="FZ117" s="1009"/>
      <c r="GA117" s="1009"/>
      <c r="GB117" s="1009"/>
      <c r="GC117" s="1009"/>
      <c r="GD117" s="1009"/>
      <c r="GE117" s="1009"/>
      <c r="GF117" s="1009"/>
      <c r="GG117" s="1009"/>
      <c r="GH117" s="1009"/>
      <c r="GI117" s="1009"/>
      <c r="GJ117" s="1009"/>
      <c r="GK117" s="1009"/>
      <c r="GL117" s="1009"/>
      <c r="GM117" s="1009"/>
      <c r="GN117" s="1009"/>
      <c r="GO117" s="1009"/>
      <c r="GP117" s="1009"/>
      <c r="GQ117" s="1009"/>
      <c r="GR117" s="1009"/>
      <c r="GS117" s="1009"/>
      <c r="GT117" s="1009"/>
      <c r="GU117" s="1009"/>
      <c r="GV117" s="1009"/>
      <c r="GW117" s="1009"/>
      <c r="GX117" s="1009"/>
      <c r="GY117" s="1009"/>
      <c r="GZ117" s="1009"/>
      <c r="HA117" s="1009"/>
      <c r="HB117" s="1009"/>
      <c r="HC117" s="1009"/>
      <c r="HD117" s="1009"/>
      <c r="HE117" s="1009"/>
      <c r="HF117" s="1009"/>
      <c r="HG117" s="1009"/>
      <c r="HH117" s="1009"/>
      <c r="HI117" s="1009"/>
      <c r="HJ117" s="1009"/>
      <c r="HK117" s="1009"/>
      <c r="HL117" s="1009"/>
      <c r="HM117" s="1009"/>
      <c r="HN117" s="1009"/>
      <c r="HO117" s="1009"/>
      <c r="HP117" s="1009"/>
      <c r="HQ117" s="1009"/>
      <c r="HR117" s="1009"/>
      <c r="HS117" s="1009"/>
      <c r="HT117" s="1009"/>
      <c r="HU117" s="1009"/>
      <c r="HV117" s="1009"/>
      <c r="HW117" s="1009"/>
      <c r="HX117" s="1009"/>
      <c r="HY117" s="1009"/>
      <c r="HZ117" s="1009"/>
      <c r="IA117" s="1009"/>
      <c r="IB117" s="1009"/>
      <c r="IC117" s="1009"/>
      <c r="ID117" s="1009"/>
      <c r="IE117" s="1009"/>
      <c r="IF117" s="1009"/>
      <c r="IG117" s="1009"/>
      <c r="IH117" s="1009"/>
      <c r="II117" s="1009"/>
      <c r="IJ117" s="1009"/>
      <c r="IK117" s="1009"/>
      <c r="IL117" s="1009"/>
      <c r="IM117" s="1009"/>
      <c r="IN117" s="1009"/>
      <c r="IO117" s="1009"/>
      <c r="IP117" s="1009"/>
      <c r="IQ117" s="1009"/>
      <c r="IR117" s="1009"/>
      <c r="IS117" s="1009"/>
      <c r="IT117" s="1009"/>
      <c r="IU117" s="1009"/>
      <c r="IV117" s="1009"/>
      <c r="IW117" s="1009"/>
      <c r="IX117" s="1009"/>
      <c r="IY117" s="1009"/>
      <c r="IZ117" s="1009"/>
      <c r="JA117" s="1009"/>
      <c r="JB117" s="1009"/>
      <c r="JC117" s="1009"/>
      <c r="JD117" s="1009"/>
      <c r="JE117" s="1009"/>
      <c r="JF117" s="1009"/>
      <c r="JG117" s="1009"/>
      <c r="JH117" s="1009"/>
      <c r="JI117" s="1009"/>
      <c r="JJ117" s="1009"/>
      <c r="JK117" s="1009"/>
      <c r="JL117" s="1009"/>
      <c r="JM117" s="1009"/>
      <c r="JN117" s="1009"/>
      <c r="JO117" s="1009"/>
      <c r="JP117" s="1009"/>
      <c r="JQ117" s="1009"/>
      <c r="JR117" s="1009"/>
      <c r="JS117" s="1009"/>
      <c r="JT117" s="1009"/>
      <c r="JU117" s="1009"/>
      <c r="JV117" s="1009"/>
      <c r="JW117" s="1009"/>
      <c r="JX117" s="1009"/>
      <c r="JY117" s="1009"/>
      <c r="JZ117" s="1009"/>
      <c r="KA117" s="1009"/>
      <c r="KB117" s="1009"/>
      <c r="KC117" s="1009"/>
      <c r="KD117" s="1009"/>
      <c r="KE117" s="1009"/>
      <c r="KF117" s="1009"/>
      <c r="KG117" s="1009"/>
      <c r="KH117" s="1009"/>
      <c r="KI117" s="1009"/>
      <c r="KJ117" s="1009"/>
      <c r="KK117" s="1009"/>
      <c r="KL117" s="1009"/>
      <c r="KM117" s="1009"/>
      <c r="KN117" s="1009"/>
      <c r="KO117" s="1009"/>
      <c r="KP117" s="1009"/>
      <c r="KQ117" s="1009"/>
      <c r="KR117" s="1009"/>
      <c r="KS117" s="1009"/>
      <c r="KT117" s="1009"/>
      <c r="KU117" s="1009"/>
      <c r="KV117" s="1009"/>
      <c r="KW117" s="1009"/>
      <c r="KX117" s="1009"/>
      <c r="KY117" s="1009"/>
      <c r="KZ117" s="1009"/>
      <c r="LA117" s="1009"/>
      <c r="LB117" s="1009"/>
      <c r="LC117" s="1009"/>
      <c r="LD117" s="1009"/>
      <c r="LE117" s="1009"/>
      <c r="LF117" s="1009"/>
      <c r="LG117" s="1009"/>
      <c r="LH117" s="1009"/>
      <c r="LI117" s="1009"/>
      <c r="LJ117" s="1009"/>
      <c r="LK117" s="1009"/>
      <c r="LL117" s="1009"/>
      <c r="LM117" s="1009"/>
      <c r="LN117" s="1009"/>
      <c r="LO117" s="1009"/>
      <c r="LP117" s="1009"/>
      <c r="LQ117" s="1009"/>
      <c r="LR117" s="1009"/>
      <c r="LS117" s="1009"/>
      <c r="LT117" s="1009"/>
      <c r="LU117" s="1009"/>
      <c r="LV117" s="1009"/>
      <c r="LW117" s="1009"/>
      <c r="LX117" s="1009"/>
      <c r="LY117" s="1009"/>
      <c r="LZ117" s="1009"/>
      <c r="MA117" s="1009"/>
      <c r="MB117" s="1009"/>
      <c r="MC117" s="1009"/>
      <c r="MD117" s="1009"/>
      <c r="ME117" s="1009"/>
      <c r="MF117" s="1009"/>
      <c r="MG117" s="1009"/>
      <c r="MH117" s="1009"/>
      <c r="MI117" s="1009"/>
      <c r="MJ117" s="1009"/>
      <c r="MK117" s="1009"/>
      <c r="ML117" s="1009"/>
      <c r="MM117" s="1009"/>
      <c r="MN117" s="1009"/>
      <c r="MO117" s="1009"/>
      <c r="MP117" s="1009"/>
      <c r="MQ117" s="1009"/>
      <c r="MR117" s="1009"/>
      <c r="MS117" s="1009"/>
      <c r="MT117" s="1009"/>
      <c r="MU117" s="1009"/>
      <c r="MV117" s="1009"/>
      <c r="MW117" s="1009"/>
      <c r="MX117" s="1009"/>
      <c r="MY117" s="1009"/>
      <c r="MZ117" s="1009"/>
      <c r="NA117" s="1009"/>
      <c r="NB117" s="1009"/>
      <c r="NC117" s="1009"/>
      <c r="ND117" s="1009"/>
      <c r="NE117" s="1009"/>
      <c r="NF117" s="1009"/>
      <c r="NG117" s="1009"/>
      <c r="NH117" s="1009"/>
      <c r="NI117" s="1009"/>
      <c r="NJ117" s="1009"/>
      <c r="NK117" s="1009"/>
      <c r="NL117" s="1009"/>
      <c r="NM117" s="1009"/>
      <c r="NN117" s="1009"/>
      <c r="NO117" s="1009"/>
      <c r="NP117" s="1009"/>
      <c r="NQ117" s="1009"/>
      <c r="NR117" s="1009"/>
      <c r="NS117" s="1009"/>
      <c r="NT117" s="1009"/>
      <c r="NU117" s="1009"/>
      <c r="NV117" s="1009"/>
      <c r="NW117" s="1009"/>
      <c r="NX117" s="1009"/>
      <c r="NY117" s="1009"/>
      <c r="NZ117" s="1009"/>
      <c r="OA117" s="1009"/>
      <c r="OB117" s="1009"/>
      <c r="OC117" s="1009"/>
      <c r="OD117" s="1009"/>
      <c r="OE117" s="1009"/>
      <c r="OF117" s="1009"/>
      <c r="OG117" s="1009"/>
      <c r="OH117" s="1009"/>
      <c r="OI117" s="1009"/>
      <c r="OJ117" s="1009"/>
      <c r="OK117" s="1009"/>
      <c r="OL117" s="1009"/>
      <c r="OM117" s="1009"/>
      <c r="ON117" s="1009"/>
      <c r="OO117" s="1009"/>
      <c r="OP117" s="1009"/>
      <c r="OQ117" s="1009"/>
      <c r="OR117" s="1009"/>
      <c r="OS117" s="1009"/>
      <c r="OT117" s="1009"/>
      <c r="OU117" s="1009"/>
      <c r="OV117" s="1009"/>
      <c r="OW117" s="1009"/>
      <c r="OX117" s="1009"/>
      <c r="OY117" s="1009"/>
      <c r="OZ117" s="1009"/>
      <c r="PA117" s="1009"/>
      <c r="PB117" s="1009"/>
      <c r="PC117" s="1009"/>
      <c r="PD117" s="1009"/>
      <c r="PE117" s="1009"/>
      <c r="PF117" s="1009"/>
      <c r="PG117" s="1009"/>
      <c r="PH117" s="1009"/>
      <c r="PI117" s="1009"/>
      <c r="PJ117" s="1009"/>
      <c r="PK117" s="1009"/>
      <c r="PL117" s="1009"/>
      <c r="PM117" s="1009"/>
      <c r="PN117" s="1009"/>
      <c r="PO117" s="1009"/>
      <c r="PP117" s="1009"/>
      <c r="PQ117" s="1009"/>
      <c r="PR117" s="1009"/>
      <c r="PS117" s="1009"/>
      <c r="PT117" s="1009"/>
      <c r="PU117" s="1009"/>
      <c r="PV117" s="1009"/>
      <c r="PW117" s="1009"/>
      <c r="PX117" s="1009"/>
      <c r="PY117" s="1009"/>
      <c r="PZ117" s="1009"/>
      <c r="QA117" s="1009"/>
      <c r="QB117" s="1009"/>
      <c r="QC117" s="1009"/>
      <c r="QD117" s="1009"/>
      <c r="QE117" s="1009"/>
      <c r="QF117" s="1009"/>
      <c r="QG117" s="1009"/>
      <c r="QH117" s="1009"/>
      <c r="QI117" s="1009"/>
      <c r="QJ117" s="1009"/>
      <c r="QK117" s="1009"/>
      <c r="QL117" s="1009"/>
      <c r="QM117" s="1009"/>
      <c r="QN117" s="1009"/>
      <c r="QO117" s="1009"/>
      <c r="QP117" s="1009"/>
      <c r="QQ117" s="1009"/>
      <c r="QR117" s="1009"/>
      <c r="QS117" s="1009"/>
      <c r="QT117" s="1009"/>
      <c r="QU117" s="1009"/>
      <c r="QV117" s="1009"/>
      <c r="QW117" s="1009"/>
      <c r="QX117" s="1009"/>
      <c r="QY117" s="1009"/>
      <c r="QZ117" s="1009"/>
      <c r="RA117" s="1009"/>
      <c r="RB117" s="1009"/>
      <c r="RC117" s="1009"/>
      <c r="RD117" s="1009"/>
      <c r="RE117" s="1009"/>
      <c r="RF117" s="1009"/>
      <c r="RG117" s="1009"/>
      <c r="RH117" s="1009"/>
      <c r="RI117" s="1009"/>
      <c r="RJ117" s="1009"/>
      <c r="RK117" s="1009"/>
      <c r="RL117" s="1009"/>
      <c r="RM117" s="1009"/>
      <c r="RN117" s="1009"/>
      <c r="RO117" s="1009"/>
      <c r="RP117" s="1009"/>
      <c r="RQ117" s="1009"/>
      <c r="RR117" s="1009"/>
      <c r="RS117" s="1009"/>
      <c r="RT117" s="1009"/>
      <c r="RU117" s="1009"/>
      <c r="RV117" s="1009"/>
      <c r="RW117" s="1009"/>
      <c r="RX117" s="1009"/>
      <c r="RY117" s="1009"/>
      <c r="RZ117" s="1009"/>
      <c r="SA117" s="1009"/>
      <c r="SB117" s="1009"/>
      <c r="SC117" s="1009"/>
      <c r="SD117" s="1009"/>
      <c r="SE117" s="1009"/>
      <c r="SF117" s="1009"/>
      <c r="SG117" s="1009"/>
      <c r="SH117" s="1009"/>
      <c r="SI117" s="1009"/>
      <c r="SJ117" s="1009"/>
      <c r="SK117" s="1009"/>
      <c r="SL117" s="1009"/>
      <c r="SM117" s="1009"/>
      <c r="SN117" s="1009"/>
      <c r="SO117" s="1009"/>
      <c r="SP117" s="1009"/>
      <c r="SQ117" s="1009"/>
      <c r="SR117" s="1009"/>
      <c r="SS117" s="1009"/>
      <c r="ST117" s="1009"/>
      <c r="SU117" s="1009"/>
      <c r="SV117" s="1009"/>
      <c r="SW117" s="1009"/>
      <c r="SX117" s="1009"/>
      <c r="SY117" s="1009"/>
      <c r="SZ117" s="1009"/>
      <c r="TA117" s="1009"/>
      <c r="TB117" s="1009"/>
      <c r="TC117" s="1009"/>
      <c r="TD117" s="1009"/>
      <c r="TE117" s="1009"/>
      <c r="TF117" s="1009"/>
      <c r="TG117" s="1009"/>
      <c r="TH117" s="1009"/>
      <c r="TI117" s="1009"/>
      <c r="TJ117" s="1009"/>
      <c r="TK117" s="1009"/>
      <c r="TL117" s="1009"/>
      <c r="TM117" s="1009"/>
      <c r="TN117" s="1009"/>
      <c r="TO117" s="1009"/>
      <c r="TP117" s="1009"/>
      <c r="TQ117" s="1009"/>
      <c r="TR117" s="1009"/>
      <c r="TS117" s="1009"/>
      <c r="TT117" s="1009"/>
      <c r="TU117" s="1009"/>
      <c r="TV117" s="1009"/>
      <c r="TW117" s="1009"/>
      <c r="TX117" s="1009"/>
      <c r="TY117" s="1009"/>
      <c r="TZ117" s="1009"/>
      <c r="UA117" s="1009"/>
      <c r="UB117" s="1009"/>
      <c r="UC117" s="1009"/>
      <c r="UD117" s="1009"/>
      <c r="UE117" s="1009"/>
      <c r="UF117" s="1009"/>
      <c r="UG117" s="1009"/>
      <c r="UH117" s="1009"/>
      <c r="UI117" s="1009"/>
      <c r="UJ117" s="1009"/>
      <c r="UK117" s="1009"/>
      <c r="UL117" s="1009"/>
      <c r="UM117" s="1009"/>
      <c r="UN117" s="1009"/>
      <c r="UO117" s="1009"/>
      <c r="UP117" s="1009"/>
      <c r="UQ117" s="1009"/>
      <c r="UR117" s="1009"/>
      <c r="US117" s="1009"/>
      <c r="UT117" s="1009"/>
      <c r="UU117" s="1009"/>
      <c r="UV117" s="1009"/>
      <c r="UW117" s="1009"/>
      <c r="UX117" s="1009"/>
      <c r="UY117" s="1009"/>
      <c r="UZ117" s="1009"/>
      <c r="VA117" s="1009"/>
      <c r="VB117" s="1009"/>
      <c r="VC117" s="1009"/>
      <c r="VD117" s="1009"/>
      <c r="VE117" s="1009"/>
      <c r="VF117" s="1009"/>
      <c r="VG117" s="1009"/>
      <c r="VH117" s="1009"/>
      <c r="VI117" s="1009"/>
      <c r="VJ117" s="1009"/>
      <c r="VK117" s="1009"/>
      <c r="VL117" s="1009"/>
      <c r="VM117" s="1009"/>
      <c r="VN117" s="1009"/>
      <c r="VO117" s="1009"/>
      <c r="VP117" s="1009"/>
      <c r="VQ117" s="1009"/>
      <c r="VR117" s="1009"/>
      <c r="VS117" s="1009"/>
      <c r="VT117" s="1009"/>
      <c r="VU117" s="1009"/>
      <c r="VV117" s="1009"/>
      <c r="VW117" s="1009"/>
      <c r="VX117" s="1009"/>
      <c r="VY117" s="1009"/>
      <c r="VZ117" s="1009"/>
      <c r="WA117" s="1009"/>
      <c r="WB117" s="1009"/>
      <c r="WC117" s="1009"/>
      <c r="WD117" s="1009"/>
      <c r="WE117" s="1009"/>
      <c r="WF117" s="1009"/>
      <c r="WG117" s="1009"/>
      <c r="WH117" s="1009"/>
      <c r="WI117" s="1009"/>
      <c r="WJ117" s="1009"/>
      <c r="WK117" s="1009"/>
      <c r="WL117" s="1009"/>
      <c r="WM117" s="1009"/>
      <c r="WN117" s="1009"/>
      <c r="WO117" s="1009"/>
      <c r="WP117" s="1009"/>
      <c r="WQ117" s="1009"/>
      <c r="WR117" s="1009"/>
      <c r="WS117" s="1009"/>
      <c r="WT117" s="1009"/>
      <c r="WU117" s="1009"/>
      <c r="WV117" s="1009"/>
      <c r="WW117" s="1009"/>
      <c r="WX117" s="1009"/>
      <c r="WY117" s="1009"/>
      <c r="WZ117" s="1009"/>
      <c r="XA117" s="1009"/>
      <c r="XB117" s="1009"/>
      <c r="XC117" s="1009"/>
      <c r="XD117" s="1009"/>
      <c r="XE117" s="1009"/>
      <c r="XF117" s="1009"/>
      <c r="XG117" s="1009"/>
      <c r="XH117" s="1009"/>
      <c r="XI117" s="1009"/>
      <c r="XJ117" s="1009"/>
      <c r="XK117" s="1009"/>
      <c r="XL117" s="1009"/>
      <c r="XM117" s="1009"/>
      <c r="XN117" s="1009"/>
      <c r="XO117" s="1009"/>
      <c r="XP117" s="1009"/>
      <c r="XQ117" s="1009"/>
      <c r="XR117" s="1009"/>
      <c r="XS117" s="1009"/>
      <c r="XT117" s="1009"/>
      <c r="XU117" s="1009"/>
      <c r="XV117" s="1009"/>
      <c r="XW117" s="1009"/>
      <c r="XX117" s="1009"/>
      <c r="XY117" s="1009"/>
      <c r="XZ117" s="1009"/>
      <c r="YA117" s="1009"/>
      <c r="YB117" s="1009"/>
      <c r="YC117" s="1009"/>
      <c r="YD117" s="1009"/>
      <c r="YE117" s="1009"/>
      <c r="YF117" s="1009"/>
      <c r="YG117" s="1009"/>
      <c r="YH117" s="1009"/>
      <c r="YI117" s="1009"/>
      <c r="YJ117" s="1009"/>
      <c r="YK117" s="1009"/>
      <c r="YL117" s="1009"/>
      <c r="YM117" s="1009"/>
      <c r="YN117" s="1009"/>
      <c r="YO117" s="1009"/>
      <c r="YP117" s="1009"/>
      <c r="YQ117" s="1009"/>
      <c r="YR117" s="1009"/>
      <c r="YS117" s="1009"/>
      <c r="YT117" s="1009"/>
      <c r="YU117" s="1009"/>
      <c r="YV117" s="1009"/>
      <c r="YW117" s="1009"/>
      <c r="YX117" s="1009"/>
      <c r="YY117" s="1009"/>
      <c r="YZ117" s="1009"/>
      <c r="ZA117" s="1009"/>
      <c r="ZB117" s="1009"/>
      <c r="ZC117" s="1009"/>
      <c r="ZD117" s="1009"/>
      <c r="ZE117" s="1009"/>
      <c r="ZF117" s="1009"/>
      <c r="ZG117" s="1009"/>
      <c r="ZH117" s="1009"/>
      <c r="ZI117" s="1009"/>
      <c r="ZJ117" s="1009"/>
      <c r="ZK117" s="1009"/>
      <c r="ZL117" s="1009"/>
      <c r="ZM117" s="1009"/>
      <c r="ZN117" s="1009"/>
      <c r="ZO117" s="1009"/>
      <c r="ZP117" s="1009"/>
      <c r="ZQ117" s="1009"/>
      <c r="ZR117" s="1009"/>
      <c r="ZS117" s="1009"/>
      <c r="ZT117" s="1009"/>
      <c r="ZU117" s="1009"/>
      <c r="ZV117" s="1009"/>
      <c r="ZW117" s="1009"/>
      <c r="ZX117" s="1009"/>
      <c r="ZY117" s="1009"/>
      <c r="ZZ117" s="1009"/>
      <c r="AAA117" s="1009"/>
      <c r="AAB117" s="1009"/>
      <c r="AAC117" s="1009"/>
      <c r="AAD117" s="1009"/>
      <c r="AAE117" s="1009"/>
      <c r="AAF117" s="1009"/>
      <c r="AAG117" s="1009"/>
      <c r="AAH117" s="1009"/>
      <c r="AAI117" s="1009"/>
      <c r="AAJ117" s="1009"/>
      <c r="AAK117" s="1009"/>
      <c r="AAL117" s="1009"/>
      <c r="AAM117" s="1009"/>
      <c r="AAN117" s="1009"/>
      <c r="AAO117" s="1009"/>
      <c r="AAP117" s="1009"/>
      <c r="AAQ117" s="1009"/>
      <c r="AAR117" s="1009"/>
      <c r="AAS117" s="1009"/>
      <c r="AAT117" s="1009"/>
      <c r="AAU117" s="1009"/>
      <c r="AAV117" s="1009"/>
      <c r="AAW117" s="1009"/>
      <c r="AAX117" s="1009"/>
      <c r="AAY117" s="1009"/>
      <c r="AAZ117" s="1009"/>
      <c r="ABA117" s="1009"/>
      <c r="ABB117" s="1009"/>
      <c r="ABC117" s="1009"/>
      <c r="ABD117" s="1009"/>
      <c r="ABE117" s="1009"/>
      <c r="ABF117" s="1009"/>
      <c r="ABG117" s="1009"/>
      <c r="ABH117" s="1009"/>
      <c r="ABI117" s="1009"/>
      <c r="ABJ117" s="1009"/>
      <c r="ABK117" s="1009"/>
      <c r="ABL117" s="1009"/>
      <c r="ABM117" s="1009"/>
      <c r="ABN117" s="1009"/>
      <c r="ABO117" s="1009"/>
      <c r="ABP117" s="1009"/>
      <c r="ABQ117" s="1009"/>
      <c r="ABR117" s="1009"/>
      <c r="ABS117" s="1009"/>
      <c r="ABT117" s="1009"/>
      <c r="ABU117" s="1009"/>
      <c r="ABV117" s="1009"/>
      <c r="ABW117" s="1009"/>
      <c r="ABX117" s="1009"/>
      <c r="ABY117" s="1009"/>
      <c r="ABZ117" s="1009"/>
      <c r="ACA117" s="1009"/>
      <c r="ACB117" s="1009"/>
      <c r="ACC117" s="1009"/>
      <c r="ACD117" s="1009"/>
      <c r="ACE117" s="1009"/>
      <c r="ACF117" s="1009"/>
      <c r="ACG117" s="1009"/>
      <c r="ACH117" s="1009"/>
      <c r="ACI117" s="1009"/>
      <c r="ACJ117" s="1009"/>
      <c r="ACK117" s="1009"/>
      <c r="ACL117" s="1009"/>
      <c r="ACM117" s="1009"/>
      <c r="ACN117" s="1009"/>
      <c r="ACO117" s="1009"/>
      <c r="ACP117" s="1009"/>
      <c r="ACQ117" s="1009"/>
      <c r="ACR117" s="1009"/>
      <c r="ACS117" s="1009"/>
      <c r="ACT117" s="1009"/>
      <c r="ACU117" s="1009"/>
      <c r="ACV117" s="1009"/>
      <c r="ACW117" s="1009"/>
      <c r="ACX117" s="1009"/>
      <c r="ACY117" s="1009"/>
      <c r="ACZ117" s="1009"/>
      <c r="ADA117" s="1009"/>
      <c r="ADB117" s="1009"/>
      <c r="ADC117" s="1009"/>
      <c r="ADD117" s="1009"/>
      <c r="ADE117" s="1009"/>
      <c r="ADF117" s="1009"/>
      <c r="ADG117" s="1009"/>
      <c r="ADH117" s="1009"/>
      <c r="ADI117" s="1009"/>
      <c r="ADJ117" s="1009"/>
      <c r="ADK117" s="1009"/>
      <c r="ADL117" s="1009"/>
      <c r="ADM117" s="1009"/>
      <c r="ADN117" s="1009"/>
      <c r="ADO117" s="1009"/>
      <c r="ADP117" s="1009"/>
      <c r="ADQ117" s="1009"/>
      <c r="ADR117" s="1009"/>
      <c r="ADS117" s="1009"/>
      <c r="ADT117" s="1009"/>
      <c r="ADU117" s="1009"/>
      <c r="ADV117" s="1009"/>
      <c r="ADW117" s="1009"/>
      <c r="ADX117" s="1009"/>
      <c r="ADY117" s="1009"/>
      <c r="ADZ117" s="1009"/>
      <c r="AEA117" s="1009"/>
      <c r="AEB117" s="1009"/>
      <c r="AEC117" s="1009"/>
      <c r="AED117" s="1009"/>
      <c r="AEE117" s="1009"/>
      <c r="AEF117" s="1009"/>
      <c r="AEG117" s="1009"/>
      <c r="AEH117" s="1009"/>
      <c r="AEI117" s="1009"/>
      <c r="AEJ117" s="1009"/>
      <c r="AEK117" s="1009"/>
      <c r="AEL117" s="1009"/>
      <c r="AEM117" s="1009"/>
      <c r="AEN117" s="1009"/>
      <c r="AEO117" s="1009"/>
      <c r="AEP117" s="1009"/>
      <c r="AEQ117" s="1009"/>
      <c r="AER117" s="1009"/>
      <c r="AES117" s="1009"/>
      <c r="AET117" s="1009"/>
      <c r="AEU117" s="1009"/>
      <c r="AEV117" s="1009"/>
      <c r="AEW117" s="1009"/>
      <c r="AEX117" s="1009"/>
      <c r="AEY117" s="1009"/>
      <c r="AEZ117" s="1009"/>
      <c r="AFA117" s="1009"/>
      <c r="AFB117" s="1009"/>
      <c r="AFC117" s="1009"/>
      <c r="AFD117" s="1009"/>
      <c r="AFE117" s="1009"/>
      <c r="AFF117" s="1009"/>
      <c r="AFG117" s="1009"/>
      <c r="AFH117" s="1009"/>
      <c r="AFI117" s="1009"/>
      <c r="AFJ117" s="1009"/>
      <c r="AFK117" s="1009"/>
      <c r="AFL117" s="1009"/>
      <c r="AFM117" s="1009"/>
      <c r="AFN117" s="1009"/>
      <c r="AFO117" s="1009"/>
      <c r="AFP117" s="1009"/>
      <c r="AFQ117" s="1009"/>
      <c r="AFR117" s="1009"/>
      <c r="AFS117" s="1009"/>
      <c r="AFT117" s="1009"/>
      <c r="AFU117" s="1009"/>
      <c r="AFV117" s="1009"/>
      <c r="AFW117" s="1009"/>
      <c r="AFX117" s="1009"/>
      <c r="AFY117" s="1009"/>
      <c r="AFZ117" s="1009"/>
      <c r="AGA117" s="1009"/>
      <c r="AGB117" s="1009"/>
      <c r="AGC117" s="1009"/>
      <c r="AGD117" s="1009"/>
      <c r="AGE117" s="1009"/>
      <c r="AGF117" s="1009"/>
      <c r="AGG117" s="1009"/>
      <c r="AGH117" s="1009"/>
      <c r="AGI117" s="1009"/>
      <c r="AGJ117" s="1009"/>
      <c r="AGK117" s="1009"/>
      <c r="AGL117" s="1009"/>
      <c r="AGM117" s="1009"/>
      <c r="AGN117" s="1009"/>
      <c r="AGO117" s="1009"/>
      <c r="AGP117" s="1009"/>
      <c r="AGQ117" s="1009"/>
      <c r="AGR117" s="1009"/>
      <c r="AGS117" s="1009"/>
      <c r="AGT117" s="1009"/>
      <c r="AGU117" s="1009"/>
      <c r="AGV117" s="1009"/>
      <c r="AGW117" s="1009"/>
      <c r="AGX117" s="1009"/>
      <c r="AGY117" s="1009"/>
      <c r="AGZ117" s="1009"/>
      <c r="AHA117" s="1009"/>
      <c r="AHB117" s="1009"/>
      <c r="AHC117" s="1009"/>
      <c r="AHD117" s="1009"/>
      <c r="AHE117" s="1009"/>
      <c r="AHF117" s="1009"/>
      <c r="AHG117" s="1009"/>
      <c r="AHH117" s="1009"/>
      <c r="AHI117" s="1009"/>
      <c r="AHJ117" s="1009"/>
      <c r="AHK117" s="1009"/>
      <c r="AHL117" s="1009"/>
      <c r="AHM117" s="1009"/>
      <c r="AHN117" s="1009"/>
      <c r="AHO117" s="1009"/>
      <c r="AHP117" s="1009"/>
      <c r="AHQ117" s="1009"/>
      <c r="AHR117" s="1009"/>
      <c r="AHS117" s="1009"/>
      <c r="AHT117" s="1009"/>
      <c r="AHU117" s="1009"/>
      <c r="AHV117" s="1009"/>
      <c r="AHW117" s="1009"/>
      <c r="AHX117" s="1009"/>
      <c r="AHY117" s="1009"/>
      <c r="AHZ117" s="1009"/>
      <c r="AIA117" s="1009"/>
      <c r="AIB117" s="1009"/>
      <c r="AIC117" s="1009"/>
      <c r="AID117" s="1009"/>
      <c r="AIE117" s="1009"/>
      <c r="AIF117" s="1009"/>
      <c r="AIG117" s="1009"/>
      <c r="AIH117" s="1009"/>
      <c r="AII117" s="1009"/>
      <c r="AIJ117" s="1009"/>
      <c r="AIK117" s="1009"/>
      <c r="AIL117" s="1009"/>
      <c r="AIM117" s="1009"/>
      <c r="AIN117" s="1009"/>
      <c r="AIO117" s="1009"/>
      <c r="AIP117" s="1009"/>
      <c r="AIQ117" s="1009"/>
      <c r="AIR117" s="1009"/>
      <c r="AIS117" s="1009"/>
      <c r="AIT117" s="1009"/>
      <c r="AIU117" s="1009"/>
      <c r="AIV117" s="1009"/>
      <c r="AIW117" s="1009"/>
      <c r="AIX117" s="1009"/>
      <c r="AIY117" s="1009"/>
      <c r="AIZ117" s="1009"/>
      <c r="AJA117" s="1009"/>
      <c r="AJB117" s="1009"/>
      <c r="AJC117" s="1009"/>
      <c r="AJD117" s="1009"/>
      <c r="AJE117" s="1009"/>
      <c r="AJF117" s="1009"/>
      <c r="AJG117" s="1009"/>
      <c r="AJH117" s="1009"/>
      <c r="AJI117" s="1009"/>
      <c r="AJJ117" s="1009"/>
      <c r="AJK117" s="1009"/>
      <c r="AJL117" s="1009"/>
      <c r="AJM117" s="1009"/>
      <c r="AJN117" s="1009"/>
      <c r="AJO117" s="1009"/>
      <c r="AJP117" s="1009"/>
      <c r="AJQ117" s="1009"/>
      <c r="AJR117" s="1009"/>
      <c r="AJS117" s="1009"/>
      <c r="AJT117" s="1009"/>
      <c r="AJU117" s="1009"/>
      <c r="AJV117" s="1009"/>
      <c r="AJW117" s="1009"/>
      <c r="AJX117" s="1009"/>
      <c r="AJY117" s="1009"/>
      <c r="AJZ117" s="1009"/>
      <c r="AKA117" s="1009"/>
      <c r="AKB117" s="1009"/>
      <c r="AKC117" s="1009"/>
      <c r="AKD117" s="1009"/>
      <c r="AKE117" s="1009"/>
      <c r="AKF117" s="1009"/>
      <c r="AKG117" s="1009"/>
      <c r="AKH117" s="1009"/>
      <c r="AKI117" s="1009"/>
      <c r="AKJ117" s="1009"/>
      <c r="AKK117" s="1009"/>
      <c r="AKL117" s="1009"/>
      <c r="AKM117" s="1009"/>
      <c r="AKN117" s="1009"/>
      <c r="AKO117" s="1009"/>
      <c r="AKP117" s="1009"/>
      <c r="AKQ117" s="1009"/>
      <c r="AKR117" s="1009"/>
      <c r="AKS117" s="1009"/>
      <c r="AKT117" s="1009"/>
      <c r="AKU117" s="1009"/>
      <c r="AKV117" s="1009"/>
      <c r="AKW117" s="1009"/>
      <c r="AKX117" s="1009"/>
      <c r="AKY117" s="1009"/>
      <c r="AKZ117" s="1009"/>
      <c r="ALA117" s="1009"/>
      <c r="ALB117" s="1009"/>
      <c r="ALC117" s="1009"/>
      <c r="ALD117" s="1009"/>
      <c r="ALE117" s="1009"/>
      <c r="ALF117" s="1009"/>
      <c r="ALG117" s="1009"/>
      <c r="ALH117" s="1009"/>
      <c r="ALI117" s="1009"/>
      <c r="ALJ117" s="1009"/>
      <c r="ALK117" s="1009"/>
      <c r="ALL117" s="1009"/>
      <c r="ALM117" s="1009"/>
      <c r="ALN117" s="1009"/>
      <c r="ALO117" s="1009"/>
      <c r="ALP117" s="1009"/>
      <c r="ALQ117" s="1009"/>
      <c r="ALR117" s="1009"/>
      <c r="ALS117" s="1009"/>
      <c r="ALT117" s="1009"/>
      <c r="ALU117" s="1009"/>
      <c r="ALV117" s="1009"/>
      <c r="ALW117" s="1009"/>
      <c r="ALX117" s="1009"/>
      <c r="ALY117" s="1009"/>
      <c r="ALZ117" s="1009"/>
      <c r="AMA117" s="1009"/>
      <c r="AMB117" s="1009"/>
      <c r="AMC117" s="1009"/>
      <c r="AMD117" s="1009"/>
      <c r="AME117" s="1009"/>
      <c r="AMF117" s="1009"/>
      <c r="AMG117" s="1009"/>
      <c r="AMH117" s="1009"/>
      <c r="AMI117" s="1009"/>
      <c r="AMJ117" s="1009"/>
      <c r="AMK117" s="1009"/>
      <c r="AML117" s="1009"/>
      <c r="AMM117" s="1009"/>
      <c r="AMN117" s="1009"/>
      <c r="AMO117" s="1009"/>
      <c r="AMP117" s="1009"/>
      <c r="AMQ117" s="1009"/>
      <c r="AMR117" s="1009"/>
      <c r="AMS117" s="1009"/>
      <c r="AMT117" s="1009"/>
      <c r="AMU117" s="1009"/>
      <c r="AMV117" s="1009"/>
      <c r="AMW117" s="1009"/>
      <c r="AMX117" s="1009"/>
      <c r="AMY117" s="1009"/>
      <c r="AMZ117" s="1009"/>
      <c r="ANA117" s="1009"/>
      <c r="ANB117" s="1009"/>
      <c r="ANC117" s="1009"/>
      <c r="AND117" s="1009"/>
      <c r="ANE117" s="1009"/>
      <c r="ANF117" s="1009"/>
      <c r="ANG117" s="1009"/>
      <c r="ANH117" s="1009"/>
      <c r="ANI117" s="1009"/>
      <c r="ANJ117" s="1009"/>
      <c r="ANK117" s="1009"/>
      <c r="ANL117" s="1009"/>
      <c r="ANM117" s="1009"/>
      <c r="ANN117" s="1009"/>
      <c r="ANO117" s="1009"/>
      <c r="ANP117" s="1009"/>
      <c r="ANQ117" s="1009"/>
      <c r="ANR117" s="1009"/>
      <c r="ANS117" s="1009"/>
      <c r="ANT117" s="1009"/>
      <c r="ANU117" s="1009"/>
      <c r="ANV117" s="1009"/>
      <c r="ANW117" s="1009"/>
      <c r="ANX117" s="1009"/>
      <c r="ANY117" s="1009"/>
      <c r="ANZ117" s="1009"/>
      <c r="AOA117" s="1009"/>
      <c r="AOB117" s="1009"/>
      <c r="AOC117" s="1009"/>
      <c r="AOD117" s="1009"/>
      <c r="AOE117" s="1009"/>
      <c r="AOF117" s="1009"/>
      <c r="AOG117" s="1009"/>
      <c r="AOH117" s="1009"/>
      <c r="AOI117" s="1009"/>
      <c r="AOJ117" s="1009"/>
      <c r="AOK117" s="1009"/>
      <c r="AOL117" s="1009"/>
      <c r="AOM117" s="1009"/>
      <c r="AON117" s="1009"/>
      <c r="AOO117" s="1009"/>
      <c r="AOP117" s="1009"/>
      <c r="AOQ117" s="1009"/>
      <c r="AOR117" s="1009"/>
      <c r="AOS117" s="1009"/>
      <c r="AOT117" s="1009"/>
      <c r="AOU117" s="1009"/>
      <c r="AOV117" s="1009"/>
      <c r="AOW117" s="1009"/>
      <c r="AOX117" s="1009"/>
      <c r="AOY117" s="1009"/>
      <c r="AOZ117" s="1009"/>
      <c r="APA117" s="1009"/>
      <c r="APB117" s="1009"/>
      <c r="APC117" s="1009"/>
      <c r="APD117" s="1009"/>
      <c r="APE117" s="1009"/>
      <c r="APF117" s="1009"/>
      <c r="APG117" s="1009"/>
      <c r="APH117" s="1009"/>
      <c r="API117" s="1009"/>
      <c r="APJ117" s="1009"/>
      <c r="APK117" s="1009"/>
      <c r="APL117" s="1009"/>
      <c r="APM117" s="1009"/>
      <c r="APN117" s="1009"/>
      <c r="APO117" s="1009"/>
      <c r="APP117" s="1009"/>
      <c r="APQ117" s="1009"/>
      <c r="APR117" s="1009"/>
      <c r="APS117" s="1009"/>
      <c r="APT117" s="1009"/>
      <c r="APU117" s="1009"/>
      <c r="APV117" s="1009"/>
      <c r="APW117" s="1009"/>
      <c r="APX117" s="1009"/>
      <c r="APY117" s="1009"/>
      <c r="APZ117" s="1009"/>
      <c r="AQA117" s="1009"/>
      <c r="AQB117" s="1009"/>
      <c r="AQC117" s="1009"/>
      <c r="AQD117" s="1009"/>
      <c r="AQE117" s="1009"/>
      <c r="AQF117" s="1009"/>
      <c r="AQG117" s="1009"/>
      <c r="AQH117" s="1009"/>
      <c r="AQI117" s="1009"/>
      <c r="AQJ117" s="1009"/>
      <c r="AQK117" s="1009"/>
      <c r="AQL117" s="1009"/>
      <c r="AQM117" s="1009"/>
      <c r="AQN117" s="1009"/>
      <c r="AQO117" s="1009"/>
      <c r="AQP117" s="1009"/>
      <c r="AQQ117" s="1009"/>
      <c r="AQR117" s="1009"/>
      <c r="AQS117" s="1009"/>
      <c r="AQT117" s="1009"/>
      <c r="AQU117" s="1009"/>
      <c r="AQV117" s="1009"/>
      <c r="AQW117" s="1009"/>
      <c r="AQX117" s="1009"/>
      <c r="AQY117" s="1009"/>
      <c r="AQZ117" s="1009"/>
      <c r="ARA117" s="1009"/>
      <c r="ARB117" s="1009"/>
      <c r="ARC117" s="1009"/>
      <c r="ARD117" s="1009"/>
      <c r="ARE117" s="1009"/>
      <c r="ARF117" s="1009"/>
      <c r="ARG117" s="1009"/>
      <c r="ARH117" s="1009"/>
      <c r="ARI117" s="1009"/>
      <c r="ARJ117" s="1009"/>
      <c r="ARK117" s="1009"/>
      <c r="ARL117" s="1009"/>
      <c r="ARM117" s="1009"/>
      <c r="ARN117" s="1009"/>
      <c r="ARO117" s="1009"/>
      <c r="ARP117" s="1009"/>
      <c r="ARQ117" s="1009"/>
      <c r="ARR117" s="1009"/>
      <c r="ARS117" s="1009"/>
      <c r="ART117" s="1009"/>
      <c r="ARU117" s="1009"/>
      <c r="ARV117" s="1009"/>
      <c r="ARW117" s="1009"/>
      <c r="ARX117" s="1009"/>
      <c r="ARY117" s="1009"/>
      <c r="ARZ117" s="1009"/>
      <c r="ASA117" s="1009"/>
      <c r="ASB117" s="1009"/>
      <c r="ASC117" s="1009"/>
      <c r="ASD117" s="1009"/>
      <c r="ASE117" s="1009"/>
      <c r="ASF117" s="1009"/>
      <c r="ASG117" s="1009"/>
      <c r="ASH117" s="1009"/>
      <c r="ASI117" s="1009"/>
      <c r="ASJ117" s="1009"/>
      <c r="ASK117" s="1009"/>
      <c r="ASL117" s="1009"/>
      <c r="ASM117" s="1009"/>
      <c r="ASN117" s="1009"/>
      <c r="ASO117" s="1009"/>
      <c r="ASP117" s="1009"/>
      <c r="ASQ117" s="1009"/>
      <c r="ASR117" s="1009"/>
      <c r="ASS117" s="1009"/>
      <c r="AST117" s="1009"/>
      <c r="ASU117" s="1009"/>
      <c r="ASV117" s="1009"/>
      <c r="ASW117" s="1009"/>
      <c r="ASX117" s="1009"/>
      <c r="ASY117" s="1009"/>
      <c r="ASZ117" s="1009"/>
      <c r="ATA117" s="1009"/>
      <c r="ATB117" s="1009"/>
      <c r="ATC117" s="1009"/>
      <c r="ATD117" s="1009"/>
      <c r="ATE117" s="1009"/>
      <c r="ATF117" s="1009"/>
      <c r="ATG117" s="1009"/>
      <c r="ATH117" s="1009"/>
      <c r="ATI117" s="1009"/>
      <c r="ATJ117" s="1009"/>
      <c r="ATK117" s="1009"/>
      <c r="ATL117" s="1009"/>
      <c r="ATM117" s="1009"/>
      <c r="ATN117" s="1009"/>
      <c r="ATO117" s="1009"/>
      <c r="ATP117" s="1009"/>
      <c r="ATQ117" s="1009"/>
      <c r="ATR117" s="1009"/>
      <c r="ATS117" s="1009"/>
      <c r="ATT117" s="1009"/>
      <c r="ATU117" s="1009"/>
      <c r="ATV117" s="1009"/>
      <c r="ATW117" s="1009"/>
      <c r="ATX117" s="1009"/>
      <c r="ATY117" s="1009"/>
      <c r="ATZ117" s="1009"/>
      <c r="AUA117" s="1009"/>
      <c r="AUB117" s="1009"/>
      <c r="AUC117" s="1009"/>
      <c r="AUD117" s="1009"/>
      <c r="AUE117" s="1009"/>
      <c r="AUF117" s="1009"/>
      <c r="AUG117" s="1009"/>
      <c r="AUH117" s="1009"/>
      <c r="AUI117" s="1009"/>
      <c r="AUJ117" s="1009"/>
      <c r="AUK117" s="1009"/>
      <c r="AUL117" s="1009"/>
      <c r="AUM117" s="1009"/>
      <c r="AUN117" s="1009"/>
      <c r="AUO117" s="1009"/>
      <c r="AUP117" s="1009"/>
      <c r="AUQ117" s="1009"/>
      <c r="AUR117" s="1009"/>
      <c r="AUS117" s="1009"/>
      <c r="AUT117" s="1009"/>
      <c r="AUU117" s="1009"/>
      <c r="AUV117" s="1009"/>
      <c r="AUW117" s="1009"/>
      <c r="AUX117" s="1009"/>
      <c r="AUY117" s="1009"/>
      <c r="AUZ117" s="1009"/>
      <c r="AVA117" s="1009"/>
      <c r="AVB117" s="1009"/>
      <c r="AVC117" s="1009"/>
      <c r="AVD117" s="1009"/>
      <c r="AVE117" s="1009"/>
      <c r="AVF117" s="1009"/>
      <c r="AVG117" s="1009"/>
      <c r="AVH117" s="1009"/>
      <c r="AVI117" s="1009"/>
      <c r="AVJ117" s="1009"/>
      <c r="AVK117" s="1009"/>
      <c r="AVL117" s="1009"/>
      <c r="AVM117" s="1009"/>
      <c r="AVN117" s="1009"/>
      <c r="AVO117" s="1009"/>
      <c r="AVP117" s="1009"/>
      <c r="AVQ117" s="1009"/>
      <c r="AVR117" s="1009"/>
      <c r="AVS117" s="1009"/>
      <c r="AVT117" s="1009"/>
      <c r="AVU117" s="1009"/>
      <c r="AVV117" s="1009"/>
      <c r="AVW117" s="1009"/>
      <c r="AVX117" s="1009"/>
      <c r="AVY117" s="1009"/>
      <c r="AVZ117" s="1009"/>
      <c r="AWA117" s="1009"/>
      <c r="AWB117" s="1009"/>
      <c r="AWC117" s="1009"/>
      <c r="AWD117" s="1009"/>
      <c r="AWE117" s="1009"/>
      <c r="AWF117" s="1009"/>
      <c r="AWG117" s="1009"/>
      <c r="AWH117" s="1009"/>
      <c r="AWI117" s="1009"/>
      <c r="AWJ117" s="1009"/>
      <c r="AWK117" s="1009"/>
      <c r="AWL117" s="1009"/>
      <c r="AWM117" s="1009"/>
      <c r="AWN117" s="1009"/>
      <c r="AWO117" s="1009"/>
      <c r="AWP117" s="1009"/>
      <c r="AWQ117" s="1009"/>
      <c r="AWR117" s="1009"/>
      <c r="AWS117" s="1009"/>
      <c r="AWT117" s="1009"/>
      <c r="AWU117" s="1009"/>
      <c r="AWV117" s="1009"/>
      <c r="AWW117" s="1009"/>
      <c r="AWX117" s="1009"/>
      <c r="AWY117" s="1009"/>
      <c r="AWZ117" s="1009"/>
      <c r="AXA117" s="1009"/>
      <c r="AXB117" s="1009"/>
      <c r="AXC117" s="1009"/>
      <c r="AXD117" s="1009"/>
      <c r="AXE117" s="1009"/>
      <c r="AXF117" s="1009"/>
      <c r="AXG117" s="1009"/>
      <c r="AXH117" s="1009"/>
      <c r="AXI117" s="1009"/>
      <c r="AXJ117" s="1009"/>
      <c r="AXK117" s="1009"/>
      <c r="AXL117" s="1009"/>
      <c r="AXM117" s="1009"/>
      <c r="AXN117" s="1009"/>
      <c r="AXO117" s="1009"/>
      <c r="AXP117" s="1009"/>
      <c r="AXQ117" s="1009"/>
      <c r="AXR117" s="1009"/>
      <c r="AXS117" s="1009"/>
      <c r="AXT117" s="1009"/>
      <c r="AXU117" s="1009"/>
      <c r="AXV117" s="1009"/>
      <c r="AXW117" s="1009"/>
      <c r="AXX117" s="1009"/>
      <c r="AXY117" s="1009"/>
      <c r="AXZ117" s="1009"/>
      <c r="AYA117" s="1009"/>
      <c r="AYB117" s="1009"/>
      <c r="AYC117" s="1009"/>
      <c r="AYD117" s="1009"/>
      <c r="AYE117" s="1009"/>
      <c r="AYF117" s="1009"/>
      <c r="AYG117" s="1009"/>
      <c r="AYH117" s="1009"/>
      <c r="AYI117" s="1009"/>
      <c r="AYJ117" s="1009"/>
      <c r="AYK117" s="1009"/>
      <c r="AYL117" s="1009"/>
      <c r="AYM117" s="1009"/>
      <c r="AYN117" s="1009"/>
      <c r="AYO117" s="1009"/>
      <c r="AYP117" s="1009"/>
      <c r="AYQ117" s="1009"/>
      <c r="AYR117" s="1009"/>
      <c r="AYS117" s="1009"/>
      <c r="AYT117" s="1009"/>
      <c r="AYU117" s="1009"/>
      <c r="AYV117" s="1009"/>
      <c r="AYW117" s="1009"/>
      <c r="AYX117" s="1009"/>
      <c r="AYY117" s="1009"/>
      <c r="AYZ117" s="1009"/>
      <c r="AZA117" s="1009"/>
      <c r="AZB117" s="1009"/>
      <c r="AZC117" s="1009"/>
      <c r="AZD117" s="1009"/>
      <c r="AZE117" s="1009"/>
      <c r="AZF117" s="1009"/>
      <c r="AZG117" s="1009"/>
      <c r="AZH117" s="1009"/>
      <c r="AZI117" s="1009"/>
      <c r="AZJ117" s="1009"/>
      <c r="AZK117" s="1009"/>
      <c r="AZL117" s="1009"/>
      <c r="AZM117" s="1009"/>
      <c r="AZN117" s="1009"/>
      <c r="AZO117" s="1009"/>
      <c r="AZP117" s="1009"/>
      <c r="AZQ117" s="1009"/>
      <c r="AZR117" s="1009"/>
      <c r="AZS117" s="1009"/>
      <c r="AZT117" s="1009"/>
      <c r="AZU117" s="1009"/>
      <c r="AZV117" s="1009"/>
      <c r="AZW117" s="1009"/>
      <c r="AZX117" s="1009"/>
      <c r="AZY117" s="1009"/>
      <c r="AZZ117" s="1009"/>
      <c r="BAA117" s="1009"/>
      <c r="BAB117" s="1009"/>
      <c r="BAC117" s="1009"/>
      <c r="BAD117" s="1009"/>
      <c r="BAE117" s="1009"/>
      <c r="BAF117" s="1009"/>
      <c r="BAG117" s="1009"/>
      <c r="BAH117" s="1009"/>
      <c r="BAI117" s="1009"/>
      <c r="BAJ117" s="1009"/>
      <c r="BAK117" s="1009"/>
      <c r="BAL117" s="1009"/>
      <c r="BAM117" s="1009"/>
      <c r="BAN117" s="1009"/>
      <c r="BAO117" s="1009"/>
      <c r="BAP117" s="1009"/>
      <c r="BAQ117" s="1009"/>
      <c r="BAR117" s="1009"/>
      <c r="BAS117" s="1009"/>
      <c r="BAT117" s="1009"/>
      <c r="BAU117" s="1009"/>
      <c r="BAV117" s="1009"/>
      <c r="BAW117" s="1009"/>
      <c r="BAX117" s="1009"/>
      <c r="BAY117" s="1009"/>
      <c r="BAZ117" s="1009"/>
      <c r="BBA117" s="1009"/>
      <c r="BBB117" s="1009"/>
      <c r="BBC117" s="1009"/>
      <c r="BBD117" s="1009"/>
      <c r="BBE117" s="1009"/>
      <c r="BBF117" s="1009"/>
      <c r="BBG117" s="1009"/>
      <c r="BBH117" s="1009"/>
      <c r="BBI117" s="1009"/>
      <c r="BBJ117" s="1009"/>
      <c r="BBK117" s="1009"/>
      <c r="BBL117" s="1009"/>
      <c r="BBM117" s="1009"/>
      <c r="BBN117" s="1009"/>
      <c r="BBO117" s="1009"/>
      <c r="BBP117" s="1009"/>
      <c r="BBQ117" s="1009"/>
      <c r="BBR117" s="1009"/>
      <c r="BBS117" s="1009"/>
      <c r="BBT117" s="1009"/>
      <c r="BBU117" s="1009"/>
      <c r="BBV117" s="1009"/>
      <c r="BBW117" s="1009"/>
      <c r="BBX117" s="1009"/>
      <c r="BBY117" s="1009"/>
      <c r="BBZ117" s="1009"/>
      <c r="BCA117" s="1009"/>
      <c r="BCB117" s="1009"/>
      <c r="BCC117" s="1009"/>
      <c r="BCD117" s="1009"/>
      <c r="BCE117" s="1009"/>
      <c r="BCF117" s="1009"/>
      <c r="BCG117" s="1009"/>
      <c r="BCH117" s="1009"/>
      <c r="BCI117" s="1009"/>
      <c r="BCJ117" s="1009"/>
      <c r="BCK117" s="1009"/>
      <c r="BCL117" s="1009"/>
      <c r="BCM117" s="1009"/>
      <c r="BCN117" s="1009"/>
      <c r="BCO117" s="1009"/>
      <c r="BCP117" s="1009"/>
      <c r="BCQ117" s="1009"/>
      <c r="BCR117" s="1009"/>
      <c r="BCS117" s="1009"/>
      <c r="BCT117" s="1009"/>
      <c r="BCU117" s="1009"/>
      <c r="BCV117" s="1009"/>
      <c r="BCW117" s="1009"/>
      <c r="BCX117" s="1009"/>
      <c r="BCY117" s="1009"/>
      <c r="BCZ117" s="1009"/>
      <c r="BDA117" s="1009"/>
      <c r="BDB117" s="1009"/>
      <c r="BDC117" s="1009"/>
      <c r="BDD117" s="1009"/>
      <c r="BDE117" s="1009"/>
      <c r="BDF117" s="1009"/>
      <c r="BDG117" s="1009"/>
      <c r="BDH117" s="1009"/>
      <c r="BDI117" s="1009"/>
      <c r="BDJ117" s="1009"/>
      <c r="BDK117" s="1009"/>
      <c r="BDL117" s="1009"/>
      <c r="BDM117" s="1009"/>
      <c r="BDN117" s="1009"/>
      <c r="BDO117" s="1009"/>
      <c r="BDP117" s="1009"/>
      <c r="BDQ117" s="1009"/>
      <c r="BDR117" s="1009"/>
      <c r="BDS117" s="1009"/>
      <c r="BDT117" s="1009"/>
      <c r="BDU117" s="1009"/>
      <c r="BDV117" s="1009"/>
      <c r="BDW117" s="1009"/>
      <c r="BDX117" s="1009"/>
      <c r="BDY117" s="1009"/>
      <c r="BDZ117" s="1009"/>
      <c r="BEA117" s="1009"/>
      <c r="BEB117" s="1009"/>
      <c r="BEC117" s="1009"/>
      <c r="BED117" s="1009"/>
      <c r="BEE117" s="1009"/>
      <c r="BEF117" s="1009"/>
      <c r="BEG117" s="1009"/>
      <c r="BEH117" s="1009"/>
      <c r="BEI117" s="1009"/>
      <c r="BEJ117" s="1009"/>
      <c r="BEK117" s="1009"/>
      <c r="BEL117" s="1009"/>
      <c r="BEM117" s="1009"/>
      <c r="BEN117" s="1009"/>
      <c r="BEO117" s="1009"/>
      <c r="BEP117" s="1009"/>
      <c r="BEQ117" s="1009"/>
      <c r="BER117" s="1009"/>
      <c r="BES117" s="1009"/>
      <c r="BET117" s="1009"/>
      <c r="BEU117" s="1009"/>
      <c r="BEV117" s="1009"/>
      <c r="BEW117" s="1009"/>
      <c r="BEX117" s="1009"/>
      <c r="BEY117" s="1009"/>
      <c r="BEZ117" s="1009"/>
      <c r="BFA117" s="1009"/>
      <c r="BFB117" s="1009"/>
      <c r="BFC117" s="1009"/>
      <c r="BFD117" s="1009"/>
      <c r="BFE117" s="1009"/>
      <c r="BFF117" s="1009"/>
      <c r="BFG117" s="1009"/>
      <c r="BFH117" s="1009"/>
      <c r="BFI117" s="1009"/>
      <c r="BFJ117" s="1009"/>
      <c r="BFK117" s="1009"/>
      <c r="BFL117" s="1009"/>
      <c r="BFM117" s="1009"/>
      <c r="BFN117" s="1009"/>
      <c r="BFO117" s="1009"/>
      <c r="BFP117" s="1009"/>
      <c r="BFQ117" s="1009"/>
      <c r="BFR117" s="1009"/>
      <c r="BFS117" s="1009"/>
      <c r="BFT117" s="1009"/>
      <c r="BFU117" s="1009"/>
      <c r="BFV117" s="1009"/>
      <c r="BFW117" s="1009"/>
      <c r="BFX117" s="1009"/>
      <c r="BFY117" s="1009"/>
      <c r="BFZ117" s="1009"/>
      <c r="BGA117" s="1009"/>
      <c r="BGB117" s="1009"/>
      <c r="BGC117" s="1009"/>
      <c r="BGD117" s="1009"/>
      <c r="BGE117" s="1009"/>
      <c r="BGF117" s="1009"/>
      <c r="BGG117" s="1009"/>
      <c r="BGH117" s="1009"/>
      <c r="BGI117" s="1009"/>
      <c r="BGJ117" s="1009"/>
      <c r="BGK117" s="1009"/>
      <c r="BGL117" s="1009"/>
      <c r="BGM117" s="1009"/>
      <c r="BGN117" s="1009"/>
      <c r="BGO117" s="1009"/>
      <c r="BGP117" s="1009"/>
      <c r="BGQ117" s="1009"/>
      <c r="BGR117" s="1009"/>
      <c r="BGS117" s="1009"/>
      <c r="BGT117" s="1009"/>
      <c r="BGU117" s="1009"/>
      <c r="BGV117" s="1009"/>
      <c r="BGW117" s="1009"/>
      <c r="BGX117" s="1009"/>
      <c r="BGY117" s="1009"/>
      <c r="BGZ117" s="1009"/>
      <c r="BHA117" s="1009"/>
      <c r="BHB117" s="1009"/>
      <c r="BHC117" s="1009"/>
      <c r="BHD117" s="1009"/>
      <c r="BHE117" s="1009"/>
      <c r="BHF117" s="1009"/>
      <c r="BHG117" s="1009"/>
      <c r="BHH117" s="1009"/>
      <c r="BHI117" s="1009"/>
      <c r="BHJ117" s="1009"/>
      <c r="BHK117" s="1009"/>
      <c r="BHL117" s="1009"/>
      <c r="BHM117" s="1009"/>
      <c r="BHN117" s="1009"/>
      <c r="BHO117" s="1009"/>
      <c r="BHP117" s="1009"/>
      <c r="BHQ117" s="1009"/>
      <c r="BHR117" s="1009"/>
      <c r="BHS117" s="1009"/>
      <c r="BHT117" s="1009"/>
      <c r="BHU117" s="1009"/>
      <c r="BHV117" s="1009"/>
      <c r="BHW117" s="1009"/>
      <c r="BHX117" s="1009"/>
      <c r="BHY117" s="1009"/>
      <c r="BHZ117" s="1009"/>
      <c r="BIA117" s="1009"/>
      <c r="BIB117" s="1009"/>
      <c r="BIC117" s="1009"/>
      <c r="BID117" s="1009"/>
      <c r="BIE117" s="1009"/>
      <c r="BIF117" s="1009"/>
      <c r="BIG117" s="1009"/>
      <c r="BIH117" s="1009"/>
      <c r="BII117" s="1009"/>
      <c r="BIJ117" s="1009"/>
      <c r="BIK117" s="1009"/>
      <c r="BIL117" s="1009"/>
      <c r="BIM117" s="1009"/>
      <c r="BIN117" s="1009"/>
      <c r="BIO117" s="1009"/>
      <c r="BIP117" s="1009"/>
      <c r="BIQ117" s="1009"/>
      <c r="BIR117" s="1009"/>
      <c r="BIS117" s="1009"/>
      <c r="BIT117" s="1009"/>
      <c r="BIU117" s="1009"/>
      <c r="BIV117" s="1009"/>
      <c r="BIW117" s="1009"/>
      <c r="BIX117" s="1009"/>
      <c r="BIY117" s="1009"/>
      <c r="BIZ117" s="1009"/>
      <c r="BJA117" s="1009"/>
      <c r="BJB117" s="1009"/>
      <c r="BJC117" s="1009"/>
      <c r="BJD117" s="1009"/>
      <c r="BJE117" s="1009"/>
      <c r="BJF117" s="1009"/>
      <c r="BJG117" s="1009"/>
      <c r="BJH117" s="1009"/>
      <c r="BJI117" s="1009"/>
      <c r="BJJ117" s="1009"/>
      <c r="BJK117" s="1009"/>
      <c r="BJL117" s="1009"/>
      <c r="BJM117" s="1009"/>
      <c r="BJN117" s="1009"/>
      <c r="BJO117" s="1009"/>
      <c r="BJP117" s="1009"/>
      <c r="BJQ117" s="1009"/>
      <c r="BJR117" s="1009"/>
      <c r="BJS117" s="1009"/>
      <c r="BJT117" s="1009"/>
      <c r="BJU117" s="1009"/>
      <c r="BJV117" s="1009"/>
      <c r="BJW117" s="1009"/>
      <c r="BJX117" s="1009"/>
      <c r="BJY117" s="1009"/>
      <c r="BJZ117" s="1009"/>
      <c r="BKA117" s="1009"/>
      <c r="BKB117" s="1009"/>
      <c r="BKC117" s="1009"/>
      <c r="BKD117" s="1009"/>
      <c r="BKE117" s="1009"/>
      <c r="BKF117" s="1009"/>
      <c r="BKG117" s="1009"/>
      <c r="BKH117" s="1009"/>
      <c r="BKI117" s="1009"/>
      <c r="BKJ117" s="1009"/>
      <c r="BKK117" s="1009"/>
      <c r="BKL117" s="1009"/>
      <c r="BKM117" s="1009"/>
      <c r="BKN117" s="1009"/>
      <c r="BKO117" s="1009"/>
      <c r="BKP117" s="1009"/>
      <c r="BKQ117" s="1009"/>
      <c r="BKR117" s="1009"/>
      <c r="BKS117" s="1009"/>
      <c r="BKT117" s="1009"/>
      <c r="BKU117" s="1009"/>
      <c r="BKV117" s="1009"/>
      <c r="BKW117" s="1009"/>
      <c r="BKX117" s="1009"/>
      <c r="BKY117" s="1009"/>
      <c r="BKZ117" s="1009"/>
      <c r="BLA117" s="1009"/>
      <c r="BLB117" s="1009"/>
      <c r="BLC117" s="1009"/>
      <c r="BLD117" s="1009"/>
      <c r="BLE117" s="1009"/>
      <c r="BLF117" s="1009"/>
      <c r="BLG117" s="1009"/>
      <c r="BLH117" s="1009"/>
      <c r="BLI117" s="1009"/>
      <c r="BLJ117" s="1009"/>
      <c r="BLK117" s="1009"/>
      <c r="BLL117" s="1009"/>
      <c r="BLM117" s="1009"/>
      <c r="BLN117" s="1009"/>
      <c r="BLO117" s="1009"/>
      <c r="BLP117" s="1009"/>
      <c r="BLQ117" s="1009"/>
      <c r="BLR117" s="1009"/>
      <c r="BLS117" s="1009"/>
      <c r="BLT117" s="1009"/>
      <c r="BLU117" s="1009"/>
      <c r="BLV117" s="1009"/>
      <c r="BLW117" s="1009"/>
      <c r="BLX117" s="1009"/>
      <c r="BLY117" s="1009"/>
      <c r="BLZ117" s="1009"/>
      <c r="BMA117" s="1009"/>
      <c r="BMB117" s="1009"/>
      <c r="BMC117" s="1009"/>
      <c r="BMD117" s="1009"/>
      <c r="BME117" s="1009"/>
      <c r="BMF117" s="1009"/>
      <c r="BMG117" s="1009"/>
      <c r="BMH117" s="1009"/>
      <c r="BMI117" s="1009"/>
      <c r="BMJ117" s="1009"/>
      <c r="BMK117" s="1009"/>
      <c r="BML117" s="1009"/>
      <c r="BMM117" s="1009"/>
      <c r="BMN117" s="1009"/>
      <c r="BMO117" s="1009"/>
      <c r="BMP117" s="1009"/>
      <c r="BMQ117" s="1009"/>
      <c r="BMR117" s="1009"/>
      <c r="BMS117" s="1009"/>
      <c r="BMT117" s="1009"/>
      <c r="BMU117" s="1009"/>
      <c r="BMV117" s="1009"/>
      <c r="BMW117" s="1009"/>
      <c r="BMX117" s="1009"/>
      <c r="BMY117" s="1009"/>
      <c r="BMZ117" s="1009"/>
      <c r="BNA117" s="1009"/>
      <c r="BNB117" s="1009"/>
      <c r="BNC117" s="1009"/>
      <c r="BND117" s="1009"/>
      <c r="BNE117" s="1009"/>
      <c r="BNF117" s="1009"/>
      <c r="BNG117" s="1009"/>
      <c r="BNH117" s="1009"/>
      <c r="BNI117" s="1009"/>
      <c r="BNJ117" s="1009"/>
      <c r="BNK117" s="1009"/>
      <c r="BNL117" s="1009"/>
      <c r="BNM117" s="1009"/>
      <c r="BNN117" s="1009"/>
      <c r="BNO117" s="1009"/>
      <c r="BNP117" s="1009"/>
      <c r="BNQ117" s="1009"/>
      <c r="BNR117" s="1009"/>
      <c r="BNS117" s="1009"/>
      <c r="BNT117" s="1009"/>
      <c r="BNU117" s="1009"/>
      <c r="BNV117" s="1009"/>
      <c r="BNW117" s="1009"/>
      <c r="BNX117" s="1009"/>
      <c r="BNY117" s="1009"/>
      <c r="BNZ117" s="1009"/>
      <c r="BOA117" s="1009"/>
      <c r="BOB117" s="1009"/>
      <c r="BOC117" s="1009"/>
      <c r="BOD117" s="1009"/>
      <c r="BOE117" s="1009"/>
      <c r="BOF117" s="1009"/>
      <c r="BOG117" s="1009"/>
      <c r="BOH117" s="1009"/>
      <c r="BOI117" s="1009"/>
      <c r="BOJ117" s="1009"/>
      <c r="BOK117" s="1009"/>
      <c r="BOL117" s="1009"/>
      <c r="BOM117" s="1009"/>
      <c r="BON117" s="1009"/>
      <c r="BOO117" s="1009"/>
      <c r="BOP117" s="1009"/>
      <c r="BOQ117" s="1009"/>
      <c r="BOR117" s="1009"/>
      <c r="BOS117" s="1009"/>
      <c r="BOT117" s="1009"/>
      <c r="BOU117" s="1009"/>
      <c r="BOV117" s="1009"/>
      <c r="BOW117" s="1009"/>
      <c r="BOX117" s="1009"/>
      <c r="BOY117" s="1009"/>
      <c r="BOZ117" s="1009"/>
      <c r="BPA117" s="1009"/>
      <c r="BPB117" s="1009"/>
      <c r="BPC117" s="1009"/>
      <c r="BPD117" s="1009"/>
      <c r="BPE117" s="1009"/>
      <c r="BPF117" s="1009"/>
      <c r="BPG117" s="1009"/>
      <c r="BPH117" s="1009"/>
      <c r="BPI117" s="1009"/>
      <c r="BPJ117" s="1009"/>
      <c r="BPK117" s="1009"/>
      <c r="BPL117" s="1009"/>
      <c r="BPM117" s="1009"/>
      <c r="BPN117" s="1009"/>
      <c r="BPO117" s="1009"/>
      <c r="BPP117" s="1009"/>
      <c r="BPQ117" s="1009"/>
      <c r="BPR117" s="1009"/>
      <c r="BPS117" s="1009"/>
      <c r="BPT117" s="1009"/>
      <c r="BPU117" s="1009"/>
      <c r="BPV117" s="1009"/>
      <c r="BPW117" s="1009"/>
      <c r="BPX117" s="1009"/>
      <c r="BPY117" s="1009"/>
      <c r="BPZ117" s="1009"/>
      <c r="BQA117" s="1009"/>
      <c r="BQB117" s="1009"/>
      <c r="BQC117" s="1009"/>
      <c r="BQD117" s="1009"/>
      <c r="BQE117" s="1009"/>
      <c r="BQF117" s="1009"/>
      <c r="BQG117" s="1009"/>
      <c r="BQH117" s="1009"/>
      <c r="BQI117" s="1009"/>
      <c r="BQJ117" s="1009"/>
      <c r="BQK117" s="1009"/>
      <c r="BQL117" s="1009"/>
      <c r="BQM117" s="1009"/>
      <c r="BQN117" s="1009"/>
      <c r="BQO117" s="1009"/>
      <c r="BQP117" s="1009"/>
      <c r="BQQ117" s="1009"/>
      <c r="BQR117" s="1009"/>
      <c r="BQS117" s="1009"/>
      <c r="BQT117" s="1009"/>
      <c r="BQU117" s="1009"/>
      <c r="BQV117" s="1009"/>
      <c r="BQW117" s="1009"/>
      <c r="BQX117" s="1009"/>
      <c r="BQY117" s="1009"/>
      <c r="BQZ117" s="1009"/>
      <c r="BRA117" s="1009"/>
      <c r="BRB117" s="1009"/>
      <c r="BRC117" s="1009"/>
      <c r="BRD117" s="1009"/>
      <c r="BRE117" s="1009"/>
      <c r="BRF117" s="1009"/>
      <c r="BRG117" s="1009"/>
      <c r="BRH117" s="1009"/>
      <c r="BRI117" s="1009"/>
      <c r="BRJ117" s="1009"/>
      <c r="BRK117" s="1009"/>
      <c r="BRL117" s="1009"/>
      <c r="BRM117" s="1009"/>
      <c r="BRN117" s="1009"/>
      <c r="BRO117" s="1009"/>
      <c r="BRP117" s="1009"/>
      <c r="BRQ117" s="1009"/>
      <c r="BRR117" s="1009"/>
      <c r="BRS117" s="1009"/>
      <c r="BRT117" s="1009"/>
      <c r="BRU117" s="1009"/>
      <c r="BRV117" s="1009"/>
      <c r="BRW117" s="1009"/>
      <c r="BRX117" s="1009"/>
      <c r="BRY117" s="1009"/>
      <c r="BRZ117" s="1009"/>
      <c r="BSA117" s="1009"/>
      <c r="BSB117" s="1009"/>
      <c r="BSC117" s="1009"/>
      <c r="BSD117" s="1009"/>
      <c r="BSE117" s="1009"/>
      <c r="BSF117" s="1009"/>
      <c r="BSG117" s="1009"/>
      <c r="BSH117" s="1009"/>
      <c r="BSI117" s="1009"/>
      <c r="BSJ117" s="1009"/>
      <c r="BSK117" s="1009"/>
      <c r="BSL117" s="1009"/>
      <c r="BSM117" s="1009"/>
      <c r="BSN117" s="1009"/>
      <c r="BSO117" s="1009"/>
      <c r="BSP117" s="1009"/>
      <c r="BSQ117" s="1009"/>
      <c r="BSR117" s="1009"/>
      <c r="BSS117" s="1009"/>
      <c r="BST117" s="1009"/>
      <c r="BSU117" s="1009"/>
      <c r="BSV117" s="1009"/>
      <c r="BSW117" s="1009"/>
      <c r="BSX117" s="1009"/>
      <c r="BSY117" s="1009"/>
      <c r="BSZ117" s="1009"/>
      <c r="BTA117" s="1009"/>
      <c r="BTB117" s="1009"/>
      <c r="BTC117" s="1009"/>
      <c r="BTD117" s="1009"/>
      <c r="BTE117" s="1009"/>
      <c r="BTF117" s="1009"/>
      <c r="BTG117" s="1009"/>
      <c r="BTH117" s="1009"/>
      <c r="BTI117" s="1009"/>
      <c r="BTJ117" s="1009"/>
      <c r="BTK117" s="1009"/>
      <c r="BTL117" s="1009"/>
      <c r="BTM117" s="1009"/>
      <c r="BTN117" s="1009"/>
      <c r="BTO117" s="1009"/>
      <c r="BTP117" s="1009"/>
      <c r="BTQ117" s="1009"/>
      <c r="BTR117" s="1009"/>
      <c r="BTS117" s="1009"/>
      <c r="BTT117" s="1009"/>
      <c r="BTU117" s="1009"/>
      <c r="BTV117" s="1009"/>
      <c r="BTW117" s="1009"/>
      <c r="BTX117" s="1009"/>
      <c r="BTY117" s="1009"/>
      <c r="BTZ117" s="1009"/>
      <c r="BUA117" s="1009"/>
      <c r="BUB117" s="1009"/>
      <c r="BUC117" s="1009"/>
      <c r="BUD117" s="1009"/>
      <c r="BUE117" s="1009"/>
      <c r="BUF117" s="1009"/>
      <c r="BUG117" s="1009"/>
      <c r="BUH117" s="1009"/>
      <c r="BUI117" s="1009"/>
      <c r="BUJ117" s="1009"/>
      <c r="BUK117" s="1009"/>
      <c r="BUL117" s="1009"/>
      <c r="BUM117" s="1009"/>
      <c r="BUN117" s="1009"/>
      <c r="BUO117" s="1009"/>
      <c r="BUP117" s="1009"/>
      <c r="BUQ117" s="1009"/>
      <c r="BUR117" s="1009"/>
      <c r="BUS117" s="1009"/>
      <c r="BUT117" s="1009"/>
      <c r="BUU117" s="1009"/>
      <c r="BUV117" s="1009"/>
      <c r="BUW117" s="1009"/>
      <c r="BUX117" s="1009"/>
      <c r="BUY117" s="1009"/>
      <c r="BUZ117" s="1009"/>
      <c r="BVA117" s="1009"/>
      <c r="BVB117" s="1009"/>
      <c r="BVC117" s="1009"/>
      <c r="BVD117" s="1009"/>
      <c r="BVE117" s="1009"/>
      <c r="BVF117" s="1009"/>
      <c r="BVG117" s="1009"/>
      <c r="BVH117" s="1009"/>
      <c r="BVI117" s="1009"/>
      <c r="BVJ117" s="1009"/>
      <c r="BVK117" s="1009"/>
      <c r="BVL117" s="1009"/>
      <c r="BVM117" s="1009"/>
      <c r="BVN117" s="1009"/>
      <c r="BVO117" s="1009"/>
      <c r="BVP117" s="1009"/>
      <c r="BVQ117" s="1009"/>
      <c r="BVR117" s="1009"/>
      <c r="BVS117" s="1009"/>
      <c r="BVT117" s="1009"/>
      <c r="BVU117" s="1009"/>
      <c r="BVV117" s="1009"/>
      <c r="BVW117" s="1009"/>
      <c r="BVX117" s="1009"/>
      <c r="BVY117" s="1009"/>
      <c r="BVZ117" s="1009"/>
      <c r="BWA117" s="1009"/>
      <c r="BWB117" s="1009"/>
      <c r="BWC117" s="1009"/>
      <c r="BWD117" s="1009"/>
      <c r="BWE117" s="1009"/>
      <c r="BWF117" s="1009"/>
      <c r="BWG117" s="1009"/>
      <c r="BWH117" s="1009"/>
      <c r="BWI117" s="1009"/>
      <c r="BWJ117" s="1009"/>
      <c r="BWK117" s="1009"/>
      <c r="BWL117" s="1009"/>
      <c r="BWM117" s="1009"/>
      <c r="BWN117" s="1009"/>
      <c r="BWO117" s="1009"/>
      <c r="BWP117" s="1009"/>
      <c r="BWQ117" s="1009"/>
      <c r="BWR117" s="1009"/>
      <c r="BWS117" s="1009"/>
      <c r="BWT117" s="1009"/>
      <c r="BWU117" s="1009"/>
      <c r="BWV117" s="1009"/>
      <c r="BWW117" s="1009"/>
      <c r="BWX117" s="1009"/>
      <c r="BWY117" s="1009"/>
      <c r="BWZ117" s="1009"/>
      <c r="BXA117" s="1009"/>
      <c r="BXB117" s="1009"/>
      <c r="BXC117" s="1009"/>
      <c r="BXD117" s="1009"/>
      <c r="BXE117" s="1009"/>
      <c r="BXF117" s="1009"/>
      <c r="BXG117" s="1009"/>
      <c r="BXH117" s="1009"/>
      <c r="BXI117" s="1009"/>
      <c r="BXJ117" s="1009"/>
      <c r="BXK117" s="1009"/>
      <c r="BXL117" s="1009"/>
      <c r="BXM117" s="1009"/>
      <c r="BXN117" s="1009"/>
      <c r="BXO117" s="1009"/>
      <c r="BXP117" s="1009"/>
      <c r="BXQ117" s="1009"/>
      <c r="BXR117" s="1009"/>
      <c r="BXS117" s="1009"/>
      <c r="BXT117" s="1009"/>
      <c r="BXU117" s="1009"/>
      <c r="BXV117" s="1009"/>
      <c r="BXW117" s="1009"/>
      <c r="BXX117" s="1009"/>
      <c r="BXY117" s="1009"/>
      <c r="BXZ117" s="1009"/>
      <c r="BYA117" s="1009"/>
      <c r="BYB117" s="1009"/>
      <c r="BYC117" s="1009"/>
      <c r="BYD117" s="1009"/>
      <c r="BYE117" s="1009"/>
      <c r="BYF117" s="1009"/>
      <c r="BYG117" s="1009"/>
      <c r="BYH117" s="1009"/>
      <c r="BYI117" s="1009"/>
      <c r="BYJ117" s="1009"/>
      <c r="BYK117" s="1009"/>
      <c r="BYL117" s="1009"/>
      <c r="BYM117" s="1009"/>
      <c r="BYN117" s="1009"/>
      <c r="BYO117" s="1009"/>
      <c r="BYP117" s="1009"/>
      <c r="BYQ117" s="1009"/>
      <c r="BYR117" s="1009"/>
      <c r="BYS117" s="1009"/>
      <c r="BYT117" s="1009"/>
      <c r="BYU117" s="1009"/>
      <c r="BYV117" s="1009"/>
      <c r="BYW117" s="1009"/>
      <c r="BYX117" s="1009"/>
      <c r="BYY117" s="1009"/>
      <c r="BYZ117" s="1009"/>
      <c r="BZA117" s="1009"/>
      <c r="BZB117" s="1009"/>
      <c r="BZC117" s="1009"/>
      <c r="BZD117" s="1009"/>
      <c r="BZE117" s="1009"/>
      <c r="BZF117" s="1009"/>
      <c r="BZG117" s="1009"/>
      <c r="BZH117" s="1009"/>
      <c r="BZI117" s="1009"/>
      <c r="BZJ117" s="1009"/>
      <c r="BZK117" s="1009"/>
      <c r="BZL117" s="1009"/>
      <c r="BZM117" s="1009"/>
      <c r="BZN117" s="1009"/>
      <c r="BZO117" s="1009"/>
      <c r="BZP117" s="1009"/>
      <c r="BZQ117" s="1009"/>
      <c r="BZR117" s="1009"/>
      <c r="BZS117" s="1009"/>
      <c r="BZT117" s="1009"/>
      <c r="BZU117" s="1009"/>
      <c r="BZV117" s="1009"/>
      <c r="BZW117" s="1009"/>
      <c r="BZX117" s="1009"/>
      <c r="BZY117" s="1009"/>
      <c r="BZZ117" s="1009"/>
      <c r="CAA117" s="1009"/>
      <c r="CAB117" s="1009"/>
      <c r="CAC117" s="1009"/>
      <c r="CAD117" s="1009"/>
      <c r="CAE117" s="1009"/>
      <c r="CAF117" s="1009"/>
      <c r="CAG117" s="1009"/>
      <c r="CAH117" s="1009"/>
      <c r="CAI117" s="1009"/>
      <c r="CAJ117" s="1009"/>
      <c r="CAK117" s="1009"/>
      <c r="CAL117" s="1009"/>
      <c r="CAM117" s="1009"/>
      <c r="CAN117" s="1009"/>
      <c r="CAO117" s="1009"/>
      <c r="CAP117" s="1009"/>
      <c r="CAQ117" s="1009"/>
      <c r="CAR117" s="1009"/>
      <c r="CAS117" s="1009"/>
      <c r="CAT117" s="1009"/>
      <c r="CAU117" s="1009"/>
      <c r="CAV117" s="1009"/>
      <c r="CAW117" s="1009"/>
      <c r="CAX117" s="1009"/>
      <c r="CAY117" s="1009"/>
      <c r="CAZ117" s="1009"/>
      <c r="CBA117" s="1009"/>
      <c r="CBB117" s="1009"/>
      <c r="CBC117" s="1009"/>
      <c r="CBD117" s="1009"/>
      <c r="CBE117" s="1009"/>
      <c r="CBF117" s="1009"/>
      <c r="CBG117" s="1009"/>
      <c r="CBH117" s="1009"/>
      <c r="CBI117" s="1009"/>
      <c r="CBJ117" s="1009"/>
      <c r="CBK117" s="1009"/>
      <c r="CBL117" s="1009"/>
      <c r="CBM117" s="1009"/>
      <c r="CBN117" s="1009"/>
      <c r="CBO117" s="1009"/>
      <c r="CBP117" s="1009"/>
      <c r="CBQ117" s="1009"/>
      <c r="CBR117" s="1009"/>
      <c r="CBS117" s="1009"/>
      <c r="CBT117" s="1009"/>
      <c r="CBU117" s="1009"/>
      <c r="CBV117" s="1009"/>
      <c r="CBW117" s="1009"/>
      <c r="CBX117" s="1009"/>
      <c r="CBY117" s="1009"/>
      <c r="CBZ117" s="1009"/>
      <c r="CCA117" s="1009"/>
      <c r="CCB117" s="1009"/>
      <c r="CCC117" s="1009"/>
      <c r="CCD117" s="1009"/>
      <c r="CCE117" s="1009"/>
      <c r="CCF117" s="1009"/>
      <c r="CCG117" s="1009"/>
      <c r="CCH117" s="1009"/>
      <c r="CCI117" s="1009"/>
      <c r="CCJ117" s="1009"/>
      <c r="CCK117" s="1009"/>
      <c r="CCL117" s="1009"/>
      <c r="CCM117" s="1009"/>
      <c r="CCN117" s="1009"/>
      <c r="CCO117" s="1009"/>
      <c r="CCP117" s="1009"/>
      <c r="CCQ117" s="1009"/>
      <c r="CCR117" s="1009"/>
      <c r="CCS117" s="1009"/>
      <c r="CCT117" s="1009"/>
      <c r="CCU117" s="1009"/>
      <c r="CCV117" s="1009"/>
      <c r="CCW117" s="1009"/>
      <c r="CCX117" s="1009"/>
      <c r="CCY117" s="1009"/>
      <c r="CCZ117" s="1009"/>
      <c r="CDA117" s="1009"/>
      <c r="CDB117" s="1009"/>
      <c r="CDC117" s="1009"/>
      <c r="CDD117" s="1009"/>
      <c r="CDE117" s="1009"/>
      <c r="CDF117" s="1009"/>
      <c r="CDG117" s="1009"/>
      <c r="CDH117" s="1009"/>
      <c r="CDI117" s="1009"/>
      <c r="CDJ117" s="1009"/>
      <c r="CDK117" s="1009"/>
      <c r="CDL117" s="1009"/>
      <c r="CDM117" s="1009"/>
      <c r="CDN117" s="1009"/>
      <c r="CDO117" s="1009"/>
      <c r="CDP117" s="1009"/>
      <c r="CDQ117" s="1009"/>
      <c r="CDR117" s="1009"/>
      <c r="CDS117" s="1009"/>
      <c r="CDT117" s="1009"/>
      <c r="CDU117" s="1009"/>
      <c r="CDV117" s="1009"/>
      <c r="CDW117" s="1009"/>
      <c r="CDX117" s="1009"/>
      <c r="CDY117" s="1009"/>
      <c r="CDZ117" s="1009"/>
      <c r="CEA117" s="1009"/>
      <c r="CEB117" s="1009"/>
      <c r="CEC117" s="1009"/>
      <c r="CED117" s="1009"/>
      <c r="CEE117" s="1009"/>
      <c r="CEF117" s="1009"/>
      <c r="CEG117" s="1009"/>
      <c r="CEH117" s="1009"/>
      <c r="CEI117" s="1009"/>
      <c r="CEJ117" s="1009"/>
      <c r="CEK117" s="1009"/>
      <c r="CEL117" s="1009"/>
      <c r="CEM117" s="1009"/>
      <c r="CEN117" s="1009"/>
      <c r="CEO117" s="1009"/>
      <c r="CEP117" s="1009"/>
      <c r="CEQ117" s="1009"/>
      <c r="CER117" s="1009"/>
      <c r="CES117" s="1009"/>
      <c r="CET117" s="1009"/>
      <c r="CEU117" s="1009"/>
      <c r="CEV117" s="1009"/>
      <c r="CEW117" s="1009"/>
      <c r="CEX117" s="1009"/>
      <c r="CEY117" s="1009"/>
      <c r="CEZ117" s="1009"/>
      <c r="CFA117" s="1009"/>
      <c r="CFB117" s="1009"/>
      <c r="CFC117" s="1009"/>
      <c r="CFD117" s="1009"/>
      <c r="CFE117" s="1009"/>
      <c r="CFF117" s="1009"/>
      <c r="CFG117" s="1009"/>
      <c r="CFH117" s="1009"/>
      <c r="CFI117" s="1009"/>
      <c r="CFJ117" s="1009"/>
      <c r="CFK117" s="1009"/>
      <c r="CFL117" s="1009"/>
      <c r="CFM117" s="1009"/>
      <c r="CFN117" s="1009"/>
      <c r="CFO117" s="1009"/>
      <c r="CFP117" s="1009"/>
      <c r="CFQ117" s="1009"/>
      <c r="CFR117" s="1009"/>
      <c r="CFS117" s="1009"/>
      <c r="CFT117" s="1009"/>
      <c r="CFU117" s="1009"/>
      <c r="CFV117" s="1009"/>
      <c r="CFW117" s="1009"/>
      <c r="CFX117" s="1009"/>
      <c r="CFY117" s="1009"/>
      <c r="CFZ117" s="1009"/>
      <c r="CGA117" s="1009"/>
      <c r="CGB117" s="1009"/>
      <c r="CGC117" s="1009"/>
      <c r="CGD117" s="1009"/>
      <c r="CGE117" s="1009"/>
      <c r="CGF117" s="1009"/>
      <c r="CGG117" s="1009"/>
      <c r="CGH117" s="1009"/>
      <c r="CGI117" s="1009"/>
      <c r="CGJ117" s="1009"/>
      <c r="CGK117" s="1009"/>
      <c r="CGL117" s="1009"/>
      <c r="CGM117" s="1009"/>
      <c r="CGN117" s="1009"/>
      <c r="CGO117" s="1009"/>
      <c r="CGP117" s="1009"/>
      <c r="CGQ117" s="1009"/>
      <c r="CGR117" s="1009"/>
      <c r="CGS117" s="1009"/>
      <c r="CGT117" s="1009"/>
      <c r="CGU117" s="1009"/>
      <c r="CGV117" s="1009"/>
      <c r="CGW117" s="1009"/>
      <c r="CGX117" s="1009"/>
      <c r="CGY117" s="1009"/>
      <c r="CGZ117" s="1009"/>
      <c r="CHA117" s="1009"/>
      <c r="CHB117" s="1009"/>
      <c r="CHC117" s="1009"/>
      <c r="CHD117" s="1009"/>
      <c r="CHE117" s="1009"/>
      <c r="CHF117" s="1009"/>
      <c r="CHG117" s="1009"/>
      <c r="CHH117" s="1009"/>
      <c r="CHI117" s="1009"/>
      <c r="CHJ117" s="1009"/>
      <c r="CHK117" s="1009"/>
      <c r="CHL117" s="1009"/>
      <c r="CHM117" s="1009"/>
      <c r="CHN117" s="1009"/>
      <c r="CHO117" s="1009"/>
      <c r="CHP117" s="1009"/>
      <c r="CHQ117" s="1009"/>
      <c r="CHR117" s="1009"/>
      <c r="CHS117" s="1009"/>
      <c r="CHT117" s="1009"/>
      <c r="CHU117" s="1009"/>
      <c r="CHV117" s="1009"/>
      <c r="CHW117" s="1009"/>
      <c r="CHX117" s="1009"/>
      <c r="CHY117" s="1009"/>
      <c r="CHZ117" s="1009"/>
      <c r="CIA117" s="1009"/>
      <c r="CIB117" s="1009"/>
      <c r="CIC117" s="1009"/>
      <c r="CID117" s="1009"/>
      <c r="CIE117" s="1009"/>
      <c r="CIF117" s="1009"/>
      <c r="CIG117" s="1009"/>
      <c r="CIH117" s="1009"/>
      <c r="CII117" s="1009"/>
      <c r="CIJ117" s="1009"/>
      <c r="CIK117" s="1009"/>
      <c r="CIL117" s="1009"/>
      <c r="CIM117" s="1009"/>
      <c r="CIN117" s="1009"/>
      <c r="CIO117" s="1009"/>
      <c r="CIP117" s="1009"/>
      <c r="CIQ117" s="1009"/>
      <c r="CIR117" s="1009"/>
      <c r="CIS117" s="1009"/>
      <c r="CIT117" s="1009"/>
      <c r="CIU117" s="1009"/>
      <c r="CIV117" s="1009"/>
      <c r="CIW117" s="1009"/>
      <c r="CIX117" s="1009"/>
      <c r="CIY117" s="1009"/>
      <c r="CIZ117" s="1009"/>
      <c r="CJA117" s="1009"/>
      <c r="CJB117" s="1009"/>
      <c r="CJC117" s="1009"/>
      <c r="CJD117" s="1009"/>
      <c r="CJE117" s="1009"/>
      <c r="CJF117" s="1009"/>
      <c r="CJG117" s="1009"/>
      <c r="CJH117" s="1009"/>
      <c r="CJI117" s="1009"/>
      <c r="CJJ117" s="1009"/>
      <c r="CJK117" s="1009"/>
      <c r="CJL117" s="1009"/>
      <c r="CJM117" s="1009"/>
      <c r="CJN117" s="1009"/>
      <c r="CJO117" s="1009"/>
      <c r="CJP117" s="1009"/>
      <c r="CJQ117" s="1009"/>
      <c r="CJR117" s="1009"/>
      <c r="CJS117" s="1009"/>
      <c r="CJT117" s="1009"/>
      <c r="CJU117" s="1009"/>
      <c r="CJV117" s="1009"/>
      <c r="CJW117" s="1009"/>
      <c r="CJX117" s="1009"/>
      <c r="CJY117" s="1009"/>
      <c r="CJZ117" s="1009"/>
      <c r="CKA117" s="1009"/>
      <c r="CKB117" s="1009"/>
      <c r="CKC117" s="1009"/>
      <c r="CKD117" s="1009"/>
      <c r="CKE117" s="1009"/>
      <c r="CKF117" s="1009"/>
      <c r="CKG117" s="1009"/>
      <c r="CKH117" s="1009"/>
      <c r="CKI117" s="1009"/>
      <c r="CKJ117" s="1009"/>
      <c r="CKK117" s="1009"/>
      <c r="CKL117" s="1009"/>
      <c r="CKM117" s="1009"/>
      <c r="CKN117" s="1009"/>
      <c r="CKO117" s="1009"/>
      <c r="CKP117" s="1009"/>
      <c r="CKQ117" s="1009"/>
      <c r="CKR117" s="1009"/>
      <c r="CKS117" s="1009"/>
      <c r="CKT117" s="1009"/>
      <c r="CKU117" s="1009"/>
      <c r="CKV117" s="1009"/>
      <c r="CKW117" s="1009"/>
      <c r="CKX117" s="1009"/>
      <c r="CKY117" s="1009"/>
      <c r="CKZ117" s="1009"/>
      <c r="CLA117" s="1009"/>
      <c r="CLB117" s="1009"/>
      <c r="CLC117" s="1009"/>
      <c r="CLD117" s="1009"/>
      <c r="CLE117" s="1009"/>
      <c r="CLF117" s="1009"/>
      <c r="CLG117" s="1009"/>
      <c r="CLH117" s="1009"/>
      <c r="CLI117" s="1009"/>
      <c r="CLJ117" s="1009"/>
      <c r="CLK117" s="1009"/>
      <c r="CLL117" s="1009"/>
      <c r="CLM117" s="1009"/>
      <c r="CLN117" s="1009"/>
      <c r="CLO117" s="1009"/>
      <c r="CLP117" s="1009"/>
      <c r="CLQ117" s="1009"/>
      <c r="CLR117" s="1009"/>
      <c r="CLS117" s="1009"/>
      <c r="CLT117" s="1009"/>
      <c r="CLU117" s="1009"/>
      <c r="CLV117" s="1009"/>
      <c r="CLW117" s="1009"/>
      <c r="CLX117" s="1009"/>
      <c r="CLY117" s="1009"/>
      <c r="CLZ117" s="1009"/>
      <c r="CMA117" s="1009"/>
      <c r="CMB117" s="1009"/>
      <c r="CMC117" s="1009"/>
      <c r="CMD117" s="1009"/>
      <c r="CME117" s="1009"/>
      <c r="CMF117" s="1009"/>
      <c r="CMG117" s="1009"/>
      <c r="CMH117" s="1009"/>
      <c r="CMI117" s="1009"/>
      <c r="CMJ117" s="1009"/>
      <c r="CMK117" s="1009"/>
      <c r="CML117" s="1009"/>
      <c r="CMM117" s="1009"/>
      <c r="CMN117" s="1009"/>
      <c r="CMO117" s="1009"/>
      <c r="CMP117" s="1009"/>
      <c r="CMQ117" s="1009"/>
      <c r="CMR117" s="1009"/>
      <c r="CMS117" s="1009"/>
      <c r="CMT117" s="1009"/>
      <c r="CMU117" s="1009"/>
      <c r="CMV117" s="1009"/>
      <c r="CMW117" s="1009"/>
      <c r="CMX117" s="1009"/>
      <c r="CMY117" s="1009"/>
      <c r="CMZ117" s="1009"/>
      <c r="CNA117" s="1009"/>
      <c r="CNB117" s="1009"/>
      <c r="CNC117" s="1009"/>
      <c r="CND117" s="1009"/>
      <c r="CNE117" s="1009"/>
      <c r="CNF117" s="1009"/>
      <c r="CNG117" s="1009"/>
      <c r="CNH117" s="1009"/>
      <c r="CNI117" s="1009"/>
      <c r="CNJ117" s="1009"/>
      <c r="CNK117" s="1009"/>
      <c r="CNL117" s="1009"/>
      <c r="CNM117" s="1009"/>
      <c r="CNN117" s="1009"/>
      <c r="CNO117" s="1009"/>
      <c r="CNP117" s="1009"/>
      <c r="CNQ117" s="1009"/>
      <c r="CNR117" s="1009"/>
      <c r="CNS117" s="1009"/>
      <c r="CNT117" s="1009"/>
      <c r="CNU117" s="1009"/>
      <c r="CNV117" s="1009"/>
      <c r="CNW117" s="1009"/>
      <c r="CNX117" s="1009"/>
      <c r="CNY117" s="1009"/>
      <c r="CNZ117" s="1009"/>
      <c r="COA117" s="1009"/>
      <c r="COB117" s="1009"/>
      <c r="COC117" s="1009"/>
      <c r="COD117" s="1009"/>
      <c r="COE117" s="1009"/>
      <c r="COF117" s="1009"/>
      <c r="COG117" s="1009"/>
      <c r="COH117" s="1009"/>
      <c r="COI117" s="1009"/>
      <c r="COJ117" s="1009"/>
      <c r="COK117" s="1009"/>
      <c r="COL117" s="1009"/>
      <c r="COM117" s="1009"/>
      <c r="CON117" s="1009"/>
      <c r="COO117" s="1009"/>
      <c r="COP117" s="1009"/>
      <c r="COQ117" s="1009"/>
      <c r="COR117" s="1009"/>
      <c r="COS117" s="1009"/>
      <c r="COT117" s="1009"/>
      <c r="COU117" s="1009"/>
      <c r="COV117" s="1009"/>
      <c r="COW117" s="1009"/>
      <c r="COX117" s="1009"/>
      <c r="COY117" s="1009"/>
      <c r="COZ117" s="1009"/>
      <c r="CPA117" s="1009"/>
      <c r="CPB117" s="1009"/>
      <c r="CPC117" s="1009"/>
      <c r="CPD117" s="1009"/>
      <c r="CPE117" s="1009"/>
      <c r="CPF117" s="1009"/>
      <c r="CPG117" s="1009"/>
      <c r="CPH117" s="1009"/>
      <c r="CPI117" s="1009"/>
      <c r="CPJ117" s="1009"/>
      <c r="CPK117" s="1009"/>
      <c r="CPL117" s="1009"/>
      <c r="CPM117" s="1009"/>
      <c r="CPN117" s="1009"/>
      <c r="CPO117" s="1009"/>
      <c r="CPP117" s="1009"/>
      <c r="CPQ117" s="1009"/>
      <c r="CPR117" s="1009"/>
      <c r="CPS117" s="1009"/>
      <c r="CPT117" s="1009"/>
      <c r="CPU117" s="1009"/>
      <c r="CPV117" s="1009"/>
      <c r="CPW117" s="1009"/>
      <c r="CPX117" s="1009"/>
      <c r="CPY117" s="1009"/>
      <c r="CPZ117" s="1009"/>
      <c r="CQA117" s="1009"/>
      <c r="CQB117" s="1009"/>
      <c r="CQC117" s="1009"/>
      <c r="CQD117" s="1009"/>
      <c r="CQE117" s="1009"/>
      <c r="CQF117" s="1009"/>
      <c r="CQG117" s="1009"/>
      <c r="CQH117" s="1009"/>
      <c r="CQI117" s="1009"/>
      <c r="CQJ117" s="1009"/>
      <c r="CQK117" s="1009"/>
      <c r="CQL117" s="1009"/>
      <c r="CQM117" s="1009"/>
      <c r="CQN117" s="1009"/>
      <c r="CQO117" s="1009"/>
      <c r="CQP117" s="1009"/>
      <c r="CQQ117" s="1009"/>
      <c r="CQR117" s="1009"/>
      <c r="CQS117" s="1009"/>
      <c r="CQT117" s="1009"/>
      <c r="CQU117" s="1009"/>
      <c r="CQV117" s="1009"/>
      <c r="CQW117" s="1009"/>
      <c r="CQX117" s="1009"/>
      <c r="CQY117" s="1009"/>
      <c r="CQZ117" s="1009"/>
      <c r="CRA117" s="1009"/>
      <c r="CRB117" s="1009"/>
      <c r="CRC117" s="1009"/>
      <c r="CRD117" s="1009"/>
      <c r="CRE117" s="1009"/>
      <c r="CRF117" s="1009"/>
      <c r="CRG117" s="1009"/>
      <c r="CRH117" s="1009"/>
      <c r="CRI117" s="1009"/>
      <c r="CRJ117" s="1009"/>
      <c r="CRK117" s="1009"/>
      <c r="CRL117" s="1009"/>
      <c r="CRM117" s="1009"/>
      <c r="CRN117" s="1009"/>
      <c r="CRO117" s="1009"/>
      <c r="CRP117" s="1009"/>
      <c r="CRQ117" s="1009"/>
      <c r="CRR117" s="1009"/>
      <c r="CRS117" s="1009"/>
      <c r="CRT117" s="1009"/>
      <c r="CRU117" s="1009"/>
      <c r="CRV117" s="1009"/>
      <c r="CRW117" s="1009"/>
      <c r="CRX117" s="1009"/>
      <c r="CRY117" s="1009"/>
      <c r="CRZ117" s="1009"/>
      <c r="CSA117" s="1009"/>
      <c r="CSB117" s="1009"/>
      <c r="CSC117" s="1009"/>
      <c r="CSD117" s="1009"/>
      <c r="CSE117" s="1009"/>
      <c r="CSF117" s="1009"/>
      <c r="CSG117" s="1009"/>
      <c r="CSH117" s="1009"/>
      <c r="CSI117" s="1009"/>
      <c r="CSJ117" s="1009"/>
      <c r="CSK117" s="1009"/>
      <c r="CSL117" s="1009"/>
      <c r="CSM117" s="1009"/>
      <c r="CSN117" s="1009"/>
      <c r="CSO117" s="1009"/>
      <c r="CSP117" s="1009"/>
      <c r="CSQ117" s="1009"/>
      <c r="CSR117" s="1009"/>
      <c r="CSS117" s="1009"/>
      <c r="CST117" s="1009"/>
      <c r="CSU117" s="1009"/>
      <c r="CSV117" s="1009"/>
      <c r="CSW117" s="1009"/>
      <c r="CSX117" s="1009"/>
      <c r="CSY117" s="1009"/>
      <c r="CSZ117" s="1009"/>
      <c r="CTA117" s="1009"/>
      <c r="CTB117" s="1009"/>
      <c r="CTC117" s="1009"/>
      <c r="CTD117" s="1009"/>
      <c r="CTE117" s="1009"/>
      <c r="CTF117" s="1009"/>
      <c r="CTG117" s="1009"/>
      <c r="CTH117" s="1009"/>
      <c r="CTI117" s="1009"/>
      <c r="CTJ117" s="1009"/>
      <c r="CTK117" s="1009"/>
      <c r="CTL117" s="1009"/>
      <c r="CTM117" s="1009"/>
      <c r="CTN117" s="1009"/>
      <c r="CTO117" s="1009"/>
      <c r="CTP117" s="1009"/>
      <c r="CTQ117" s="1009"/>
      <c r="CTR117" s="1009"/>
      <c r="CTS117" s="1009"/>
      <c r="CTT117" s="1009"/>
      <c r="CTU117" s="1009"/>
      <c r="CTV117" s="1009"/>
      <c r="CTW117" s="1009"/>
      <c r="CTX117" s="1009"/>
      <c r="CTY117" s="1009"/>
      <c r="CTZ117" s="1009"/>
      <c r="CUA117" s="1009"/>
      <c r="CUB117" s="1009"/>
      <c r="CUC117" s="1009"/>
      <c r="CUD117" s="1009"/>
      <c r="CUE117" s="1009"/>
      <c r="CUF117" s="1009"/>
      <c r="CUG117" s="1009"/>
      <c r="CUH117" s="1009"/>
      <c r="CUI117" s="1009"/>
      <c r="CUJ117" s="1009"/>
      <c r="CUK117" s="1009"/>
      <c r="CUL117" s="1009"/>
      <c r="CUM117" s="1009"/>
      <c r="CUN117" s="1009"/>
      <c r="CUO117" s="1009"/>
      <c r="CUP117" s="1009"/>
      <c r="CUQ117" s="1009"/>
      <c r="CUR117" s="1009"/>
      <c r="CUS117" s="1009"/>
      <c r="CUT117" s="1009"/>
      <c r="CUU117" s="1009"/>
      <c r="CUV117" s="1009"/>
      <c r="CUW117" s="1009"/>
      <c r="CUX117" s="1009"/>
      <c r="CUY117" s="1009"/>
      <c r="CUZ117" s="1009"/>
      <c r="CVA117" s="1009"/>
      <c r="CVB117" s="1009"/>
      <c r="CVC117" s="1009"/>
      <c r="CVD117" s="1009"/>
      <c r="CVE117" s="1009"/>
      <c r="CVF117" s="1009"/>
      <c r="CVG117" s="1009"/>
      <c r="CVH117" s="1009"/>
      <c r="CVI117" s="1009"/>
      <c r="CVJ117" s="1009"/>
      <c r="CVK117" s="1009"/>
      <c r="CVL117" s="1009"/>
      <c r="CVM117" s="1009"/>
      <c r="CVN117" s="1009"/>
      <c r="CVO117" s="1009"/>
      <c r="CVP117" s="1009"/>
      <c r="CVQ117" s="1009"/>
      <c r="CVR117" s="1009"/>
      <c r="CVS117" s="1009"/>
      <c r="CVT117" s="1009"/>
      <c r="CVU117" s="1009"/>
      <c r="CVV117" s="1009"/>
      <c r="CVW117" s="1009"/>
      <c r="CVX117" s="1009"/>
      <c r="CVY117" s="1009"/>
      <c r="CVZ117" s="1009"/>
      <c r="CWA117" s="1009"/>
      <c r="CWB117" s="1009"/>
      <c r="CWC117" s="1009"/>
      <c r="CWD117" s="1009"/>
      <c r="CWE117" s="1009"/>
      <c r="CWF117" s="1009"/>
      <c r="CWG117" s="1009"/>
      <c r="CWH117" s="1009"/>
      <c r="CWI117" s="1009"/>
      <c r="CWJ117" s="1009"/>
      <c r="CWK117" s="1009"/>
      <c r="CWL117" s="1009"/>
      <c r="CWM117" s="1009"/>
      <c r="CWN117" s="1009"/>
      <c r="CWO117" s="1009"/>
      <c r="CWP117" s="1009"/>
      <c r="CWQ117" s="1009"/>
      <c r="CWR117" s="1009"/>
      <c r="CWS117" s="1009"/>
      <c r="CWT117" s="1009"/>
      <c r="CWU117" s="1009"/>
      <c r="CWV117" s="1009"/>
      <c r="CWW117" s="1009"/>
      <c r="CWX117" s="1009"/>
      <c r="CWY117" s="1009"/>
      <c r="CWZ117" s="1009"/>
      <c r="CXA117" s="1009"/>
      <c r="CXB117" s="1009"/>
      <c r="CXC117" s="1009"/>
      <c r="CXD117" s="1009"/>
      <c r="CXE117" s="1009"/>
      <c r="CXF117" s="1009"/>
      <c r="CXG117" s="1009"/>
      <c r="CXH117" s="1009"/>
      <c r="CXI117" s="1009"/>
      <c r="CXJ117" s="1009"/>
      <c r="CXK117" s="1009"/>
      <c r="CXL117" s="1009"/>
      <c r="CXM117" s="1009"/>
      <c r="CXN117" s="1009"/>
      <c r="CXO117" s="1009"/>
      <c r="CXP117" s="1009"/>
      <c r="CXQ117" s="1009"/>
      <c r="CXR117" s="1009"/>
      <c r="CXS117" s="1009"/>
      <c r="CXT117" s="1009"/>
      <c r="CXU117" s="1009"/>
      <c r="CXV117" s="1009"/>
      <c r="CXW117" s="1009"/>
      <c r="CXX117" s="1009"/>
      <c r="CXY117" s="1009"/>
      <c r="CXZ117" s="1009"/>
      <c r="CYA117" s="1009"/>
      <c r="CYB117" s="1009"/>
      <c r="CYC117" s="1009"/>
      <c r="CYD117" s="1009"/>
      <c r="CYE117" s="1009"/>
      <c r="CYF117" s="1009"/>
      <c r="CYG117" s="1009"/>
      <c r="CYH117" s="1009"/>
      <c r="CYI117" s="1009"/>
      <c r="CYJ117" s="1009"/>
      <c r="CYK117" s="1009"/>
      <c r="CYL117" s="1009"/>
      <c r="CYM117" s="1009"/>
      <c r="CYN117" s="1009"/>
      <c r="CYO117" s="1009"/>
      <c r="CYP117" s="1009"/>
      <c r="CYQ117" s="1009"/>
      <c r="CYR117" s="1009"/>
      <c r="CYS117" s="1009"/>
      <c r="CYT117" s="1009"/>
      <c r="CYU117" s="1009"/>
      <c r="CYV117" s="1009"/>
      <c r="CYW117" s="1009"/>
      <c r="CYX117" s="1009"/>
      <c r="CYY117" s="1009"/>
      <c r="CYZ117" s="1009"/>
      <c r="CZA117" s="1009"/>
      <c r="CZB117" s="1009"/>
      <c r="CZC117" s="1009"/>
      <c r="CZD117" s="1009"/>
      <c r="CZE117" s="1009"/>
      <c r="CZF117" s="1009"/>
      <c r="CZG117" s="1009"/>
      <c r="CZH117" s="1009"/>
      <c r="CZI117" s="1009"/>
      <c r="CZJ117" s="1009"/>
      <c r="CZK117" s="1009"/>
      <c r="CZL117" s="1009"/>
      <c r="CZM117" s="1009"/>
      <c r="CZN117" s="1009"/>
      <c r="CZO117" s="1009"/>
      <c r="CZP117" s="1009"/>
      <c r="CZQ117" s="1009"/>
      <c r="CZR117" s="1009"/>
      <c r="CZS117" s="1009"/>
      <c r="CZT117" s="1009"/>
      <c r="CZU117" s="1009"/>
      <c r="CZV117" s="1009"/>
      <c r="CZW117" s="1009"/>
      <c r="CZX117" s="1009"/>
      <c r="CZY117" s="1009"/>
      <c r="CZZ117" s="1009"/>
      <c r="DAA117" s="1009"/>
      <c r="DAB117" s="1009"/>
      <c r="DAC117" s="1009"/>
      <c r="DAD117" s="1009"/>
      <c r="DAE117" s="1009"/>
      <c r="DAF117" s="1009"/>
      <c r="DAG117" s="1009"/>
      <c r="DAH117" s="1009"/>
      <c r="DAI117" s="1009"/>
      <c r="DAJ117" s="1009"/>
      <c r="DAK117" s="1009"/>
      <c r="DAL117" s="1009"/>
      <c r="DAM117" s="1009"/>
      <c r="DAN117" s="1009"/>
      <c r="DAO117" s="1009"/>
      <c r="DAP117" s="1009"/>
      <c r="DAQ117" s="1009"/>
      <c r="DAR117" s="1009"/>
      <c r="DAS117" s="1009"/>
      <c r="DAT117" s="1009"/>
      <c r="DAU117" s="1009"/>
      <c r="DAV117" s="1009"/>
      <c r="DAW117" s="1009"/>
      <c r="DAX117" s="1009"/>
      <c r="DAY117" s="1009"/>
      <c r="DAZ117" s="1009"/>
      <c r="DBA117" s="1009"/>
      <c r="DBB117" s="1009"/>
      <c r="DBC117" s="1009"/>
      <c r="DBD117" s="1009"/>
      <c r="DBE117" s="1009"/>
      <c r="DBF117" s="1009"/>
      <c r="DBG117" s="1009"/>
      <c r="DBH117" s="1009"/>
      <c r="DBI117" s="1009"/>
      <c r="DBJ117" s="1009"/>
      <c r="DBK117" s="1009"/>
      <c r="DBL117" s="1009"/>
      <c r="DBM117" s="1009"/>
      <c r="DBN117" s="1009"/>
      <c r="DBO117" s="1009"/>
      <c r="DBP117" s="1009"/>
      <c r="DBQ117" s="1009"/>
      <c r="DBR117" s="1009"/>
      <c r="DBS117" s="1009"/>
      <c r="DBT117" s="1009"/>
      <c r="DBU117" s="1009"/>
      <c r="DBV117" s="1009"/>
      <c r="DBW117" s="1009"/>
      <c r="DBX117" s="1009"/>
      <c r="DBY117" s="1009"/>
      <c r="DBZ117" s="1009"/>
      <c r="DCA117" s="1009"/>
      <c r="DCB117" s="1009"/>
      <c r="DCC117" s="1009"/>
      <c r="DCD117" s="1009"/>
      <c r="DCE117" s="1009"/>
      <c r="DCF117" s="1009"/>
      <c r="DCG117" s="1009"/>
      <c r="DCH117" s="1009"/>
      <c r="DCI117" s="1009"/>
      <c r="DCJ117" s="1009"/>
      <c r="DCK117" s="1009"/>
      <c r="DCL117" s="1009"/>
      <c r="DCM117" s="1009"/>
      <c r="DCN117" s="1009"/>
      <c r="DCO117" s="1009"/>
      <c r="DCP117" s="1009"/>
      <c r="DCQ117" s="1009"/>
      <c r="DCR117" s="1009"/>
      <c r="DCS117" s="1009"/>
      <c r="DCT117" s="1009"/>
      <c r="DCU117" s="1009"/>
      <c r="DCV117" s="1009"/>
      <c r="DCW117" s="1009"/>
      <c r="DCX117" s="1009"/>
      <c r="DCY117" s="1009"/>
      <c r="DCZ117" s="1009"/>
      <c r="DDA117" s="1009"/>
      <c r="DDB117" s="1009"/>
      <c r="DDC117" s="1009"/>
      <c r="DDD117" s="1009"/>
      <c r="DDE117" s="1009"/>
      <c r="DDF117" s="1009"/>
      <c r="DDG117" s="1009"/>
      <c r="DDH117" s="1009"/>
      <c r="DDI117" s="1009"/>
      <c r="DDJ117" s="1009"/>
      <c r="DDK117" s="1009"/>
      <c r="DDL117" s="1009"/>
      <c r="DDM117" s="1009"/>
      <c r="DDN117" s="1009"/>
      <c r="DDO117" s="1009"/>
      <c r="DDP117" s="1009"/>
      <c r="DDQ117" s="1009"/>
      <c r="DDR117" s="1009"/>
      <c r="DDS117" s="1009"/>
      <c r="DDT117" s="1009"/>
      <c r="DDU117" s="1009"/>
      <c r="DDV117" s="1009"/>
      <c r="DDW117" s="1009"/>
      <c r="DDX117" s="1009"/>
      <c r="DDY117" s="1009"/>
      <c r="DDZ117" s="1009"/>
      <c r="DEA117" s="1009"/>
      <c r="DEB117" s="1009"/>
      <c r="DEC117" s="1009"/>
      <c r="DED117" s="1009"/>
      <c r="DEE117" s="1009"/>
      <c r="DEF117" s="1009"/>
      <c r="DEG117" s="1009"/>
      <c r="DEH117" s="1009"/>
      <c r="DEI117" s="1009"/>
      <c r="DEJ117" s="1009"/>
      <c r="DEK117" s="1009"/>
      <c r="DEL117" s="1009"/>
      <c r="DEM117" s="1009"/>
      <c r="DEN117" s="1009"/>
      <c r="DEO117" s="1009"/>
      <c r="DEP117" s="1009"/>
      <c r="DEQ117" s="1009"/>
      <c r="DER117" s="1009"/>
      <c r="DES117" s="1009"/>
      <c r="DET117" s="1009"/>
      <c r="DEU117" s="1009"/>
      <c r="DEV117" s="1009"/>
      <c r="DEW117" s="1009"/>
      <c r="DEX117" s="1009"/>
      <c r="DEY117" s="1009"/>
      <c r="DEZ117" s="1009"/>
      <c r="DFA117" s="1009"/>
      <c r="DFB117" s="1009"/>
      <c r="DFC117" s="1009"/>
      <c r="DFD117" s="1009"/>
      <c r="DFE117" s="1009"/>
      <c r="DFF117" s="1009"/>
      <c r="DFG117" s="1009"/>
      <c r="DFH117" s="1009"/>
      <c r="DFI117" s="1009"/>
      <c r="DFJ117" s="1009"/>
      <c r="DFK117" s="1009"/>
      <c r="DFL117" s="1009"/>
      <c r="DFM117" s="1009"/>
      <c r="DFN117" s="1009"/>
      <c r="DFO117" s="1009"/>
      <c r="DFP117" s="1009"/>
      <c r="DFQ117" s="1009"/>
      <c r="DFR117" s="1009"/>
      <c r="DFS117" s="1009"/>
      <c r="DFT117" s="1009"/>
      <c r="DFU117" s="1009"/>
      <c r="DFV117" s="1009"/>
      <c r="DFW117" s="1009"/>
      <c r="DFX117" s="1009"/>
      <c r="DFY117" s="1009"/>
      <c r="DFZ117" s="1009"/>
      <c r="DGA117" s="1009"/>
      <c r="DGB117" s="1009"/>
      <c r="DGC117" s="1009"/>
      <c r="DGD117" s="1009"/>
      <c r="DGE117" s="1009"/>
      <c r="DGF117" s="1009"/>
      <c r="DGG117" s="1009"/>
      <c r="DGH117" s="1009"/>
      <c r="DGI117" s="1009"/>
      <c r="DGJ117" s="1009"/>
      <c r="DGK117" s="1009"/>
      <c r="DGL117" s="1009"/>
      <c r="DGM117" s="1009"/>
      <c r="DGN117" s="1009"/>
      <c r="DGO117" s="1009"/>
      <c r="DGP117" s="1009"/>
      <c r="DGQ117" s="1009"/>
      <c r="DGR117" s="1009"/>
      <c r="DGS117" s="1009"/>
      <c r="DGT117" s="1009"/>
      <c r="DGU117" s="1009"/>
      <c r="DGV117" s="1009"/>
      <c r="DGW117" s="1009"/>
      <c r="DGX117" s="1009"/>
      <c r="DGY117" s="1009"/>
      <c r="DGZ117" s="1009"/>
      <c r="DHA117" s="1009"/>
      <c r="DHB117" s="1009"/>
      <c r="DHC117" s="1009"/>
      <c r="DHD117" s="1009"/>
      <c r="DHE117" s="1009"/>
      <c r="DHF117" s="1009"/>
      <c r="DHG117" s="1009"/>
      <c r="DHH117" s="1009"/>
      <c r="DHI117" s="1009"/>
      <c r="DHJ117" s="1009"/>
      <c r="DHK117" s="1009"/>
      <c r="DHL117" s="1009"/>
      <c r="DHM117" s="1009"/>
      <c r="DHN117" s="1009"/>
      <c r="DHO117" s="1009"/>
      <c r="DHP117" s="1009"/>
      <c r="DHQ117" s="1009"/>
      <c r="DHR117" s="1009"/>
      <c r="DHS117" s="1009"/>
      <c r="DHT117" s="1009"/>
      <c r="DHU117" s="1009"/>
      <c r="DHV117" s="1009"/>
      <c r="DHW117" s="1009"/>
      <c r="DHX117" s="1009"/>
      <c r="DHY117" s="1009"/>
      <c r="DHZ117" s="1009"/>
      <c r="DIA117" s="1009"/>
      <c r="DIB117" s="1009"/>
      <c r="DIC117" s="1009"/>
      <c r="DID117" s="1009"/>
      <c r="DIE117" s="1009"/>
      <c r="DIF117" s="1009"/>
      <c r="DIG117" s="1009"/>
      <c r="DIH117" s="1009"/>
      <c r="DII117" s="1009"/>
      <c r="DIJ117" s="1009"/>
      <c r="DIK117" s="1009"/>
      <c r="DIL117" s="1009"/>
      <c r="DIM117" s="1009"/>
      <c r="DIN117" s="1009"/>
      <c r="DIO117" s="1009"/>
      <c r="DIP117" s="1009"/>
      <c r="DIQ117" s="1009"/>
      <c r="DIR117" s="1009"/>
      <c r="DIS117" s="1009"/>
      <c r="DIT117" s="1009"/>
      <c r="DIU117" s="1009"/>
      <c r="DIV117" s="1009"/>
      <c r="DIW117" s="1009"/>
      <c r="DIX117" s="1009"/>
      <c r="DIY117" s="1009"/>
      <c r="DIZ117" s="1009"/>
      <c r="DJA117" s="1009"/>
      <c r="DJB117" s="1009"/>
      <c r="DJC117" s="1009"/>
      <c r="DJD117" s="1009"/>
      <c r="DJE117" s="1009"/>
      <c r="DJF117" s="1009"/>
      <c r="DJG117" s="1009"/>
      <c r="DJH117" s="1009"/>
      <c r="DJI117" s="1009"/>
      <c r="DJJ117" s="1009"/>
      <c r="DJK117" s="1009"/>
      <c r="DJL117" s="1009"/>
      <c r="DJM117" s="1009"/>
      <c r="DJN117" s="1009"/>
      <c r="DJO117" s="1009"/>
      <c r="DJP117" s="1009"/>
      <c r="DJQ117" s="1009"/>
      <c r="DJR117" s="1009"/>
      <c r="DJS117" s="1009"/>
      <c r="DJT117" s="1009"/>
      <c r="DJU117" s="1009"/>
      <c r="DJV117" s="1009"/>
      <c r="DJW117" s="1009"/>
      <c r="DJX117" s="1009"/>
      <c r="DJY117" s="1009"/>
      <c r="DJZ117" s="1009"/>
      <c r="DKA117" s="1009"/>
      <c r="DKB117" s="1009"/>
      <c r="DKC117" s="1009"/>
      <c r="DKD117" s="1009"/>
      <c r="DKE117" s="1009"/>
      <c r="DKF117" s="1009"/>
      <c r="DKG117" s="1009"/>
      <c r="DKH117" s="1009"/>
      <c r="DKI117" s="1009"/>
      <c r="DKJ117" s="1009"/>
      <c r="DKK117" s="1009"/>
      <c r="DKL117" s="1009"/>
      <c r="DKM117" s="1009"/>
      <c r="DKN117" s="1009"/>
      <c r="DKO117" s="1009"/>
      <c r="DKP117" s="1009"/>
      <c r="DKQ117" s="1009"/>
      <c r="DKR117" s="1009"/>
      <c r="DKS117" s="1009"/>
      <c r="DKT117" s="1009"/>
      <c r="DKU117" s="1009"/>
      <c r="DKV117" s="1009"/>
      <c r="DKW117" s="1009"/>
      <c r="DKX117" s="1009"/>
      <c r="DKY117" s="1009"/>
      <c r="DKZ117" s="1009"/>
      <c r="DLA117" s="1009"/>
      <c r="DLB117" s="1009"/>
      <c r="DLC117" s="1009"/>
      <c r="DLD117" s="1009"/>
      <c r="DLE117" s="1009"/>
      <c r="DLF117" s="1009"/>
      <c r="DLG117" s="1009"/>
      <c r="DLH117" s="1009"/>
      <c r="DLI117" s="1009"/>
      <c r="DLJ117" s="1009"/>
      <c r="DLK117" s="1009"/>
      <c r="DLL117" s="1009"/>
      <c r="DLM117" s="1009"/>
      <c r="DLN117" s="1009"/>
      <c r="DLO117" s="1009"/>
      <c r="DLP117" s="1009"/>
      <c r="DLQ117" s="1009"/>
      <c r="DLR117" s="1009"/>
      <c r="DLS117" s="1009"/>
      <c r="DLT117" s="1009"/>
      <c r="DLU117" s="1009"/>
      <c r="DLV117" s="1009"/>
      <c r="DLW117" s="1009"/>
      <c r="DLX117" s="1009"/>
      <c r="DLY117" s="1009"/>
      <c r="DLZ117" s="1009"/>
      <c r="DMA117" s="1009"/>
      <c r="DMB117" s="1009"/>
      <c r="DMC117" s="1009"/>
      <c r="DMD117" s="1009"/>
      <c r="DME117" s="1009"/>
      <c r="DMF117" s="1009"/>
      <c r="DMG117" s="1009"/>
      <c r="DMH117" s="1009"/>
      <c r="DMI117" s="1009"/>
      <c r="DMJ117" s="1009"/>
      <c r="DMK117" s="1009"/>
      <c r="DML117" s="1009"/>
      <c r="DMM117" s="1009"/>
      <c r="DMN117" s="1009"/>
      <c r="DMO117" s="1009"/>
      <c r="DMP117" s="1009"/>
      <c r="DMQ117" s="1009"/>
      <c r="DMR117" s="1009"/>
      <c r="DMS117" s="1009"/>
      <c r="DMT117" s="1009"/>
      <c r="DMU117" s="1009"/>
      <c r="DMV117" s="1009"/>
      <c r="DMW117" s="1009"/>
      <c r="DMX117" s="1009"/>
      <c r="DMY117" s="1009"/>
      <c r="DMZ117" s="1009"/>
      <c r="DNA117" s="1009"/>
      <c r="DNB117" s="1009"/>
      <c r="DNC117" s="1009"/>
      <c r="DND117" s="1009"/>
      <c r="DNE117" s="1009"/>
      <c r="DNF117" s="1009"/>
      <c r="DNG117" s="1009"/>
      <c r="DNH117" s="1009"/>
      <c r="DNI117" s="1009"/>
      <c r="DNJ117" s="1009"/>
      <c r="DNK117" s="1009"/>
      <c r="DNL117" s="1009"/>
      <c r="DNM117" s="1009"/>
      <c r="DNN117" s="1009"/>
      <c r="DNO117" s="1009"/>
      <c r="DNP117" s="1009"/>
      <c r="DNQ117" s="1009"/>
      <c r="DNR117" s="1009"/>
      <c r="DNS117" s="1009"/>
      <c r="DNT117" s="1009"/>
      <c r="DNU117" s="1009"/>
      <c r="DNV117" s="1009"/>
      <c r="DNW117" s="1009"/>
      <c r="DNX117" s="1009"/>
      <c r="DNY117" s="1009"/>
      <c r="DNZ117" s="1009"/>
      <c r="DOA117" s="1009"/>
      <c r="DOB117" s="1009"/>
      <c r="DOC117" s="1009"/>
      <c r="DOD117" s="1009"/>
      <c r="DOE117" s="1009"/>
      <c r="DOF117" s="1009"/>
      <c r="DOG117" s="1009"/>
      <c r="DOH117" s="1009"/>
      <c r="DOI117" s="1009"/>
      <c r="DOJ117" s="1009"/>
      <c r="DOK117" s="1009"/>
      <c r="DOL117" s="1009"/>
      <c r="DOM117" s="1009"/>
      <c r="DON117" s="1009"/>
      <c r="DOO117" s="1009"/>
      <c r="DOP117" s="1009"/>
      <c r="DOQ117" s="1009"/>
      <c r="DOR117" s="1009"/>
      <c r="DOS117" s="1009"/>
      <c r="DOT117" s="1009"/>
      <c r="DOU117" s="1009"/>
      <c r="DOV117" s="1009"/>
      <c r="DOW117" s="1009"/>
      <c r="DOX117" s="1009"/>
      <c r="DOY117" s="1009"/>
      <c r="DOZ117" s="1009"/>
      <c r="DPA117" s="1009"/>
      <c r="DPB117" s="1009"/>
      <c r="DPC117" s="1009"/>
      <c r="DPD117" s="1009"/>
      <c r="DPE117" s="1009"/>
      <c r="DPF117" s="1009"/>
      <c r="DPG117" s="1009"/>
      <c r="DPH117" s="1009"/>
      <c r="DPI117" s="1009"/>
      <c r="DPJ117" s="1009"/>
      <c r="DPK117" s="1009"/>
      <c r="DPL117" s="1009"/>
      <c r="DPM117" s="1009"/>
      <c r="DPN117" s="1009"/>
      <c r="DPO117" s="1009"/>
      <c r="DPP117" s="1009"/>
      <c r="DPQ117" s="1009"/>
      <c r="DPR117" s="1009"/>
      <c r="DPS117" s="1009"/>
      <c r="DPT117" s="1009"/>
      <c r="DPU117" s="1009"/>
      <c r="DPV117" s="1009"/>
      <c r="DPW117" s="1009"/>
      <c r="DPX117" s="1009"/>
      <c r="DPY117" s="1009"/>
      <c r="DPZ117" s="1009"/>
      <c r="DQA117" s="1009"/>
      <c r="DQB117" s="1009"/>
      <c r="DQC117" s="1009"/>
      <c r="DQD117" s="1009"/>
      <c r="DQE117" s="1009"/>
      <c r="DQF117" s="1009"/>
      <c r="DQG117" s="1009"/>
      <c r="DQH117" s="1009"/>
      <c r="DQI117" s="1009"/>
      <c r="DQJ117" s="1009"/>
      <c r="DQK117" s="1009"/>
      <c r="DQL117" s="1009"/>
      <c r="DQM117" s="1009"/>
      <c r="DQN117" s="1009"/>
      <c r="DQO117" s="1009"/>
      <c r="DQP117" s="1009"/>
      <c r="DQQ117" s="1009"/>
      <c r="DQR117" s="1009"/>
      <c r="DQS117" s="1009"/>
      <c r="DQT117" s="1009"/>
      <c r="DQU117" s="1009"/>
      <c r="DQV117" s="1009"/>
      <c r="DQW117" s="1009"/>
      <c r="DQX117" s="1009"/>
      <c r="DQY117" s="1009"/>
      <c r="DQZ117" s="1009"/>
      <c r="DRA117" s="1009"/>
      <c r="DRB117" s="1009"/>
      <c r="DRC117" s="1009"/>
      <c r="DRD117" s="1009"/>
      <c r="DRE117" s="1009"/>
      <c r="DRF117" s="1009"/>
      <c r="DRG117" s="1009"/>
      <c r="DRH117" s="1009"/>
      <c r="DRI117" s="1009"/>
      <c r="DRJ117" s="1009"/>
      <c r="DRK117" s="1009"/>
      <c r="DRL117" s="1009"/>
      <c r="DRM117" s="1009"/>
      <c r="DRN117" s="1009"/>
      <c r="DRO117" s="1009"/>
      <c r="DRP117" s="1009"/>
      <c r="DRQ117" s="1009"/>
      <c r="DRR117" s="1009"/>
      <c r="DRS117" s="1009"/>
      <c r="DRT117" s="1009"/>
      <c r="DRU117" s="1009"/>
      <c r="DRV117" s="1009"/>
      <c r="DRW117" s="1009"/>
      <c r="DRX117" s="1009"/>
      <c r="DRY117" s="1009"/>
      <c r="DRZ117" s="1009"/>
      <c r="DSA117" s="1009"/>
      <c r="DSB117" s="1009"/>
      <c r="DSC117" s="1009"/>
      <c r="DSD117" s="1009"/>
      <c r="DSE117" s="1009"/>
      <c r="DSF117" s="1009"/>
      <c r="DSG117" s="1009"/>
      <c r="DSH117" s="1009"/>
      <c r="DSI117" s="1009"/>
      <c r="DSJ117" s="1009"/>
      <c r="DSK117" s="1009"/>
      <c r="DSL117" s="1009"/>
      <c r="DSM117" s="1009"/>
      <c r="DSN117" s="1009"/>
      <c r="DSO117" s="1009"/>
      <c r="DSP117" s="1009"/>
      <c r="DSQ117" s="1009"/>
      <c r="DSR117" s="1009"/>
      <c r="DSS117" s="1009"/>
      <c r="DST117" s="1009"/>
      <c r="DSU117" s="1009"/>
      <c r="DSV117" s="1009"/>
      <c r="DSW117" s="1009"/>
      <c r="DSX117" s="1009"/>
      <c r="DSY117" s="1009"/>
      <c r="DSZ117" s="1009"/>
      <c r="DTA117" s="1009"/>
      <c r="DTB117" s="1009"/>
      <c r="DTC117" s="1009"/>
      <c r="DTD117" s="1009"/>
      <c r="DTE117" s="1009"/>
      <c r="DTF117" s="1009"/>
      <c r="DTG117" s="1009"/>
      <c r="DTH117" s="1009"/>
      <c r="DTI117" s="1009"/>
      <c r="DTJ117" s="1009"/>
      <c r="DTK117" s="1009"/>
      <c r="DTL117" s="1009"/>
      <c r="DTM117" s="1009"/>
      <c r="DTN117" s="1009"/>
      <c r="DTO117" s="1009"/>
      <c r="DTP117" s="1009"/>
      <c r="DTQ117" s="1009"/>
      <c r="DTR117" s="1009"/>
      <c r="DTS117" s="1009"/>
      <c r="DTT117" s="1009"/>
      <c r="DTU117" s="1009"/>
      <c r="DTV117" s="1009"/>
      <c r="DTW117" s="1009"/>
      <c r="DTX117" s="1009"/>
      <c r="DTY117" s="1009"/>
      <c r="DTZ117" s="1009"/>
      <c r="DUA117" s="1009"/>
      <c r="DUB117" s="1009"/>
      <c r="DUC117" s="1009"/>
      <c r="DUD117" s="1009"/>
      <c r="DUE117" s="1009"/>
      <c r="DUF117" s="1009"/>
      <c r="DUG117" s="1009"/>
      <c r="DUH117" s="1009"/>
      <c r="DUI117" s="1009"/>
      <c r="DUJ117" s="1009"/>
      <c r="DUK117" s="1009"/>
      <c r="DUL117" s="1009"/>
      <c r="DUM117" s="1009"/>
      <c r="DUN117" s="1009"/>
      <c r="DUO117" s="1009"/>
      <c r="DUP117" s="1009"/>
      <c r="DUQ117" s="1009"/>
      <c r="DUR117" s="1009"/>
      <c r="DUS117" s="1009"/>
      <c r="DUT117" s="1009"/>
      <c r="DUU117" s="1009"/>
      <c r="DUV117" s="1009"/>
      <c r="DUW117" s="1009"/>
      <c r="DUX117" s="1009"/>
      <c r="DUY117" s="1009"/>
      <c r="DUZ117" s="1009"/>
      <c r="DVA117" s="1009"/>
      <c r="DVB117" s="1009"/>
      <c r="DVC117" s="1009"/>
      <c r="DVD117" s="1009"/>
      <c r="DVE117" s="1009"/>
      <c r="DVF117" s="1009"/>
      <c r="DVG117" s="1009"/>
      <c r="DVH117" s="1009"/>
      <c r="DVI117" s="1009"/>
      <c r="DVJ117" s="1009"/>
      <c r="DVK117" s="1009"/>
      <c r="DVL117" s="1009"/>
      <c r="DVM117" s="1009"/>
      <c r="DVN117" s="1009"/>
      <c r="DVO117" s="1009"/>
      <c r="DVP117" s="1009"/>
      <c r="DVQ117" s="1009"/>
      <c r="DVR117" s="1009"/>
      <c r="DVS117" s="1009"/>
      <c r="DVT117" s="1009"/>
      <c r="DVU117" s="1009"/>
      <c r="DVV117" s="1009"/>
      <c r="DVW117" s="1009"/>
      <c r="DVX117" s="1009"/>
      <c r="DVY117" s="1009"/>
      <c r="DVZ117" s="1009"/>
      <c r="DWA117" s="1009"/>
      <c r="DWB117" s="1009"/>
      <c r="DWC117" s="1009"/>
      <c r="DWD117" s="1009"/>
      <c r="DWE117" s="1009"/>
      <c r="DWF117" s="1009"/>
      <c r="DWG117" s="1009"/>
      <c r="DWH117" s="1009"/>
      <c r="DWI117" s="1009"/>
      <c r="DWJ117" s="1009"/>
      <c r="DWK117" s="1009"/>
      <c r="DWL117" s="1009"/>
      <c r="DWM117" s="1009"/>
      <c r="DWN117" s="1009"/>
      <c r="DWO117" s="1009"/>
      <c r="DWP117" s="1009"/>
      <c r="DWQ117" s="1009"/>
      <c r="DWR117" s="1009"/>
      <c r="DWS117" s="1009"/>
      <c r="DWT117" s="1009"/>
      <c r="DWU117" s="1009"/>
      <c r="DWV117" s="1009"/>
      <c r="DWW117" s="1009"/>
      <c r="DWX117" s="1009"/>
      <c r="DWY117" s="1009"/>
      <c r="DWZ117" s="1009"/>
      <c r="DXA117" s="1009"/>
      <c r="DXB117" s="1009"/>
      <c r="DXC117" s="1009"/>
      <c r="DXD117" s="1009"/>
      <c r="DXE117" s="1009"/>
      <c r="DXF117" s="1009"/>
      <c r="DXG117" s="1009"/>
      <c r="DXH117" s="1009"/>
      <c r="DXI117" s="1009"/>
      <c r="DXJ117" s="1009"/>
      <c r="DXK117" s="1009"/>
      <c r="DXL117" s="1009"/>
      <c r="DXM117" s="1009"/>
      <c r="DXN117" s="1009"/>
      <c r="DXO117" s="1009"/>
      <c r="DXP117" s="1009"/>
      <c r="DXQ117" s="1009"/>
      <c r="DXR117" s="1009"/>
      <c r="DXS117" s="1009"/>
      <c r="DXT117" s="1009"/>
      <c r="DXU117" s="1009"/>
      <c r="DXV117" s="1009"/>
      <c r="DXW117" s="1009"/>
      <c r="DXX117" s="1009"/>
      <c r="DXY117" s="1009"/>
      <c r="DXZ117" s="1009"/>
      <c r="DYA117" s="1009"/>
      <c r="DYB117" s="1009"/>
      <c r="DYC117" s="1009"/>
      <c r="DYD117" s="1009"/>
      <c r="DYE117" s="1009"/>
      <c r="DYF117" s="1009"/>
      <c r="DYG117" s="1009"/>
      <c r="DYH117" s="1009"/>
      <c r="DYI117" s="1009"/>
      <c r="DYJ117" s="1009"/>
      <c r="DYK117" s="1009"/>
      <c r="DYL117" s="1009"/>
      <c r="DYM117" s="1009"/>
      <c r="DYN117" s="1009"/>
      <c r="DYO117" s="1009"/>
      <c r="DYP117" s="1009"/>
      <c r="DYQ117" s="1009"/>
      <c r="DYR117" s="1009"/>
      <c r="DYS117" s="1009"/>
      <c r="DYT117" s="1009"/>
      <c r="DYU117" s="1009"/>
      <c r="DYV117" s="1009"/>
      <c r="DYW117" s="1009"/>
      <c r="DYX117" s="1009"/>
      <c r="DYY117" s="1009"/>
      <c r="DYZ117" s="1009"/>
      <c r="DZA117" s="1009"/>
      <c r="DZB117" s="1009"/>
      <c r="DZC117" s="1009"/>
      <c r="DZD117" s="1009"/>
      <c r="DZE117" s="1009"/>
      <c r="DZF117" s="1009"/>
      <c r="DZG117" s="1009"/>
      <c r="DZH117" s="1009"/>
      <c r="DZI117" s="1009"/>
      <c r="DZJ117" s="1009"/>
      <c r="DZK117" s="1009"/>
      <c r="DZL117" s="1009"/>
      <c r="DZM117" s="1009"/>
      <c r="DZN117" s="1009"/>
      <c r="DZO117" s="1009"/>
      <c r="DZP117" s="1009"/>
      <c r="DZQ117" s="1009"/>
      <c r="DZR117" s="1009"/>
      <c r="DZS117" s="1009"/>
      <c r="DZT117" s="1009"/>
      <c r="DZU117" s="1009"/>
      <c r="DZV117" s="1009"/>
      <c r="DZW117" s="1009"/>
      <c r="DZX117" s="1009"/>
      <c r="DZY117" s="1009"/>
      <c r="DZZ117" s="1009"/>
      <c r="EAA117" s="1009"/>
      <c r="EAB117" s="1009"/>
      <c r="EAC117" s="1009"/>
      <c r="EAD117" s="1009"/>
      <c r="EAE117" s="1009"/>
      <c r="EAF117" s="1009"/>
      <c r="EAG117" s="1009"/>
      <c r="EAH117" s="1009"/>
      <c r="EAI117" s="1009"/>
      <c r="EAJ117" s="1009"/>
      <c r="EAK117" s="1009"/>
      <c r="EAL117" s="1009"/>
      <c r="EAM117" s="1009"/>
      <c r="EAN117" s="1009"/>
      <c r="EAO117" s="1009"/>
      <c r="EAP117" s="1009"/>
      <c r="EAQ117" s="1009"/>
      <c r="EAR117" s="1009"/>
      <c r="EAS117" s="1009"/>
      <c r="EAT117" s="1009"/>
      <c r="EAU117" s="1009"/>
      <c r="EAV117" s="1009"/>
      <c r="EAW117" s="1009"/>
      <c r="EAX117" s="1009"/>
      <c r="EAY117" s="1009"/>
      <c r="EAZ117" s="1009"/>
      <c r="EBA117" s="1009"/>
      <c r="EBB117" s="1009"/>
      <c r="EBC117" s="1009"/>
      <c r="EBD117" s="1009"/>
      <c r="EBE117" s="1009"/>
      <c r="EBF117" s="1009"/>
      <c r="EBG117" s="1009"/>
      <c r="EBH117" s="1009"/>
      <c r="EBI117" s="1009"/>
      <c r="EBJ117" s="1009"/>
      <c r="EBK117" s="1009"/>
      <c r="EBL117" s="1009"/>
      <c r="EBM117" s="1009"/>
      <c r="EBN117" s="1009"/>
      <c r="EBO117" s="1009"/>
      <c r="EBP117" s="1009"/>
      <c r="EBQ117" s="1009"/>
      <c r="EBR117" s="1009"/>
      <c r="EBS117" s="1009"/>
      <c r="EBT117" s="1009"/>
      <c r="EBU117" s="1009"/>
      <c r="EBV117" s="1009"/>
      <c r="EBW117" s="1009"/>
      <c r="EBX117" s="1009"/>
      <c r="EBY117" s="1009"/>
      <c r="EBZ117" s="1009"/>
      <c r="ECA117" s="1009"/>
      <c r="ECB117" s="1009"/>
      <c r="ECC117" s="1009"/>
      <c r="ECD117" s="1009"/>
      <c r="ECE117" s="1009"/>
      <c r="ECF117" s="1009"/>
      <c r="ECG117" s="1009"/>
      <c r="ECH117" s="1009"/>
      <c r="ECI117" s="1009"/>
      <c r="ECJ117" s="1009"/>
      <c r="ECK117" s="1009"/>
      <c r="ECL117" s="1009"/>
      <c r="ECM117" s="1009"/>
      <c r="ECN117" s="1009"/>
      <c r="ECO117" s="1009"/>
      <c r="ECP117" s="1009"/>
      <c r="ECQ117" s="1009"/>
      <c r="ECR117" s="1009"/>
      <c r="ECS117" s="1009"/>
      <c r="ECT117" s="1009"/>
      <c r="ECU117" s="1009"/>
      <c r="ECV117" s="1009"/>
      <c r="ECW117" s="1009"/>
      <c r="ECX117" s="1009"/>
      <c r="ECY117" s="1009"/>
      <c r="ECZ117" s="1009"/>
      <c r="EDA117" s="1009"/>
      <c r="EDB117" s="1009"/>
      <c r="EDC117" s="1009"/>
      <c r="EDD117" s="1009"/>
      <c r="EDE117" s="1009"/>
      <c r="EDF117" s="1009"/>
      <c r="EDG117" s="1009"/>
      <c r="EDH117" s="1009"/>
      <c r="EDI117" s="1009"/>
      <c r="EDJ117" s="1009"/>
      <c r="EDK117" s="1009"/>
      <c r="EDL117" s="1009"/>
      <c r="EDM117" s="1009"/>
      <c r="EDN117" s="1009"/>
      <c r="EDO117" s="1009"/>
      <c r="EDP117" s="1009"/>
      <c r="EDQ117" s="1009"/>
      <c r="EDR117" s="1009"/>
      <c r="EDS117" s="1009"/>
      <c r="EDT117" s="1009"/>
      <c r="EDU117" s="1009"/>
      <c r="EDV117" s="1009"/>
      <c r="EDW117" s="1009"/>
      <c r="EDX117" s="1009"/>
      <c r="EDY117" s="1009"/>
      <c r="EDZ117" s="1009"/>
      <c r="EEA117" s="1009"/>
      <c r="EEB117" s="1009"/>
      <c r="EEC117" s="1009"/>
      <c r="EED117" s="1009"/>
      <c r="EEE117" s="1009"/>
      <c r="EEF117" s="1009"/>
      <c r="EEG117" s="1009"/>
      <c r="EEH117" s="1009"/>
      <c r="EEI117" s="1009"/>
      <c r="EEJ117" s="1009"/>
      <c r="EEK117" s="1009"/>
      <c r="EEL117" s="1009"/>
      <c r="EEM117" s="1009"/>
      <c r="EEN117" s="1009"/>
      <c r="EEO117" s="1009"/>
      <c r="EEP117" s="1009"/>
      <c r="EEQ117" s="1009"/>
      <c r="EER117" s="1009"/>
      <c r="EES117" s="1009"/>
      <c r="EET117" s="1009"/>
      <c r="EEU117" s="1009"/>
      <c r="EEV117" s="1009"/>
      <c r="EEW117" s="1009"/>
      <c r="EEX117" s="1009"/>
      <c r="EEY117" s="1009"/>
      <c r="EEZ117" s="1009"/>
      <c r="EFA117" s="1009"/>
      <c r="EFB117" s="1009"/>
      <c r="EFC117" s="1009"/>
      <c r="EFD117" s="1009"/>
      <c r="EFE117" s="1009"/>
      <c r="EFF117" s="1009"/>
      <c r="EFG117" s="1009"/>
      <c r="EFH117" s="1009"/>
      <c r="EFI117" s="1009"/>
      <c r="EFJ117" s="1009"/>
      <c r="EFK117" s="1009"/>
      <c r="EFL117" s="1009"/>
      <c r="EFM117" s="1009"/>
      <c r="EFN117" s="1009"/>
      <c r="EFO117" s="1009"/>
      <c r="EFP117" s="1009"/>
      <c r="EFQ117" s="1009"/>
      <c r="EFR117" s="1009"/>
      <c r="EFS117" s="1009"/>
      <c r="EFT117" s="1009"/>
      <c r="EFU117" s="1009"/>
      <c r="EFV117" s="1009"/>
      <c r="EFW117" s="1009"/>
      <c r="EFX117" s="1009"/>
      <c r="EFY117" s="1009"/>
      <c r="EFZ117" s="1009"/>
      <c r="EGA117" s="1009"/>
      <c r="EGB117" s="1009"/>
      <c r="EGC117" s="1009"/>
      <c r="EGD117" s="1009"/>
      <c r="EGE117" s="1009"/>
      <c r="EGF117" s="1009"/>
      <c r="EGG117" s="1009"/>
      <c r="EGH117" s="1009"/>
      <c r="EGI117" s="1009"/>
      <c r="EGJ117" s="1009"/>
      <c r="EGK117" s="1009"/>
      <c r="EGL117" s="1009"/>
      <c r="EGM117" s="1009"/>
      <c r="EGN117" s="1009"/>
      <c r="EGO117" s="1009"/>
      <c r="EGP117" s="1009"/>
      <c r="EGQ117" s="1009"/>
      <c r="EGR117" s="1009"/>
      <c r="EGS117" s="1009"/>
      <c r="EGT117" s="1009"/>
      <c r="EGU117" s="1009"/>
      <c r="EGV117" s="1009"/>
      <c r="EGW117" s="1009"/>
      <c r="EGX117" s="1009"/>
      <c r="EGY117" s="1009"/>
      <c r="EGZ117" s="1009"/>
      <c r="EHA117" s="1009"/>
      <c r="EHB117" s="1009"/>
      <c r="EHC117" s="1009"/>
      <c r="EHD117" s="1009"/>
      <c r="EHE117" s="1009"/>
      <c r="EHF117" s="1009"/>
      <c r="EHG117" s="1009"/>
      <c r="EHH117" s="1009"/>
      <c r="EHI117" s="1009"/>
      <c r="EHJ117" s="1009"/>
      <c r="EHK117" s="1009"/>
      <c r="EHL117" s="1009"/>
      <c r="EHM117" s="1009"/>
      <c r="EHN117" s="1009"/>
      <c r="EHO117" s="1009"/>
      <c r="EHP117" s="1009"/>
      <c r="EHQ117" s="1009"/>
      <c r="EHR117" s="1009"/>
      <c r="EHS117" s="1009"/>
      <c r="EHT117" s="1009"/>
      <c r="EHU117" s="1009"/>
      <c r="EHV117" s="1009"/>
      <c r="EHW117" s="1009"/>
      <c r="EHX117" s="1009"/>
      <c r="EHY117" s="1009"/>
      <c r="EHZ117" s="1009"/>
      <c r="EIA117" s="1009"/>
      <c r="EIB117" s="1009"/>
      <c r="EIC117" s="1009"/>
      <c r="EID117" s="1009"/>
      <c r="EIE117" s="1009"/>
      <c r="EIF117" s="1009"/>
      <c r="EIG117" s="1009"/>
      <c r="EIH117" s="1009"/>
      <c r="EII117" s="1009"/>
      <c r="EIJ117" s="1009"/>
      <c r="EIK117" s="1009"/>
      <c r="EIL117" s="1009"/>
      <c r="EIM117" s="1009"/>
      <c r="EIN117" s="1009"/>
      <c r="EIO117" s="1009"/>
      <c r="EIP117" s="1009"/>
      <c r="EIQ117" s="1009"/>
      <c r="EIR117" s="1009"/>
      <c r="EIS117" s="1009"/>
      <c r="EIT117" s="1009"/>
      <c r="EIU117" s="1009"/>
      <c r="EIV117" s="1009"/>
      <c r="EIW117" s="1009"/>
      <c r="EIX117" s="1009"/>
      <c r="EIY117" s="1009"/>
      <c r="EIZ117" s="1009"/>
      <c r="EJA117" s="1009"/>
      <c r="EJB117" s="1009"/>
      <c r="EJC117" s="1009"/>
      <c r="EJD117" s="1009"/>
      <c r="EJE117" s="1009"/>
      <c r="EJF117" s="1009"/>
      <c r="EJG117" s="1009"/>
      <c r="EJH117" s="1009"/>
      <c r="EJI117" s="1009"/>
      <c r="EJJ117" s="1009"/>
      <c r="EJK117" s="1009"/>
      <c r="EJL117" s="1009"/>
      <c r="EJM117" s="1009"/>
      <c r="EJN117" s="1009"/>
      <c r="EJO117" s="1009"/>
      <c r="EJP117" s="1009"/>
      <c r="EJQ117" s="1009"/>
      <c r="EJR117" s="1009"/>
      <c r="EJS117" s="1009"/>
      <c r="EJT117" s="1009"/>
      <c r="EJU117" s="1009"/>
      <c r="EJV117" s="1009"/>
      <c r="EJW117" s="1009"/>
      <c r="EJX117" s="1009"/>
      <c r="EJY117" s="1009"/>
      <c r="EJZ117" s="1009"/>
      <c r="EKA117" s="1009"/>
      <c r="EKB117" s="1009"/>
      <c r="EKC117" s="1009"/>
      <c r="EKD117" s="1009"/>
      <c r="EKE117" s="1009"/>
      <c r="EKF117" s="1009"/>
      <c r="EKG117" s="1009"/>
      <c r="EKH117" s="1009"/>
      <c r="EKI117" s="1009"/>
      <c r="EKJ117" s="1009"/>
      <c r="EKK117" s="1009"/>
      <c r="EKL117" s="1009"/>
      <c r="EKM117" s="1009"/>
      <c r="EKN117" s="1009"/>
      <c r="EKO117" s="1009"/>
      <c r="EKP117" s="1009"/>
      <c r="EKQ117" s="1009"/>
      <c r="EKR117" s="1009"/>
      <c r="EKS117" s="1009"/>
      <c r="EKT117" s="1009"/>
      <c r="EKU117" s="1009"/>
      <c r="EKV117" s="1009"/>
      <c r="EKW117" s="1009"/>
      <c r="EKX117" s="1009"/>
      <c r="EKY117" s="1009"/>
      <c r="EKZ117" s="1009"/>
      <c r="ELA117" s="1009"/>
      <c r="ELB117" s="1009"/>
      <c r="ELC117" s="1009"/>
      <c r="ELD117" s="1009"/>
      <c r="ELE117" s="1009"/>
      <c r="ELF117" s="1009"/>
      <c r="ELG117" s="1009"/>
      <c r="ELH117" s="1009"/>
      <c r="ELI117" s="1009"/>
      <c r="ELJ117" s="1009"/>
      <c r="ELK117" s="1009"/>
      <c r="ELL117" s="1009"/>
      <c r="ELM117" s="1009"/>
      <c r="ELN117" s="1009"/>
      <c r="ELO117" s="1009"/>
      <c r="ELP117" s="1009"/>
      <c r="ELQ117" s="1009"/>
      <c r="ELR117" s="1009"/>
      <c r="ELS117" s="1009"/>
      <c r="ELT117" s="1009"/>
      <c r="ELU117" s="1009"/>
      <c r="ELV117" s="1009"/>
      <c r="ELW117" s="1009"/>
      <c r="ELX117" s="1009"/>
      <c r="ELY117" s="1009"/>
      <c r="ELZ117" s="1009"/>
      <c r="EMA117" s="1009"/>
      <c r="EMB117" s="1009"/>
      <c r="EMC117" s="1009"/>
      <c r="EMD117" s="1009"/>
      <c r="EME117" s="1009"/>
      <c r="EMF117" s="1009"/>
      <c r="EMG117" s="1009"/>
      <c r="EMH117" s="1009"/>
      <c r="EMI117" s="1009"/>
      <c r="EMJ117" s="1009"/>
      <c r="EMK117" s="1009"/>
      <c r="EML117" s="1009"/>
      <c r="EMM117" s="1009"/>
      <c r="EMN117" s="1009"/>
      <c r="EMO117" s="1009"/>
      <c r="EMP117" s="1009"/>
      <c r="EMQ117" s="1009"/>
      <c r="EMR117" s="1009"/>
      <c r="EMS117" s="1009"/>
      <c r="EMT117" s="1009"/>
      <c r="EMU117" s="1009"/>
      <c r="EMV117" s="1009"/>
      <c r="EMW117" s="1009"/>
      <c r="EMX117" s="1009"/>
      <c r="EMY117" s="1009"/>
      <c r="EMZ117" s="1009"/>
      <c r="ENA117" s="1009"/>
      <c r="ENB117" s="1009"/>
      <c r="ENC117" s="1009"/>
      <c r="END117" s="1009"/>
      <c r="ENE117" s="1009"/>
      <c r="ENF117" s="1009"/>
      <c r="ENG117" s="1009"/>
      <c r="ENH117" s="1009"/>
      <c r="ENI117" s="1009"/>
      <c r="ENJ117" s="1009"/>
      <c r="ENK117" s="1009"/>
      <c r="ENL117" s="1009"/>
      <c r="ENM117" s="1009"/>
      <c r="ENN117" s="1009"/>
      <c r="ENO117" s="1009"/>
      <c r="ENP117" s="1009"/>
      <c r="ENQ117" s="1009"/>
      <c r="ENR117" s="1009"/>
      <c r="ENS117" s="1009"/>
      <c r="ENT117" s="1009"/>
      <c r="ENU117" s="1009"/>
      <c r="ENV117" s="1009"/>
      <c r="ENW117" s="1009"/>
      <c r="ENX117" s="1009"/>
      <c r="ENY117" s="1009"/>
      <c r="ENZ117" s="1009"/>
      <c r="EOA117" s="1009"/>
      <c r="EOB117" s="1009"/>
      <c r="EOC117" s="1009"/>
      <c r="EOD117" s="1009"/>
      <c r="EOE117" s="1009"/>
      <c r="EOF117" s="1009"/>
      <c r="EOG117" s="1009"/>
      <c r="EOH117" s="1009"/>
      <c r="EOI117" s="1009"/>
      <c r="EOJ117" s="1009"/>
      <c r="EOK117" s="1009"/>
      <c r="EOL117" s="1009"/>
      <c r="EOM117" s="1009"/>
      <c r="EON117" s="1009"/>
      <c r="EOO117" s="1009"/>
      <c r="EOP117" s="1009"/>
      <c r="EOQ117" s="1009"/>
      <c r="EOR117" s="1009"/>
      <c r="EOS117" s="1009"/>
      <c r="EOT117" s="1009"/>
      <c r="EOU117" s="1009"/>
      <c r="EOV117" s="1009"/>
      <c r="EOW117" s="1009"/>
      <c r="EOX117" s="1009"/>
      <c r="EOY117" s="1009"/>
      <c r="EOZ117" s="1009"/>
      <c r="EPA117" s="1009"/>
      <c r="EPB117" s="1009"/>
      <c r="EPC117" s="1009"/>
      <c r="EPD117" s="1009"/>
      <c r="EPE117" s="1009"/>
      <c r="EPF117" s="1009"/>
      <c r="EPG117" s="1009"/>
      <c r="EPH117" s="1009"/>
      <c r="EPI117" s="1009"/>
      <c r="EPJ117" s="1009"/>
      <c r="EPK117" s="1009"/>
      <c r="EPL117" s="1009"/>
      <c r="EPM117" s="1009"/>
      <c r="EPN117" s="1009"/>
      <c r="EPO117" s="1009"/>
      <c r="EPP117" s="1009"/>
      <c r="EPQ117" s="1009"/>
      <c r="EPR117" s="1009"/>
      <c r="EPS117" s="1009"/>
      <c r="EPT117" s="1009"/>
      <c r="EPU117" s="1009"/>
      <c r="EPV117" s="1009"/>
      <c r="EPW117" s="1009"/>
      <c r="EPX117" s="1009"/>
      <c r="EPY117" s="1009"/>
      <c r="EPZ117" s="1009"/>
      <c r="EQA117" s="1009"/>
      <c r="EQB117" s="1009"/>
      <c r="EQC117" s="1009"/>
      <c r="EQD117" s="1009"/>
      <c r="EQE117" s="1009"/>
      <c r="EQF117" s="1009"/>
      <c r="EQG117" s="1009"/>
      <c r="EQH117" s="1009"/>
      <c r="EQI117" s="1009"/>
      <c r="EQJ117" s="1009"/>
      <c r="EQK117" s="1009"/>
      <c r="EQL117" s="1009"/>
      <c r="EQM117" s="1009"/>
      <c r="EQN117" s="1009"/>
      <c r="EQO117" s="1009"/>
      <c r="EQP117" s="1009"/>
      <c r="EQQ117" s="1009"/>
      <c r="EQR117" s="1009"/>
      <c r="EQS117" s="1009"/>
      <c r="EQT117" s="1009"/>
      <c r="EQU117" s="1009"/>
      <c r="EQV117" s="1009"/>
      <c r="EQW117" s="1009"/>
      <c r="EQX117" s="1009"/>
      <c r="EQY117" s="1009"/>
      <c r="EQZ117" s="1009"/>
      <c r="ERA117" s="1009"/>
      <c r="ERB117" s="1009"/>
      <c r="ERC117" s="1009"/>
      <c r="ERD117" s="1009"/>
      <c r="ERE117" s="1009"/>
      <c r="ERF117" s="1009"/>
      <c r="ERG117" s="1009"/>
      <c r="ERH117" s="1009"/>
      <c r="ERI117" s="1009"/>
      <c r="ERJ117" s="1009"/>
      <c r="ERK117" s="1009"/>
      <c r="ERL117" s="1009"/>
      <c r="ERM117" s="1009"/>
      <c r="ERN117" s="1009"/>
      <c r="ERO117" s="1009"/>
      <c r="ERP117" s="1009"/>
      <c r="ERQ117" s="1009"/>
      <c r="ERR117" s="1009"/>
      <c r="ERS117" s="1009"/>
      <c r="ERT117" s="1009"/>
      <c r="ERU117" s="1009"/>
      <c r="ERV117" s="1009"/>
      <c r="ERW117" s="1009"/>
      <c r="ERX117" s="1009"/>
      <c r="ERY117" s="1009"/>
      <c r="ERZ117" s="1009"/>
      <c r="ESA117" s="1009"/>
      <c r="ESB117" s="1009"/>
      <c r="ESC117" s="1009"/>
      <c r="ESD117" s="1009"/>
      <c r="ESE117" s="1009"/>
      <c r="ESF117" s="1009"/>
      <c r="ESG117" s="1009"/>
      <c r="ESH117" s="1009"/>
      <c r="ESI117" s="1009"/>
      <c r="ESJ117" s="1009"/>
      <c r="ESK117" s="1009"/>
      <c r="ESL117" s="1009"/>
      <c r="ESM117" s="1009"/>
      <c r="ESN117" s="1009"/>
      <c r="ESO117" s="1009"/>
      <c r="ESP117" s="1009"/>
      <c r="ESQ117" s="1009"/>
      <c r="ESR117" s="1009"/>
      <c r="ESS117" s="1009"/>
      <c r="EST117" s="1009"/>
      <c r="ESU117" s="1009"/>
      <c r="ESV117" s="1009"/>
      <c r="ESW117" s="1009"/>
      <c r="ESX117" s="1009"/>
      <c r="ESY117" s="1009"/>
      <c r="ESZ117" s="1009"/>
      <c r="ETA117" s="1009"/>
      <c r="ETB117" s="1009"/>
      <c r="ETC117" s="1009"/>
      <c r="ETD117" s="1009"/>
      <c r="ETE117" s="1009"/>
      <c r="ETF117" s="1009"/>
      <c r="ETG117" s="1009"/>
      <c r="ETH117" s="1009"/>
      <c r="ETI117" s="1009"/>
      <c r="ETJ117" s="1009"/>
      <c r="ETK117" s="1009"/>
      <c r="ETL117" s="1009"/>
      <c r="ETM117" s="1009"/>
      <c r="ETN117" s="1009"/>
      <c r="ETO117" s="1009"/>
      <c r="ETP117" s="1009"/>
      <c r="ETQ117" s="1009"/>
      <c r="ETR117" s="1009"/>
      <c r="ETS117" s="1009"/>
      <c r="ETT117" s="1009"/>
      <c r="ETU117" s="1009"/>
      <c r="ETV117" s="1009"/>
      <c r="ETW117" s="1009"/>
      <c r="ETX117" s="1009"/>
      <c r="ETY117" s="1009"/>
      <c r="ETZ117" s="1009"/>
      <c r="EUA117" s="1009"/>
      <c r="EUB117" s="1009"/>
      <c r="EUC117" s="1009"/>
      <c r="EUD117" s="1009"/>
      <c r="EUE117" s="1009"/>
      <c r="EUF117" s="1009"/>
      <c r="EUG117" s="1009"/>
      <c r="EUH117" s="1009"/>
      <c r="EUI117" s="1009"/>
      <c r="EUJ117" s="1009"/>
      <c r="EUK117" s="1009"/>
      <c r="EUL117" s="1009"/>
      <c r="EUM117" s="1009"/>
      <c r="EUN117" s="1009"/>
      <c r="EUO117" s="1009"/>
      <c r="EUP117" s="1009"/>
      <c r="EUQ117" s="1009"/>
      <c r="EUR117" s="1009"/>
      <c r="EUS117" s="1009"/>
      <c r="EUT117" s="1009"/>
      <c r="EUU117" s="1009"/>
      <c r="EUV117" s="1009"/>
      <c r="EUW117" s="1009"/>
      <c r="EUX117" s="1009"/>
      <c r="EUY117" s="1009"/>
      <c r="EUZ117" s="1009"/>
      <c r="EVA117" s="1009"/>
      <c r="EVB117" s="1009"/>
      <c r="EVC117" s="1009"/>
      <c r="EVD117" s="1009"/>
      <c r="EVE117" s="1009"/>
      <c r="EVF117" s="1009"/>
      <c r="EVG117" s="1009"/>
      <c r="EVH117" s="1009"/>
      <c r="EVI117" s="1009"/>
      <c r="EVJ117" s="1009"/>
      <c r="EVK117" s="1009"/>
      <c r="EVL117" s="1009"/>
      <c r="EVM117" s="1009"/>
      <c r="EVN117" s="1009"/>
      <c r="EVO117" s="1009"/>
      <c r="EVP117" s="1009"/>
      <c r="EVQ117" s="1009"/>
      <c r="EVR117" s="1009"/>
      <c r="EVS117" s="1009"/>
      <c r="EVT117" s="1009"/>
      <c r="EVU117" s="1009"/>
      <c r="EVV117" s="1009"/>
      <c r="EVW117" s="1009"/>
      <c r="EVX117" s="1009"/>
      <c r="EVY117" s="1009"/>
      <c r="EVZ117" s="1009"/>
      <c r="EWA117" s="1009"/>
      <c r="EWB117" s="1009"/>
      <c r="EWC117" s="1009"/>
      <c r="EWD117" s="1009"/>
      <c r="EWE117" s="1009"/>
      <c r="EWF117" s="1009"/>
      <c r="EWG117" s="1009"/>
      <c r="EWH117" s="1009"/>
      <c r="EWI117" s="1009"/>
      <c r="EWJ117" s="1009"/>
      <c r="EWK117" s="1009"/>
      <c r="EWL117" s="1009"/>
      <c r="EWM117" s="1009"/>
      <c r="EWN117" s="1009"/>
      <c r="EWO117" s="1009"/>
      <c r="EWP117" s="1009"/>
      <c r="EWQ117" s="1009"/>
      <c r="EWR117" s="1009"/>
      <c r="EWS117" s="1009"/>
      <c r="EWT117" s="1009"/>
      <c r="EWU117" s="1009"/>
      <c r="EWV117" s="1009"/>
      <c r="EWW117" s="1009"/>
      <c r="EWX117" s="1009"/>
      <c r="EWY117" s="1009"/>
      <c r="EWZ117" s="1009"/>
      <c r="EXA117" s="1009"/>
      <c r="EXB117" s="1009"/>
      <c r="EXC117" s="1009"/>
      <c r="EXD117" s="1009"/>
      <c r="EXE117" s="1009"/>
      <c r="EXF117" s="1009"/>
      <c r="EXG117" s="1009"/>
      <c r="EXH117" s="1009"/>
      <c r="EXI117" s="1009"/>
      <c r="EXJ117" s="1009"/>
      <c r="EXK117" s="1009"/>
      <c r="EXL117" s="1009"/>
      <c r="EXM117" s="1009"/>
      <c r="EXN117" s="1009"/>
      <c r="EXO117" s="1009"/>
      <c r="EXP117" s="1009"/>
      <c r="EXQ117" s="1009"/>
      <c r="EXR117" s="1009"/>
      <c r="EXS117" s="1009"/>
      <c r="EXT117" s="1009"/>
      <c r="EXU117" s="1009"/>
      <c r="EXV117" s="1009"/>
      <c r="EXW117" s="1009"/>
      <c r="EXX117" s="1009"/>
      <c r="EXY117" s="1009"/>
      <c r="EXZ117" s="1009"/>
      <c r="EYA117" s="1009"/>
      <c r="EYB117" s="1009"/>
      <c r="EYC117" s="1009"/>
      <c r="EYD117" s="1009"/>
      <c r="EYE117" s="1009"/>
      <c r="EYF117" s="1009"/>
      <c r="EYG117" s="1009"/>
      <c r="EYH117" s="1009"/>
      <c r="EYI117" s="1009"/>
      <c r="EYJ117" s="1009"/>
      <c r="EYK117" s="1009"/>
      <c r="EYL117" s="1009"/>
      <c r="EYM117" s="1009"/>
      <c r="EYN117" s="1009"/>
      <c r="EYO117" s="1009"/>
      <c r="EYP117" s="1009"/>
      <c r="EYQ117" s="1009"/>
      <c r="EYR117" s="1009"/>
      <c r="EYS117" s="1009"/>
      <c r="EYT117" s="1009"/>
      <c r="EYU117" s="1009"/>
      <c r="EYV117" s="1009"/>
      <c r="EYW117" s="1009"/>
      <c r="EYX117" s="1009"/>
      <c r="EYY117" s="1009"/>
      <c r="EYZ117" s="1009"/>
      <c r="EZA117" s="1009"/>
      <c r="EZB117" s="1009"/>
      <c r="EZC117" s="1009"/>
      <c r="EZD117" s="1009"/>
      <c r="EZE117" s="1009"/>
      <c r="EZF117" s="1009"/>
      <c r="EZG117" s="1009"/>
      <c r="EZH117" s="1009"/>
      <c r="EZI117" s="1009"/>
      <c r="EZJ117" s="1009"/>
      <c r="EZK117" s="1009"/>
      <c r="EZL117" s="1009"/>
      <c r="EZM117" s="1009"/>
      <c r="EZN117" s="1009"/>
      <c r="EZO117" s="1009"/>
      <c r="EZP117" s="1009"/>
      <c r="EZQ117" s="1009"/>
      <c r="EZR117" s="1009"/>
      <c r="EZS117" s="1009"/>
      <c r="EZT117" s="1009"/>
      <c r="EZU117" s="1009"/>
      <c r="EZV117" s="1009"/>
      <c r="EZW117" s="1009"/>
      <c r="EZX117" s="1009"/>
      <c r="EZY117" s="1009"/>
      <c r="EZZ117" s="1009"/>
      <c r="FAA117" s="1009"/>
      <c r="FAB117" s="1009"/>
      <c r="FAC117" s="1009"/>
      <c r="FAD117" s="1009"/>
      <c r="FAE117" s="1009"/>
      <c r="FAF117" s="1009"/>
      <c r="FAG117" s="1009"/>
      <c r="FAH117" s="1009"/>
      <c r="FAI117" s="1009"/>
      <c r="FAJ117" s="1009"/>
      <c r="FAK117" s="1009"/>
      <c r="FAL117" s="1009"/>
      <c r="FAM117" s="1009"/>
      <c r="FAN117" s="1009"/>
      <c r="FAO117" s="1009"/>
      <c r="FAP117" s="1009"/>
      <c r="FAQ117" s="1009"/>
      <c r="FAR117" s="1009"/>
      <c r="FAS117" s="1009"/>
      <c r="FAT117" s="1009"/>
      <c r="FAU117" s="1009"/>
      <c r="FAV117" s="1009"/>
      <c r="FAW117" s="1009"/>
      <c r="FAX117" s="1009"/>
      <c r="FAY117" s="1009"/>
      <c r="FAZ117" s="1009"/>
      <c r="FBA117" s="1009"/>
      <c r="FBB117" s="1009"/>
      <c r="FBC117" s="1009"/>
      <c r="FBD117" s="1009"/>
      <c r="FBE117" s="1009"/>
      <c r="FBF117" s="1009"/>
      <c r="FBG117" s="1009"/>
      <c r="FBH117" s="1009"/>
      <c r="FBI117" s="1009"/>
      <c r="FBJ117" s="1009"/>
      <c r="FBK117" s="1009"/>
      <c r="FBL117" s="1009"/>
      <c r="FBM117" s="1009"/>
      <c r="FBN117" s="1009"/>
      <c r="FBO117" s="1009"/>
      <c r="FBP117" s="1009"/>
      <c r="FBQ117" s="1009"/>
      <c r="FBR117" s="1009"/>
      <c r="FBS117" s="1009"/>
      <c r="FBT117" s="1009"/>
      <c r="FBU117" s="1009"/>
      <c r="FBV117" s="1009"/>
      <c r="FBW117" s="1009"/>
      <c r="FBX117" s="1009"/>
      <c r="FBY117" s="1009"/>
      <c r="FBZ117" s="1009"/>
      <c r="FCA117" s="1009"/>
      <c r="FCB117" s="1009"/>
      <c r="FCC117" s="1009"/>
      <c r="FCD117" s="1009"/>
      <c r="FCE117" s="1009"/>
      <c r="FCF117" s="1009"/>
      <c r="FCG117" s="1009"/>
      <c r="FCH117" s="1009"/>
      <c r="FCI117" s="1009"/>
      <c r="FCJ117" s="1009"/>
      <c r="FCK117" s="1009"/>
      <c r="FCL117" s="1009"/>
      <c r="FCM117" s="1009"/>
      <c r="FCN117" s="1009"/>
      <c r="FCO117" s="1009"/>
      <c r="FCP117" s="1009"/>
      <c r="FCQ117" s="1009"/>
      <c r="FCR117" s="1009"/>
      <c r="FCS117" s="1009"/>
      <c r="FCT117" s="1009"/>
      <c r="FCU117" s="1009"/>
      <c r="FCV117" s="1009"/>
      <c r="FCW117" s="1009"/>
      <c r="FCX117" s="1009"/>
      <c r="FCY117" s="1009"/>
      <c r="FCZ117" s="1009"/>
      <c r="FDA117" s="1009"/>
      <c r="FDB117" s="1009"/>
      <c r="FDC117" s="1009"/>
      <c r="FDD117" s="1009"/>
      <c r="FDE117" s="1009"/>
      <c r="FDF117" s="1009"/>
      <c r="FDG117" s="1009"/>
      <c r="FDH117" s="1009"/>
      <c r="FDI117" s="1009"/>
      <c r="FDJ117" s="1009"/>
      <c r="FDK117" s="1009"/>
      <c r="FDL117" s="1009"/>
      <c r="FDM117" s="1009"/>
      <c r="FDN117" s="1009"/>
      <c r="FDO117" s="1009"/>
      <c r="FDP117" s="1009"/>
      <c r="FDQ117" s="1009"/>
      <c r="FDR117" s="1009"/>
      <c r="FDS117" s="1009"/>
      <c r="FDT117" s="1009"/>
      <c r="FDU117" s="1009"/>
      <c r="FDV117" s="1009"/>
      <c r="FDW117" s="1009"/>
      <c r="FDX117" s="1009"/>
      <c r="FDY117" s="1009"/>
      <c r="FDZ117" s="1009"/>
      <c r="FEA117" s="1009"/>
      <c r="FEB117" s="1009"/>
      <c r="FEC117" s="1009"/>
      <c r="FED117" s="1009"/>
      <c r="FEE117" s="1009"/>
      <c r="FEF117" s="1009"/>
      <c r="FEG117" s="1009"/>
      <c r="FEH117" s="1009"/>
      <c r="FEI117" s="1009"/>
      <c r="FEJ117" s="1009"/>
      <c r="FEK117" s="1009"/>
      <c r="FEL117" s="1009"/>
      <c r="FEM117" s="1009"/>
      <c r="FEN117" s="1009"/>
      <c r="FEO117" s="1009"/>
      <c r="FEP117" s="1009"/>
      <c r="FEQ117" s="1009"/>
      <c r="FER117" s="1009"/>
      <c r="FES117" s="1009"/>
      <c r="FET117" s="1009"/>
      <c r="FEU117" s="1009"/>
      <c r="FEV117" s="1009"/>
      <c r="FEW117" s="1009"/>
      <c r="FEX117" s="1009"/>
      <c r="FEY117" s="1009"/>
      <c r="FEZ117" s="1009"/>
      <c r="FFA117" s="1009"/>
      <c r="FFB117" s="1009"/>
      <c r="FFC117" s="1009"/>
      <c r="FFD117" s="1009"/>
      <c r="FFE117" s="1009"/>
      <c r="FFF117" s="1009"/>
      <c r="FFG117" s="1009"/>
      <c r="FFH117" s="1009"/>
      <c r="FFI117" s="1009"/>
      <c r="FFJ117" s="1009"/>
      <c r="FFK117" s="1009"/>
      <c r="FFL117" s="1009"/>
      <c r="FFM117" s="1009"/>
      <c r="FFN117" s="1009"/>
      <c r="FFO117" s="1009"/>
      <c r="FFP117" s="1009"/>
      <c r="FFQ117" s="1009"/>
      <c r="FFR117" s="1009"/>
      <c r="FFS117" s="1009"/>
      <c r="FFT117" s="1009"/>
      <c r="FFU117" s="1009"/>
      <c r="FFV117" s="1009"/>
      <c r="FFW117" s="1009"/>
      <c r="FFX117" s="1009"/>
      <c r="FFY117" s="1009"/>
      <c r="FFZ117" s="1009"/>
      <c r="FGA117" s="1009"/>
      <c r="FGB117" s="1009"/>
      <c r="FGC117" s="1009"/>
      <c r="FGD117" s="1009"/>
      <c r="FGE117" s="1009"/>
      <c r="FGF117" s="1009"/>
      <c r="FGG117" s="1009"/>
      <c r="FGH117" s="1009"/>
      <c r="FGI117" s="1009"/>
      <c r="FGJ117" s="1009"/>
      <c r="FGK117" s="1009"/>
      <c r="FGL117" s="1009"/>
      <c r="FGM117" s="1009"/>
      <c r="FGN117" s="1009"/>
      <c r="FGO117" s="1009"/>
      <c r="FGP117" s="1009"/>
      <c r="FGQ117" s="1009"/>
      <c r="FGR117" s="1009"/>
      <c r="FGS117" s="1009"/>
      <c r="FGT117" s="1009"/>
      <c r="FGU117" s="1009"/>
      <c r="FGV117" s="1009"/>
      <c r="FGW117" s="1009"/>
      <c r="FGX117" s="1009"/>
      <c r="FGY117" s="1009"/>
      <c r="FGZ117" s="1009"/>
      <c r="FHA117" s="1009"/>
      <c r="FHB117" s="1009"/>
      <c r="FHC117" s="1009"/>
      <c r="FHD117" s="1009"/>
      <c r="FHE117" s="1009"/>
      <c r="FHF117" s="1009"/>
      <c r="FHG117" s="1009"/>
      <c r="FHH117" s="1009"/>
      <c r="FHI117" s="1009"/>
      <c r="FHJ117" s="1009"/>
      <c r="FHK117" s="1009"/>
      <c r="FHL117" s="1009"/>
      <c r="FHM117" s="1009"/>
      <c r="FHN117" s="1009"/>
      <c r="FHO117" s="1009"/>
      <c r="FHP117" s="1009"/>
      <c r="FHQ117" s="1009"/>
      <c r="FHR117" s="1009"/>
      <c r="FHS117" s="1009"/>
      <c r="FHT117" s="1009"/>
      <c r="FHU117" s="1009"/>
      <c r="FHV117" s="1009"/>
      <c r="FHW117" s="1009"/>
      <c r="FHX117" s="1009"/>
      <c r="FHY117" s="1009"/>
      <c r="FHZ117" s="1009"/>
      <c r="FIA117" s="1009"/>
      <c r="FIB117" s="1009"/>
      <c r="FIC117" s="1009"/>
      <c r="FID117" s="1009"/>
      <c r="FIE117" s="1009"/>
      <c r="FIF117" s="1009"/>
      <c r="FIG117" s="1009"/>
      <c r="FIH117" s="1009"/>
      <c r="FII117" s="1009"/>
      <c r="FIJ117" s="1009"/>
      <c r="FIK117" s="1009"/>
      <c r="FIL117" s="1009"/>
      <c r="FIM117" s="1009"/>
      <c r="FIN117" s="1009"/>
      <c r="FIO117" s="1009"/>
      <c r="FIP117" s="1009"/>
      <c r="FIQ117" s="1009"/>
      <c r="FIR117" s="1009"/>
      <c r="FIS117" s="1009"/>
      <c r="FIT117" s="1009"/>
      <c r="FIU117" s="1009"/>
      <c r="FIV117" s="1009"/>
      <c r="FIW117" s="1009"/>
      <c r="FIX117" s="1009"/>
      <c r="FIY117" s="1009"/>
      <c r="FIZ117" s="1009"/>
      <c r="FJA117" s="1009"/>
      <c r="FJB117" s="1009"/>
      <c r="FJC117" s="1009"/>
      <c r="FJD117" s="1009"/>
      <c r="FJE117" s="1009"/>
      <c r="FJF117" s="1009"/>
      <c r="FJG117" s="1009"/>
      <c r="FJH117" s="1009"/>
      <c r="FJI117" s="1009"/>
      <c r="FJJ117" s="1009"/>
      <c r="FJK117" s="1009"/>
      <c r="FJL117" s="1009"/>
      <c r="FJM117" s="1009"/>
      <c r="FJN117" s="1009"/>
      <c r="FJO117" s="1009"/>
      <c r="FJP117" s="1009"/>
      <c r="FJQ117" s="1009"/>
      <c r="FJR117" s="1009"/>
      <c r="FJS117" s="1009"/>
      <c r="FJT117" s="1009"/>
      <c r="FJU117" s="1009"/>
      <c r="FJV117" s="1009"/>
      <c r="FJW117" s="1009"/>
      <c r="FJX117" s="1009"/>
      <c r="FJY117" s="1009"/>
      <c r="FJZ117" s="1009"/>
      <c r="FKA117" s="1009"/>
      <c r="FKB117" s="1009"/>
      <c r="FKC117" s="1009"/>
      <c r="FKD117" s="1009"/>
      <c r="FKE117" s="1009"/>
      <c r="FKF117" s="1009"/>
      <c r="FKG117" s="1009"/>
      <c r="FKH117" s="1009"/>
      <c r="FKI117" s="1009"/>
      <c r="FKJ117" s="1009"/>
      <c r="FKK117" s="1009"/>
      <c r="FKL117" s="1009"/>
      <c r="FKM117" s="1009"/>
      <c r="FKN117" s="1009"/>
      <c r="FKO117" s="1009"/>
      <c r="FKP117" s="1009"/>
      <c r="FKQ117" s="1009"/>
      <c r="FKR117" s="1009"/>
      <c r="FKS117" s="1009"/>
      <c r="FKT117" s="1009"/>
      <c r="FKU117" s="1009"/>
      <c r="FKV117" s="1009"/>
      <c r="FKW117" s="1009"/>
      <c r="FKX117" s="1009"/>
      <c r="FKY117" s="1009"/>
      <c r="FKZ117" s="1009"/>
      <c r="FLA117" s="1009"/>
      <c r="FLB117" s="1009"/>
      <c r="FLC117" s="1009"/>
      <c r="FLD117" s="1009"/>
      <c r="FLE117" s="1009"/>
      <c r="FLF117" s="1009"/>
      <c r="FLG117" s="1009"/>
      <c r="FLH117" s="1009"/>
      <c r="FLI117" s="1009"/>
      <c r="FLJ117" s="1009"/>
      <c r="FLK117" s="1009"/>
      <c r="FLL117" s="1009"/>
      <c r="FLM117" s="1009"/>
      <c r="FLN117" s="1009"/>
      <c r="FLO117" s="1009"/>
      <c r="FLP117" s="1009"/>
      <c r="FLQ117" s="1009"/>
      <c r="FLR117" s="1009"/>
      <c r="FLS117" s="1009"/>
      <c r="FLT117" s="1009"/>
      <c r="FLU117" s="1009"/>
      <c r="FLV117" s="1009"/>
      <c r="FLW117" s="1009"/>
      <c r="FLX117" s="1009"/>
      <c r="FLY117" s="1009"/>
      <c r="FLZ117" s="1009"/>
      <c r="FMA117" s="1009"/>
      <c r="FMB117" s="1009"/>
      <c r="FMC117" s="1009"/>
      <c r="FMD117" s="1009"/>
      <c r="FME117" s="1009"/>
      <c r="FMF117" s="1009"/>
      <c r="FMG117" s="1009"/>
      <c r="FMH117" s="1009"/>
      <c r="FMI117" s="1009"/>
      <c r="FMJ117" s="1009"/>
      <c r="FMK117" s="1009"/>
      <c r="FML117" s="1009"/>
      <c r="FMM117" s="1009"/>
      <c r="FMN117" s="1009"/>
      <c r="FMO117" s="1009"/>
      <c r="FMP117" s="1009"/>
      <c r="FMQ117" s="1009"/>
      <c r="FMR117" s="1009"/>
      <c r="FMS117" s="1009"/>
      <c r="FMT117" s="1009"/>
      <c r="FMU117" s="1009"/>
      <c r="FMV117" s="1009"/>
      <c r="FMW117" s="1009"/>
      <c r="FMX117" s="1009"/>
      <c r="FMY117" s="1009"/>
      <c r="FMZ117" s="1009"/>
      <c r="FNA117" s="1009"/>
      <c r="FNB117" s="1009"/>
      <c r="FNC117" s="1009"/>
      <c r="FND117" s="1009"/>
      <c r="FNE117" s="1009"/>
      <c r="FNF117" s="1009"/>
      <c r="FNG117" s="1009"/>
      <c r="FNH117" s="1009"/>
      <c r="FNI117" s="1009"/>
      <c r="FNJ117" s="1009"/>
      <c r="FNK117" s="1009"/>
      <c r="FNL117" s="1009"/>
      <c r="FNM117" s="1009"/>
      <c r="FNN117" s="1009"/>
      <c r="FNO117" s="1009"/>
      <c r="FNP117" s="1009"/>
      <c r="FNQ117" s="1009"/>
      <c r="FNR117" s="1009"/>
      <c r="FNS117" s="1009"/>
      <c r="FNT117" s="1009"/>
      <c r="FNU117" s="1009"/>
      <c r="FNV117" s="1009"/>
      <c r="FNW117" s="1009"/>
      <c r="FNX117" s="1009"/>
      <c r="FNY117" s="1009"/>
      <c r="FNZ117" s="1009"/>
      <c r="FOA117" s="1009"/>
      <c r="FOB117" s="1009"/>
      <c r="FOC117" s="1009"/>
      <c r="FOD117" s="1009"/>
      <c r="FOE117" s="1009"/>
      <c r="FOF117" s="1009"/>
      <c r="FOG117" s="1009"/>
      <c r="FOH117" s="1009"/>
      <c r="FOI117" s="1009"/>
      <c r="FOJ117" s="1009"/>
      <c r="FOK117" s="1009"/>
      <c r="FOL117" s="1009"/>
      <c r="FOM117" s="1009"/>
      <c r="FON117" s="1009"/>
      <c r="FOO117" s="1009"/>
      <c r="FOP117" s="1009"/>
      <c r="FOQ117" s="1009"/>
      <c r="FOR117" s="1009"/>
      <c r="FOS117" s="1009"/>
      <c r="FOT117" s="1009"/>
      <c r="FOU117" s="1009"/>
      <c r="FOV117" s="1009"/>
      <c r="FOW117" s="1009"/>
      <c r="FOX117" s="1009"/>
      <c r="FOY117" s="1009"/>
      <c r="FOZ117" s="1009"/>
      <c r="FPA117" s="1009"/>
      <c r="FPB117" s="1009"/>
      <c r="FPC117" s="1009"/>
      <c r="FPD117" s="1009"/>
      <c r="FPE117" s="1009"/>
      <c r="FPF117" s="1009"/>
      <c r="FPG117" s="1009"/>
      <c r="FPH117" s="1009"/>
      <c r="FPI117" s="1009"/>
      <c r="FPJ117" s="1009"/>
      <c r="FPK117" s="1009"/>
      <c r="FPL117" s="1009"/>
      <c r="FPM117" s="1009"/>
      <c r="FPN117" s="1009"/>
      <c r="FPO117" s="1009"/>
      <c r="FPP117" s="1009"/>
      <c r="FPQ117" s="1009"/>
      <c r="FPR117" s="1009"/>
      <c r="FPS117" s="1009"/>
      <c r="FPT117" s="1009"/>
      <c r="FPU117" s="1009"/>
      <c r="FPV117" s="1009"/>
      <c r="FPW117" s="1009"/>
      <c r="FPX117" s="1009"/>
      <c r="FPY117" s="1009"/>
      <c r="FPZ117" s="1009"/>
      <c r="FQA117" s="1009"/>
      <c r="FQB117" s="1009"/>
      <c r="FQC117" s="1009"/>
      <c r="FQD117" s="1009"/>
      <c r="FQE117" s="1009"/>
      <c r="FQF117" s="1009"/>
      <c r="FQG117" s="1009"/>
      <c r="FQH117" s="1009"/>
      <c r="FQI117" s="1009"/>
      <c r="FQJ117" s="1009"/>
      <c r="FQK117" s="1009"/>
      <c r="FQL117" s="1009"/>
      <c r="FQM117" s="1009"/>
      <c r="FQN117" s="1009"/>
      <c r="FQO117" s="1009"/>
      <c r="FQP117" s="1009"/>
      <c r="FQQ117" s="1009"/>
      <c r="FQR117" s="1009"/>
      <c r="FQS117" s="1009"/>
      <c r="FQT117" s="1009"/>
      <c r="FQU117" s="1009"/>
      <c r="FQV117" s="1009"/>
      <c r="FQW117" s="1009"/>
      <c r="FQX117" s="1009"/>
      <c r="FQY117" s="1009"/>
      <c r="FQZ117" s="1009"/>
      <c r="FRA117" s="1009"/>
      <c r="FRB117" s="1009"/>
      <c r="FRC117" s="1009"/>
      <c r="FRD117" s="1009"/>
      <c r="FRE117" s="1009"/>
      <c r="FRF117" s="1009"/>
      <c r="FRG117" s="1009"/>
      <c r="FRH117" s="1009"/>
      <c r="FRI117" s="1009"/>
      <c r="FRJ117" s="1009"/>
      <c r="FRK117" s="1009"/>
      <c r="FRL117" s="1009"/>
      <c r="FRM117" s="1009"/>
      <c r="FRN117" s="1009"/>
      <c r="FRO117" s="1009"/>
      <c r="FRP117" s="1009"/>
      <c r="FRQ117" s="1009"/>
      <c r="FRR117" s="1009"/>
      <c r="FRS117" s="1009"/>
      <c r="FRT117" s="1009"/>
      <c r="FRU117" s="1009"/>
      <c r="FRV117" s="1009"/>
      <c r="FRW117" s="1009"/>
      <c r="FRX117" s="1009"/>
      <c r="FRY117" s="1009"/>
      <c r="FRZ117" s="1009"/>
      <c r="FSA117" s="1009"/>
      <c r="FSB117" s="1009"/>
      <c r="FSC117" s="1009"/>
      <c r="FSD117" s="1009"/>
      <c r="FSE117" s="1009"/>
      <c r="FSF117" s="1009"/>
      <c r="FSG117" s="1009"/>
      <c r="FSH117" s="1009"/>
      <c r="FSI117" s="1009"/>
      <c r="FSJ117" s="1009"/>
      <c r="FSK117" s="1009"/>
      <c r="FSL117" s="1009"/>
      <c r="FSM117" s="1009"/>
      <c r="FSN117" s="1009"/>
      <c r="FSO117" s="1009"/>
      <c r="FSP117" s="1009"/>
      <c r="FSQ117" s="1009"/>
      <c r="FSR117" s="1009"/>
      <c r="FSS117" s="1009"/>
      <c r="FST117" s="1009"/>
      <c r="FSU117" s="1009"/>
      <c r="FSV117" s="1009"/>
      <c r="FSW117" s="1009"/>
      <c r="FSX117" s="1009"/>
      <c r="FSY117" s="1009"/>
      <c r="FSZ117" s="1009"/>
      <c r="FTA117" s="1009"/>
      <c r="FTB117" s="1009"/>
      <c r="FTC117" s="1009"/>
      <c r="FTD117" s="1009"/>
      <c r="FTE117" s="1009"/>
      <c r="FTF117" s="1009"/>
      <c r="FTG117" s="1009"/>
      <c r="FTH117" s="1009"/>
      <c r="FTI117" s="1009"/>
      <c r="FTJ117" s="1009"/>
      <c r="FTK117" s="1009"/>
      <c r="FTL117" s="1009"/>
      <c r="FTM117" s="1009"/>
      <c r="FTN117" s="1009"/>
      <c r="FTO117" s="1009"/>
      <c r="FTP117" s="1009"/>
      <c r="FTQ117" s="1009"/>
      <c r="FTR117" s="1009"/>
      <c r="FTS117" s="1009"/>
      <c r="FTT117" s="1009"/>
      <c r="FTU117" s="1009"/>
      <c r="FTV117" s="1009"/>
      <c r="FTW117" s="1009"/>
      <c r="FTX117" s="1009"/>
      <c r="FTY117" s="1009"/>
      <c r="FTZ117" s="1009"/>
      <c r="FUA117" s="1009"/>
      <c r="FUB117" s="1009"/>
      <c r="FUC117" s="1009"/>
      <c r="FUD117" s="1009"/>
      <c r="FUE117" s="1009"/>
      <c r="FUF117" s="1009"/>
      <c r="FUG117" s="1009"/>
      <c r="FUH117" s="1009"/>
      <c r="FUI117" s="1009"/>
      <c r="FUJ117" s="1009"/>
      <c r="FUK117" s="1009"/>
      <c r="FUL117" s="1009"/>
      <c r="FUM117" s="1009"/>
      <c r="FUN117" s="1009"/>
      <c r="FUO117" s="1009"/>
      <c r="FUP117" s="1009"/>
      <c r="FUQ117" s="1009"/>
      <c r="FUR117" s="1009"/>
      <c r="FUS117" s="1009"/>
      <c r="FUT117" s="1009"/>
      <c r="FUU117" s="1009"/>
      <c r="FUV117" s="1009"/>
      <c r="FUW117" s="1009"/>
      <c r="FUX117" s="1009"/>
      <c r="FUY117" s="1009"/>
      <c r="FUZ117" s="1009"/>
      <c r="FVA117" s="1009"/>
      <c r="FVB117" s="1009"/>
      <c r="FVC117" s="1009"/>
      <c r="FVD117" s="1009"/>
      <c r="FVE117" s="1009"/>
      <c r="FVF117" s="1009"/>
      <c r="FVG117" s="1009"/>
      <c r="FVH117" s="1009"/>
      <c r="FVI117" s="1009"/>
      <c r="FVJ117" s="1009"/>
      <c r="FVK117" s="1009"/>
      <c r="FVL117" s="1009"/>
      <c r="FVM117" s="1009"/>
      <c r="FVN117" s="1009"/>
      <c r="FVO117" s="1009"/>
      <c r="FVP117" s="1009"/>
      <c r="FVQ117" s="1009"/>
      <c r="FVR117" s="1009"/>
      <c r="FVS117" s="1009"/>
      <c r="FVT117" s="1009"/>
      <c r="FVU117" s="1009"/>
      <c r="FVV117" s="1009"/>
      <c r="FVW117" s="1009"/>
      <c r="FVX117" s="1009"/>
      <c r="FVY117" s="1009"/>
      <c r="FVZ117" s="1009"/>
      <c r="FWA117" s="1009"/>
      <c r="FWB117" s="1009"/>
      <c r="FWC117" s="1009"/>
      <c r="FWD117" s="1009"/>
      <c r="FWE117" s="1009"/>
      <c r="FWF117" s="1009"/>
      <c r="FWG117" s="1009"/>
      <c r="FWH117" s="1009"/>
      <c r="FWI117" s="1009"/>
      <c r="FWJ117" s="1009"/>
      <c r="FWK117" s="1009"/>
      <c r="FWL117" s="1009"/>
      <c r="FWM117" s="1009"/>
      <c r="FWN117" s="1009"/>
      <c r="FWO117" s="1009"/>
      <c r="FWP117" s="1009"/>
      <c r="FWQ117" s="1009"/>
      <c r="FWR117" s="1009"/>
      <c r="FWS117" s="1009"/>
      <c r="FWT117" s="1009"/>
      <c r="FWU117" s="1009"/>
      <c r="FWV117" s="1009"/>
      <c r="FWW117" s="1009"/>
      <c r="FWX117" s="1009"/>
      <c r="FWY117" s="1009"/>
      <c r="FWZ117" s="1009"/>
      <c r="FXA117" s="1009"/>
      <c r="FXB117" s="1009"/>
      <c r="FXC117" s="1009"/>
      <c r="FXD117" s="1009"/>
      <c r="FXE117" s="1009"/>
      <c r="FXF117" s="1009"/>
      <c r="FXG117" s="1009"/>
      <c r="FXH117" s="1009"/>
      <c r="FXI117" s="1009"/>
      <c r="FXJ117" s="1009"/>
      <c r="FXK117" s="1009"/>
      <c r="FXL117" s="1009"/>
      <c r="FXM117" s="1009"/>
      <c r="FXN117" s="1009"/>
      <c r="FXO117" s="1009"/>
      <c r="FXP117" s="1009"/>
      <c r="FXQ117" s="1009"/>
      <c r="FXR117" s="1009"/>
      <c r="FXS117" s="1009"/>
      <c r="FXT117" s="1009"/>
      <c r="FXU117" s="1009"/>
      <c r="FXV117" s="1009"/>
      <c r="FXW117" s="1009"/>
      <c r="FXX117" s="1009"/>
      <c r="FXY117" s="1009"/>
      <c r="FXZ117" s="1009"/>
      <c r="FYA117" s="1009"/>
      <c r="FYB117" s="1009"/>
      <c r="FYC117" s="1009"/>
      <c r="FYD117" s="1009"/>
      <c r="FYE117" s="1009"/>
      <c r="FYF117" s="1009"/>
      <c r="FYG117" s="1009"/>
      <c r="FYH117" s="1009"/>
      <c r="FYI117" s="1009"/>
      <c r="FYJ117" s="1009"/>
      <c r="FYK117" s="1009"/>
      <c r="FYL117" s="1009"/>
      <c r="FYM117" s="1009"/>
      <c r="FYN117" s="1009"/>
      <c r="FYO117" s="1009"/>
      <c r="FYP117" s="1009"/>
      <c r="FYQ117" s="1009"/>
      <c r="FYR117" s="1009"/>
      <c r="FYS117" s="1009"/>
      <c r="FYT117" s="1009"/>
      <c r="FYU117" s="1009"/>
      <c r="FYV117" s="1009"/>
      <c r="FYW117" s="1009"/>
      <c r="FYX117" s="1009"/>
      <c r="FYY117" s="1009"/>
      <c r="FYZ117" s="1009"/>
      <c r="FZA117" s="1009"/>
      <c r="FZB117" s="1009"/>
      <c r="FZC117" s="1009"/>
      <c r="FZD117" s="1009"/>
      <c r="FZE117" s="1009"/>
      <c r="FZF117" s="1009"/>
      <c r="FZG117" s="1009"/>
      <c r="FZH117" s="1009"/>
      <c r="FZI117" s="1009"/>
      <c r="FZJ117" s="1009"/>
      <c r="FZK117" s="1009"/>
      <c r="FZL117" s="1009"/>
      <c r="FZM117" s="1009"/>
      <c r="FZN117" s="1009"/>
      <c r="FZO117" s="1009"/>
      <c r="FZP117" s="1009"/>
      <c r="FZQ117" s="1009"/>
      <c r="FZR117" s="1009"/>
      <c r="FZS117" s="1009"/>
      <c r="FZT117" s="1009"/>
      <c r="FZU117" s="1009"/>
      <c r="FZV117" s="1009"/>
      <c r="FZW117" s="1009"/>
      <c r="FZX117" s="1009"/>
      <c r="FZY117" s="1009"/>
      <c r="FZZ117" s="1009"/>
      <c r="GAA117" s="1009"/>
      <c r="GAB117" s="1009"/>
      <c r="GAC117" s="1009"/>
      <c r="GAD117" s="1009"/>
      <c r="GAE117" s="1009"/>
      <c r="GAF117" s="1009"/>
      <c r="GAG117" s="1009"/>
      <c r="GAH117" s="1009"/>
      <c r="GAI117" s="1009"/>
      <c r="GAJ117" s="1009"/>
      <c r="GAK117" s="1009"/>
      <c r="GAL117" s="1009"/>
      <c r="GAM117" s="1009"/>
      <c r="GAN117" s="1009"/>
      <c r="GAO117" s="1009"/>
      <c r="GAP117" s="1009"/>
      <c r="GAQ117" s="1009"/>
      <c r="GAR117" s="1009"/>
      <c r="GAS117" s="1009"/>
      <c r="GAT117" s="1009"/>
      <c r="GAU117" s="1009"/>
      <c r="GAV117" s="1009"/>
      <c r="GAW117" s="1009"/>
      <c r="GAX117" s="1009"/>
      <c r="GAY117" s="1009"/>
      <c r="GAZ117" s="1009"/>
      <c r="GBA117" s="1009"/>
      <c r="GBB117" s="1009"/>
      <c r="GBC117" s="1009"/>
      <c r="GBD117" s="1009"/>
      <c r="GBE117" s="1009"/>
      <c r="GBF117" s="1009"/>
      <c r="GBG117" s="1009"/>
      <c r="GBH117" s="1009"/>
      <c r="GBI117" s="1009"/>
      <c r="GBJ117" s="1009"/>
      <c r="GBK117" s="1009"/>
      <c r="GBL117" s="1009"/>
      <c r="GBM117" s="1009"/>
      <c r="GBN117" s="1009"/>
      <c r="GBO117" s="1009"/>
      <c r="GBP117" s="1009"/>
      <c r="GBQ117" s="1009"/>
      <c r="GBR117" s="1009"/>
      <c r="GBS117" s="1009"/>
      <c r="GBT117" s="1009"/>
      <c r="GBU117" s="1009"/>
      <c r="GBV117" s="1009"/>
      <c r="GBW117" s="1009"/>
      <c r="GBX117" s="1009"/>
      <c r="GBY117" s="1009"/>
      <c r="GBZ117" s="1009"/>
      <c r="GCA117" s="1009"/>
      <c r="GCB117" s="1009"/>
      <c r="GCC117" s="1009"/>
      <c r="GCD117" s="1009"/>
      <c r="GCE117" s="1009"/>
      <c r="GCF117" s="1009"/>
      <c r="GCG117" s="1009"/>
      <c r="GCH117" s="1009"/>
      <c r="GCI117" s="1009"/>
      <c r="GCJ117" s="1009"/>
      <c r="GCK117" s="1009"/>
      <c r="GCL117" s="1009"/>
      <c r="GCM117" s="1009"/>
      <c r="GCN117" s="1009"/>
      <c r="GCO117" s="1009"/>
      <c r="GCP117" s="1009"/>
      <c r="GCQ117" s="1009"/>
      <c r="GCR117" s="1009"/>
      <c r="GCS117" s="1009"/>
      <c r="GCT117" s="1009"/>
      <c r="GCU117" s="1009"/>
      <c r="GCV117" s="1009"/>
      <c r="GCW117" s="1009"/>
      <c r="GCX117" s="1009"/>
      <c r="GCY117" s="1009"/>
      <c r="GCZ117" s="1009"/>
      <c r="GDA117" s="1009"/>
      <c r="GDB117" s="1009"/>
      <c r="GDC117" s="1009"/>
      <c r="GDD117" s="1009"/>
      <c r="GDE117" s="1009"/>
      <c r="GDF117" s="1009"/>
      <c r="GDG117" s="1009"/>
      <c r="GDH117" s="1009"/>
      <c r="GDI117" s="1009"/>
      <c r="GDJ117" s="1009"/>
      <c r="GDK117" s="1009"/>
      <c r="GDL117" s="1009"/>
      <c r="GDM117" s="1009"/>
      <c r="GDN117" s="1009"/>
      <c r="GDO117" s="1009"/>
      <c r="GDP117" s="1009"/>
      <c r="GDQ117" s="1009"/>
      <c r="GDR117" s="1009"/>
      <c r="GDS117" s="1009"/>
      <c r="GDT117" s="1009"/>
      <c r="GDU117" s="1009"/>
      <c r="GDV117" s="1009"/>
      <c r="GDW117" s="1009"/>
      <c r="GDX117" s="1009"/>
      <c r="GDY117" s="1009"/>
      <c r="GDZ117" s="1009"/>
      <c r="GEA117" s="1009"/>
      <c r="GEB117" s="1009"/>
      <c r="GEC117" s="1009"/>
      <c r="GED117" s="1009"/>
      <c r="GEE117" s="1009"/>
      <c r="GEF117" s="1009"/>
      <c r="GEG117" s="1009"/>
      <c r="GEH117" s="1009"/>
      <c r="GEI117" s="1009"/>
      <c r="GEJ117" s="1009"/>
      <c r="GEK117" s="1009"/>
      <c r="GEL117" s="1009"/>
      <c r="GEM117" s="1009"/>
      <c r="GEN117" s="1009"/>
      <c r="GEO117" s="1009"/>
      <c r="GEP117" s="1009"/>
      <c r="GEQ117" s="1009"/>
      <c r="GER117" s="1009"/>
      <c r="GES117" s="1009"/>
      <c r="GET117" s="1009"/>
      <c r="GEU117" s="1009"/>
      <c r="GEV117" s="1009"/>
      <c r="GEW117" s="1009"/>
      <c r="GEX117" s="1009"/>
      <c r="GEY117" s="1009"/>
      <c r="GEZ117" s="1009"/>
      <c r="GFA117" s="1009"/>
      <c r="GFB117" s="1009"/>
      <c r="GFC117" s="1009"/>
      <c r="GFD117" s="1009"/>
      <c r="GFE117" s="1009"/>
      <c r="GFF117" s="1009"/>
      <c r="GFG117" s="1009"/>
      <c r="GFH117" s="1009"/>
      <c r="GFI117" s="1009"/>
      <c r="GFJ117" s="1009"/>
      <c r="GFK117" s="1009"/>
      <c r="GFL117" s="1009"/>
      <c r="GFM117" s="1009"/>
      <c r="GFN117" s="1009"/>
      <c r="GFO117" s="1009"/>
      <c r="GFP117" s="1009"/>
      <c r="GFQ117" s="1009"/>
      <c r="GFR117" s="1009"/>
      <c r="GFS117" s="1009"/>
      <c r="GFT117" s="1009"/>
      <c r="GFU117" s="1009"/>
      <c r="GFV117" s="1009"/>
      <c r="GFW117" s="1009"/>
      <c r="GFX117" s="1009"/>
      <c r="GFY117" s="1009"/>
      <c r="GFZ117" s="1009"/>
      <c r="GGA117" s="1009"/>
      <c r="GGB117" s="1009"/>
      <c r="GGC117" s="1009"/>
      <c r="GGD117" s="1009"/>
      <c r="GGE117" s="1009"/>
      <c r="GGF117" s="1009"/>
      <c r="GGG117" s="1009"/>
      <c r="GGH117" s="1009"/>
      <c r="GGI117" s="1009"/>
      <c r="GGJ117" s="1009"/>
      <c r="GGK117" s="1009"/>
      <c r="GGL117" s="1009"/>
      <c r="GGM117" s="1009"/>
      <c r="GGN117" s="1009"/>
      <c r="GGO117" s="1009"/>
      <c r="GGP117" s="1009"/>
      <c r="GGQ117" s="1009"/>
      <c r="GGR117" s="1009"/>
      <c r="GGS117" s="1009"/>
      <c r="GGT117" s="1009"/>
      <c r="GGU117" s="1009"/>
      <c r="GGV117" s="1009"/>
      <c r="GGW117" s="1009"/>
      <c r="GGX117" s="1009"/>
      <c r="GGY117" s="1009"/>
      <c r="GGZ117" s="1009"/>
      <c r="GHA117" s="1009"/>
      <c r="GHB117" s="1009"/>
      <c r="GHC117" s="1009"/>
      <c r="GHD117" s="1009"/>
      <c r="GHE117" s="1009"/>
      <c r="GHF117" s="1009"/>
      <c r="GHG117" s="1009"/>
      <c r="GHH117" s="1009"/>
      <c r="GHI117" s="1009"/>
      <c r="GHJ117" s="1009"/>
      <c r="GHK117" s="1009"/>
      <c r="GHL117" s="1009"/>
      <c r="GHM117" s="1009"/>
      <c r="GHN117" s="1009"/>
      <c r="GHO117" s="1009"/>
      <c r="GHP117" s="1009"/>
      <c r="GHQ117" s="1009"/>
      <c r="GHR117" s="1009"/>
      <c r="GHS117" s="1009"/>
      <c r="GHT117" s="1009"/>
      <c r="GHU117" s="1009"/>
      <c r="GHV117" s="1009"/>
      <c r="GHW117" s="1009"/>
      <c r="GHX117" s="1009"/>
      <c r="GHY117" s="1009"/>
      <c r="GHZ117" s="1009"/>
      <c r="GIA117" s="1009"/>
      <c r="GIB117" s="1009"/>
      <c r="GIC117" s="1009"/>
      <c r="GID117" s="1009"/>
      <c r="GIE117" s="1009"/>
      <c r="GIF117" s="1009"/>
      <c r="GIG117" s="1009"/>
      <c r="GIH117" s="1009"/>
      <c r="GII117" s="1009"/>
      <c r="GIJ117" s="1009"/>
      <c r="GIK117" s="1009"/>
      <c r="GIL117" s="1009"/>
      <c r="GIM117" s="1009"/>
      <c r="GIN117" s="1009"/>
      <c r="GIO117" s="1009"/>
      <c r="GIP117" s="1009"/>
      <c r="GIQ117" s="1009"/>
      <c r="GIR117" s="1009"/>
      <c r="GIS117" s="1009"/>
      <c r="GIT117" s="1009"/>
      <c r="GIU117" s="1009"/>
      <c r="GIV117" s="1009"/>
      <c r="GIW117" s="1009"/>
      <c r="GIX117" s="1009"/>
      <c r="GIY117" s="1009"/>
      <c r="GIZ117" s="1009"/>
      <c r="GJA117" s="1009"/>
      <c r="GJB117" s="1009"/>
      <c r="GJC117" s="1009"/>
      <c r="GJD117" s="1009"/>
      <c r="GJE117" s="1009"/>
      <c r="GJF117" s="1009"/>
      <c r="GJG117" s="1009"/>
      <c r="GJH117" s="1009"/>
      <c r="GJI117" s="1009"/>
      <c r="GJJ117" s="1009"/>
      <c r="GJK117" s="1009"/>
      <c r="GJL117" s="1009"/>
      <c r="GJM117" s="1009"/>
      <c r="GJN117" s="1009"/>
      <c r="GJO117" s="1009"/>
      <c r="GJP117" s="1009"/>
      <c r="GJQ117" s="1009"/>
      <c r="GJR117" s="1009"/>
      <c r="GJS117" s="1009"/>
      <c r="GJT117" s="1009"/>
      <c r="GJU117" s="1009"/>
      <c r="GJV117" s="1009"/>
      <c r="GJW117" s="1009"/>
      <c r="GJX117" s="1009"/>
      <c r="GJY117" s="1009"/>
      <c r="GJZ117" s="1009"/>
      <c r="GKA117" s="1009"/>
      <c r="GKB117" s="1009"/>
      <c r="GKC117" s="1009"/>
      <c r="GKD117" s="1009"/>
      <c r="GKE117" s="1009"/>
      <c r="GKF117" s="1009"/>
      <c r="GKG117" s="1009"/>
      <c r="GKH117" s="1009"/>
      <c r="GKI117" s="1009"/>
      <c r="GKJ117" s="1009"/>
      <c r="GKK117" s="1009"/>
      <c r="GKL117" s="1009"/>
      <c r="GKM117" s="1009"/>
      <c r="GKN117" s="1009"/>
      <c r="GKO117" s="1009"/>
      <c r="GKP117" s="1009"/>
      <c r="GKQ117" s="1009"/>
      <c r="GKR117" s="1009"/>
      <c r="GKS117" s="1009"/>
      <c r="GKT117" s="1009"/>
      <c r="GKU117" s="1009"/>
      <c r="GKV117" s="1009"/>
      <c r="GKW117" s="1009"/>
      <c r="GKX117" s="1009"/>
      <c r="GKY117" s="1009"/>
      <c r="GKZ117" s="1009"/>
      <c r="GLA117" s="1009"/>
      <c r="GLB117" s="1009"/>
      <c r="GLC117" s="1009"/>
      <c r="GLD117" s="1009"/>
      <c r="GLE117" s="1009"/>
      <c r="GLF117" s="1009"/>
      <c r="GLG117" s="1009"/>
      <c r="GLH117" s="1009"/>
      <c r="GLI117" s="1009"/>
      <c r="GLJ117" s="1009"/>
      <c r="GLK117" s="1009"/>
      <c r="GLL117" s="1009"/>
      <c r="GLM117" s="1009"/>
      <c r="GLN117" s="1009"/>
      <c r="GLO117" s="1009"/>
      <c r="GLP117" s="1009"/>
      <c r="GLQ117" s="1009"/>
      <c r="GLR117" s="1009"/>
      <c r="GLS117" s="1009"/>
      <c r="GLT117" s="1009"/>
      <c r="GLU117" s="1009"/>
      <c r="GLV117" s="1009"/>
      <c r="GLW117" s="1009"/>
      <c r="GLX117" s="1009"/>
      <c r="GLY117" s="1009"/>
      <c r="GLZ117" s="1009"/>
      <c r="GMA117" s="1009"/>
      <c r="GMB117" s="1009"/>
      <c r="GMC117" s="1009"/>
      <c r="GMD117" s="1009"/>
      <c r="GME117" s="1009"/>
      <c r="GMF117" s="1009"/>
      <c r="GMG117" s="1009"/>
      <c r="GMH117" s="1009"/>
      <c r="GMI117" s="1009"/>
      <c r="GMJ117" s="1009"/>
      <c r="GMK117" s="1009"/>
      <c r="GML117" s="1009"/>
      <c r="GMM117" s="1009"/>
      <c r="GMN117" s="1009"/>
      <c r="GMO117" s="1009"/>
      <c r="GMP117" s="1009"/>
      <c r="GMQ117" s="1009"/>
      <c r="GMR117" s="1009"/>
      <c r="GMS117" s="1009"/>
      <c r="GMT117" s="1009"/>
      <c r="GMU117" s="1009"/>
      <c r="GMV117" s="1009"/>
      <c r="GMW117" s="1009"/>
      <c r="GMX117" s="1009"/>
      <c r="GMY117" s="1009"/>
      <c r="GMZ117" s="1009"/>
      <c r="GNA117" s="1009"/>
      <c r="GNB117" s="1009"/>
      <c r="GNC117" s="1009"/>
      <c r="GND117" s="1009"/>
      <c r="GNE117" s="1009"/>
      <c r="GNF117" s="1009"/>
      <c r="GNG117" s="1009"/>
      <c r="GNH117" s="1009"/>
      <c r="GNI117" s="1009"/>
      <c r="GNJ117" s="1009"/>
      <c r="GNK117" s="1009"/>
      <c r="GNL117" s="1009"/>
      <c r="GNM117" s="1009"/>
      <c r="GNN117" s="1009"/>
      <c r="GNO117" s="1009"/>
      <c r="GNP117" s="1009"/>
      <c r="GNQ117" s="1009"/>
      <c r="GNR117" s="1009"/>
      <c r="GNS117" s="1009"/>
      <c r="GNT117" s="1009"/>
      <c r="GNU117" s="1009"/>
      <c r="GNV117" s="1009"/>
      <c r="GNW117" s="1009"/>
      <c r="GNX117" s="1009"/>
      <c r="GNY117" s="1009"/>
      <c r="GNZ117" s="1009"/>
      <c r="GOA117" s="1009"/>
      <c r="GOB117" s="1009"/>
      <c r="GOC117" s="1009"/>
      <c r="GOD117" s="1009"/>
      <c r="GOE117" s="1009"/>
      <c r="GOF117" s="1009"/>
      <c r="GOG117" s="1009"/>
      <c r="GOH117" s="1009"/>
      <c r="GOI117" s="1009"/>
      <c r="GOJ117" s="1009"/>
      <c r="GOK117" s="1009"/>
      <c r="GOL117" s="1009"/>
      <c r="GOM117" s="1009"/>
      <c r="GON117" s="1009"/>
      <c r="GOO117" s="1009"/>
      <c r="GOP117" s="1009"/>
      <c r="GOQ117" s="1009"/>
      <c r="GOR117" s="1009"/>
      <c r="GOS117" s="1009"/>
      <c r="GOT117" s="1009"/>
      <c r="GOU117" s="1009"/>
      <c r="GOV117" s="1009"/>
      <c r="GOW117" s="1009"/>
      <c r="GOX117" s="1009"/>
      <c r="GOY117" s="1009"/>
      <c r="GOZ117" s="1009"/>
      <c r="GPA117" s="1009"/>
      <c r="GPB117" s="1009"/>
      <c r="GPC117" s="1009"/>
      <c r="GPD117" s="1009"/>
      <c r="GPE117" s="1009"/>
      <c r="GPF117" s="1009"/>
      <c r="GPG117" s="1009"/>
      <c r="GPH117" s="1009"/>
      <c r="GPI117" s="1009"/>
      <c r="GPJ117" s="1009"/>
      <c r="GPK117" s="1009"/>
      <c r="GPL117" s="1009"/>
      <c r="GPM117" s="1009"/>
      <c r="GPN117" s="1009"/>
      <c r="GPO117" s="1009"/>
      <c r="GPP117" s="1009"/>
      <c r="GPQ117" s="1009"/>
      <c r="GPR117" s="1009"/>
      <c r="GPS117" s="1009"/>
      <c r="GPT117" s="1009"/>
      <c r="GPU117" s="1009"/>
      <c r="GPV117" s="1009"/>
      <c r="GPW117" s="1009"/>
      <c r="GPX117" s="1009"/>
      <c r="GPY117" s="1009"/>
      <c r="GPZ117" s="1009"/>
      <c r="GQA117" s="1009"/>
      <c r="GQB117" s="1009"/>
      <c r="GQC117" s="1009"/>
      <c r="GQD117" s="1009"/>
      <c r="GQE117" s="1009"/>
      <c r="GQF117" s="1009"/>
      <c r="GQG117" s="1009"/>
      <c r="GQH117" s="1009"/>
      <c r="GQI117" s="1009"/>
      <c r="GQJ117" s="1009"/>
      <c r="GQK117" s="1009"/>
      <c r="GQL117" s="1009"/>
      <c r="GQM117" s="1009"/>
      <c r="GQN117" s="1009"/>
      <c r="GQO117" s="1009"/>
      <c r="GQP117" s="1009"/>
      <c r="GQQ117" s="1009"/>
      <c r="GQR117" s="1009"/>
      <c r="GQS117" s="1009"/>
      <c r="GQT117" s="1009"/>
      <c r="GQU117" s="1009"/>
      <c r="GQV117" s="1009"/>
      <c r="GQW117" s="1009"/>
      <c r="GQX117" s="1009"/>
      <c r="GQY117" s="1009"/>
      <c r="GQZ117" s="1009"/>
      <c r="GRA117" s="1009"/>
      <c r="GRB117" s="1009"/>
      <c r="GRC117" s="1009"/>
      <c r="GRD117" s="1009"/>
      <c r="GRE117" s="1009"/>
      <c r="GRF117" s="1009"/>
      <c r="GRG117" s="1009"/>
      <c r="GRH117" s="1009"/>
      <c r="GRI117" s="1009"/>
      <c r="GRJ117" s="1009"/>
      <c r="GRK117" s="1009"/>
      <c r="GRL117" s="1009"/>
      <c r="GRM117" s="1009"/>
      <c r="GRN117" s="1009"/>
      <c r="GRO117" s="1009"/>
      <c r="GRP117" s="1009"/>
      <c r="GRQ117" s="1009"/>
      <c r="GRR117" s="1009"/>
      <c r="GRS117" s="1009"/>
      <c r="GRT117" s="1009"/>
      <c r="GRU117" s="1009"/>
      <c r="GRV117" s="1009"/>
      <c r="GRW117" s="1009"/>
      <c r="GRX117" s="1009"/>
      <c r="GRY117" s="1009"/>
      <c r="GRZ117" s="1009"/>
      <c r="GSA117" s="1009"/>
      <c r="GSB117" s="1009"/>
      <c r="GSC117" s="1009"/>
      <c r="GSD117" s="1009"/>
      <c r="GSE117" s="1009"/>
      <c r="GSF117" s="1009"/>
      <c r="GSG117" s="1009"/>
      <c r="GSH117" s="1009"/>
      <c r="GSI117" s="1009"/>
      <c r="GSJ117" s="1009"/>
      <c r="GSK117" s="1009"/>
      <c r="GSL117" s="1009"/>
      <c r="GSM117" s="1009"/>
      <c r="GSN117" s="1009"/>
      <c r="GSO117" s="1009"/>
      <c r="GSP117" s="1009"/>
      <c r="GSQ117" s="1009"/>
      <c r="GSR117" s="1009"/>
      <c r="GSS117" s="1009"/>
      <c r="GST117" s="1009"/>
      <c r="GSU117" s="1009"/>
      <c r="GSV117" s="1009"/>
      <c r="GSW117" s="1009"/>
      <c r="GSX117" s="1009"/>
      <c r="GSY117" s="1009"/>
      <c r="GSZ117" s="1009"/>
      <c r="GTA117" s="1009"/>
      <c r="GTB117" s="1009"/>
      <c r="GTC117" s="1009"/>
      <c r="GTD117" s="1009"/>
      <c r="GTE117" s="1009"/>
      <c r="GTF117" s="1009"/>
      <c r="GTG117" s="1009"/>
      <c r="GTH117" s="1009"/>
      <c r="GTI117" s="1009"/>
      <c r="GTJ117" s="1009"/>
      <c r="GTK117" s="1009"/>
      <c r="GTL117" s="1009"/>
      <c r="GTM117" s="1009"/>
      <c r="GTN117" s="1009"/>
      <c r="GTO117" s="1009"/>
      <c r="GTP117" s="1009"/>
      <c r="GTQ117" s="1009"/>
      <c r="GTR117" s="1009"/>
      <c r="GTS117" s="1009"/>
      <c r="GTT117" s="1009"/>
      <c r="GTU117" s="1009"/>
      <c r="GTV117" s="1009"/>
      <c r="GTW117" s="1009"/>
      <c r="GTX117" s="1009"/>
      <c r="GTY117" s="1009"/>
      <c r="GTZ117" s="1009"/>
      <c r="GUA117" s="1009"/>
      <c r="GUB117" s="1009"/>
      <c r="GUC117" s="1009"/>
      <c r="GUD117" s="1009"/>
      <c r="GUE117" s="1009"/>
      <c r="GUF117" s="1009"/>
      <c r="GUG117" s="1009"/>
      <c r="GUH117" s="1009"/>
      <c r="GUI117" s="1009"/>
      <c r="GUJ117" s="1009"/>
      <c r="GUK117" s="1009"/>
      <c r="GUL117" s="1009"/>
      <c r="GUM117" s="1009"/>
      <c r="GUN117" s="1009"/>
      <c r="GUO117" s="1009"/>
      <c r="GUP117" s="1009"/>
      <c r="GUQ117" s="1009"/>
      <c r="GUR117" s="1009"/>
      <c r="GUS117" s="1009"/>
      <c r="GUT117" s="1009"/>
      <c r="GUU117" s="1009"/>
      <c r="GUV117" s="1009"/>
      <c r="GUW117" s="1009"/>
      <c r="GUX117" s="1009"/>
      <c r="GUY117" s="1009"/>
      <c r="GUZ117" s="1009"/>
      <c r="GVA117" s="1009"/>
      <c r="GVB117" s="1009"/>
      <c r="GVC117" s="1009"/>
      <c r="GVD117" s="1009"/>
      <c r="GVE117" s="1009"/>
      <c r="GVF117" s="1009"/>
      <c r="GVG117" s="1009"/>
      <c r="GVH117" s="1009"/>
      <c r="GVI117" s="1009"/>
      <c r="GVJ117" s="1009"/>
      <c r="GVK117" s="1009"/>
      <c r="GVL117" s="1009"/>
      <c r="GVM117" s="1009"/>
      <c r="GVN117" s="1009"/>
      <c r="GVO117" s="1009"/>
      <c r="GVP117" s="1009"/>
      <c r="GVQ117" s="1009"/>
      <c r="GVR117" s="1009"/>
      <c r="GVS117" s="1009"/>
      <c r="GVT117" s="1009"/>
      <c r="GVU117" s="1009"/>
      <c r="GVV117" s="1009"/>
      <c r="GVW117" s="1009"/>
      <c r="GVX117" s="1009"/>
      <c r="GVY117" s="1009"/>
      <c r="GVZ117" s="1009"/>
      <c r="GWA117" s="1009"/>
      <c r="GWB117" s="1009"/>
      <c r="GWC117" s="1009"/>
      <c r="GWD117" s="1009"/>
      <c r="GWE117" s="1009"/>
      <c r="GWF117" s="1009"/>
      <c r="GWG117" s="1009"/>
      <c r="GWH117" s="1009"/>
      <c r="GWI117" s="1009"/>
      <c r="GWJ117" s="1009"/>
      <c r="GWK117" s="1009"/>
      <c r="GWL117" s="1009"/>
      <c r="GWM117" s="1009"/>
      <c r="GWN117" s="1009"/>
      <c r="GWO117" s="1009"/>
      <c r="GWP117" s="1009"/>
      <c r="GWQ117" s="1009"/>
      <c r="GWR117" s="1009"/>
      <c r="GWS117" s="1009"/>
      <c r="GWT117" s="1009"/>
      <c r="GWU117" s="1009"/>
      <c r="GWV117" s="1009"/>
      <c r="GWW117" s="1009"/>
      <c r="GWX117" s="1009"/>
      <c r="GWY117" s="1009"/>
      <c r="GWZ117" s="1009"/>
      <c r="GXA117" s="1009"/>
      <c r="GXB117" s="1009"/>
      <c r="GXC117" s="1009"/>
      <c r="GXD117" s="1009"/>
      <c r="GXE117" s="1009"/>
      <c r="GXF117" s="1009"/>
      <c r="GXG117" s="1009"/>
      <c r="GXH117" s="1009"/>
      <c r="GXI117" s="1009"/>
      <c r="GXJ117" s="1009"/>
      <c r="GXK117" s="1009"/>
      <c r="GXL117" s="1009"/>
      <c r="GXM117" s="1009"/>
      <c r="GXN117" s="1009"/>
      <c r="GXO117" s="1009"/>
      <c r="GXP117" s="1009"/>
      <c r="GXQ117" s="1009"/>
      <c r="GXR117" s="1009"/>
      <c r="GXS117" s="1009"/>
      <c r="GXT117" s="1009"/>
      <c r="GXU117" s="1009"/>
      <c r="GXV117" s="1009"/>
      <c r="GXW117" s="1009"/>
      <c r="GXX117" s="1009"/>
      <c r="GXY117" s="1009"/>
      <c r="GXZ117" s="1009"/>
      <c r="GYA117" s="1009"/>
      <c r="GYB117" s="1009"/>
      <c r="GYC117" s="1009"/>
      <c r="GYD117" s="1009"/>
      <c r="GYE117" s="1009"/>
      <c r="GYF117" s="1009"/>
      <c r="GYG117" s="1009"/>
      <c r="GYH117" s="1009"/>
      <c r="GYI117" s="1009"/>
      <c r="GYJ117" s="1009"/>
      <c r="GYK117" s="1009"/>
      <c r="GYL117" s="1009"/>
      <c r="GYM117" s="1009"/>
      <c r="GYN117" s="1009"/>
      <c r="GYO117" s="1009"/>
      <c r="GYP117" s="1009"/>
      <c r="GYQ117" s="1009"/>
      <c r="GYR117" s="1009"/>
      <c r="GYS117" s="1009"/>
      <c r="GYT117" s="1009"/>
      <c r="GYU117" s="1009"/>
      <c r="GYV117" s="1009"/>
      <c r="GYW117" s="1009"/>
      <c r="GYX117" s="1009"/>
      <c r="GYY117" s="1009"/>
      <c r="GYZ117" s="1009"/>
      <c r="GZA117" s="1009"/>
      <c r="GZB117" s="1009"/>
      <c r="GZC117" s="1009"/>
      <c r="GZD117" s="1009"/>
      <c r="GZE117" s="1009"/>
      <c r="GZF117" s="1009"/>
      <c r="GZG117" s="1009"/>
      <c r="GZH117" s="1009"/>
      <c r="GZI117" s="1009"/>
      <c r="GZJ117" s="1009"/>
      <c r="GZK117" s="1009"/>
      <c r="GZL117" s="1009"/>
      <c r="GZM117" s="1009"/>
      <c r="GZN117" s="1009"/>
      <c r="GZO117" s="1009"/>
      <c r="GZP117" s="1009"/>
      <c r="GZQ117" s="1009"/>
      <c r="GZR117" s="1009"/>
      <c r="GZS117" s="1009"/>
      <c r="GZT117" s="1009"/>
      <c r="GZU117" s="1009"/>
      <c r="GZV117" s="1009"/>
      <c r="GZW117" s="1009"/>
      <c r="GZX117" s="1009"/>
      <c r="GZY117" s="1009"/>
      <c r="GZZ117" s="1009"/>
      <c r="HAA117" s="1009"/>
      <c r="HAB117" s="1009"/>
      <c r="HAC117" s="1009"/>
      <c r="HAD117" s="1009"/>
      <c r="HAE117" s="1009"/>
      <c r="HAF117" s="1009"/>
      <c r="HAG117" s="1009"/>
      <c r="HAH117" s="1009"/>
      <c r="HAI117" s="1009"/>
      <c r="HAJ117" s="1009"/>
      <c r="HAK117" s="1009"/>
      <c r="HAL117" s="1009"/>
      <c r="HAM117" s="1009"/>
      <c r="HAN117" s="1009"/>
      <c r="HAO117" s="1009"/>
      <c r="HAP117" s="1009"/>
      <c r="HAQ117" s="1009"/>
      <c r="HAR117" s="1009"/>
      <c r="HAS117" s="1009"/>
      <c r="HAT117" s="1009"/>
      <c r="HAU117" s="1009"/>
      <c r="HAV117" s="1009"/>
      <c r="HAW117" s="1009"/>
      <c r="HAX117" s="1009"/>
      <c r="HAY117" s="1009"/>
      <c r="HAZ117" s="1009"/>
      <c r="HBA117" s="1009"/>
      <c r="HBB117" s="1009"/>
      <c r="HBC117" s="1009"/>
      <c r="HBD117" s="1009"/>
      <c r="HBE117" s="1009"/>
      <c r="HBF117" s="1009"/>
      <c r="HBG117" s="1009"/>
      <c r="HBH117" s="1009"/>
      <c r="HBI117" s="1009"/>
      <c r="HBJ117" s="1009"/>
      <c r="HBK117" s="1009"/>
      <c r="HBL117" s="1009"/>
      <c r="HBM117" s="1009"/>
      <c r="HBN117" s="1009"/>
      <c r="HBO117" s="1009"/>
      <c r="HBP117" s="1009"/>
      <c r="HBQ117" s="1009"/>
      <c r="HBR117" s="1009"/>
      <c r="HBS117" s="1009"/>
      <c r="HBT117" s="1009"/>
      <c r="HBU117" s="1009"/>
      <c r="HBV117" s="1009"/>
      <c r="HBW117" s="1009"/>
      <c r="HBX117" s="1009"/>
      <c r="HBY117" s="1009"/>
      <c r="HBZ117" s="1009"/>
      <c r="HCA117" s="1009"/>
      <c r="HCB117" s="1009"/>
      <c r="HCC117" s="1009"/>
      <c r="HCD117" s="1009"/>
      <c r="HCE117" s="1009"/>
      <c r="HCF117" s="1009"/>
      <c r="HCG117" s="1009"/>
      <c r="HCH117" s="1009"/>
      <c r="HCI117" s="1009"/>
      <c r="HCJ117" s="1009"/>
      <c r="HCK117" s="1009"/>
      <c r="HCL117" s="1009"/>
      <c r="HCM117" s="1009"/>
      <c r="HCN117" s="1009"/>
      <c r="HCO117" s="1009"/>
      <c r="HCP117" s="1009"/>
      <c r="HCQ117" s="1009"/>
      <c r="HCR117" s="1009"/>
      <c r="HCS117" s="1009"/>
      <c r="HCT117" s="1009"/>
      <c r="HCU117" s="1009"/>
      <c r="HCV117" s="1009"/>
      <c r="HCW117" s="1009"/>
      <c r="HCX117" s="1009"/>
      <c r="HCY117" s="1009"/>
      <c r="HCZ117" s="1009"/>
      <c r="HDA117" s="1009"/>
      <c r="HDB117" s="1009"/>
      <c r="HDC117" s="1009"/>
      <c r="HDD117" s="1009"/>
      <c r="HDE117" s="1009"/>
      <c r="HDF117" s="1009"/>
      <c r="HDG117" s="1009"/>
      <c r="HDH117" s="1009"/>
      <c r="HDI117" s="1009"/>
      <c r="HDJ117" s="1009"/>
      <c r="HDK117" s="1009"/>
      <c r="HDL117" s="1009"/>
      <c r="HDM117" s="1009"/>
      <c r="HDN117" s="1009"/>
      <c r="HDO117" s="1009"/>
      <c r="HDP117" s="1009"/>
      <c r="HDQ117" s="1009"/>
      <c r="HDR117" s="1009"/>
      <c r="HDS117" s="1009"/>
      <c r="HDT117" s="1009"/>
      <c r="HDU117" s="1009"/>
      <c r="HDV117" s="1009"/>
      <c r="HDW117" s="1009"/>
      <c r="HDX117" s="1009"/>
      <c r="HDY117" s="1009"/>
      <c r="HDZ117" s="1009"/>
      <c r="HEA117" s="1009"/>
      <c r="HEB117" s="1009"/>
      <c r="HEC117" s="1009"/>
      <c r="HED117" s="1009"/>
      <c r="HEE117" s="1009"/>
      <c r="HEF117" s="1009"/>
      <c r="HEG117" s="1009"/>
      <c r="HEH117" s="1009"/>
      <c r="HEI117" s="1009"/>
      <c r="HEJ117" s="1009"/>
      <c r="HEK117" s="1009"/>
      <c r="HEL117" s="1009"/>
      <c r="HEM117" s="1009"/>
      <c r="HEN117" s="1009"/>
      <c r="HEO117" s="1009"/>
      <c r="HEP117" s="1009"/>
      <c r="HEQ117" s="1009"/>
      <c r="HER117" s="1009"/>
      <c r="HES117" s="1009"/>
      <c r="HET117" s="1009"/>
      <c r="HEU117" s="1009"/>
      <c r="HEV117" s="1009"/>
      <c r="HEW117" s="1009"/>
      <c r="HEX117" s="1009"/>
      <c r="HEY117" s="1009"/>
      <c r="HEZ117" s="1009"/>
      <c r="HFA117" s="1009"/>
      <c r="HFB117" s="1009"/>
      <c r="HFC117" s="1009"/>
      <c r="HFD117" s="1009"/>
      <c r="HFE117" s="1009"/>
      <c r="HFF117" s="1009"/>
      <c r="HFG117" s="1009"/>
      <c r="HFH117" s="1009"/>
      <c r="HFI117" s="1009"/>
      <c r="HFJ117" s="1009"/>
      <c r="HFK117" s="1009"/>
      <c r="HFL117" s="1009"/>
      <c r="HFM117" s="1009"/>
      <c r="HFN117" s="1009"/>
      <c r="HFO117" s="1009"/>
      <c r="HFP117" s="1009"/>
      <c r="HFQ117" s="1009"/>
      <c r="HFR117" s="1009"/>
      <c r="HFS117" s="1009"/>
      <c r="HFT117" s="1009"/>
      <c r="HFU117" s="1009"/>
      <c r="HFV117" s="1009"/>
      <c r="HFW117" s="1009"/>
      <c r="HFX117" s="1009"/>
      <c r="HFY117" s="1009"/>
      <c r="HFZ117" s="1009"/>
      <c r="HGA117" s="1009"/>
      <c r="HGB117" s="1009"/>
      <c r="HGC117" s="1009"/>
      <c r="HGD117" s="1009"/>
      <c r="HGE117" s="1009"/>
      <c r="HGF117" s="1009"/>
      <c r="HGG117" s="1009"/>
      <c r="HGH117" s="1009"/>
      <c r="HGI117" s="1009"/>
      <c r="HGJ117" s="1009"/>
      <c r="HGK117" s="1009"/>
      <c r="HGL117" s="1009"/>
      <c r="HGM117" s="1009"/>
      <c r="HGN117" s="1009"/>
      <c r="HGO117" s="1009"/>
      <c r="HGP117" s="1009"/>
      <c r="HGQ117" s="1009"/>
      <c r="HGR117" s="1009"/>
      <c r="HGS117" s="1009"/>
      <c r="HGT117" s="1009"/>
      <c r="HGU117" s="1009"/>
      <c r="HGV117" s="1009"/>
      <c r="HGW117" s="1009"/>
      <c r="HGX117" s="1009"/>
      <c r="HGY117" s="1009"/>
      <c r="HGZ117" s="1009"/>
      <c r="HHA117" s="1009"/>
      <c r="HHB117" s="1009"/>
      <c r="HHC117" s="1009"/>
      <c r="HHD117" s="1009"/>
      <c r="HHE117" s="1009"/>
      <c r="HHF117" s="1009"/>
      <c r="HHG117" s="1009"/>
      <c r="HHH117" s="1009"/>
      <c r="HHI117" s="1009"/>
      <c r="HHJ117" s="1009"/>
      <c r="HHK117" s="1009"/>
      <c r="HHL117" s="1009"/>
      <c r="HHM117" s="1009"/>
      <c r="HHN117" s="1009"/>
      <c r="HHO117" s="1009"/>
      <c r="HHP117" s="1009"/>
      <c r="HHQ117" s="1009"/>
      <c r="HHR117" s="1009"/>
      <c r="HHS117" s="1009"/>
      <c r="HHT117" s="1009"/>
      <c r="HHU117" s="1009"/>
      <c r="HHV117" s="1009"/>
      <c r="HHW117" s="1009"/>
      <c r="HHX117" s="1009"/>
      <c r="HHY117" s="1009"/>
      <c r="HHZ117" s="1009"/>
      <c r="HIA117" s="1009"/>
      <c r="HIB117" s="1009"/>
      <c r="HIC117" s="1009"/>
      <c r="HID117" s="1009"/>
      <c r="HIE117" s="1009"/>
      <c r="HIF117" s="1009"/>
      <c r="HIG117" s="1009"/>
      <c r="HIH117" s="1009"/>
      <c r="HII117" s="1009"/>
      <c r="HIJ117" s="1009"/>
      <c r="HIK117" s="1009"/>
      <c r="HIL117" s="1009"/>
      <c r="HIM117" s="1009"/>
      <c r="HIN117" s="1009"/>
      <c r="HIO117" s="1009"/>
      <c r="HIP117" s="1009"/>
      <c r="HIQ117" s="1009"/>
      <c r="HIR117" s="1009"/>
      <c r="HIS117" s="1009"/>
      <c r="HIT117" s="1009"/>
      <c r="HIU117" s="1009"/>
      <c r="HIV117" s="1009"/>
      <c r="HIW117" s="1009"/>
      <c r="HIX117" s="1009"/>
      <c r="HIY117" s="1009"/>
      <c r="HIZ117" s="1009"/>
      <c r="HJA117" s="1009"/>
      <c r="HJB117" s="1009"/>
      <c r="HJC117" s="1009"/>
      <c r="HJD117" s="1009"/>
      <c r="HJE117" s="1009"/>
      <c r="HJF117" s="1009"/>
      <c r="HJG117" s="1009"/>
      <c r="HJH117" s="1009"/>
      <c r="HJI117" s="1009"/>
      <c r="HJJ117" s="1009"/>
      <c r="HJK117" s="1009"/>
      <c r="HJL117" s="1009"/>
      <c r="HJM117" s="1009"/>
      <c r="HJN117" s="1009"/>
      <c r="HJO117" s="1009"/>
      <c r="HJP117" s="1009"/>
      <c r="HJQ117" s="1009"/>
      <c r="HJR117" s="1009"/>
      <c r="HJS117" s="1009"/>
      <c r="HJT117" s="1009"/>
      <c r="HJU117" s="1009"/>
      <c r="HJV117" s="1009"/>
      <c r="HJW117" s="1009"/>
      <c r="HJX117" s="1009"/>
      <c r="HJY117" s="1009"/>
      <c r="HJZ117" s="1009"/>
      <c r="HKA117" s="1009"/>
      <c r="HKB117" s="1009"/>
      <c r="HKC117" s="1009"/>
      <c r="HKD117" s="1009"/>
      <c r="HKE117" s="1009"/>
      <c r="HKF117" s="1009"/>
      <c r="HKG117" s="1009"/>
      <c r="HKH117" s="1009"/>
      <c r="HKI117" s="1009"/>
      <c r="HKJ117" s="1009"/>
      <c r="HKK117" s="1009"/>
      <c r="HKL117" s="1009"/>
      <c r="HKM117" s="1009"/>
      <c r="HKN117" s="1009"/>
      <c r="HKO117" s="1009"/>
      <c r="HKP117" s="1009"/>
      <c r="HKQ117" s="1009"/>
      <c r="HKR117" s="1009"/>
      <c r="HKS117" s="1009"/>
      <c r="HKT117" s="1009"/>
      <c r="HKU117" s="1009"/>
      <c r="HKV117" s="1009"/>
      <c r="HKW117" s="1009"/>
      <c r="HKX117" s="1009"/>
      <c r="HKY117" s="1009"/>
      <c r="HKZ117" s="1009"/>
      <c r="HLA117" s="1009"/>
      <c r="HLB117" s="1009"/>
      <c r="HLC117" s="1009"/>
      <c r="HLD117" s="1009"/>
      <c r="HLE117" s="1009"/>
      <c r="HLF117" s="1009"/>
      <c r="HLG117" s="1009"/>
      <c r="HLH117" s="1009"/>
      <c r="HLI117" s="1009"/>
      <c r="HLJ117" s="1009"/>
      <c r="HLK117" s="1009"/>
      <c r="HLL117" s="1009"/>
      <c r="HLM117" s="1009"/>
      <c r="HLN117" s="1009"/>
      <c r="HLO117" s="1009"/>
      <c r="HLP117" s="1009"/>
      <c r="HLQ117" s="1009"/>
      <c r="HLR117" s="1009"/>
      <c r="HLS117" s="1009"/>
      <c r="HLT117" s="1009"/>
      <c r="HLU117" s="1009"/>
      <c r="HLV117" s="1009"/>
      <c r="HLW117" s="1009"/>
      <c r="HLX117" s="1009"/>
      <c r="HLY117" s="1009"/>
      <c r="HLZ117" s="1009"/>
      <c r="HMA117" s="1009"/>
      <c r="HMB117" s="1009"/>
      <c r="HMC117" s="1009"/>
      <c r="HMD117" s="1009"/>
      <c r="HME117" s="1009"/>
      <c r="HMF117" s="1009"/>
      <c r="HMG117" s="1009"/>
      <c r="HMH117" s="1009"/>
      <c r="HMI117" s="1009"/>
      <c r="HMJ117" s="1009"/>
      <c r="HMK117" s="1009"/>
      <c r="HML117" s="1009"/>
      <c r="HMM117" s="1009"/>
      <c r="HMN117" s="1009"/>
      <c r="HMO117" s="1009"/>
      <c r="HMP117" s="1009"/>
      <c r="HMQ117" s="1009"/>
      <c r="HMR117" s="1009"/>
      <c r="HMS117" s="1009"/>
      <c r="HMT117" s="1009"/>
      <c r="HMU117" s="1009"/>
      <c r="HMV117" s="1009"/>
      <c r="HMW117" s="1009"/>
      <c r="HMX117" s="1009"/>
      <c r="HMY117" s="1009"/>
      <c r="HMZ117" s="1009"/>
      <c r="HNA117" s="1009"/>
      <c r="HNB117" s="1009"/>
      <c r="HNC117" s="1009"/>
      <c r="HND117" s="1009"/>
      <c r="HNE117" s="1009"/>
      <c r="HNF117" s="1009"/>
      <c r="HNG117" s="1009"/>
      <c r="HNH117" s="1009"/>
      <c r="HNI117" s="1009"/>
      <c r="HNJ117" s="1009"/>
      <c r="HNK117" s="1009"/>
      <c r="HNL117" s="1009"/>
      <c r="HNM117" s="1009"/>
      <c r="HNN117" s="1009"/>
      <c r="HNO117" s="1009"/>
      <c r="HNP117" s="1009"/>
      <c r="HNQ117" s="1009"/>
      <c r="HNR117" s="1009"/>
      <c r="HNS117" s="1009"/>
      <c r="HNT117" s="1009"/>
      <c r="HNU117" s="1009"/>
      <c r="HNV117" s="1009"/>
      <c r="HNW117" s="1009"/>
      <c r="HNX117" s="1009"/>
      <c r="HNY117" s="1009"/>
      <c r="HNZ117" s="1009"/>
      <c r="HOA117" s="1009"/>
      <c r="HOB117" s="1009"/>
      <c r="HOC117" s="1009"/>
      <c r="HOD117" s="1009"/>
      <c r="HOE117" s="1009"/>
      <c r="HOF117" s="1009"/>
      <c r="HOG117" s="1009"/>
      <c r="HOH117" s="1009"/>
      <c r="HOI117" s="1009"/>
      <c r="HOJ117" s="1009"/>
      <c r="HOK117" s="1009"/>
      <c r="HOL117" s="1009"/>
      <c r="HOM117" s="1009"/>
      <c r="HON117" s="1009"/>
      <c r="HOO117" s="1009"/>
      <c r="HOP117" s="1009"/>
      <c r="HOQ117" s="1009"/>
      <c r="HOR117" s="1009"/>
      <c r="HOS117" s="1009"/>
      <c r="HOT117" s="1009"/>
      <c r="HOU117" s="1009"/>
      <c r="HOV117" s="1009"/>
      <c r="HOW117" s="1009"/>
      <c r="HOX117" s="1009"/>
      <c r="HOY117" s="1009"/>
      <c r="HOZ117" s="1009"/>
      <c r="HPA117" s="1009"/>
      <c r="HPB117" s="1009"/>
      <c r="HPC117" s="1009"/>
      <c r="HPD117" s="1009"/>
      <c r="HPE117" s="1009"/>
      <c r="HPF117" s="1009"/>
      <c r="HPG117" s="1009"/>
      <c r="HPH117" s="1009"/>
      <c r="HPI117" s="1009"/>
      <c r="HPJ117" s="1009"/>
      <c r="HPK117" s="1009"/>
      <c r="HPL117" s="1009"/>
      <c r="HPM117" s="1009"/>
      <c r="HPN117" s="1009"/>
      <c r="HPO117" s="1009"/>
      <c r="HPP117" s="1009"/>
      <c r="HPQ117" s="1009"/>
      <c r="HPR117" s="1009"/>
      <c r="HPS117" s="1009"/>
      <c r="HPT117" s="1009"/>
      <c r="HPU117" s="1009"/>
      <c r="HPV117" s="1009"/>
      <c r="HPW117" s="1009"/>
      <c r="HPX117" s="1009"/>
      <c r="HPY117" s="1009"/>
      <c r="HPZ117" s="1009"/>
      <c r="HQA117" s="1009"/>
      <c r="HQB117" s="1009"/>
      <c r="HQC117" s="1009"/>
      <c r="HQD117" s="1009"/>
      <c r="HQE117" s="1009"/>
      <c r="HQF117" s="1009"/>
      <c r="HQG117" s="1009"/>
      <c r="HQH117" s="1009"/>
      <c r="HQI117" s="1009"/>
      <c r="HQJ117" s="1009"/>
      <c r="HQK117" s="1009"/>
      <c r="HQL117" s="1009"/>
      <c r="HQM117" s="1009"/>
      <c r="HQN117" s="1009"/>
      <c r="HQO117" s="1009"/>
      <c r="HQP117" s="1009"/>
      <c r="HQQ117" s="1009"/>
      <c r="HQR117" s="1009"/>
      <c r="HQS117" s="1009"/>
      <c r="HQT117" s="1009"/>
      <c r="HQU117" s="1009"/>
      <c r="HQV117" s="1009"/>
      <c r="HQW117" s="1009"/>
      <c r="HQX117" s="1009"/>
      <c r="HQY117" s="1009"/>
      <c r="HQZ117" s="1009"/>
      <c r="HRA117" s="1009"/>
      <c r="HRB117" s="1009"/>
      <c r="HRC117" s="1009"/>
      <c r="HRD117" s="1009"/>
      <c r="HRE117" s="1009"/>
      <c r="HRF117" s="1009"/>
      <c r="HRG117" s="1009"/>
      <c r="HRH117" s="1009"/>
      <c r="HRI117" s="1009"/>
      <c r="HRJ117" s="1009"/>
      <c r="HRK117" s="1009"/>
      <c r="HRL117" s="1009"/>
      <c r="HRM117" s="1009"/>
      <c r="HRN117" s="1009"/>
      <c r="HRO117" s="1009"/>
      <c r="HRP117" s="1009"/>
      <c r="HRQ117" s="1009"/>
      <c r="HRR117" s="1009"/>
      <c r="HRS117" s="1009"/>
      <c r="HRT117" s="1009"/>
      <c r="HRU117" s="1009"/>
      <c r="HRV117" s="1009"/>
      <c r="HRW117" s="1009"/>
      <c r="HRX117" s="1009"/>
      <c r="HRY117" s="1009"/>
      <c r="HRZ117" s="1009"/>
      <c r="HSA117" s="1009"/>
      <c r="HSB117" s="1009"/>
      <c r="HSC117" s="1009"/>
      <c r="HSD117" s="1009"/>
      <c r="HSE117" s="1009"/>
      <c r="HSF117" s="1009"/>
      <c r="HSG117" s="1009"/>
      <c r="HSH117" s="1009"/>
      <c r="HSI117" s="1009"/>
      <c r="HSJ117" s="1009"/>
      <c r="HSK117" s="1009"/>
      <c r="HSL117" s="1009"/>
      <c r="HSM117" s="1009"/>
      <c r="HSN117" s="1009"/>
      <c r="HSO117" s="1009"/>
      <c r="HSP117" s="1009"/>
      <c r="HSQ117" s="1009"/>
      <c r="HSR117" s="1009"/>
      <c r="HSS117" s="1009"/>
      <c r="HST117" s="1009"/>
      <c r="HSU117" s="1009"/>
      <c r="HSV117" s="1009"/>
      <c r="HSW117" s="1009"/>
      <c r="HSX117" s="1009"/>
      <c r="HSY117" s="1009"/>
      <c r="HSZ117" s="1009"/>
      <c r="HTA117" s="1009"/>
      <c r="HTB117" s="1009"/>
      <c r="HTC117" s="1009"/>
      <c r="HTD117" s="1009"/>
      <c r="HTE117" s="1009"/>
      <c r="HTF117" s="1009"/>
      <c r="HTG117" s="1009"/>
      <c r="HTH117" s="1009"/>
      <c r="HTI117" s="1009"/>
      <c r="HTJ117" s="1009"/>
      <c r="HTK117" s="1009"/>
      <c r="HTL117" s="1009"/>
      <c r="HTM117" s="1009"/>
      <c r="HTN117" s="1009"/>
      <c r="HTO117" s="1009"/>
      <c r="HTP117" s="1009"/>
      <c r="HTQ117" s="1009"/>
      <c r="HTR117" s="1009"/>
      <c r="HTS117" s="1009"/>
      <c r="HTT117" s="1009"/>
      <c r="HTU117" s="1009"/>
      <c r="HTV117" s="1009"/>
      <c r="HTW117" s="1009"/>
      <c r="HTX117" s="1009"/>
      <c r="HTY117" s="1009"/>
      <c r="HTZ117" s="1009"/>
      <c r="HUA117" s="1009"/>
      <c r="HUB117" s="1009"/>
      <c r="HUC117" s="1009"/>
      <c r="HUD117" s="1009"/>
      <c r="HUE117" s="1009"/>
      <c r="HUF117" s="1009"/>
      <c r="HUG117" s="1009"/>
      <c r="HUH117" s="1009"/>
      <c r="HUI117" s="1009"/>
      <c r="HUJ117" s="1009"/>
      <c r="HUK117" s="1009"/>
      <c r="HUL117" s="1009"/>
      <c r="HUM117" s="1009"/>
      <c r="HUN117" s="1009"/>
      <c r="HUO117" s="1009"/>
      <c r="HUP117" s="1009"/>
      <c r="HUQ117" s="1009"/>
      <c r="HUR117" s="1009"/>
      <c r="HUS117" s="1009"/>
      <c r="HUT117" s="1009"/>
      <c r="HUU117" s="1009"/>
      <c r="HUV117" s="1009"/>
      <c r="HUW117" s="1009"/>
      <c r="HUX117" s="1009"/>
      <c r="HUY117" s="1009"/>
      <c r="HUZ117" s="1009"/>
      <c r="HVA117" s="1009"/>
      <c r="HVB117" s="1009"/>
      <c r="HVC117" s="1009"/>
      <c r="HVD117" s="1009"/>
      <c r="HVE117" s="1009"/>
      <c r="HVF117" s="1009"/>
      <c r="HVG117" s="1009"/>
      <c r="HVH117" s="1009"/>
      <c r="HVI117" s="1009"/>
      <c r="HVJ117" s="1009"/>
      <c r="HVK117" s="1009"/>
      <c r="HVL117" s="1009"/>
      <c r="HVM117" s="1009"/>
      <c r="HVN117" s="1009"/>
      <c r="HVO117" s="1009"/>
      <c r="HVP117" s="1009"/>
      <c r="HVQ117" s="1009"/>
      <c r="HVR117" s="1009"/>
      <c r="HVS117" s="1009"/>
      <c r="HVT117" s="1009"/>
      <c r="HVU117" s="1009"/>
      <c r="HVV117" s="1009"/>
      <c r="HVW117" s="1009"/>
      <c r="HVX117" s="1009"/>
      <c r="HVY117" s="1009"/>
      <c r="HVZ117" s="1009"/>
      <c r="HWA117" s="1009"/>
      <c r="HWB117" s="1009"/>
      <c r="HWC117" s="1009"/>
      <c r="HWD117" s="1009"/>
      <c r="HWE117" s="1009"/>
      <c r="HWF117" s="1009"/>
      <c r="HWG117" s="1009"/>
      <c r="HWH117" s="1009"/>
      <c r="HWI117" s="1009"/>
      <c r="HWJ117" s="1009"/>
      <c r="HWK117" s="1009"/>
      <c r="HWL117" s="1009"/>
      <c r="HWM117" s="1009"/>
      <c r="HWN117" s="1009"/>
      <c r="HWO117" s="1009"/>
      <c r="HWP117" s="1009"/>
      <c r="HWQ117" s="1009"/>
      <c r="HWR117" s="1009"/>
      <c r="HWS117" s="1009"/>
      <c r="HWT117" s="1009"/>
      <c r="HWU117" s="1009"/>
      <c r="HWV117" s="1009"/>
      <c r="HWW117" s="1009"/>
      <c r="HWX117" s="1009"/>
      <c r="HWY117" s="1009"/>
      <c r="HWZ117" s="1009"/>
      <c r="HXA117" s="1009"/>
      <c r="HXB117" s="1009"/>
      <c r="HXC117" s="1009"/>
      <c r="HXD117" s="1009"/>
      <c r="HXE117" s="1009"/>
      <c r="HXF117" s="1009"/>
      <c r="HXG117" s="1009"/>
      <c r="HXH117" s="1009"/>
      <c r="HXI117" s="1009"/>
      <c r="HXJ117" s="1009"/>
      <c r="HXK117" s="1009"/>
      <c r="HXL117" s="1009"/>
      <c r="HXM117" s="1009"/>
      <c r="HXN117" s="1009"/>
      <c r="HXO117" s="1009"/>
      <c r="HXP117" s="1009"/>
      <c r="HXQ117" s="1009"/>
      <c r="HXR117" s="1009"/>
      <c r="HXS117" s="1009"/>
      <c r="HXT117" s="1009"/>
      <c r="HXU117" s="1009"/>
      <c r="HXV117" s="1009"/>
      <c r="HXW117" s="1009"/>
      <c r="HXX117" s="1009"/>
      <c r="HXY117" s="1009"/>
      <c r="HXZ117" s="1009"/>
      <c r="HYA117" s="1009"/>
      <c r="HYB117" s="1009"/>
      <c r="HYC117" s="1009"/>
      <c r="HYD117" s="1009"/>
      <c r="HYE117" s="1009"/>
      <c r="HYF117" s="1009"/>
      <c r="HYG117" s="1009"/>
      <c r="HYH117" s="1009"/>
      <c r="HYI117" s="1009"/>
      <c r="HYJ117" s="1009"/>
      <c r="HYK117" s="1009"/>
      <c r="HYL117" s="1009"/>
      <c r="HYM117" s="1009"/>
      <c r="HYN117" s="1009"/>
      <c r="HYO117" s="1009"/>
      <c r="HYP117" s="1009"/>
      <c r="HYQ117" s="1009"/>
      <c r="HYR117" s="1009"/>
      <c r="HYS117" s="1009"/>
      <c r="HYT117" s="1009"/>
      <c r="HYU117" s="1009"/>
      <c r="HYV117" s="1009"/>
      <c r="HYW117" s="1009"/>
      <c r="HYX117" s="1009"/>
      <c r="HYY117" s="1009"/>
      <c r="HYZ117" s="1009"/>
      <c r="HZA117" s="1009"/>
      <c r="HZB117" s="1009"/>
      <c r="HZC117" s="1009"/>
      <c r="HZD117" s="1009"/>
      <c r="HZE117" s="1009"/>
      <c r="HZF117" s="1009"/>
      <c r="HZG117" s="1009"/>
      <c r="HZH117" s="1009"/>
      <c r="HZI117" s="1009"/>
      <c r="HZJ117" s="1009"/>
      <c r="HZK117" s="1009"/>
      <c r="HZL117" s="1009"/>
      <c r="HZM117" s="1009"/>
      <c r="HZN117" s="1009"/>
      <c r="HZO117" s="1009"/>
      <c r="HZP117" s="1009"/>
      <c r="HZQ117" s="1009"/>
      <c r="HZR117" s="1009"/>
      <c r="HZS117" s="1009"/>
      <c r="HZT117" s="1009"/>
      <c r="HZU117" s="1009"/>
      <c r="HZV117" s="1009"/>
      <c r="HZW117" s="1009"/>
      <c r="HZX117" s="1009"/>
      <c r="HZY117" s="1009"/>
      <c r="HZZ117" s="1009"/>
      <c r="IAA117" s="1009"/>
      <c r="IAB117" s="1009"/>
      <c r="IAC117" s="1009"/>
      <c r="IAD117" s="1009"/>
      <c r="IAE117" s="1009"/>
      <c r="IAF117" s="1009"/>
      <c r="IAG117" s="1009"/>
      <c r="IAH117" s="1009"/>
      <c r="IAI117" s="1009"/>
      <c r="IAJ117" s="1009"/>
      <c r="IAK117" s="1009"/>
      <c r="IAL117" s="1009"/>
      <c r="IAM117" s="1009"/>
      <c r="IAN117" s="1009"/>
      <c r="IAO117" s="1009"/>
      <c r="IAP117" s="1009"/>
      <c r="IAQ117" s="1009"/>
      <c r="IAR117" s="1009"/>
      <c r="IAS117" s="1009"/>
      <c r="IAT117" s="1009"/>
      <c r="IAU117" s="1009"/>
      <c r="IAV117" s="1009"/>
      <c r="IAW117" s="1009"/>
      <c r="IAX117" s="1009"/>
      <c r="IAY117" s="1009"/>
      <c r="IAZ117" s="1009"/>
      <c r="IBA117" s="1009"/>
      <c r="IBB117" s="1009"/>
      <c r="IBC117" s="1009"/>
      <c r="IBD117" s="1009"/>
      <c r="IBE117" s="1009"/>
      <c r="IBF117" s="1009"/>
      <c r="IBG117" s="1009"/>
      <c r="IBH117" s="1009"/>
      <c r="IBI117" s="1009"/>
      <c r="IBJ117" s="1009"/>
      <c r="IBK117" s="1009"/>
      <c r="IBL117" s="1009"/>
      <c r="IBM117" s="1009"/>
      <c r="IBN117" s="1009"/>
      <c r="IBO117" s="1009"/>
      <c r="IBP117" s="1009"/>
      <c r="IBQ117" s="1009"/>
      <c r="IBR117" s="1009"/>
      <c r="IBS117" s="1009"/>
      <c r="IBT117" s="1009"/>
      <c r="IBU117" s="1009"/>
      <c r="IBV117" s="1009"/>
      <c r="IBW117" s="1009"/>
      <c r="IBX117" s="1009"/>
      <c r="IBY117" s="1009"/>
      <c r="IBZ117" s="1009"/>
      <c r="ICA117" s="1009"/>
      <c r="ICB117" s="1009"/>
      <c r="ICC117" s="1009"/>
      <c r="ICD117" s="1009"/>
      <c r="ICE117" s="1009"/>
      <c r="ICF117" s="1009"/>
      <c r="ICG117" s="1009"/>
      <c r="ICH117" s="1009"/>
      <c r="ICI117" s="1009"/>
      <c r="ICJ117" s="1009"/>
      <c r="ICK117" s="1009"/>
      <c r="ICL117" s="1009"/>
      <c r="ICM117" s="1009"/>
      <c r="ICN117" s="1009"/>
      <c r="ICO117" s="1009"/>
      <c r="ICP117" s="1009"/>
      <c r="ICQ117" s="1009"/>
      <c r="ICR117" s="1009"/>
      <c r="ICS117" s="1009"/>
      <c r="ICT117" s="1009"/>
      <c r="ICU117" s="1009"/>
      <c r="ICV117" s="1009"/>
      <c r="ICW117" s="1009"/>
      <c r="ICX117" s="1009"/>
      <c r="ICY117" s="1009"/>
      <c r="ICZ117" s="1009"/>
      <c r="IDA117" s="1009"/>
      <c r="IDB117" s="1009"/>
      <c r="IDC117" s="1009"/>
      <c r="IDD117" s="1009"/>
      <c r="IDE117" s="1009"/>
      <c r="IDF117" s="1009"/>
      <c r="IDG117" s="1009"/>
      <c r="IDH117" s="1009"/>
      <c r="IDI117" s="1009"/>
      <c r="IDJ117" s="1009"/>
      <c r="IDK117" s="1009"/>
      <c r="IDL117" s="1009"/>
      <c r="IDM117" s="1009"/>
      <c r="IDN117" s="1009"/>
      <c r="IDO117" s="1009"/>
      <c r="IDP117" s="1009"/>
      <c r="IDQ117" s="1009"/>
      <c r="IDR117" s="1009"/>
      <c r="IDS117" s="1009"/>
      <c r="IDT117" s="1009"/>
      <c r="IDU117" s="1009"/>
      <c r="IDV117" s="1009"/>
      <c r="IDW117" s="1009"/>
      <c r="IDX117" s="1009"/>
      <c r="IDY117" s="1009"/>
      <c r="IDZ117" s="1009"/>
      <c r="IEA117" s="1009"/>
      <c r="IEB117" s="1009"/>
      <c r="IEC117" s="1009"/>
      <c r="IED117" s="1009"/>
      <c r="IEE117" s="1009"/>
      <c r="IEF117" s="1009"/>
      <c r="IEG117" s="1009"/>
      <c r="IEH117" s="1009"/>
      <c r="IEI117" s="1009"/>
      <c r="IEJ117" s="1009"/>
      <c r="IEK117" s="1009"/>
      <c r="IEL117" s="1009"/>
      <c r="IEM117" s="1009"/>
      <c r="IEN117" s="1009"/>
      <c r="IEO117" s="1009"/>
      <c r="IEP117" s="1009"/>
      <c r="IEQ117" s="1009"/>
      <c r="IER117" s="1009"/>
      <c r="IES117" s="1009"/>
      <c r="IET117" s="1009"/>
      <c r="IEU117" s="1009"/>
      <c r="IEV117" s="1009"/>
      <c r="IEW117" s="1009"/>
      <c r="IEX117" s="1009"/>
      <c r="IEY117" s="1009"/>
      <c r="IEZ117" s="1009"/>
      <c r="IFA117" s="1009"/>
      <c r="IFB117" s="1009"/>
      <c r="IFC117" s="1009"/>
      <c r="IFD117" s="1009"/>
      <c r="IFE117" s="1009"/>
      <c r="IFF117" s="1009"/>
      <c r="IFG117" s="1009"/>
      <c r="IFH117" s="1009"/>
      <c r="IFI117" s="1009"/>
      <c r="IFJ117" s="1009"/>
      <c r="IFK117" s="1009"/>
      <c r="IFL117" s="1009"/>
      <c r="IFM117" s="1009"/>
      <c r="IFN117" s="1009"/>
      <c r="IFO117" s="1009"/>
      <c r="IFP117" s="1009"/>
      <c r="IFQ117" s="1009"/>
      <c r="IFR117" s="1009"/>
      <c r="IFS117" s="1009"/>
      <c r="IFT117" s="1009"/>
      <c r="IFU117" s="1009"/>
      <c r="IFV117" s="1009"/>
      <c r="IFW117" s="1009"/>
      <c r="IFX117" s="1009"/>
      <c r="IFY117" s="1009"/>
      <c r="IFZ117" s="1009"/>
      <c r="IGA117" s="1009"/>
      <c r="IGB117" s="1009"/>
      <c r="IGC117" s="1009"/>
      <c r="IGD117" s="1009"/>
      <c r="IGE117" s="1009"/>
      <c r="IGF117" s="1009"/>
      <c r="IGG117" s="1009"/>
      <c r="IGH117" s="1009"/>
      <c r="IGI117" s="1009"/>
      <c r="IGJ117" s="1009"/>
      <c r="IGK117" s="1009"/>
      <c r="IGL117" s="1009"/>
      <c r="IGM117" s="1009"/>
      <c r="IGN117" s="1009"/>
      <c r="IGO117" s="1009"/>
      <c r="IGP117" s="1009"/>
      <c r="IGQ117" s="1009"/>
      <c r="IGR117" s="1009"/>
      <c r="IGS117" s="1009"/>
      <c r="IGT117" s="1009"/>
      <c r="IGU117" s="1009"/>
      <c r="IGV117" s="1009"/>
      <c r="IGW117" s="1009"/>
      <c r="IGX117" s="1009"/>
      <c r="IGY117" s="1009"/>
      <c r="IGZ117" s="1009"/>
      <c r="IHA117" s="1009"/>
      <c r="IHB117" s="1009"/>
      <c r="IHC117" s="1009"/>
      <c r="IHD117" s="1009"/>
      <c r="IHE117" s="1009"/>
      <c r="IHF117" s="1009"/>
      <c r="IHG117" s="1009"/>
      <c r="IHH117" s="1009"/>
      <c r="IHI117" s="1009"/>
      <c r="IHJ117" s="1009"/>
      <c r="IHK117" s="1009"/>
      <c r="IHL117" s="1009"/>
      <c r="IHM117" s="1009"/>
      <c r="IHN117" s="1009"/>
      <c r="IHO117" s="1009"/>
      <c r="IHP117" s="1009"/>
      <c r="IHQ117" s="1009"/>
      <c r="IHR117" s="1009"/>
      <c r="IHS117" s="1009"/>
      <c r="IHT117" s="1009"/>
      <c r="IHU117" s="1009"/>
      <c r="IHV117" s="1009"/>
      <c r="IHW117" s="1009"/>
      <c r="IHX117" s="1009"/>
      <c r="IHY117" s="1009"/>
      <c r="IHZ117" s="1009"/>
      <c r="IIA117" s="1009"/>
      <c r="IIB117" s="1009"/>
      <c r="IIC117" s="1009"/>
      <c r="IID117" s="1009"/>
      <c r="IIE117" s="1009"/>
      <c r="IIF117" s="1009"/>
      <c r="IIG117" s="1009"/>
      <c r="IIH117" s="1009"/>
      <c r="III117" s="1009"/>
      <c r="IIJ117" s="1009"/>
      <c r="IIK117" s="1009"/>
      <c r="IIL117" s="1009"/>
      <c r="IIM117" s="1009"/>
      <c r="IIN117" s="1009"/>
      <c r="IIO117" s="1009"/>
      <c r="IIP117" s="1009"/>
      <c r="IIQ117" s="1009"/>
      <c r="IIR117" s="1009"/>
      <c r="IIS117" s="1009"/>
      <c r="IIT117" s="1009"/>
      <c r="IIU117" s="1009"/>
      <c r="IIV117" s="1009"/>
      <c r="IIW117" s="1009"/>
      <c r="IIX117" s="1009"/>
      <c r="IIY117" s="1009"/>
      <c r="IIZ117" s="1009"/>
      <c r="IJA117" s="1009"/>
      <c r="IJB117" s="1009"/>
      <c r="IJC117" s="1009"/>
      <c r="IJD117" s="1009"/>
      <c r="IJE117" s="1009"/>
      <c r="IJF117" s="1009"/>
      <c r="IJG117" s="1009"/>
      <c r="IJH117" s="1009"/>
      <c r="IJI117" s="1009"/>
      <c r="IJJ117" s="1009"/>
      <c r="IJK117" s="1009"/>
      <c r="IJL117" s="1009"/>
      <c r="IJM117" s="1009"/>
      <c r="IJN117" s="1009"/>
      <c r="IJO117" s="1009"/>
      <c r="IJP117" s="1009"/>
      <c r="IJQ117" s="1009"/>
      <c r="IJR117" s="1009"/>
      <c r="IJS117" s="1009"/>
      <c r="IJT117" s="1009"/>
      <c r="IJU117" s="1009"/>
      <c r="IJV117" s="1009"/>
      <c r="IJW117" s="1009"/>
      <c r="IJX117" s="1009"/>
      <c r="IJY117" s="1009"/>
      <c r="IJZ117" s="1009"/>
      <c r="IKA117" s="1009"/>
      <c r="IKB117" s="1009"/>
      <c r="IKC117" s="1009"/>
      <c r="IKD117" s="1009"/>
      <c r="IKE117" s="1009"/>
      <c r="IKF117" s="1009"/>
      <c r="IKG117" s="1009"/>
      <c r="IKH117" s="1009"/>
      <c r="IKI117" s="1009"/>
      <c r="IKJ117" s="1009"/>
      <c r="IKK117" s="1009"/>
      <c r="IKL117" s="1009"/>
      <c r="IKM117" s="1009"/>
      <c r="IKN117" s="1009"/>
      <c r="IKO117" s="1009"/>
      <c r="IKP117" s="1009"/>
      <c r="IKQ117" s="1009"/>
      <c r="IKR117" s="1009"/>
      <c r="IKS117" s="1009"/>
      <c r="IKT117" s="1009"/>
      <c r="IKU117" s="1009"/>
      <c r="IKV117" s="1009"/>
      <c r="IKW117" s="1009"/>
      <c r="IKX117" s="1009"/>
      <c r="IKY117" s="1009"/>
      <c r="IKZ117" s="1009"/>
      <c r="ILA117" s="1009"/>
      <c r="ILB117" s="1009"/>
      <c r="ILC117" s="1009"/>
      <c r="ILD117" s="1009"/>
      <c r="ILE117" s="1009"/>
      <c r="ILF117" s="1009"/>
      <c r="ILG117" s="1009"/>
      <c r="ILH117" s="1009"/>
      <c r="ILI117" s="1009"/>
      <c r="ILJ117" s="1009"/>
      <c r="ILK117" s="1009"/>
      <c r="ILL117" s="1009"/>
      <c r="ILM117" s="1009"/>
      <c r="ILN117" s="1009"/>
      <c r="ILO117" s="1009"/>
      <c r="ILP117" s="1009"/>
      <c r="ILQ117" s="1009"/>
      <c r="ILR117" s="1009"/>
      <c r="ILS117" s="1009"/>
      <c r="ILT117" s="1009"/>
      <c r="ILU117" s="1009"/>
      <c r="ILV117" s="1009"/>
      <c r="ILW117" s="1009"/>
      <c r="ILX117" s="1009"/>
      <c r="ILY117" s="1009"/>
      <c r="ILZ117" s="1009"/>
      <c r="IMA117" s="1009"/>
      <c r="IMB117" s="1009"/>
      <c r="IMC117" s="1009"/>
      <c r="IMD117" s="1009"/>
      <c r="IME117" s="1009"/>
      <c r="IMF117" s="1009"/>
      <c r="IMG117" s="1009"/>
      <c r="IMH117" s="1009"/>
      <c r="IMI117" s="1009"/>
      <c r="IMJ117" s="1009"/>
      <c r="IMK117" s="1009"/>
      <c r="IML117" s="1009"/>
      <c r="IMM117" s="1009"/>
      <c r="IMN117" s="1009"/>
      <c r="IMO117" s="1009"/>
      <c r="IMP117" s="1009"/>
      <c r="IMQ117" s="1009"/>
      <c r="IMR117" s="1009"/>
      <c r="IMS117" s="1009"/>
      <c r="IMT117" s="1009"/>
      <c r="IMU117" s="1009"/>
      <c r="IMV117" s="1009"/>
      <c r="IMW117" s="1009"/>
      <c r="IMX117" s="1009"/>
      <c r="IMY117" s="1009"/>
      <c r="IMZ117" s="1009"/>
      <c r="INA117" s="1009"/>
      <c r="INB117" s="1009"/>
      <c r="INC117" s="1009"/>
      <c r="IND117" s="1009"/>
      <c r="INE117" s="1009"/>
      <c r="INF117" s="1009"/>
      <c r="ING117" s="1009"/>
      <c r="INH117" s="1009"/>
      <c r="INI117" s="1009"/>
      <c r="INJ117" s="1009"/>
      <c r="INK117" s="1009"/>
      <c r="INL117" s="1009"/>
      <c r="INM117" s="1009"/>
      <c r="INN117" s="1009"/>
      <c r="INO117" s="1009"/>
      <c r="INP117" s="1009"/>
      <c r="INQ117" s="1009"/>
      <c r="INR117" s="1009"/>
      <c r="INS117" s="1009"/>
      <c r="INT117" s="1009"/>
      <c r="INU117" s="1009"/>
      <c r="INV117" s="1009"/>
      <c r="INW117" s="1009"/>
      <c r="INX117" s="1009"/>
      <c r="INY117" s="1009"/>
      <c r="INZ117" s="1009"/>
      <c r="IOA117" s="1009"/>
      <c r="IOB117" s="1009"/>
      <c r="IOC117" s="1009"/>
      <c r="IOD117" s="1009"/>
      <c r="IOE117" s="1009"/>
      <c r="IOF117" s="1009"/>
      <c r="IOG117" s="1009"/>
      <c r="IOH117" s="1009"/>
      <c r="IOI117" s="1009"/>
      <c r="IOJ117" s="1009"/>
      <c r="IOK117" s="1009"/>
      <c r="IOL117" s="1009"/>
      <c r="IOM117" s="1009"/>
      <c r="ION117" s="1009"/>
      <c r="IOO117" s="1009"/>
      <c r="IOP117" s="1009"/>
      <c r="IOQ117" s="1009"/>
      <c r="IOR117" s="1009"/>
      <c r="IOS117" s="1009"/>
      <c r="IOT117" s="1009"/>
      <c r="IOU117" s="1009"/>
      <c r="IOV117" s="1009"/>
      <c r="IOW117" s="1009"/>
      <c r="IOX117" s="1009"/>
      <c r="IOY117" s="1009"/>
      <c r="IOZ117" s="1009"/>
      <c r="IPA117" s="1009"/>
      <c r="IPB117" s="1009"/>
      <c r="IPC117" s="1009"/>
      <c r="IPD117" s="1009"/>
      <c r="IPE117" s="1009"/>
      <c r="IPF117" s="1009"/>
      <c r="IPG117" s="1009"/>
      <c r="IPH117" s="1009"/>
      <c r="IPI117" s="1009"/>
      <c r="IPJ117" s="1009"/>
      <c r="IPK117" s="1009"/>
      <c r="IPL117" s="1009"/>
      <c r="IPM117" s="1009"/>
      <c r="IPN117" s="1009"/>
      <c r="IPO117" s="1009"/>
      <c r="IPP117" s="1009"/>
      <c r="IPQ117" s="1009"/>
      <c r="IPR117" s="1009"/>
      <c r="IPS117" s="1009"/>
      <c r="IPT117" s="1009"/>
      <c r="IPU117" s="1009"/>
      <c r="IPV117" s="1009"/>
      <c r="IPW117" s="1009"/>
      <c r="IPX117" s="1009"/>
      <c r="IPY117" s="1009"/>
      <c r="IPZ117" s="1009"/>
      <c r="IQA117" s="1009"/>
      <c r="IQB117" s="1009"/>
      <c r="IQC117" s="1009"/>
      <c r="IQD117" s="1009"/>
      <c r="IQE117" s="1009"/>
      <c r="IQF117" s="1009"/>
      <c r="IQG117" s="1009"/>
      <c r="IQH117" s="1009"/>
      <c r="IQI117" s="1009"/>
      <c r="IQJ117" s="1009"/>
      <c r="IQK117" s="1009"/>
      <c r="IQL117" s="1009"/>
      <c r="IQM117" s="1009"/>
      <c r="IQN117" s="1009"/>
      <c r="IQO117" s="1009"/>
      <c r="IQP117" s="1009"/>
      <c r="IQQ117" s="1009"/>
      <c r="IQR117" s="1009"/>
      <c r="IQS117" s="1009"/>
      <c r="IQT117" s="1009"/>
      <c r="IQU117" s="1009"/>
      <c r="IQV117" s="1009"/>
      <c r="IQW117" s="1009"/>
      <c r="IQX117" s="1009"/>
      <c r="IQY117" s="1009"/>
      <c r="IQZ117" s="1009"/>
      <c r="IRA117" s="1009"/>
      <c r="IRB117" s="1009"/>
      <c r="IRC117" s="1009"/>
      <c r="IRD117" s="1009"/>
      <c r="IRE117" s="1009"/>
      <c r="IRF117" s="1009"/>
      <c r="IRG117" s="1009"/>
      <c r="IRH117" s="1009"/>
      <c r="IRI117" s="1009"/>
      <c r="IRJ117" s="1009"/>
      <c r="IRK117" s="1009"/>
      <c r="IRL117" s="1009"/>
      <c r="IRM117" s="1009"/>
      <c r="IRN117" s="1009"/>
      <c r="IRO117" s="1009"/>
      <c r="IRP117" s="1009"/>
      <c r="IRQ117" s="1009"/>
      <c r="IRR117" s="1009"/>
      <c r="IRS117" s="1009"/>
      <c r="IRT117" s="1009"/>
      <c r="IRU117" s="1009"/>
      <c r="IRV117" s="1009"/>
      <c r="IRW117" s="1009"/>
      <c r="IRX117" s="1009"/>
      <c r="IRY117" s="1009"/>
      <c r="IRZ117" s="1009"/>
      <c r="ISA117" s="1009"/>
      <c r="ISB117" s="1009"/>
      <c r="ISC117" s="1009"/>
      <c r="ISD117" s="1009"/>
      <c r="ISE117" s="1009"/>
      <c r="ISF117" s="1009"/>
      <c r="ISG117" s="1009"/>
      <c r="ISH117" s="1009"/>
      <c r="ISI117" s="1009"/>
      <c r="ISJ117" s="1009"/>
      <c r="ISK117" s="1009"/>
      <c r="ISL117" s="1009"/>
      <c r="ISM117" s="1009"/>
      <c r="ISN117" s="1009"/>
      <c r="ISO117" s="1009"/>
      <c r="ISP117" s="1009"/>
      <c r="ISQ117" s="1009"/>
      <c r="ISR117" s="1009"/>
      <c r="ISS117" s="1009"/>
      <c r="IST117" s="1009"/>
      <c r="ISU117" s="1009"/>
      <c r="ISV117" s="1009"/>
      <c r="ISW117" s="1009"/>
      <c r="ISX117" s="1009"/>
      <c r="ISY117" s="1009"/>
      <c r="ISZ117" s="1009"/>
      <c r="ITA117" s="1009"/>
      <c r="ITB117" s="1009"/>
      <c r="ITC117" s="1009"/>
      <c r="ITD117" s="1009"/>
      <c r="ITE117" s="1009"/>
      <c r="ITF117" s="1009"/>
      <c r="ITG117" s="1009"/>
      <c r="ITH117" s="1009"/>
      <c r="ITI117" s="1009"/>
      <c r="ITJ117" s="1009"/>
      <c r="ITK117" s="1009"/>
      <c r="ITL117" s="1009"/>
      <c r="ITM117" s="1009"/>
      <c r="ITN117" s="1009"/>
      <c r="ITO117" s="1009"/>
      <c r="ITP117" s="1009"/>
      <c r="ITQ117" s="1009"/>
      <c r="ITR117" s="1009"/>
      <c r="ITS117" s="1009"/>
      <c r="ITT117" s="1009"/>
      <c r="ITU117" s="1009"/>
      <c r="ITV117" s="1009"/>
      <c r="ITW117" s="1009"/>
      <c r="ITX117" s="1009"/>
      <c r="ITY117" s="1009"/>
      <c r="ITZ117" s="1009"/>
      <c r="IUA117" s="1009"/>
      <c r="IUB117" s="1009"/>
      <c r="IUC117" s="1009"/>
      <c r="IUD117" s="1009"/>
      <c r="IUE117" s="1009"/>
      <c r="IUF117" s="1009"/>
      <c r="IUG117" s="1009"/>
      <c r="IUH117" s="1009"/>
      <c r="IUI117" s="1009"/>
      <c r="IUJ117" s="1009"/>
      <c r="IUK117" s="1009"/>
      <c r="IUL117" s="1009"/>
      <c r="IUM117" s="1009"/>
      <c r="IUN117" s="1009"/>
      <c r="IUO117" s="1009"/>
      <c r="IUP117" s="1009"/>
      <c r="IUQ117" s="1009"/>
      <c r="IUR117" s="1009"/>
      <c r="IUS117" s="1009"/>
      <c r="IUT117" s="1009"/>
      <c r="IUU117" s="1009"/>
      <c r="IUV117" s="1009"/>
      <c r="IUW117" s="1009"/>
      <c r="IUX117" s="1009"/>
      <c r="IUY117" s="1009"/>
      <c r="IUZ117" s="1009"/>
      <c r="IVA117" s="1009"/>
      <c r="IVB117" s="1009"/>
      <c r="IVC117" s="1009"/>
      <c r="IVD117" s="1009"/>
      <c r="IVE117" s="1009"/>
      <c r="IVF117" s="1009"/>
      <c r="IVG117" s="1009"/>
      <c r="IVH117" s="1009"/>
      <c r="IVI117" s="1009"/>
      <c r="IVJ117" s="1009"/>
      <c r="IVK117" s="1009"/>
      <c r="IVL117" s="1009"/>
      <c r="IVM117" s="1009"/>
      <c r="IVN117" s="1009"/>
      <c r="IVO117" s="1009"/>
      <c r="IVP117" s="1009"/>
      <c r="IVQ117" s="1009"/>
      <c r="IVR117" s="1009"/>
      <c r="IVS117" s="1009"/>
      <c r="IVT117" s="1009"/>
      <c r="IVU117" s="1009"/>
      <c r="IVV117" s="1009"/>
      <c r="IVW117" s="1009"/>
      <c r="IVX117" s="1009"/>
      <c r="IVY117" s="1009"/>
      <c r="IVZ117" s="1009"/>
      <c r="IWA117" s="1009"/>
      <c r="IWB117" s="1009"/>
      <c r="IWC117" s="1009"/>
      <c r="IWD117" s="1009"/>
      <c r="IWE117" s="1009"/>
      <c r="IWF117" s="1009"/>
      <c r="IWG117" s="1009"/>
      <c r="IWH117" s="1009"/>
      <c r="IWI117" s="1009"/>
      <c r="IWJ117" s="1009"/>
      <c r="IWK117" s="1009"/>
      <c r="IWL117" s="1009"/>
      <c r="IWM117" s="1009"/>
      <c r="IWN117" s="1009"/>
      <c r="IWO117" s="1009"/>
      <c r="IWP117" s="1009"/>
      <c r="IWQ117" s="1009"/>
      <c r="IWR117" s="1009"/>
      <c r="IWS117" s="1009"/>
      <c r="IWT117" s="1009"/>
      <c r="IWU117" s="1009"/>
      <c r="IWV117" s="1009"/>
      <c r="IWW117" s="1009"/>
      <c r="IWX117" s="1009"/>
      <c r="IWY117" s="1009"/>
      <c r="IWZ117" s="1009"/>
      <c r="IXA117" s="1009"/>
      <c r="IXB117" s="1009"/>
      <c r="IXC117" s="1009"/>
      <c r="IXD117" s="1009"/>
      <c r="IXE117" s="1009"/>
      <c r="IXF117" s="1009"/>
      <c r="IXG117" s="1009"/>
      <c r="IXH117" s="1009"/>
      <c r="IXI117" s="1009"/>
      <c r="IXJ117" s="1009"/>
      <c r="IXK117" s="1009"/>
      <c r="IXL117" s="1009"/>
      <c r="IXM117" s="1009"/>
      <c r="IXN117" s="1009"/>
      <c r="IXO117" s="1009"/>
      <c r="IXP117" s="1009"/>
      <c r="IXQ117" s="1009"/>
      <c r="IXR117" s="1009"/>
      <c r="IXS117" s="1009"/>
      <c r="IXT117" s="1009"/>
      <c r="IXU117" s="1009"/>
      <c r="IXV117" s="1009"/>
      <c r="IXW117" s="1009"/>
      <c r="IXX117" s="1009"/>
      <c r="IXY117" s="1009"/>
      <c r="IXZ117" s="1009"/>
      <c r="IYA117" s="1009"/>
      <c r="IYB117" s="1009"/>
      <c r="IYC117" s="1009"/>
      <c r="IYD117" s="1009"/>
      <c r="IYE117" s="1009"/>
      <c r="IYF117" s="1009"/>
      <c r="IYG117" s="1009"/>
      <c r="IYH117" s="1009"/>
      <c r="IYI117" s="1009"/>
      <c r="IYJ117" s="1009"/>
      <c r="IYK117" s="1009"/>
      <c r="IYL117" s="1009"/>
      <c r="IYM117" s="1009"/>
      <c r="IYN117" s="1009"/>
      <c r="IYO117" s="1009"/>
      <c r="IYP117" s="1009"/>
      <c r="IYQ117" s="1009"/>
      <c r="IYR117" s="1009"/>
      <c r="IYS117" s="1009"/>
      <c r="IYT117" s="1009"/>
      <c r="IYU117" s="1009"/>
      <c r="IYV117" s="1009"/>
      <c r="IYW117" s="1009"/>
      <c r="IYX117" s="1009"/>
      <c r="IYY117" s="1009"/>
      <c r="IYZ117" s="1009"/>
      <c r="IZA117" s="1009"/>
      <c r="IZB117" s="1009"/>
      <c r="IZC117" s="1009"/>
      <c r="IZD117" s="1009"/>
      <c r="IZE117" s="1009"/>
      <c r="IZF117" s="1009"/>
      <c r="IZG117" s="1009"/>
      <c r="IZH117" s="1009"/>
      <c r="IZI117" s="1009"/>
      <c r="IZJ117" s="1009"/>
      <c r="IZK117" s="1009"/>
      <c r="IZL117" s="1009"/>
      <c r="IZM117" s="1009"/>
      <c r="IZN117" s="1009"/>
      <c r="IZO117" s="1009"/>
      <c r="IZP117" s="1009"/>
      <c r="IZQ117" s="1009"/>
      <c r="IZR117" s="1009"/>
      <c r="IZS117" s="1009"/>
      <c r="IZT117" s="1009"/>
      <c r="IZU117" s="1009"/>
      <c r="IZV117" s="1009"/>
      <c r="IZW117" s="1009"/>
      <c r="IZX117" s="1009"/>
      <c r="IZY117" s="1009"/>
      <c r="IZZ117" s="1009"/>
      <c r="JAA117" s="1009"/>
      <c r="JAB117" s="1009"/>
      <c r="JAC117" s="1009"/>
      <c r="JAD117" s="1009"/>
      <c r="JAE117" s="1009"/>
      <c r="JAF117" s="1009"/>
      <c r="JAG117" s="1009"/>
      <c r="JAH117" s="1009"/>
      <c r="JAI117" s="1009"/>
      <c r="JAJ117" s="1009"/>
      <c r="JAK117" s="1009"/>
      <c r="JAL117" s="1009"/>
      <c r="JAM117" s="1009"/>
      <c r="JAN117" s="1009"/>
      <c r="JAO117" s="1009"/>
      <c r="JAP117" s="1009"/>
      <c r="JAQ117" s="1009"/>
      <c r="JAR117" s="1009"/>
      <c r="JAS117" s="1009"/>
      <c r="JAT117" s="1009"/>
      <c r="JAU117" s="1009"/>
      <c r="JAV117" s="1009"/>
      <c r="JAW117" s="1009"/>
      <c r="JAX117" s="1009"/>
      <c r="JAY117" s="1009"/>
      <c r="JAZ117" s="1009"/>
      <c r="JBA117" s="1009"/>
      <c r="JBB117" s="1009"/>
      <c r="JBC117" s="1009"/>
      <c r="JBD117" s="1009"/>
      <c r="JBE117" s="1009"/>
      <c r="JBF117" s="1009"/>
      <c r="JBG117" s="1009"/>
      <c r="JBH117" s="1009"/>
      <c r="JBI117" s="1009"/>
      <c r="JBJ117" s="1009"/>
      <c r="JBK117" s="1009"/>
      <c r="JBL117" s="1009"/>
      <c r="JBM117" s="1009"/>
      <c r="JBN117" s="1009"/>
      <c r="JBO117" s="1009"/>
      <c r="JBP117" s="1009"/>
      <c r="JBQ117" s="1009"/>
      <c r="JBR117" s="1009"/>
      <c r="JBS117" s="1009"/>
      <c r="JBT117" s="1009"/>
      <c r="JBU117" s="1009"/>
      <c r="JBV117" s="1009"/>
      <c r="JBW117" s="1009"/>
      <c r="JBX117" s="1009"/>
      <c r="JBY117" s="1009"/>
      <c r="JBZ117" s="1009"/>
      <c r="JCA117" s="1009"/>
      <c r="JCB117" s="1009"/>
      <c r="JCC117" s="1009"/>
      <c r="JCD117" s="1009"/>
      <c r="JCE117" s="1009"/>
      <c r="JCF117" s="1009"/>
      <c r="JCG117" s="1009"/>
      <c r="JCH117" s="1009"/>
      <c r="JCI117" s="1009"/>
      <c r="JCJ117" s="1009"/>
      <c r="JCK117" s="1009"/>
      <c r="JCL117" s="1009"/>
      <c r="JCM117" s="1009"/>
      <c r="JCN117" s="1009"/>
      <c r="JCO117" s="1009"/>
      <c r="JCP117" s="1009"/>
      <c r="JCQ117" s="1009"/>
      <c r="JCR117" s="1009"/>
      <c r="JCS117" s="1009"/>
      <c r="JCT117" s="1009"/>
      <c r="JCU117" s="1009"/>
      <c r="JCV117" s="1009"/>
      <c r="JCW117" s="1009"/>
      <c r="JCX117" s="1009"/>
      <c r="JCY117" s="1009"/>
      <c r="JCZ117" s="1009"/>
      <c r="JDA117" s="1009"/>
      <c r="JDB117" s="1009"/>
      <c r="JDC117" s="1009"/>
      <c r="JDD117" s="1009"/>
      <c r="JDE117" s="1009"/>
      <c r="JDF117" s="1009"/>
      <c r="JDG117" s="1009"/>
      <c r="JDH117" s="1009"/>
      <c r="JDI117" s="1009"/>
      <c r="JDJ117" s="1009"/>
      <c r="JDK117" s="1009"/>
      <c r="JDL117" s="1009"/>
      <c r="JDM117" s="1009"/>
      <c r="JDN117" s="1009"/>
      <c r="JDO117" s="1009"/>
      <c r="JDP117" s="1009"/>
      <c r="JDQ117" s="1009"/>
      <c r="JDR117" s="1009"/>
      <c r="JDS117" s="1009"/>
      <c r="JDT117" s="1009"/>
      <c r="JDU117" s="1009"/>
      <c r="JDV117" s="1009"/>
      <c r="JDW117" s="1009"/>
      <c r="JDX117" s="1009"/>
      <c r="JDY117" s="1009"/>
      <c r="JDZ117" s="1009"/>
      <c r="JEA117" s="1009"/>
      <c r="JEB117" s="1009"/>
      <c r="JEC117" s="1009"/>
      <c r="JED117" s="1009"/>
      <c r="JEE117" s="1009"/>
      <c r="JEF117" s="1009"/>
      <c r="JEG117" s="1009"/>
      <c r="JEH117" s="1009"/>
      <c r="JEI117" s="1009"/>
      <c r="JEJ117" s="1009"/>
      <c r="JEK117" s="1009"/>
      <c r="JEL117" s="1009"/>
      <c r="JEM117" s="1009"/>
      <c r="JEN117" s="1009"/>
      <c r="JEO117" s="1009"/>
      <c r="JEP117" s="1009"/>
      <c r="JEQ117" s="1009"/>
      <c r="JER117" s="1009"/>
      <c r="JES117" s="1009"/>
      <c r="JET117" s="1009"/>
      <c r="JEU117" s="1009"/>
      <c r="JEV117" s="1009"/>
      <c r="JEW117" s="1009"/>
      <c r="JEX117" s="1009"/>
      <c r="JEY117" s="1009"/>
      <c r="JEZ117" s="1009"/>
      <c r="JFA117" s="1009"/>
      <c r="JFB117" s="1009"/>
      <c r="JFC117" s="1009"/>
      <c r="JFD117" s="1009"/>
      <c r="JFE117" s="1009"/>
      <c r="JFF117" s="1009"/>
      <c r="JFG117" s="1009"/>
      <c r="JFH117" s="1009"/>
      <c r="JFI117" s="1009"/>
      <c r="JFJ117" s="1009"/>
      <c r="JFK117" s="1009"/>
      <c r="JFL117" s="1009"/>
      <c r="JFM117" s="1009"/>
      <c r="JFN117" s="1009"/>
      <c r="JFO117" s="1009"/>
      <c r="JFP117" s="1009"/>
      <c r="JFQ117" s="1009"/>
      <c r="JFR117" s="1009"/>
      <c r="JFS117" s="1009"/>
      <c r="JFT117" s="1009"/>
      <c r="JFU117" s="1009"/>
      <c r="JFV117" s="1009"/>
      <c r="JFW117" s="1009"/>
      <c r="JFX117" s="1009"/>
      <c r="JFY117" s="1009"/>
      <c r="JFZ117" s="1009"/>
      <c r="JGA117" s="1009"/>
      <c r="JGB117" s="1009"/>
      <c r="JGC117" s="1009"/>
      <c r="JGD117" s="1009"/>
      <c r="JGE117" s="1009"/>
      <c r="JGF117" s="1009"/>
      <c r="JGG117" s="1009"/>
      <c r="JGH117" s="1009"/>
      <c r="JGI117" s="1009"/>
      <c r="JGJ117" s="1009"/>
      <c r="JGK117" s="1009"/>
      <c r="JGL117" s="1009"/>
      <c r="JGM117" s="1009"/>
      <c r="JGN117" s="1009"/>
      <c r="JGO117" s="1009"/>
      <c r="JGP117" s="1009"/>
      <c r="JGQ117" s="1009"/>
      <c r="JGR117" s="1009"/>
      <c r="JGS117" s="1009"/>
      <c r="JGT117" s="1009"/>
      <c r="JGU117" s="1009"/>
      <c r="JGV117" s="1009"/>
      <c r="JGW117" s="1009"/>
      <c r="JGX117" s="1009"/>
      <c r="JGY117" s="1009"/>
      <c r="JGZ117" s="1009"/>
      <c r="JHA117" s="1009"/>
      <c r="JHB117" s="1009"/>
      <c r="JHC117" s="1009"/>
      <c r="JHD117" s="1009"/>
      <c r="JHE117" s="1009"/>
      <c r="JHF117" s="1009"/>
      <c r="JHG117" s="1009"/>
      <c r="JHH117" s="1009"/>
      <c r="JHI117" s="1009"/>
      <c r="JHJ117" s="1009"/>
      <c r="JHK117" s="1009"/>
      <c r="JHL117" s="1009"/>
      <c r="JHM117" s="1009"/>
      <c r="JHN117" s="1009"/>
      <c r="JHO117" s="1009"/>
      <c r="JHP117" s="1009"/>
      <c r="JHQ117" s="1009"/>
      <c r="JHR117" s="1009"/>
      <c r="JHS117" s="1009"/>
      <c r="JHT117" s="1009"/>
      <c r="JHU117" s="1009"/>
      <c r="JHV117" s="1009"/>
      <c r="JHW117" s="1009"/>
      <c r="JHX117" s="1009"/>
      <c r="JHY117" s="1009"/>
      <c r="JHZ117" s="1009"/>
      <c r="JIA117" s="1009"/>
      <c r="JIB117" s="1009"/>
      <c r="JIC117" s="1009"/>
      <c r="JID117" s="1009"/>
      <c r="JIE117" s="1009"/>
      <c r="JIF117" s="1009"/>
      <c r="JIG117" s="1009"/>
      <c r="JIH117" s="1009"/>
      <c r="JII117" s="1009"/>
      <c r="JIJ117" s="1009"/>
      <c r="JIK117" s="1009"/>
      <c r="JIL117" s="1009"/>
      <c r="JIM117" s="1009"/>
      <c r="JIN117" s="1009"/>
      <c r="JIO117" s="1009"/>
      <c r="JIP117" s="1009"/>
      <c r="JIQ117" s="1009"/>
      <c r="JIR117" s="1009"/>
      <c r="JIS117" s="1009"/>
      <c r="JIT117" s="1009"/>
      <c r="JIU117" s="1009"/>
      <c r="JIV117" s="1009"/>
      <c r="JIW117" s="1009"/>
      <c r="JIX117" s="1009"/>
      <c r="JIY117" s="1009"/>
      <c r="JIZ117" s="1009"/>
      <c r="JJA117" s="1009"/>
      <c r="JJB117" s="1009"/>
      <c r="JJC117" s="1009"/>
      <c r="JJD117" s="1009"/>
      <c r="JJE117" s="1009"/>
      <c r="JJF117" s="1009"/>
      <c r="JJG117" s="1009"/>
      <c r="JJH117" s="1009"/>
      <c r="JJI117" s="1009"/>
      <c r="JJJ117" s="1009"/>
      <c r="JJK117" s="1009"/>
      <c r="JJL117" s="1009"/>
      <c r="JJM117" s="1009"/>
      <c r="JJN117" s="1009"/>
      <c r="JJO117" s="1009"/>
      <c r="JJP117" s="1009"/>
      <c r="JJQ117" s="1009"/>
      <c r="JJR117" s="1009"/>
      <c r="JJS117" s="1009"/>
      <c r="JJT117" s="1009"/>
      <c r="JJU117" s="1009"/>
      <c r="JJV117" s="1009"/>
      <c r="JJW117" s="1009"/>
      <c r="JJX117" s="1009"/>
      <c r="JJY117" s="1009"/>
      <c r="JJZ117" s="1009"/>
      <c r="JKA117" s="1009"/>
      <c r="JKB117" s="1009"/>
      <c r="JKC117" s="1009"/>
      <c r="JKD117" s="1009"/>
      <c r="JKE117" s="1009"/>
      <c r="JKF117" s="1009"/>
      <c r="JKG117" s="1009"/>
      <c r="JKH117" s="1009"/>
      <c r="JKI117" s="1009"/>
      <c r="JKJ117" s="1009"/>
      <c r="JKK117" s="1009"/>
      <c r="JKL117" s="1009"/>
      <c r="JKM117" s="1009"/>
      <c r="JKN117" s="1009"/>
      <c r="JKO117" s="1009"/>
      <c r="JKP117" s="1009"/>
      <c r="JKQ117" s="1009"/>
      <c r="JKR117" s="1009"/>
      <c r="JKS117" s="1009"/>
      <c r="JKT117" s="1009"/>
      <c r="JKU117" s="1009"/>
      <c r="JKV117" s="1009"/>
      <c r="JKW117" s="1009"/>
      <c r="JKX117" s="1009"/>
      <c r="JKY117" s="1009"/>
      <c r="JKZ117" s="1009"/>
      <c r="JLA117" s="1009"/>
      <c r="JLB117" s="1009"/>
      <c r="JLC117" s="1009"/>
      <c r="JLD117" s="1009"/>
      <c r="JLE117" s="1009"/>
      <c r="JLF117" s="1009"/>
      <c r="JLG117" s="1009"/>
      <c r="JLH117" s="1009"/>
      <c r="JLI117" s="1009"/>
      <c r="JLJ117" s="1009"/>
      <c r="JLK117" s="1009"/>
      <c r="JLL117" s="1009"/>
      <c r="JLM117" s="1009"/>
      <c r="JLN117" s="1009"/>
      <c r="JLO117" s="1009"/>
      <c r="JLP117" s="1009"/>
      <c r="JLQ117" s="1009"/>
      <c r="JLR117" s="1009"/>
      <c r="JLS117" s="1009"/>
      <c r="JLT117" s="1009"/>
      <c r="JLU117" s="1009"/>
      <c r="JLV117" s="1009"/>
      <c r="JLW117" s="1009"/>
      <c r="JLX117" s="1009"/>
      <c r="JLY117" s="1009"/>
      <c r="JLZ117" s="1009"/>
      <c r="JMA117" s="1009"/>
      <c r="JMB117" s="1009"/>
      <c r="JMC117" s="1009"/>
      <c r="JMD117" s="1009"/>
      <c r="JME117" s="1009"/>
      <c r="JMF117" s="1009"/>
      <c r="JMG117" s="1009"/>
      <c r="JMH117" s="1009"/>
      <c r="JMI117" s="1009"/>
      <c r="JMJ117" s="1009"/>
      <c r="JMK117" s="1009"/>
      <c r="JML117" s="1009"/>
      <c r="JMM117" s="1009"/>
      <c r="JMN117" s="1009"/>
      <c r="JMO117" s="1009"/>
      <c r="JMP117" s="1009"/>
      <c r="JMQ117" s="1009"/>
      <c r="JMR117" s="1009"/>
      <c r="JMS117" s="1009"/>
      <c r="JMT117" s="1009"/>
      <c r="JMU117" s="1009"/>
      <c r="JMV117" s="1009"/>
      <c r="JMW117" s="1009"/>
      <c r="JMX117" s="1009"/>
      <c r="JMY117" s="1009"/>
      <c r="JMZ117" s="1009"/>
      <c r="JNA117" s="1009"/>
      <c r="JNB117" s="1009"/>
      <c r="JNC117" s="1009"/>
      <c r="JND117" s="1009"/>
      <c r="JNE117" s="1009"/>
      <c r="JNF117" s="1009"/>
      <c r="JNG117" s="1009"/>
      <c r="JNH117" s="1009"/>
      <c r="JNI117" s="1009"/>
      <c r="JNJ117" s="1009"/>
      <c r="JNK117" s="1009"/>
      <c r="JNL117" s="1009"/>
      <c r="JNM117" s="1009"/>
      <c r="JNN117" s="1009"/>
      <c r="JNO117" s="1009"/>
      <c r="JNP117" s="1009"/>
      <c r="JNQ117" s="1009"/>
      <c r="JNR117" s="1009"/>
      <c r="JNS117" s="1009"/>
      <c r="JNT117" s="1009"/>
      <c r="JNU117" s="1009"/>
      <c r="JNV117" s="1009"/>
      <c r="JNW117" s="1009"/>
      <c r="JNX117" s="1009"/>
      <c r="JNY117" s="1009"/>
      <c r="JNZ117" s="1009"/>
      <c r="JOA117" s="1009"/>
      <c r="JOB117" s="1009"/>
      <c r="JOC117" s="1009"/>
      <c r="JOD117" s="1009"/>
      <c r="JOE117" s="1009"/>
      <c r="JOF117" s="1009"/>
      <c r="JOG117" s="1009"/>
      <c r="JOH117" s="1009"/>
      <c r="JOI117" s="1009"/>
      <c r="JOJ117" s="1009"/>
      <c r="JOK117" s="1009"/>
      <c r="JOL117" s="1009"/>
      <c r="JOM117" s="1009"/>
      <c r="JON117" s="1009"/>
      <c r="JOO117" s="1009"/>
      <c r="JOP117" s="1009"/>
      <c r="JOQ117" s="1009"/>
      <c r="JOR117" s="1009"/>
      <c r="JOS117" s="1009"/>
      <c r="JOT117" s="1009"/>
      <c r="JOU117" s="1009"/>
      <c r="JOV117" s="1009"/>
      <c r="JOW117" s="1009"/>
      <c r="JOX117" s="1009"/>
      <c r="JOY117" s="1009"/>
      <c r="JOZ117" s="1009"/>
      <c r="JPA117" s="1009"/>
      <c r="JPB117" s="1009"/>
      <c r="JPC117" s="1009"/>
      <c r="JPD117" s="1009"/>
      <c r="JPE117" s="1009"/>
      <c r="JPF117" s="1009"/>
      <c r="JPG117" s="1009"/>
      <c r="JPH117" s="1009"/>
      <c r="JPI117" s="1009"/>
      <c r="JPJ117" s="1009"/>
      <c r="JPK117" s="1009"/>
      <c r="JPL117" s="1009"/>
      <c r="JPM117" s="1009"/>
      <c r="JPN117" s="1009"/>
      <c r="JPO117" s="1009"/>
      <c r="JPP117" s="1009"/>
      <c r="JPQ117" s="1009"/>
      <c r="JPR117" s="1009"/>
      <c r="JPS117" s="1009"/>
      <c r="JPT117" s="1009"/>
      <c r="JPU117" s="1009"/>
      <c r="JPV117" s="1009"/>
      <c r="JPW117" s="1009"/>
      <c r="JPX117" s="1009"/>
      <c r="JPY117" s="1009"/>
      <c r="JPZ117" s="1009"/>
      <c r="JQA117" s="1009"/>
      <c r="JQB117" s="1009"/>
      <c r="JQC117" s="1009"/>
      <c r="JQD117" s="1009"/>
      <c r="JQE117" s="1009"/>
      <c r="JQF117" s="1009"/>
      <c r="JQG117" s="1009"/>
      <c r="JQH117" s="1009"/>
      <c r="JQI117" s="1009"/>
      <c r="JQJ117" s="1009"/>
      <c r="JQK117" s="1009"/>
      <c r="JQL117" s="1009"/>
      <c r="JQM117" s="1009"/>
      <c r="JQN117" s="1009"/>
      <c r="JQO117" s="1009"/>
      <c r="JQP117" s="1009"/>
      <c r="JQQ117" s="1009"/>
      <c r="JQR117" s="1009"/>
      <c r="JQS117" s="1009"/>
      <c r="JQT117" s="1009"/>
      <c r="JQU117" s="1009"/>
      <c r="JQV117" s="1009"/>
      <c r="JQW117" s="1009"/>
      <c r="JQX117" s="1009"/>
      <c r="JQY117" s="1009"/>
      <c r="JQZ117" s="1009"/>
      <c r="JRA117" s="1009"/>
      <c r="JRB117" s="1009"/>
      <c r="JRC117" s="1009"/>
      <c r="JRD117" s="1009"/>
      <c r="JRE117" s="1009"/>
      <c r="JRF117" s="1009"/>
      <c r="JRG117" s="1009"/>
      <c r="JRH117" s="1009"/>
      <c r="JRI117" s="1009"/>
      <c r="JRJ117" s="1009"/>
      <c r="JRK117" s="1009"/>
      <c r="JRL117" s="1009"/>
      <c r="JRM117" s="1009"/>
      <c r="JRN117" s="1009"/>
      <c r="JRO117" s="1009"/>
      <c r="JRP117" s="1009"/>
      <c r="JRQ117" s="1009"/>
      <c r="JRR117" s="1009"/>
      <c r="JRS117" s="1009"/>
      <c r="JRT117" s="1009"/>
      <c r="JRU117" s="1009"/>
      <c r="JRV117" s="1009"/>
      <c r="JRW117" s="1009"/>
      <c r="JRX117" s="1009"/>
      <c r="JRY117" s="1009"/>
      <c r="JRZ117" s="1009"/>
      <c r="JSA117" s="1009"/>
      <c r="JSB117" s="1009"/>
      <c r="JSC117" s="1009"/>
      <c r="JSD117" s="1009"/>
      <c r="JSE117" s="1009"/>
      <c r="JSF117" s="1009"/>
      <c r="JSG117" s="1009"/>
      <c r="JSH117" s="1009"/>
      <c r="JSI117" s="1009"/>
      <c r="JSJ117" s="1009"/>
      <c r="JSK117" s="1009"/>
      <c r="JSL117" s="1009"/>
      <c r="JSM117" s="1009"/>
      <c r="JSN117" s="1009"/>
      <c r="JSO117" s="1009"/>
      <c r="JSP117" s="1009"/>
      <c r="JSQ117" s="1009"/>
      <c r="JSR117" s="1009"/>
      <c r="JSS117" s="1009"/>
      <c r="JST117" s="1009"/>
      <c r="JSU117" s="1009"/>
      <c r="JSV117" s="1009"/>
      <c r="JSW117" s="1009"/>
      <c r="JSX117" s="1009"/>
      <c r="JSY117" s="1009"/>
      <c r="JSZ117" s="1009"/>
      <c r="JTA117" s="1009"/>
      <c r="JTB117" s="1009"/>
      <c r="JTC117" s="1009"/>
      <c r="JTD117" s="1009"/>
      <c r="JTE117" s="1009"/>
      <c r="JTF117" s="1009"/>
      <c r="JTG117" s="1009"/>
      <c r="JTH117" s="1009"/>
      <c r="JTI117" s="1009"/>
      <c r="JTJ117" s="1009"/>
      <c r="JTK117" s="1009"/>
      <c r="JTL117" s="1009"/>
      <c r="JTM117" s="1009"/>
      <c r="JTN117" s="1009"/>
      <c r="JTO117" s="1009"/>
      <c r="JTP117" s="1009"/>
      <c r="JTQ117" s="1009"/>
      <c r="JTR117" s="1009"/>
      <c r="JTS117" s="1009"/>
      <c r="JTT117" s="1009"/>
      <c r="JTU117" s="1009"/>
      <c r="JTV117" s="1009"/>
      <c r="JTW117" s="1009"/>
      <c r="JTX117" s="1009"/>
      <c r="JTY117" s="1009"/>
      <c r="JTZ117" s="1009"/>
      <c r="JUA117" s="1009"/>
      <c r="JUB117" s="1009"/>
      <c r="JUC117" s="1009"/>
      <c r="JUD117" s="1009"/>
      <c r="JUE117" s="1009"/>
      <c r="JUF117" s="1009"/>
      <c r="JUG117" s="1009"/>
      <c r="JUH117" s="1009"/>
      <c r="JUI117" s="1009"/>
      <c r="JUJ117" s="1009"/>
      <c r="JUK117" s="1009"/>
      <c r="JUL117" s="1009"/>
      <c r="JUM117" s="1009"/>
      <c r="JUN117" s="1009"/>
      <c r="JUO117" s="1009"/>
      <c r="JUP117" s="1009"/>
      <c r="JUQ117" s="1009"/>
      <c r="JUR117" s="1009"/>
      <c r="JUS117" s="1009"/>
      <c r="JUT117" s="1009"/>
      <c r="JUU117" s="1009"/>
      <c r="JUV117" s="1009"/>
      <c r="JUW117" s="1009"/>
      <c r="JUX117" s="1009"/>
      <c r="JUY117" s="1009"/>
      <c r="JUZ117" s="1009"/>
      <c r="JVA117" s="1009"/>
      <c r="JVB117" s="1009"/>
      <c r="JVC117" s="1009"/>
      <c r="JVD117" s="1009"/>
      <c r="JVE117" s="1009"/>
      <c r="JVF117" s="1009"/>
      <c r="JVG117" s="1009"/>
      <c r="JVH117" s="1009"/>
      <c r="JVI117" s="1009"/>
      <c r="JVJ117" s="1009"/>
      <c r="JVK117" s="1009"/>
      <c r="JVL117" s="1009"/>
      <c r="JVM117" s="1009"/>
      <c r="JVN117" s="1009"/>
      <c r="JVO117" s="1009"/>
      <c r="JVP117" s="1009"/>
      <c r="JVQ117" s="1009"/>
      <c r="JVR117" s="1009"/>
      <c r="JVS117" s="1009"/>
      <c r="JVT117" s="1009"/>
      <c r="JVU117" s="1009"/>
      <c r="JVV117" s="1009"/>
      <c r="JVW117" s="1009"/>
      <c r="JVX117" s="1009"/>
      <c r="JVY117" s="1009"/>
      <c r="JVZ117" s="1009"/>
      <c r="JWA117" s="1009"/>
      <c r="JWB117" s="1009"/>
      <c r="JWC117" s="1009"/>
      <c r="JWD117" s="1009"/>
      <c r="JWE117" s="1009"/>
      <c r="JWF117" s="1009"/>
      <c r="JWG117" s="1009"/>
      <c r="JWH117" s="1009"/>
      <c r="JWI117" s="1009"/>
      <c r="JWJ117" s="1009"/>
      <c r="JWK117" s="1009"/>
      <c r="JWL117" s="1009"/>
      <c r="JWM117" s="1009"/>
      <c r="JWN117" s="1009"/>
      <c r="JWO117" s="1009"/>
      <c r="JWP117" s="1009"/>
      <c r="JWQ117" s="1009"/>
      <c r="JWR117" s="1009"/>
      <c r="JWS117" s="1009"/>
      <c r="JWT117" s="1009"/>
      <c r="JWU117" s="1009"/>
      <c r="JWV117" s="1009"/>
      <c r="JWW117" s="1009"/>
      <c r="JWX117" s="1009"/>
      <c r="JWY117" s="1009"/>
      <c r="JWZ117" s="1009"/>
      <c r="JXA117" s="1009"/>
      <c r="JXB117" s="1009"/>
      <c r="JXC117" s="1009"/>
      <c r="JXD117" s="1009"/>
      <c r="JXE117" s="1009"/>
      <c r="JXF117" s="1009"/>
      <c r="JXG117" s="1009"/>
      <c r="JXH117" s="1009"/>
      <c r="JXI117" s="1009"/>
      <c r="JXJ117" s="1009"/>
      <c r="JXK117" s="1009"/>
      <c r="JXL117" s="1009"/>
      <c r="JXM117" s="1009"/>
      <c r="JXN117" s="1009"/>
      <c r="JXO117" s="1009"/>
      <c r="JXP117" s="1009"/>
      <c r="JXQ117" s="1009"/>
      <c r="JXR117" s="1009"/>
      <c r="JXS117" s="1009"/>
      <c r="JXT117" s="1009"/>
      <c r="JXU117" s="1009"/>
      <c r="JXV117" s="1009"/>
      <c r="JXW117" s="1009"/>
      <c r="JXX117" s="1009"/>
      <c r="JXY117" s="1009"/>
      <c r="JXZ117" s="1009"/>
      <c r="JYA117" s="1009"/>
      <c r="JYB117" s="1009"/>
      <c r="JYC117" s="1009"/>
      <c r="JYD117" s="1009"/>
      <c r="JYE117" s="1009"/>
      <c r="JYF117" s="1009"/>
      <c r="JYG117" s="1009"/>
      <c r="JYH117" s="1009"/>
      <c r="JYI117" s="1009"/>
      <c r="JYJ117" s="1009"/>
      <c r="JYK117" s="1009"/>
      <c r="JYL117" s="1009"/>
      <c r="JYM117" s="1009"/>
      <c r="JYN117" s="1009"/>
      <c r="JYO117" s="1009"/>
      <c r="JYP117" s="1009"/>
      <c r="JYQ117" s="1009"/>
      <c r="JYR117" s="1009"/>
      <c r="JYS117" s="1009"/>
      <c r="JYT117" s="1009"/>
      <c r="JYU117" s="1009"/>
      <c r="JYV117" s="1009"/>
      <c r="JYW117" s="1009"/>
      <c r="JYX117" s="1009"/>
      <c r="JYY117" s="1009"/>
      <c r="JYZ117" s="1009"/>
      <c r="JZA117" s="1009"/>
      <c r="JZB117" s="1009"/>
      <c r="JZC117" s="1009"/>
      <c r="JZD117" s="1009"/>
      <c r="JZE117" s="1009"/>
      <c r="JZF117" s="1009"/>
      <c r="JZG117" s="1009"/>
      <c r="JZH117" s="1009"/>
      <c r="JZI117" s="1009"/>
      <c r="JZJ117" s="1009"/>
      <c r="JZK117" s="1009"/>
      <c r="JZL117" s="1009"/>
      <c r="JZM117" s="1009"/>
      <c r="JZN117" s="1009"/>
      <c r="JZO117" s="1009"/>
      <c r="JZP117" s="1009"/>
      <c r="JZQ117" s="1009"/>
      <c r="JZR117" s="1009"/>
      <c r="JZS117" s="1009"/>
      <c r="JZT117" s="1009"/>
      <c r="JZU117" s="1009"/>
      <c r="JZV117" s="1009"/>
      <c r="JZW117" s="1009"/>
      <c r="JZX117" s="1009"/>
      <c r="JZY117" s="1009"/>
      <c r="JZZ117" s="1009"/>
      <c r="KAA117" s="1009"/>
      <c r="KAB117" s="1009"/>
      <c r="KAC117" s="1009"/>
      <c r="KAD117" s="1009"/>
      <c r="KAE117" s="1009"/>
      <c r="KAF117" s="1009"/>
      <c r="KAG117" s="1009"/>
      <c r="KAH117" s="1009"/>
      <c r="KAI117" s="1009"/>
      <c r="KAJ117" s="1009"/>
      <c r="KAK117" s="1009"/>
      <c r="KAL117" s="1009"/>
      <c r="KAM117" s="1009"/>
      <c r="KAN117" s="1009"/>
      <c r="KAO117" s="1009"/>
      <c r="KAP117" s="1009"/>
      <c r="KAQ117" s="1009"/>
      <c r="KAR117" s="1009"/>
      <c r="KAS117" s="1009"/>
      <c r="KAT117" s="1009"/>
      <c r="KAU117" s="1009"/>
      <c r="KAV117" s="1009"/>
      <c r="KAW117" s="1009"/>
      <c r="KAX117" s="1009"/>
      <c r="KAY117" s="1009"/>
      <c r="KAZ117" s="1009"/>
      <c r="KBA117" s="1009"/>
      <c r="KBB117" s="1009"/>
      <c r="KBC117" s="1009"/>
      <c r="KBD117" s="1009"/>
      <c r="KBE117" s="1009"/>
      <c r="KBF117" s="1009"/>
      <c r="KBG117" s="1009"/>
      <c r="KBH117" s="1009"/>
      <c r="KBI117" s="1009"/>
      <c r="KBJ117" s="1009"/>
      <c r="KBK117" s="1009"/>
      <c r="KBL117" s="1009"/>
      <c r="KBM117" s="1009"/>
      <c r="KBN117" s="1009"/>
      <c r="KBO117" s="1009"/>
      <c r="KBP117" s="1009"/>
      <c r="KBQ117" s="1009"/>
      <c r="KBR117" s="1009"/>
      <c r="KBS117" s="1009"/>
      <c r="KBT117" s="1009"/>
      <c r="KBU117" s="1009"/>
      <c r="KBV117" s="1009"/>
      <c r="KBW117" s="1009"/>
      <c r="KBX117" s="1009"/>
      <c r="KBY117" s="1009"/>
      <c r="KBZ117" s="1009"/>
      <c r="KCA117" s="1009"/>
      <c r="KCB117" s="1009"/>
      <c r="KCC117" s="1009"/>
      <c r="KCD117" s="1009"/>
      <c r="KCE117" s="1009"/>
      <c r="KCF117" s="1009"/>
      <c r="KCG117" s="1009"/>
      <c r="KCH117" s="1009"/>
      <c r="KCI117" s="1009"/>
      <c r="KCJ117" s="1009"/>
      <c r="KCK117" s="1009"/>
      <c r="KCL117" s="1009"/>
      <c r="KCM117" s="1009"/>
      <c r="KCN117" s="1009"/>
      <c r="KCO117" s="1009"/>
      <c r="KCP117" s="1009"/>
      <c r="KCQ117" s="1009"/>
      <c r="KCR117" s="1009"/>
      <c r="KCS117" s="1009"/>
      <c r="KCT117" s="1009"/>
      <c r="KCU117" s="1009"/>
      <c r="KCV117" s="1009"/>
      <c r="KCW117" s="1009"/>
      <c r="KCX117" s="1009"/>
      <c r="KCY117" s="1009"/>
      <c r="KCZ117" s="1009"/>
      <c r="KDA117" s="1009"/>
      <c r="KDB117" s="1009"/>
      <c r="KDC117" s="1009"/>
      <c r="KDD117" s="1009"/>
      <c r="KDE117" s="1009"/>
      <c r="KDF117" s="1009"/>
      <c r="KDG117" s="1009"/>
      <c r="KDH117" s="1009"/>
      <c r="KDI117" s="1009"/>
      <c r="KDJ117" s="1009"/>
      <c r="KDK117" s="1009"/>
      <c r="KDL117" s="1009"/>
      <c r="KDM117" s="1009"/>
      <c r="KDN117" s="1009"/>
      <c r="KDO117" s="1009"/>
      <c r="KDP117" s="1009"/>
      <c r="KDQ117" s="1009"/>
      <c r="KDR117" s="1009"/>
      <c r="KDS117" s="1009"/>
      <c r="KDT117" s="1009"/>
      <c r="KDU117" s="1009"/>
      <c r="KDV117" s="1009"/>
      <c r="KDW117" s="1009"/>
      <c r="KDX117" s="1009"/>
      <c r="KDY117" s="1009"/>
      <c r="KDZ117" s="1009"/>
      <c r="KEA117" s="1009"/>
      <c r="KEB117" s="1009"/>
      <c r="KEC117" s="1009"/>
      <c r="KED117" s="1009"/>
      <c r="KEE117" s="1009"/>
      <c r="KEF117" s="1009"/>
      <c r="KEG117" s="1009"/>
      <c r="KEH117" s="1009"/>
      <c r="KEI117" s="1009"/>
      <c r="KEJ117" s="1009"/>
      <c r="KEK117" s="1009"/>
      <c r="KEL117" s="1009"/>
      <c r="KEM117" s="1009"/>
      <c r="KEN117" s="1009"/>
      <c r="KEO117" s="1009"/>
      <c r="KEP117" s="1009"/>
      <c r="KEQ117" s="1009"/>
      <c r="KER117" s="1009"/>
      <c r="KES117" s="1009"/>
      <c r="KET117" s="1009"/>
      <c r="KEU117" s="1009"/>
      <c r="KEV117" s="1009"/>
      <c r="KEW117" s="1009"/>
      <c r="KEX117" s="1009"/>
      <c r="KEY117" s="1009"/>
      <c r="KEZ117" s="1009"/>
      <c r="KFA117" s="1009"/>
      <c r="KFB117" s="1009"/>
      <c r="KFC117" s="1009"/>
      <c r="KFD117" s="1009"/>
      <c r="KFE117" s="1009"/>
      <c r="KFF117" s="1009"/>
      <c r="KFG117" s="1009"/>
      <c r="KFH117" s="1009"/>
      <c r="KFI117" s="1009"/>
      <c r="KFJ117" s="1009"/>
      <c r="KFK117" s="1009"/>
      <c r="KFL117" s="1009"/>
      <c r="KFM117" s="1009"/>
      <c r="KFN117" s="1009"/>
      <c r="KFO117" s="1009"/>
      <c r="KFP117" s="1009"/>
      <c r="KFQ117" s="1009"/>
      <c r="KFR117" s="1009"/>
      <c r="KFS117" s="1009"/>
      <c r="KFT117" s="1009"/>
      <c r="KFU117" s="1009"/>
      <c r="KFV117" s="1009"/>
      <c r="KFW117" s="1009"/>
      <c r="KFX117" s="1009"/>
      <c r="KFY117" s="1009"/>
      <c r="KFZ117" s="1009"/>
      <c r="KGA117" s="1009"/>
      <c r="KGB117" s="1009"/>
      <c r="KGC117" s="1009"/>
      <c r="KGD117" s="1009"/>
      <c r="KGE117" s="1009"/>
      <c r="KGF117" s="1009"/>
      <c r="KGG117" s="1009"/>
      <c r="KGH117" s="1009"/>
      <c r="KGI117" s="1009"/>
      <c r="KGJ117" s="1009"/>
      <c r="KGK117" s="1009"/>
      <c r="KGL117" s="1009"/>
      <c r="KGM117" s="1009"/>
      <c r="KGN117" s="1009"/>
      <c r="KGO117" s="1009"/>
      <c r="KGP117" s="1009"/>
      <c r="KGQ117" s="1009"/>
      <c r="KGR117" s="1009"/>
      <c r="KGS117" s="1009"/>
      <c r="KGT117" s="1009"/>
      <c r="KGU117" s="1009"/>
      <c r="KGV117" s="1009"/>
      <c r="KGW117" s="1009"/>
      <c r="KGX117" s="1009"/>
      <c r="KGY117" s="1009"/>
      <c r="KGZ117" s="1009"/>
      <c r="KHA117" s="1009"/>
      <c r="KHB117" s="1009"/>
      <c r="KHC117" s="1009"/>
      <c r="KHD117" s="1009"/>
      <c r="KHE117" s="1009"/>
      <c r="KHF117" s="1009"/>
      <c r="KHG117" s="1009"/>
      <c r="KHH117" s="1009"/>
      <c r="KHI117" s="1009"/>
      <c r="KHJ117" s="1009"/>
      <c r="KHK117" s="1009"/>
      <c r="KHL117" s="1009"/>
      <c r="KHM117" s="1009"/>
      <c r="KHN117" s="1009"/>
      <c r="KHO117" s="1009"/>
      <c r="KHP117" s="1009"/>
      <c r="KHQ117" s="1009"/>
      <c r="KHR117" s="1009"/>
      <c r="KHS117" s="1009"/>
      <c r="KHT117" s="1009"/>
      <c r="KHU117" s="1009"/>
      <c r="KHV117" s="1009"/>
      <c r="KHW117" s="1009"/>
      <c r="KHX117" s="1009"/>
      <c r="KHY117" s="1009"/>
      <c r="KHZ117" s="1009"/>
      <c r="KIA117" s="1009"/>
      <c r="KIB117" s="1009"/>
      <c r="KIC117" s="1009"/>
      <c r="KID117" s="1009"/>
      <c r="KIE117" s="1009"/>
      <c r="KIF117" s="1009"/>
      <c r="KIG117" s="1009"/>
      <c r="KIH117" s="1009"/>
      <c r="KII117" s="1009"/>
      <c r="KIJ117" s="1009"/>
      <c r="KIK117" s="1009"/>
      <c r="KIL117" s="1009"/>
      <c r="KIM117" s="1009"/>
      <c r="KIN117" s="1009"/>
      <c r="KIO117" s="1009"/>
      <c r="KIP117" s="1009"/>
      <c r="KIQ117" s="1009"/>
      <c r="KIR117" s="1009"/>
      <c r="KIS117" s="1009"/>
      <c r="KIT117" s="1009"/>
      <c r="KIU117" s="1009"/>
      <c r="KIV117" s="1009"/>
      <c r="KIW117" s="1009"/>
      <c r="KIX117" s="1009"/>
      <c r="KIY117" s="1009"/>
      <c r="KIZ117" s="1009"/>
      <c r="KJA117" s="1009"/>
      <c r="KJB117" s="1009"/>
      <c r="KJC117" s="1009"/>
      <c r="KJD117" s="1009"/>
      <c r="KJE117" s="1009"/>
      <c r="KJF117" s="1009"/>
      <c r="KJG117" s="1009"/>
      <c r="KJH117" s="1009"/>
      <c r="KJI117" s="1009"/>
      <c r="KJJ117" s="1009"/>
      <c r="KJK117" s="1009"/>
      <c r="KJL117" s="1009"/>
      <c r="KJM117" s="1009"/>
      <c r="KJN117" s="1009"/>
      <c r="KJO117" s="1009"/>
      <c r="KJP117" s="1009"/>
      <c r="KJQ117" s="1009"/>
      <c r="KJR117" s="1009"/>
      <c r="KJS117" s="1009"/>
      <c r="KJT117" s="1009"/>
      <c r="KJU117" s="1009"/>
      <c r="KJV117" s="1009"/>
      <c r="KJW117" s="1009"/>
      <c r="KJX117" s="1009"/>
      <c r="KJY117" s="1009"/>
      <c r="KJZ117" s="1009"/>
      <c r="KKA117" s="1009"/>
      <c r="KKB117" s="1009"/>
      <c r="KKC117" s="1009"/>
      <c r="KKD117" s="1009"/>
      <c r="KKE117" s="1009"/>
      <c r="KKF117" s="1009"/>
      <c r="KKG117" s="1009"/>
      <c r="KKH117" s="1009"/>
      <c r="KKI117" s="1009"/>
      <c r="KKJ117" s="1009"/>
      <c r="KKK117" s="1009"/>
      <c r="KKL117" s="1009"/>
      <c r="KKM117" s="1009"/>
      <c r="KKN117" s="1009"/>
      <c r="KKO117" s="1009"/>
      <c r="KKP117" s="1009"/>
      <c r="KKQ117" s="1009"/>
      <c r="KKR117" s="1009"/>
      <c r="KKS117" s="1009"/>
      <c r="KKT117" s="1009"/>
      <c r="KKU117" s="1009"/>
      <c r="KKV117" s="1009"/>
      <c r="KKW117" s="1009"/>
      <c r="KKX117" s="1009"/>
      <c r="KKY117" s="1009"/>
      <c r="KKZ117" s="1009"/>
      <c r="KLA117" s="1009"/>
      <c r="KLB117" s="1009"/>
      <c r="KLC117" s="1009"/>
      <c r="KLD117" s="1009"/>
      <c r="KLE117" s="1009"/>
      <c r="KLF117" s="1009"/>
      <c r="KLG117" s="1009"/>
      <c r="KLH117" s="1009"/>
      <c r="KLI117" s="1009"/>
      <c r="KLJ117" s="1009"/>
      <c r="KLK117" s="1009"/>
      <c r="KLL117" s="1009"/>
      <c r="KLM117" s="1009"/>
      <c r="KLN117" s="1009"/>
      <c r="KLO117" s="1009"/>
      <c r="KLP117" s="1009"/>
      <c r="KLQ117" s="1009"/>
      <c r="KLR117" s="1009"/>
      <c r="KLS117" s="1009"/>
      <c r="KLT117" s="1009"/>
      <c r="KLU117" s="1009"/>
      <c r="KLV117" s="1009"/>
      <c r="KLW117" s="1009"/>
      <c r="KLX117" s="1009"/>
      <c r="KLY117" s="1009"/>
      <c r="KLZ117" s="1009"/>
      <c r="KMA117" s="1009"/>
      <c r="KMB117" s="1009"/>
      <c r="KMC117" s="1009"/>
      <c r="KMD117" s="1009"/>
      <c r="KME117" s="1009"/>
      <c r="KMF117" s="1009"/>
      <c r="KMG117" s="1009"/>
      <c r="KMH117" s="1009"/>
      <c r="KMI117" s="1009"/>
      <c r="KMJ117" s="1009"/>
      <c r="KMK117" s="1009"/>
      <c r="KML117" s="1009"/>
      <c r="KMM117" s="1009"/>
      <c r="KMN117" s="1009"/>
      <c r="KMO117" s="1009"/>
      <c r="KMP117" s="1009"/>
      <c r="KMQ117" s="1009"/>
      <c r="KMR117" s="1009"/>
      <c r="KMS117" s="1009"/>
      <c r="KMT117" s="1009"/>
      <c r="KMU117" s="1009"/>
      <c r="KMV117" s="1009"/>
      <c r="KMW117" s="1009"/>
      <c r="KMX117" s="1009"/>
      <c r="KMY117" s="1009"/>
      <c r="KMZ117" s="1009"/>
      <c r="KNA117" s="1009"/>
      <c r="KNB117" s="1009"/>
      <c r="KNC117" s="1009"/>
      <c r="KND117" s="1009"/>
      <c r="KNE117" s="1009"/>
      <c r="KNF117" s="1009"/>
      <c r="KNG117" s="1009"/>
      <c r="KNH117" s="1009"/>
      <c r="KNI117" s="1009"/>
      <c r="KNJ117" s="1009"/>
      <c r="KNK117" s="1009"/>
      <c r="KNL117" s="1009"/>
      <c r="KNM117" s="1009"/>
      <c r="KNN117" s="1009"/>
      <c r="KNO117" s="1009"/>
      <c r="KNP117" s="1009"/>
      <c r="KNQ117" s="1009"/>
      <c r="KNR117" s="1009"/>
      <c r="KNS117" s="1009"/>
      <c r="KNT117" s="1009"/>
      <c r="KNU117" s="1009"/>
      <c r="KNV117" s="1009"/>
      <c r="KNW117" s="1009"/>
      <c r="KNX117" s="1009"/>
      <c r="KNY117" s="1009"/>
      <c r="KNZ117" s="1009"/>
      <c r="KOA117" s="1009"/>
      <c r="KOB117" s="1009"/>
      <c r="KOC117" s="1009"/>
      <c r="KOD117" s="1009"/>
      <c r="KOE117" s="1009"/>
      <c r="KOF117" s="1009"/>
      <c r="KOG117" s="1009"/>
      <c r="KOH117" s="1009"/>
      <c r="KOI117" s="1009"/>
      <c r="KOJ117" s="1009"/>
      <c r="KOK117" s="1009"/>
      <c r="KOL117" s="1009"/>
      <c r="KOM117" s="1009"/>
      <c r="KON117" s="1009"/>
      <c r="KOO117" s="1009"/>
      <c r="KOP117" s="1009"/>
      <c r="KOQ117" s="1009"/>
      <c r="KOR117" s="1009"/>
      <c r="KOS117" s="1009"/>
      <c r="KOT117" s="1009"/>
      <c r="KOU117" s="1009"/>
      <c r="KOV117" s="1009"/>
      <c r="KOW117" s="1009"/>
      <c r="KOX117" s="1009"/>
      <c r="KOY117" s="1009"/>
      <c r="KOZ117" s="1009"/>
      <c r="KPA117" s="1009"/>
      <c r="KPB117" s="1009"/>
      <c r="KPC117" s="1009"/>
      <c r="KPD117" s="1009"/>
      <c r="KPE117" s="1009"/>
      <c r="KPF117" s="1009"/>
      <c r="KPG117" s="1009"/>
      <c r="KPH117" s="1009"/>
      <c r="KPI117" s="1009"/>
      <c r="KPJ117" s="1009"/>
      <c r="KPK117" s="1009"/>
      <c r="KPL117" s="1009"/>
      <c r="KPM117" s="1009"/>
      <c r="KPN117" s="1009"/>
      <c r="KPO117" s="1009"/>
      <c r="KPP117" s="1009"/>
      <c r="KPQ117" s="1009"/>
      <c r="KPR117" s="1009"/>
      <c r="KPS117" s="1009"/>
      <c r="KPT117" s="1009"/>
      <c r="KPU117" s="1009"/>
      <c r="KPV117" s="1009"/>
      <c r="KPW117" s="1009"/>
      <c r="KPX117" s="1009"/>
      <c r="KPY117" s="1009"/>
      <c r="KPZ117" s="1009"/>
      <c r="KQA117" s="1009"/>
      <c r="KQB117" s="1009"/>
      <c r="KQC117" s="1009"/>
      <c r="KQD117" s="1009"/>
      <c r="KQE117" s="1009"/>
      <c r="KQF117" s="1009"/>
      <c r="KQG117" s="1009"/>
      <c r="KQH117" s="1009"/>
      <c r="KQI117" s="1009"/>
      <c r="KQJ117" s="1009"/>
      <c r="KQK117" s="1009"/>
      <c r="KQL117" s="1009"/>
      <c r="KQM117" s="1009"/>
      <c r="KQN117" s="1009"/>
      <c r="KQO117" s="1009"/>
      <c r="KQP117" s="1009"/>
      <c r="KQQ117" s="1009"/>
      <c r="KQR117" s="1009"/>
      <c r="KQS117" s="1009"/>
      <c r="KQT117" s="1009"/>
      <c r="KQU117" s="1009"/>
      <c r="KQV117" s="1009"/>
      <c r="KQW117" s="1009"/>
      <c r="KQX117" s="1009"/>
      <c r="KQY117" s="1009"/>
      <c r="KQZ117" s="1009"/>
      <c r="KRA117" s="1009"/>
      <c r="KRB117" s="1009"/>
      <c r="KRC117" s="1009"/>
      <c r="KRD117" s="1009"/>
      <c r="KRE117" s="1009"/>
      <c r="KRF117" s="1009"/>
      <c r="KRG117" s="1009"/>
      <c r="KRH117" s="1009"/>
      <c r="KRI117" s="1009"/>
      <c r="KRJ117" s="1009"/>
      <c r="KRK117" s="1009"/>
      <c r="KRL117" s="1009"/>
      <c r="KRM117" s="1009"/>
      <c r="KRN117" s="1009"/>
      <c r="KRO117" s="1009"/>
      <c r="KRP117" s="1009"/>
      <c r="KRQ117" s="1009"/>
      <c r="KRR117" s="1009"/>
      <c r="KRS117" s="1009"/>
      <c r="KRT117" s="1009"/>
      <c r="KRU117" s="1009"/>
      <c r="KRV117" s="1009"/>
      <c r="KRW117" s="1009"/>
      <c r="KRX117" s="1009"/>
      <c r="KRY117" s="1009"/>
      <c r="KRZ117" s="1009"/>
      <c r="KSA117" s="1009"/>
      <c r="KSB117" s="1009"/>
      <c r="KSC117" s="1009"/>
      <c r="KSD117" s="1009"/>
      <c r="KSE117" s="1009"/>
      <c r="KSF117" s="1009"/>
      <c r="KSG117" s="1009"/>
      <c r="KSH117" s="1009"/>
      <c r="KSI117" s="1009"/>
      <c r="KSJ117" s="1009"/>
      <c r="KSK117" s="1009"/>
      <c r="KSL117" s="1009"/>
      <c r="KSM117" s="1009"/>
      <c r="KSN117" s="1009"/>
      <c r="KSO117" s="1009"/>
      <c r="KSP117" s="1009"/>
      <c r="KSQ117" s="1009"/>
      <c r="KSR117" s="1009"/>
      <c r="KSS117" s="1009"/>
      <c r="KST117" s="1009"/>
      <c r="KSU117" s="1009"/>
      <c r="KSV117" s="1009"/>
      <c r="KSW117" s="1009"/>
      <c r="KSX117" s="1009"/>
      <c r="KSY117" s="1009"/>
      <c r="KSZ117" s="1009"/>
      <c r="KTA117" s="1009"/>
      <c r="KTB117" s="1009"/>
      <c r="KTC117" s="1009"/>
      <c r="KTD117" s="1009"/>
      <c r="KTE117" s="1009"/>
      <c r="KTF117" s="1009"/>
      <c r="KTG117" s="1009"/>
      <c r="KTH117" s="1009"/>
      <c r="KTI117" s="1009"/>
      <c r="KTJ117" s="1009"/>
      <c r="KTK117" s="1009"/>
      <c r="KTL117" s="1009"/>
      <c r="KTM117" s="1009"/>
      <c r="KTN117" s="1009"/>
      <c r="KTO117" s="1009"/>
      <c r="KTP117" s="1009"/>
      <c r="KTQ117" s="1009"/>
      <c r="KTR117" s="1009"/>
      <c r="KTS117" s="1009"/>
      <c r="KTT117" s="1009"/>
      <c r="KTU117" s="1009"/>
      <c r="KTV117" s="1009"/>
      <c r="KTW117" s="1009"/>
      <c r="KTX117" s="1009"/>
      <c r="KTY117" s="1009"/>
      <c r="KTZ117" s="1009"/>
      <c r="KUA117" s="1009"/>
      <c r="KUB117" s="1009"/>
      <c r="KUC117" s="1009"/>
      <c r="KUD117" s="1009"/>
      <c r="KUE117" s="1009"/>
      <c r="KUF117" s="1009"/>
      <c r="KUG117" s="1009"/>
      <c r="KUH117" s="1009"/>
      <c r="KUI117" s="1009"/>
      <c r="KUJ117" s="1009"/>
      <c r="KUK117" s="1009"/>
      <c r="KUL117" s="1009"/>
      <c r="KUM117" s="1009"/>
      <c r="KUN117" s="1009"/>
      <c r="KUO117" s="1009"/>
      <c r="KUP117" s="1009"/>
      <c r="KUQ117" s="1009"/>
      <c r="KUR117" s="1009"/>
      <c r="KUS117" s="1009"/>
      <c r="KUT117" s="1009"/>
      <c r="KUU117" s="1009"/>
      <c r="KUV117" s="1009"/>
      <c r="KUW117" s="1009"/>
      <c r="KUX117" s="1009"/>
      <c r="KUY117" s="1009"/>
      <c r="KUZ117" s="1009"/>
      <c r="KVA117" s="1009"/>
      <c r="KVB117" s="1009"/>
      <c r="KVC117" s="1009"/>
      <c r="KVD117" s="1009"/>
      <c r="KVE117" s="1009"/>
      <c r="KVF117" s="1009"/>
      <c r="KVG117" s="1009"/>
      <c r="KVH117" s="1009"/>
      <c r="KVI117" s="1009"/>
      <c r="KVJ117" s="1009"/>
      <c r="KVK117" s="1009"/>
      <c r="KVL117" s="1009"/>
      <c r="KVM117" s="1009"/>
      <c r="KVN117" s="1009"/>
      <c r="KVO117" s="1009"/>
      <c r="KVP117" s="1009"/>
      <c r="KVQ117" s="1009"/>
      <c r="KVR117" s="1009"/>
      <c r="KVS117" s="1009"/>
      <c r="KVT117" s="1009"/>
      <c r="KVU117" s="1009"/>
      <c r="KVV117" s="1009"/>
      <c r="KVW117" s="1009"/>
      <c r="KVX117" s="1009"/>
      <c r="KVY117" s="1009"/>
      <c r="KVZ117" s="1009"/>
      <c r="KWA117" s="1009"/>
      <c r="KWB117" s="1009"/>
      <c r="KWC117" s="1009"/>
      <c r="KWD117" s="1009"/>
      <c r="KWE117" s="1009"/>
      <c r="KWF117" s="1009"/>
      <c r="KWG117" s="1009"/>
      <c r="KWH117" s="1009"/>
      <c r="KWI117" s="1009"/>
      <c r="KWJ117" s="1009"/>
      <c r="KWK117" s="1009"/>
      <c r="KWL117" s="1009"/>
      <c r="KWM117" s="1009"/>
      <c r="KWN117" s="1009"/>
      <c r="KWO117" s="1009"/>
      <c r="KWP117" s="1009"/>
      <c r="KWQ117" s="1009"/>
      <c r="KWR117" s="1009"/>
      <c r="KWS117" s="1009"/>
      <c r="KWT117" s="1009"/>
      <c r="KWU117" s="1009"/>
      <c r="KWV117" s="1009"/>
      <c r="KWW117" s="1009"/>
      <c r="KWX117" s="1009"/>
      <c r="KWY117" s="1009"/>
      <c r="KWZ117" s="1009"/>
      <c r="KXA117" s="1009"/>
      <c r="KXB117" s="1009"/>
      <c r="KXC117" s="1009"/>
      <c r="KXD117" s="1009"/>
      <c r="KXE117" s="1009"/>
      <c r="KXF117" s="1009"/>
      <c r="KXG117" s="1009"/>
      <c r="KXH117" s="1009"/>
      <c r="KXI117" s="1009"/>
      <c r="KXJ117" s="1009"/>
      <c r="KXK117" s="1009"/>
      <c r="KXL117" s="1009"/>
      <c r="KXM117" s="1009"/>
      <c r="KXN117" s="1009"/>
      <c r="KXO117" s="1009"/>
      <c r="KXP117" s="1009"/>
      <c r="KXQ117" s="1009"/>
      <c r="KXR117" s="1009"/>
      <c r="KXS117" s="1009"/>
      <c r="KXT117" s="1009"/>
      <c r="KXU117" s="1009"/>
      <c r="KXV117" s="1009"/>
      <c r="KXW117" s="1009"/>
      <c r="KXX117" s="1009"/>
      <c r="KXY117" s="1009"/>
      <c r="KXZ117" s="1009"/>
      <c r="KYA117" s="1009"/>
      <c r="KYB117" s="1009"/>
      <c r="KYC117" s="1009"/>
      <c r="KYD117" s="1009"/>
      <c r="KYE117" s="1009"/>
      <c r="KYF117" s="1009"/>
      <c r="KYG117" s="1009"/>
      <c r="KYH117" s="1009"/>
      <c r="KYI117" s="1009"/>
      <c r="KYJ117" s="1009"/>
      <c r="KYK117" s="1009"/>
      <c r="KYL117" s="1009"/>
      <c r="KYM117" s="1009"/>
      <c r="KYN117" s="1009"/>
      <c r="KYO117" s="1009"/>
      <c r="KYP117" s="1009"/>
      <c r="KYQ117" s="1009"/>
      <c r="KYR117" s="1009"/>
      <c r="KYS117" s="1009"/>
      <c r="KYT117" s="1009"/>
      <c r="KYU117" s="1009"/>
      <c r="KYV117" s="1009"/>
      <c r="KYW117" s="1009"/>
      <c r="KYX117" s="1009"/>
      <c r="KYY117" s="1009"/>
      <c r="KYZ117" s="1009"/>
      <c r="KZA117" s="1009"/>
      <c r="KZB117" s="1009"/>
      <c r="KZC117" s="1009"/>
      <c r="KZD117" s="1009"/>
      <c r="KZE117" s="1009"/>
      <c r="KZF117" s="1009"/>
      <c r="KZG117" s="1009"/>
      <c r="KZH117" s="1009"/>
      <c r="KZI117" s="1009"/>
      <c r="KZJ117" s="1009"/>
      <c r="KZK117" s="1009"/>
      <c r="KZL117" s="1009"/>
      <c r="KZM117" s="1009"/>
      <c r="KZN117" s="1009"/>
      <c r="KZO117" s="1009"/>
      <c r="KZP117" s="1009"/>
      <c r="KZQ117" s="1009"/>
      <c r="KZR117" s="1009"/>
      <c r="KZS117" s="1009"/>
      <c r="KZT117" s="1009"/>
      <c r="KZU117" s="1009"/>
      <c r="KZV117" s="1009"/>
      <c r="KZW117" s="1009"/>
      <c r="KZX117" s="1009"/>
      <c r="KZY117" s="1009"/>
      <c r="KZZ117" s="1009"/>
      <c r="LAA117" s="1009"/>
      <c r="LAB117" s="1009"/>
      <c r="LAC117" s="1009"/>
      <c r="LAD117" s="1009"/>
      <c r="LAE117" s="1009"/>
      <c r="LAF117" s="1009"/>
      <c r="LAG117" s="1009"/>
      <c r="LAH117" s="1009"/>
      <c r="LAI117" s="1009"/>
      <c r="LAJ117" s="1009"/>
      <c r="LAK117" s="1009"/>
      <c r="LAL117" s="1009"/>
      <c r="LAM117" s="1009"/>
      <c r="LAN117" s="1009"/>
      <c r="LAO117" s="1009"/>
      <c r="LAP117" s="1009"/>
      <c r="LAQ117" s="1009"/>
      <c r="LAR117" s="1009"/>
      <c r="LAS117" s="1009"/>
      <c r="LAT117" s="1009"/>
      <c r="LAU117" s="1009"/>
      <c r="LAV117" s="1009"/>
      <c r="LAW117" s="1009"/>
      <c r="LAX117" s="1009"/>
      <c r="LAY117" s="1009"/>
      <c r="LAZ117" s="1009"/>
      <c r="LBA117" s="1009"/>
      <c r="LBB117" s="1009"/>
      <c r="LBC117" s="1009"/>
      <c r="LBD117" s="1009"/>
      <c r="LBE117" s="1009"/>
      <c r="LBF117" s="1009"/>
      <c r="LBG117" s="1009"/>
      <c r="LBH117" s="1009"/>
      <c r="LBI117" s="1009"/>
      <c r="LBJ117" s="1009"/>
      <c r="LBK117" s="1009"/>
      <c r="LBL117" s="1009"/>
      <c r="LBM117" s="1009"/>
      <c r="LBN117" s="1009"/>
      <c r="LBO117" s="1009"/>
      <c r="LBP117" s="1009"/>
      <c r="LBQ117" s="1009"/>
      <c r="LBR117" s="1009"/>
      <c r="LBS117" s="1009"/>
      <c r="LBT117" s="1009"/>
      <c r="LBU117" s="1009"/>
      <c r="LBV117" s="1009"/>
      <c r="LBW117" s="1009"/>
      <c r="LBX117" s="1009"/>
      <c r="LBY117" s="1009"/>
      <c r="LBZ117" s="1009"/>
      <c r="LCA117" s="1009"/>
      <c r="LCB117" s="1009"/>
      <c r="LCC117" s="1009"/>
      <c r="LCD117" s="1009"/>
      <c r="LCE117" s="1009"/>
      <c r="LCF117" s="1009"/>
      <c r="LCG117" s="1009"/>
      <c r="LCH117" s="1009"/>
      <c r="LCI117" s="1009"/>
      <c r="LCJ117" s="1009"/>
      <c r="LCK117" s="1009"/>
      <c r="LCL117" s="1009"/>
      <c r="LCM117" s="1009"/>
      <c r="LCN117" s="1009"/>
      <c r="LCO117" s="1009"/>
      <c r="LCP117" s="1009"/>
      <c r="LCQ117" s="1009"/>
      <c r="LCR117" s="1009"/>
      <c r="LCS117" s="1009"/>
      <c r="LCT117" s="1009"/>
      <c r="LCU117" s="1009"/>
      <c r="LCV117" s="1009"/>
      <c r="LCW117" s="1009"/>
      <c r="LCX117" s="1009"/>
      <c r="LCY117" s="1009"/>
      <c r="LCZ117" s="1009"/>
      <c r="LDA117" s="1009"/>
      <c r="LDB117" s="1009"/>
      <c r="LDC117" s="1009"/>
      <c r="LDD117" s="1009"/>
      <c r="LDE117" s="1009"/>
      <c r="LDF117" s="1009"/>
      <c r="LDG117" s="1009"/>
      <c r="LDH117" s="1009"/>
      <c r="LDI117" s="1009"/>
      <c r="LDJ117" s="1009"/>
      <c r="LDK117" s="1009"/>
      <c r="LDL117" s="1009"/>
      <c r="LDM117" s="1009"/>
      <c r="LDN117" s="1009"/>
      <c r="LDO117" s="1009"/>
      <c r="LDP117" s="1009"/>
      <c r="LDQ117" s="1009"/>
      <c r="LDR117" s="1009"/>
      <c r="LDS117" s="1009"/>
      <c r="LDT117" s="1009"/>
      <c r="LDU117" s="1009"/>
      <c r="LDV117" s="1009"/>
      <c r="LDW117" s="1009"/>
      <c r="LDX117" s="1009"/>
      <c r="LDY117" s="1009"/>
      <c r="LDZ117" s="1009"/>
      <c r="LEA117" s="1009"/>
      <c r="LEB117" s="1009"/>
      <c r="LEC117" s="1009"/>
      <c r="LED117" s="1009"/>
      <c r="LEE117" s="1009"/>
      <c r="LEF117" s="1009"/>
      <c r="LEG117" s="1009"/>
      <c r="LEH117" s="1009"/>
      <c r="LEI117" s="1009"/>
      <c r="LEJ117" s="1009"/>
      <c r="LEK117" s="1009"/>
      <c r="LEL117" s="1009"/>
      <c r="LEM117" s="1009"/>
      <c r="LEN117" s="1009"/>
      <c r="LEO117" s="1009"/>
      <c r="LEP117" s="1009"/>
      <c r="LEQ117" s="1009"/>
      <c r="LER117" s="1009"/>
      <c r="LES117" s="1009"/>
      <c r="LET117" s="1009"/>
      <c r="LEU117" s="1009"/>
      <c r="LEV117" s="1009"/>
      <c r="LEW117" s="1009"/>
      <c r="LEX117" s="1009"/>
      <c r="LEY117" s="1009"/>
      <c r="LEZ117" s="1009"/>
      <c r="LFA117" s="1009"/>
      <c r="LFB117" s="1009"/>
      <c r="LFC117" s="1009"/>
      <c r="LFD117" s="1009"/>
      <c r="LFE117" s="1009"/>
      <c r="LFF117" s="1009"/>
      <c r="LFG117" s="1009"/>
      <c r="LFH117" s="1009"/>
      <c r="LFI117" s="1009"/>
      <c r="LFJ117" s="1009"/>
      <c r="LFK117" s="1009"/>
      <c r="LFL117" s="1009"/>
      <c r="LFM117" s="1009"/>
      <c r="LFN117" s="1009"/>
      <c r="LFO117" s="1009"/>
      <c r="LFP117" s="1009"/>
      <c r="LFQ117" s="1009"/>
      <c r="LFR117" s="1009"/>
      <c r="LFS117" s="1009"/>
      <c r="LFT117" s="1009"/>
      <c r="LFU117" s="1009"/>
      <c r="LFV117" s="1009"/>
      <c r="LFW117" s="1009"/>
      <c r="LFX117" s="1009"/>
      <c r="LFY117" s="1009"/>
      <c r="LFZ117" s="1009"/>
      <c r="LGA117" s="1009"/>
      <c r="LGB117" s="1009"/>
      <c r="LGC117" s="1009"/>
      <c r="LGD117" s="1009"/>
      <c r="LGE117" s="1009"/>
      <c r="LGF117" s="1009"/>
      <c r="LGG117" s="1009"/>
      <c r="LGH117" s="1009"/>
      <c r="LGI117" s="1009"/>
      <c r="LGJ117" s="1009"/>
      <c r="LGK117" s="1009"/>
      <c r="LGL117" s="1009"/>
      <c r="LGM117" s="1009"/>
      <c r="LGN117" s="1009"/>
      <c r="LGO117" s="1009"/>
      <c r="LGP117" s="1009"/>
      <c r="LGQ117" s="1009"/>
      <c r="LGR117" s="1009"/>
      <c r="LGS117" s="1009"/>
      <c r="LGT117" s="1009"/>
      <c r="LGU117" s="1009"/>
      <c r="LGV117" s="1009"/>
      <c r="LGW117" s="1009"/>
      <c r="LGX117" s="1009"/>
      <c r="LGY117" s="1009"/>
      <c r="LGZ117" s="1009"/>
      <c r="LHA117" s="1009"/>
      <c r="LHB117" s="1009"/>
      <c r="LHC117" s="1009"/>
      <c r="LHD117" s="1009"/>
      <c r="LHE117" s="1009"/>
      <c r="LHF117" s="1009"/>
      <c r="LHG117" s="1009"/>
      <c r="LHH117" s="1009"/>
      <c r="LHI117" s="1009"/>
      <c r="LHJ117" s="1009"/>
      <c r="LHK117" s="1009"/>
      <c r="LHL117" s="1009"/>
      <c r="LHM117" s="1009"/>
      <c r="LHN117" s="1009"/>
      <c r="LHO117" s="1009"/>
      <c r="LHP117" s="1009"/>
      <c r="LHQ117" s="1009"/>
      <c r="LHR117" s="1009"/>
      <c r="LHS117" s="1009"/>
      <c r="LHT117" s="1009"/>
      <c r="LHU117" s="1009"/>
      <c r="LHV117" s="1009"/>
      <c r="LHW117" s="1009"/>
      <c r="LHX117" s="1009"/>
      <c r="LHY117" s="1009"/>
      <c r="LHZ117" s="1009"/>
      <c r="LIA117" s="1009"/>
      <c r="LIB117" s="1009"/>
      <c r="LIC117" s="1009"/>
      <c r="LID117" s="1009"/>
      <c r="LIE117" s="1009"/>
      <c r="LIF117" s="1009"/>
      <c r="LIG117" s="1009"/>
      <c r="LIH117" s="1009"/>
      <c r="LII117" s="1009"/>
      <c r="LIJ117" s="1009"/>
      <c r="LIK117" s="1009"/>
      <c r="LIL117" s="1009"/>
      <c r="LIM117" s="1009"/>
      <c r="LIN117" s="1009"/>
      <c r="LIO117" s="1009"/>
      <c r="LIP117" s="1009"/>
      <c r="LIQ117" s="1009"/>
      <c r="LIR117" s="1009"/>
      <c r="LIS117" s="1009"/>
      <c r="LIT117" s="1009"/>
      <c r="LIU117" s="1009"/>
      <c r="LIV117" s="1009"/>
      <c r="LIW117" s="1009"/>
      <c r="LIX117" s="1009"/>
      <c r="LIY117" s="1009"/>
      <c r="LIZ117" s="1009"/>
      <c r="LJA117" s="1009"/>
      <c r="LJB117" s="1009"/>
      <c r="LJC117" s="1009"/>
      <c r="LJD117" s="1009"/>
      <c r="LJE117" s="1009"/>
      <c r="LJF117" s="1009"/>
      <c r="LJG117" s="1009"/>
      <c r="LJH117" s="1009"/>
      <c r="LJI117" s="1009"/>
      <c r="LJJ117" s="1009"/>
      <c r="LJK117" s="1009"/>
      <c r="LJL117" s="1009"/>
      <c r="LJM117" s="1009"/>
      <c r="LJN117" s="1009"/>
      <c r="LJO117" s="1009"/>
      <c r="LJP117" s="1009"/>
      <c r="LJQ117" s="1009"/>
      <c r="LJR117" s="1009"/>
      <c r="LJS117" s="1009"/>
      <c r="LJT117" s="1009"/>
      <c r="LJU117" s="1009"/>
      <c r="LJV117" s="1009"/>
      <c r="LJW117" s="1009"/>
      <c r="LJX117" s="1009"/>
      <c r="LJY117" s="1009"/>
      <c r="LJZ117" s="1009"/>
      <c r="LKA117" s="1009"/>
      <c r="LKB117" s="1009"/>
      <c r="LKC117" s="1009"/>
      <c r="LKD117" s="1009"/>
      <c r="LKE117" s="1009"/>
      <c r="LKF117" s="1009"/>
      <c r="LKG117" s="1009"/>
      <c r="LKH117" s="1009"/>
      <c r="LKI117" s="1009"/>
      <c r="LKJ117" s="1009"/>
      <c r="LKK117" s="1009"/>
      <c r="LKL117" s="1009"/>
      <c r="LKM117" s="1009"/>
      <c r="LKN117" s="1009"/>
      <c r="LKO117" s="1009"/>
      <c r="LKP117" s="1009"/>
      <c r="LKQ117" s="1009"/>
      <c r="LKR117" s="1009"/>
      <c r="LKS117" s="1009"/>
      <c r="LKT117" s="1009"/>
      <c r="LKU117" s="1009"/>
      <c r="LKV117" s="1009"/>
      <c r="LKW117" s="1009"/>
      <c r="LKX117" s="1009"/>
      <c r="LKY117" s="1009"/>
      <c r="LKZ117" s="1009"/>
      <c r="LLA117" s="1009"/>
      <c r="LLB117" s="1009"/>
      <c r="LLC117" s="1009"/>
      <c r="LLD117" s="1009"/>
      <c r="LLE117" s="1009"/>
      <c r="LLF117" s="1009"/>
      <c r="LLG117" s="1009"/>
      <c r="LLH117" s="1009"/>
      <c r="LLI117" s="1009"/>
      <c r="LLJ117" s="1009"/>
      <c r="LLK117" s="1009"/>
      <c r="LLL117" s="1009"/>
      <c r="LLM117" s="1009"/>
      <c r="LLN117" s="1009"/>
      <c r="LLO117" s="1009"/>
      <c r="LLP117" s="1009"/>
      <c r="LLQ117" s="1009"/>
      <c r="LLR117" s="1009"/>
      <c r="LLS117" s="1009"/>
      <c r="LLT117" s="1009"/>
      <c r="LLU117" s="1009"/>
      <c r="LLV117" s="1009"/>
      <c r="LLW117" s="1009"/>
      <c r="LLX117" s="1009"/>
      <c r="LLY117" s="1009"/>
      <c r="LLZ117" s="1009"/>
      <c r="LMA117" s="1009"/>
      <c r="LMB117" s="1009"/>
      <c r="LMC117" s="1009"/>
      <c r="LMD117" s="1009"/>
      <c r="LME117" s="1009"/>
      <c r="LMF117" s="1009"/>
      <c r="LMG117" s="1009"/>
      <c r="LMH117" s="1009"/>
      <c r="LMI117" s="1009"/>
      <c r="LMJ117" s="1009"/>
      <c r="LMK117" s="1009"/>
      <c r="LML117" s="1009"/>
      <c r="LMM117" s="1009"/>
      <c r="LMN117" s="1009"/>
      <c r="LMO117" s="1009"/>
      <c r="LMP117" s="1009"/>
      <c r="LMQ117" s="1009"/>
      <c r="LMR117" s="1009"/>
      <c r="LMS117" s="1009"/>
      <c r="LMT117" s="1009"/>
      <c r="LMU117" s="1009"/>
      <c r="LMV117" s="1009"/>
      <c r="LMW117" s="1009"/>
      <c r="LMX117" s="1009"/>
      <c r="LMY117" s="1009"/>
      <c r="LMZ117" s="1009"/>
      <c r="LNA117" s="1009"/>
      <c r="LNB117" s="1009"/>
      <c r="LNC117" s="1009"/>
      <c r="LND117" s="1009"/>
      <c r="LNE117" s="1009"/>
      <c r="LNF117" s="1009"/>
      <c r="LNG117" s="1009"/>
      <c r="LNH117" s="1009"/>
      <c r="LNI117" s="1009"/>
      <c r="LNJ117" s="1009"/>
      <c r="LNK117" s="1009"/>
      <c r="LNL117" s="1009"/>
      <c r="LNM117" s="1009"/>
      <c r="LNN117" s="1009"/>
      <c r="LNO117" s="1009"/>
      <c r="LNP117" s="1009"/>
      <c r="LNQ117" s="1009"/>
      <c r="LNR117" s="1009"/>
      <c r="LNS117" s="1009"/>
      <c r="LNT117" s="1009"/>
      <c r="LNU117" s="1009"/>
      <c r="LNV117" s="1009"/>
      <c r="LNW117" s="1009"/>
      <c r="LNX117" s="1009"/>
      <c r="LNY117" s="1009"/>
      <c r="LNZ117" s="1009"/>
      <c r="LOA117" s="1009"/>
      <c r="LOB117" s="1009"/>
      <c r="LOC117" s="1009"/>
      <c r="LOD117" s="1009"/>
      <c r="LOE117" s="1009"/>
      <c r="LOF117" s="1009"/>
      <c r="LOG117" s="1009"/>
      <c r="LOH117" s="1009"/>
      <c r="LOI117" s="1009"/>
      <c r="LOJ117" s="1009"/>
      <c r="LOK117" s="1009"/>
      <c r="LOL117" s="1009"/>
      <c r="LOM117" s="1009"/>
      <c r="LON117" s="1009"/>
      <c r="LOO117" s="1009"/>
      <c r="LOP117" s="1009"/>
      <c r="LOQ117" s="1009"/>
      <c r="LOR117" s="1009"/>
      <c r="LOS117" s="1009"/>
      <c r="LOT117" s="1009"/>
      <c r="LOU117" s="1009"/>
      <c r="LOV117" s="1009"/>
      <c r="LOW117" s="1009"/>
      <c r="LOX117" s="1009"/>
      <c r="LOY117" s="1009"/>
      <c r="LOZ117" s="1009"/>
      <c r="LPA117" s="1009"/>
      <c r="LPB117" s="1009"/>
      <c r="LPC117" s="1009"/>
      <c r="LPD117" s="1009"/>
      <c r="LPE117" s="1009"/>
      <c r="LPF117" s="1009"/>
      <c r="LPG117" s="1009"/>
      <c r="LPH117" s="1009"/>
      <c r="LPI117" s="1009"/>
      <c r="LPJ117" s="1009"/>
      <c r="LPK117" s="1009"/>
      <c r="LPL117" s="1009"/>
      <c r="LPM117" s="1009"/>
      <c r="LPN117" s="1009"/>
      <c r="LPO117" s="1009"/>
      <c r="LPP117" s="1009"/>
      <c r="LPQ117" s="1009"/>
      <c r="LPR117" s="1009"/>
      <c r="LPS117" s="1009"/>
      <c r="LPT117" s="1009"/>
      <c r="LPU117" s="1009"/>
      <c r="LPV117" s="1009"/>
      <c r="LPW117" s="1009"/>
      <c r="LPX117" s="1009"/>
      <c r="LPY117" s="1009"/>
      <c r="LPZ117" s="1009"/>
      <c r="LQA117" s="1009"/>
      <c r="LQB117" s="1009"/>
      <c r="LQC117" s="1009"/>
      <c r="LQD117" s="1009"/>
      <c r="LQE117" s="1009"/>
      <c r="LQF117" s="1009"/>
      <c r="LQG117" s="1009"/>
      <c r="LQH117" s="1009"/>
      <c r="LQI117" s="1009"/>
      <c r="LQJ117" s="1009"/>
      <c r="LQK117" s="1009"/>
      <c r="LQL117" s="1009"/>
      <c r="LQM117" s="1009"/>
      <c r="LQN117" s="1009"/>
      <c r="LQO117" s="1009"/>
      <c r="LQP117" s="1009"/>
      <c r="LQQ117" s="1009"/>
      <c r="LQR117" s="1009"/>
      <c r="LQS117" s="1009"/>
      <c r="LQT117" s="1009"/>
      <c r="LQU117" s="1009"/>
      <c r="LQV117" s="1009"/>
      <c r="LQW117" s="1009"/>
      <c r="LQX117" s="1009"/>
      <c r="LQY117" s="1009"/>
      <c r="LQZ117" s="1009"/>
      <c r="LRA117" s="1009"/>
      <c r="LRB117" s="1009"/>
      <c r="LRC117" s="1009"/>
      <c r="LRD117" s="1009"/>
      <c r="LRE117" s="1009"/>
      <c r="LRF117" s="1009"/>
      <c r="LRG117" s="1009"/>
      <c r="LRH117" s="1009"/>
      <c r="LRI117" s="1009"/>
      <c r="LRJ117" s="1009"/>
      <c r="LRK117" s="1009"/>
      <c r="LRL117" s="1009"/>
      <c r="LRM117" s="1009"/>
      <c r="LRN117" s="1009"/>
      <c r="LRO117" s="1009"/>
      <c r="LRP117" s="1009"/>
      <c r="LRQ117" s="1009"/>
      <c r="LRR117" s="1009"/>
      <c r="LRS117" s="1009"/>
      <c r="LRT117" s="1009"/>
      <c r="LRU117" s="1009"/>
      <c r="LRV117" s="1009"/>
      <c r="LRW117" s="1009"/>
      <c r="LRX117" s="1009"/>
      <c r="LRY117" s="1009"/>
      <c r="LRZ117" s="1009"/>
      <c r="LSA117" s="1009"/>
      <c r="LSB117" s="1009"/>
      <c r="LSC117" s="1009"/>
      <c r="LSD117" s="1009"/>
      <c r="LSE117" s="1009"/>
      <c r="LSF117" s="1009"/>
      <c r="LSG117" s="1009"/>
      <c r="LSH117" s="1009"/>
      <c r="LSI117" s="1009"/>
      <c r="LSJ117" s="1009"/>
      <c r="LSK117" s="1009"/>
      <c r="LSL117" s="1009"/>
      <c r="LSM117" s="1009"/>
      <c r="LSN117" s="1009"/>
      <c r="LSO117" s="1009"/>
      <c r="LSP117" s="1009"/>
      <c r="LSQ117" s="1009"/>
      <c r="LSR117" s="1009"/>
      <c r="LSS117" s="1009"/>
      <c r="LST117" s="1009"/>
      <c r="LSU117" s="1009"/>
      <c r="LSV117" s="1009"/>
      <c r="LSW117" s="1009"/>
      <c r="LSX117" s="1009"/>
      <c r="LSY117" s="1009"/>
      <c r="LSZ117" s="1009"/>
      <c r="LTA117" s="1009"/>
      <c r="LTB117" s="1009"/>
      <c r="LTC117" s="1009"/>
      <c r="LTD117" s="1009"/>
      <c r="LTE117" s="1009"/>
      <c r="LTF117" s="1009"/>
      <c r="LTG117" s="1009"/>
      <c r="LTH117" s="1009"/>
      <c r="LTI117" s="1009"/>
      <c r="LTJ117" s="1009"/>
      <c r="LTK117" s="1009"/>
      <c r="LTL117" s="1009"/>
      <c r="LTM117" s="1009"/>
      <c r="LTN117" s="1009"/>
      <c r="LTO117" s="1009"/>
      <c r="LTP117" s="1009"/>
      <c r="LTQ117" s="1009"/>
      <c r="LTR117" s="1009"/>
      <c r="LTS117" s="1009"/>
      <c r="LTT117" s="1009"/>
      <c r="LTU117" s="1009"/>
      <c r="LTV117" s="1009"/>
      <c r="LTW117" s="1009"/>
      <c r="LTX117" s="1009"/>
      <c r="LTY117" s="1009"/>
      <c r="LTZ117" s="1009"/>
      <c r="LUA117" s="1009"/>
      <c r="LUB117" s="1009"/>
      <c r="LUC117" s="1009"/>
      <c r="LUD117" s="1009"/>
      <c r="LUE117" s="1009"/>
      <c r="LUF117" s="1009"/>
      <c r="LUG117" s="1009"/>
      <c r="LUH117" s="1009"/>
      <c r="LUI117" s="1009"/>
      <c r="LUJ117" s="1009"/>
      <c r="LUK117" s="1009"/>
      <c r="LUL117" s="1009"/>
      <c r="LUM117" s="1009"/>
      <c r="LUN117" s="1009"/>
      <c r="LUO117" s="1009"/>
      <c r="LUP117" s="1009"/>
      <c r="LUQ117" s="1009"/>
      <c r="LUR117" s="1009"/>
      <c r="LUS117" s="1009"/>
      <c r="LUT117" s="1009"/>
      <c r="LUU117" s="1009"/>
      <c r="LUV117" s="1009"/>
      <c r="LUW117" s="1009"/>
      <c r="LUX117" s="1009"/>
      <c r="LUY117" s="1009"/>
      <c r="LUZ117" s="1009"/>
      <c r="LVA117" s="1009"/>
      <c r="LVB117" s="1009"/>
      <c r="LVC117" s="1009"/>
      <c r="LVD117" s="1009"/>
      <c r="LVE117" s="1009"/>
      <c r="LVF117" s="1009"/>
      <c r="LVG117" s="1009"/>
      <c r="LVH117" s="1009"/>
      <c r="LVI117" s="1009"/>
      <c r="LVJ117" s="1009"/>
      <c r="LVK117" s="1009"/>
      <c r="LVL117" s="1009"/>
      <c r="LVM117" s="1009"/>
      <c r="LVN117" s="1009"/>
      <c r="LVO117" s="1009"/>
      <c r="LVP117" s="1009"/>
      <c r="LVQ117" s="1009"/>
      <c r="LVR117" s="1009"/>
      <c r="LVS117" s="1009"/>
      <c r="LVT117" s="1009"/>
      <c r="LVU117" s="1009"/>
      <c r="LVV117" s="1009"/>
      <c r="LVW117" s="1009"/>
      <c r="LVX117" s="1009"/>
      <c r="LVY117" s="1009"/>
      <c r="LVZ117" s="1009"/>
      <c r="LWA117" s="1009"/>
      <c r="LWB117" s="1009"/>
      <c r="LWC117" s="1009"/>
      <c r="LWD117" s="1009"/>
      <c r="LWE117" s="1009"/>
      <c r="LWF117" s="1009"/>
      <c r="LWG117" s="1009"/>
      <c r="LWH117" s="1009"/>
      <c r="LWI117" s="1009"/>
      <c r="LWJ117" s="1009"/>
      <c r="LWK117" s="1009"/>
      <c r="LWL117" s="1009"/>
      <c r="LWM117" s="1009"/>
      <c r="LWN117" s="1009"/>
      <c r="LWO117" s="1009"/>
      <c r="LWP117" s="1009"/>
      <c r="LWQ117" s="1009"/>
      <c r="LWR117" s="1009"/>
      <c r="LWS117" s="1009"/>
      <c r="LWT117" s="1009"/>
      <c r="LWU117" s="1009"/>
      <c r="LWV117" s="1009"/>
      <c r="LWW117" s="1009"/>
      <c r="LWX117" s="1009"/>
      <c r="LWY117" s="1009"/>
      <c r="LWZ117" s="1009"/>
      <c r="LXA117" s="1009"/>
      <c r="LXB117" s="1009"/>
      <c r="LXC117" s="1009"/>
      <c r="LXD117" s="1009"/>
      <c r="LXE117" s="1009"/>
      <c r="LXF117" s="1009"/>
      <c r="LXG117" s="1009"/>
      <c r="LXH117" s="1009"/>
      <c r="LXI117" s="1009"/>
      <c r="LXJ117" s="1009"/>
      <c r="LXK117" s="1009"/>
      <c r="LXL117" s="1009"/>
      <c r="LXM117" s="1009"/>
      <c r="LXN117" s="1009"/>
      <c r="LXO117" s="1009"/>
      <c r="LXP117" s="1009"/>
      <c r="LXQ117" s="1009"/>
      <c r="LXR117" s="1009"/>
      <c r="LXS117" s="1009"/>
      <c r="LXT117" s="1009"/>
      <c r="LXU117" s="1009"/>
      <c r="LXV117" s="1009"/>
      <c r="LXW117" s="1009"/>
      <c r="LXX117" s="1009"/>
      <c r="LXY117" s="1009"/>
      <c r="LXZ117" s="1009"/>
      <c r="LYA117" s="1009"/>
      <c r="LYB117" s="1009"/>
      <c r="LYC117" s="1009"/>
      <c r="LYD117" s="1009"/>
      <c r="LYE117" s="1009"/>
      <c r="LYF117" s="1009"/>
      <c r="LYG117" s="1009"/>
      <c r="LYH117" s="1009"/>
      <c r="LYI117" s="1009"/>
      <c r="LYJ117" s="1009"/>
      <c r="LYK117" s="1009"/>
      <c r="LYL117" s="1009"/>
      <c r="LYM117" s="1009"/>
      <c r="LYN117" s="1009"/>
      <c r="LYO117" s="1009"/>
      <c r="LYP117" s="1009"/>
      <c r="LYQ117" s="1009"/>
      <c r="LYR117" s="1009"/>
      <c r="LYS117" s="1009"/>
      <c r="LYT117" s="1009"/>
      <c r="LYU117" s="1009"/>
      <c r="LYV117" s="1009"/>
      <c r="LYW117" s="1009"/>
      <c r="LYX117" s="1009"/>
      <c r="LYY117" s="1009"/>
      <c r="LYZ117" s="1009"/>
      <c r="LZA117" s="1009"/>
      <c r="LZB117" s="1009"/>
      <c r="LZC117" s="1009"/>
      <c r="LZD117" s="1009"/>
      <c r="LZE117" s="1009"/>
      <c r="LZF117" s="1009"/>
      <c r="LZG117" s="1009"/>
      <c r="LZH117" s="1009"/>
      <c r="LZI117" s="1009"/>
      <c r="LZJ117" s="1009"/>
      <c r="LZK117" s="1009"/>
      <c r="LZL117" s="1009"/>
      <c r="LZM117" s="1009"/>
      <c r="LZN117" s="1009"/>
      <c r="LZO117" s="1009"/>
      <c r="LZP117" s="1009"/>
      <c r="LZQ117" s="1009"/>
      <c r="LZR117" s="1009"/>
      <c r="LZS117" s="1009"/>
      <c r="LZT117" s="1009"/>
      <c r="LZU117" s="1009"/>
      <c r="LZV117" s="1009"/>
      <c r="LZW117" s="1009"/>
      <c r="LZX117" s="1009"/>
      <c r="LZY117" s="1009"/>
      <c r="LZZ117" s="1009"/>
      <c r="MAA117" s="1009"/>
      <c r="MAB117" s="1009"/>
      <c r="MAC117" s="1009"/>
      <c r="MAD117" s="1009"/>
      <c r="MAE117" s="1009"/>
      <c r="MAF117" s="1009"/>
      <c r="MAG117" s="1009"/>
      <c r="MAH117" s="1009"/>
      <c r="MAI117" s="1009"/>
      <c r="MAJ117" s="1009"/>
      <c r="MAK117" s="1009"/>
      <c r="MAL117" s="1009"/>
      <c r="MAM117" s="1009"/>
      <c r="MAN117" s="1009"/>
      <c r="MAO117" s="1009"/>
      <c r="MAP117" s="1009"/>
      <c r="MAQ117" s="1009"/>
      <c r="MAR117" s="1009"/>
      <c r="MAS117" s="1009"/>
      <c r="MAT117" s="1009"/>
      <c r="MAU117" s="1009"/>
      <c r="MAV117" s="1009"/>
      <c r="MAW117" s="1009"/>
      <c r="MAX117" s="1009"/>
      <c r="MAY117" s="1009"/>
      <c r="MAZ117" s="1009"/>
      <c r="MBA117" s="1009"/>
      <c r="MBB117" s="1009"/>
      <c r="MBC117" s="1009"/>
      <c r="MBD117" s="1009"/>
      <c r="MBE117" s="1009"/>
      <c r="MBF117" s="1009"/>
      <c r="MBG117" s="1009"/>
      <c r="MBH117" s="1009"/>
      <c r="MBI117" s="1009"/>
      <c r="MBJ117" s="1009"/>
      <c r="MBK117" s="1009"/>
      <c r="MBL117" s="1009"/>
      <c r="MBM117" s="1009"/>
      <c r="MBN117" s="1009"/>
      <c r="MBO117" s="1009"/>
      <c r="MBP117" s="1009"/>
      <c r="MBQ117" s="1009"/>
      <c r="MBR117" s="1009"/>
      <c r="MBS117" s="1009"/>
      <c r="MBT117" s="1009"/>
      <c r="MBU117" s="1009"/>
      <c r="MBV117" s="1009"/>
      <c r="MBW117" s="1009"/>
      <c r="MBX117" s="1009"/>
      <c r="MBY117" s="1009"/>
      <c r="MBZ117" s="1009"/>
      <c r="MCA117" s="1009"/>
      <c r="MCB117" s="1009"/>
      <c r="MCC117" s="1009"/>
      <c r="MCD117" s="1009"/>
      <c r="MCE117" s="1009"/>
      <c r="MCF117" s="1009"/>
      <c r="MCG117" s="1009"/>
      <c r="MCH117" s="1009"/>
      <c r="MCI117" s="1009"/>
      <c r="MCJ117" s="1009"/>
      <c r="MCK117" s="1009"/>
      <c r="MCL117" s="1009"/>
      <c r="MCM117" s="1009"/>
      <c r="MCN117" s="1009"/>
      <c r="MCO117" s="1009"/>
      <c r="MCP117" s="1009"/>
      <c r="MCQ117" s="1009"/>
      <c r="MCR117" s="1009"/>
      <c r="MCS117" s="1009"/>
      <c r="MCT117" s="1009"/>
      <c r="MCU117" s="1009"/>
      <c r="MCV117" s="1009"/>
      <c r="MCW117" s="1009"/>
      <c r="MCX117" s="1009"/>
      <c r="MCY117" s="1009"/>
      <c r="MCZ117" s="1009"/>
      <c r="MDA117" s="1009"/>
      <c r="MDB117" s="1009"/>
      <c r="MDC117" s="1009"/>
      <c r="MDD117" s="1009"/>
      <c r="MDE117" s="1009"/>
      <c r="MDF117" s="1009"/>
      <c r="MDG117" s="1009"/>
      <c r="MDH117" s="1009"/>
      <c r="MDI117" s="1009"/>
      <c r="MDJ117" s="1009"/>
      <c r="MDK117" s="1009"/>
      <c r="MDL117" s="1009"/>
      <c r="MDM117" s="1009"/>
      <c r="MDN117" s="1009"/>
      <c r="MDO117" s="1009"/>
      <c r="MDP117" s="1009"/>
      <c r="MDQ117" s="1009"/>
      <c r="MDR117" s="1009"/>
      <c r="MDS117" s="1009"/>
      <c r="MDT117" s="1009"/>
      <c r="MDU117" s="1009"/>
      <c r="MDV117" s="1009"/>
      <c r="MDW117" s="1009"/>
      <c r="MDX117" s="1009"/>
      <c r="MDY117" s="1009"/>
      <c r="MDZ117" s="1009"/>
      <c r="MEA117" s="1009"/>
      <c r="MEB117" s="1009"/>
      <c r="MEC117" s="1009"/>
      <c r="MED117" s="1009"/>
      <c r="MEE117" s="1009"/>
      <c r="MEF117" s="1009"/>
      <c r="MEG117" s="1009"/>
      <c r="MEH117" s="1009"/>
      <c r="MEI117" s="1009"/>
      <c r="MEJ117" s="1009"/>
      <c r="MEK117" s="1009"/>
      <c r="MEL117" s="1009"/>
      <c r="MEM117" s="1009"/>
      <c r="MEN117" s="1009"/>
      <c r="MEO117" s="1009"/>
      <c r="MEP117" s="1009"/>
      <c r="MEQ117" s="1009"/>
      <c r="MER117" s="1009"/>
      <c r="MES117" s="1009"/>
      <c r="MET117" s="1009"/>
      <c r="MEU117" s="1009"/>
      <c r="MEV117" s="1009"/>
      <c r="MEW117" s="1009"/>
      <c r="MEX117" s="1009"/>
      <c r="MEY117" s="1009"/>
      <c r="MEZ117" s="1009"/>
      <c r="MFA117" s="1009"/>
      <c r="MFB117" s="1009"/>
      <c r="MFC117" s="1009"/>
      <c r="MFD117" s="1009"/>
      <c r="MFE117" s="1009"/>
      <c r="MFF117" s="1009"/>
      <c r="MFG117" s="1009"/>
      <c r="MFH117" s="1009"/>
      <c r="MFI117" s="1009"/>
      <c r="MFJ117" s="1009"/>
      <c r="MFK117" s="1009"/>
      <c r="MFL117" s="1009"/>
      <c r="MFM117" s="1009"/>
      <c r="MFN117" s="1009"/>
      <c r="MFO117" s="1009"/>
      <c r="MFP117" s="1009"/>
      <c r="MFQ117" s="1009"/>
      <c r="MFR117" s="1009"/>
      <c r="MFS117" s="1009"/>
      <c r="MFT117" s="1009"/>
      <c r="MFU117" s="1009"/>
      <c r="MFV117" s="1009"/>
      <c r="MFW117" s="1009"/>
      <c r="MFX117" s="1009"/>
      <c r="MFY117" s="1009"/>
      <c r="MFZ117" s="1009"/>
      <c r="MGA117" s="1009"/>
      <c r="MGB117" s="1009"/>
      <c r="MGC117" s="1009"/>
      <c r="MGD117" s="1009"/>
      <c r="MGE117" s="1009"/>
      <c r="MGF117" s="1009"/>
      <c r="MGG117" s="1009"/>
      <c r="MGH117" s="1009"/>
      <c r="MGI117" s="1009"/>
      <c r="MGJ117" s="1009"/>
      <c r="MGK117" s="1009"/>
      <c r="MGL117" s="1009"/>
      <c r="MGM117" s="1009"/>
      <c r="MGN117" s="1009"/>
      <c r="MGO117" s="1009"/>
      <c r="MGP117" s="1009"/>
      <c r="MGQ117" s="1009"/>
      <c r="MGR117" s="1009"/>
      <c r="MGS117" s="1009"/>
      <c r="MGT117" s="1009"/>
      <c r="MGU117" s="1009"/>
      <c r="MGV117" s="1009"/>
      <c r="MGW117" s="1009"/>
      <c r="MGX117" s="1009"/>
      <c r="MGY117" s="1009"/>
      <c r="MGZ117" s="1009"/>
      <c r="MHA117" s="1009"/>
      <c r="MHB117" s="1009"/>
      <c r="MHC117" s="1009"/>
      <c r="MHD117" s="1009"/>
      <c r="MHE117" s="1009"/>
      <c r="MHF117" s="1009"/>
      <c r="MHG117" s="1009"/>
      <c r="MHH117" s="1009"/>
      <c r="MHI117" s="1009"/>
      <c r="MHJ117" s="1009"/>
      <c r="MHK117" s="1009"/>
      <c r="MHL117" s="1009"/>
      <c r="MHM117" s="1009"/>
      <c r="MHN117" s="1009"/>
      <c r="MHO117" s="1009"/>
      <c r="MHP117" s="1009"/>
      <c r="MHQ117" s="1009"/>
      <c r="MHR117" s="1009"/>
      <c r="MHS117" s="1009"/>
      <c r="MHT117" s="1009"/>
      <c r="MHU117" s="1009"/>
      <c r="MHV117" s="1009"/>
      <c r="MHW117" s="1009"/>
      <c r="MHX117" s="1009"/>
      <c r="MHY117" s="1009"/>
      <c r="MHZ117" s="1009"/>
      <c r="MIA117" s="1009"/>
      <c r="MIB117" s="1009"/>
      <c r="MIC117" s="1009"/>
      <c r="MID117" s="1009"/>
      <c r="MIE117" s="1009"/>
      <c r="MIF117" s="1009"/>
      <c r="MIG117" s="1009"/>
      <c r="MIH117" s="1009"/>
      <c r="MII117" s="1009"/>
      <c r="MIJ117" s="1009"/>
      <c r="MIK117" s="1009"/>
      <c r="MIL117" s="1009"/>
      <c r="MIM117" s="1009"/>
      <c r="MIN117" s="1009"/>
      <c r="MIO117" s="1009"/>
      <c r="MIP117" s="1009"/>
      <c r="MIQ117" s="1009"/>
      <c r="MIR117" s="1009"/>
      <c r="MIS117" s="1009"/>
      <c r="MIT117" s="1009"/>
      <c r="MIU117" s="1009"/>
      <c r="MIV117" s="1009"/>
      <c r="MIW117" s="1009"/>
      <c r="MIX117" s="1009"/>
      <c r="MIY117" s="1009"/>
      <c r="MIZ117" s="1009"/>
      <c r="MJA117" s="1009"/>
      <c r="MJB117" s="1009"/>
      <c r="MJC117" s="1009"/>
      <c r="MJD117" s="1009"/>
      <c r="MJE117" s="1009"/>
      <c r="MJF117" s="1009"/>
      <c r="MJG117" s="1009"/>
      <c r="MJH117" s="1009"/>
      <c r="MJI117" s="1009"/>
      <c r="MJJ117" s="1009"/>
      <c r="MJK117" s="1009"/>
      <c r="MJL117" s="1009"/>
      <c r="MJM117" s="1009"/>
      <c r="MJN117" s="1009"/>
      <c r="MJO117" s="1009"/>
      <c r="MJP117" s="1009"/>
      <c r="MJQ117" s="1009"/>
      <c r="MJR117" s="1009"/>
      <c r="MJS117" s="1009"/>
      <c r="MJT117" s="1009"/>
      <c r="MJU117" s="1009"/>
      <c r="MJV117" s="1009"/>
      <c r="MJW117" s="1009"/>
      <c r="MJX117" s="1009"/>
      <c r="MJY117" s="1009"/>
      <c r="MJZ117" s="1009"/>
      <c r="MKA117" s="1009"/>
      <c r="MKB117" s="1009"/>
      <c r="MKC117" s="1009"/>
      <c r="MKD117" s="1009"/>
      <c r="MKE117" s="1009"/>
      <c r="MKF117" s="1009"/>
      <c r="MKG117" s="1009"/>
      <c r="MKH117" s="1009"/>
      <c r="MKI117" s="1009"/>
      <c r="MKJ117" s="1009"/>
      <c r="MKK117" s="1009"/>
      <c r="MKL117" s="1009"/>
      <c r="MKM117" s="1009"/>
      <c r="MKN117" s="1009"/>
      <c r="MKO117" s="1009"/>
      <c r="MKP117" s="1009"/>
      <c r="MKQ117" s="1009"/>
      <c r="MKR117" s="1009"/>
      <c r="MKS117" s="1009"/>
      <c r="MKT117" s="1009"/>
      <c r="MKU117" s="1009"/>
      <c r="MKV117" s="1009"/>
      <c r="MKW117" s="1009"/>
      <c r="MKX117" s="1009"/>
      <c r="MKY117" s="1009"/>
      <c r="MKZ117" s="1009"/>
      <c r="MLA117" s="1009"/>
      <c r="MLB117" s="1009"/>
      <c r="MLC117" s="1009"/>
      <c r="MLD117" s="1009"/>
      <c r="MLE117" s="1009"/>
      <c r="MLF117" s="1009"/>
      <c r="MLG117" s="1009"/>
      <c r="MLH117" s="1009"/>
      <c r="MLI117" s="1009"/>
      <c r="MLJ117" s="1009"/>
      <c r="MLK117" s="1009"/>
      <c r="MLL117" s="1009"/>
      <c r="MLM117" s="1009"/>
      <c r="MLN117" s="1009"/>
      <c r="MLO117" s="1009"/>
      <c r="MLP117" s="1009"/>
      <c r="MLQ117" s="1009"/>
      <c r="MLR117" s="1009"/>
      <c r="MLS117" s="1009"/>
      <c r="MLT117" s="1009"/>
      <c r="MLU117" s="1009"/>
      <c r="MLV117" s="1009"/>
      <c r="MLW117" s="1009"/>
      <c r="MLX117" s="1009"/>
      <c r="MLY117" s="1009"/>
      <c r="MLZ117" s="1009"/>
      <c r="MMA117" s="1009"/>
      <c r="MMB117" s="1009"/>
      <c r="MMC117" s="1009"/>
      <c r="MMD117" s="1009"/>
      <c r="MME117" s="1009"/>
      <c r="MMF117" s="1009"/>
      <c r="MMG117" s="1009"/>
      <c r="MMH117" s="1009"/>
      <c r="MMI117" s="1009"/>
      <c r="MMJ117" s="1009"/>
      <c r="MMK117" s="1009"/>
      <c r="MML117" s="1009"/>
      <c r="MMM117" s="1009"/>
      <c r="MMN117" s="1009"/>
      <c r="MMO117" s="1009"/>
      <c r="MMP117" s="1009"/>
      <c r="MMQ117" s="1009"/>
      <c r="MMR117" s="1009"/>
      <c r="MMS117" s="1009"/>
      <c r="MMT117" s="1009"/>
      <c r="MMU117" s="1009"/>
      <c r="MMV117" s="1009"/>
      <c r="MMW117" s="1009"/>
      <c r="MMX117" s="1009"/>
      <c r="MMY117" s="1009"/>
      <c r="MMZ117" s="1009"/>
      <c r="MNA117" s="1009"/>
      <c r="MNB117" s="1009"/>
      <c r="MNC117" s="1009"/>
      <c r="MND117" s="1009"/>
      <c r="MNE117" s="1009"/>
      <c r="MNF117" s="1009"/>
      <c r="MNG117" s="1009"/>
      <c r="MNH117" s="1009"/>
      <c r="MNI117" s="1009"/>
      <c r="MNJ117" s="1009"/>
      <c r="MNK117" s="1009"/>
      <c r="MNL117" s="1009"/>
      <c r="MNM117" s="1009"/>
      <c r="MNN117" s="1009"/>
      <c r="MNO117" s="1009"/>
      <c r="MNP117" s="1009"/>
      <c r="MNQ117" s="1009"/>
      <c r="MNR117" s="1009"/>
      <c r="MNS117" s="1009"/>
      <c r="MNT117" s="1009"/>
      <c r="MNU117" s="1009"/>
      <c r="MNV117" s="1009"/>
      <c r="MNW117" s="1009"/>
      <c r="MNX117" s="1009"/>
      <c r="MNY117" s="1009"/>
      <c r="MNZ117" s="1009"/>
      <c r="MOA117" s="1009"/>
      <c r="MOB117" s="1009"/>
      <c r="MOC117" s="1009"/>
      <c r="MOD117" s="1009"/>
      <c r="MOE117" s="1009"/>
      <c r="MOF117" s="1009"/>
      <c r="MOG117" s="1009"/>
      <c r="MOH117" s="1009"/>
      <c r="MOI117" s="1009"/>
      <c r="MOJ117" s="1009"/>
      <c r="MOK117" s="1009"/>
      <c r="MOL117" s="1009"/>
      <c r="MOM117" s="1009"/>
      <c r="MON117" s="1009"/>
      <c r="MOO117" s="1009"/>
      <c r="MOP117" s="1009"/>
      <c r="MOQ117" s="1009"/>
      <c r="MOR117" s="1009"/>
      <c r="MOS117" s="1009"/>
      <c r="MOT117" s="1009"/>
      <c r="MOU117" s="1009"/>
      <c r="MOV117" s="1009"/>
      <c r="MOW117" s="1009"/>
      <c r="MOX117" s="1009"/>
      <c r="MOY117" s="1009"/>
      <c r="MOZ117" s="1009"/>
      <c r="MPA117" s="1009"/>
      <c r="MPB117" s="1009"/>
      <c r="MPC117" s="1009"/>
      <c r="MPD117" s="1009"/>
      <c r="MPE117" s="1009"/>
      <c r="MPF117" s="1009"/>
      <c r="MPG117" s="1009"/>
      <c r="MPH117" s="1009"/>
      <c r="MPI117" s="1009"/>
      <c r="MPJ117" s="1009"/>
      <c r="MPK117" s="1009"/>
      <c r="MPL117" s="1009"/>
      <c r="MPM117" s="1009"/>
      <c r="MPN117" s="1009"/>
      <c r="MPO117" s="1009"/>
      <c r="MPP117" s="1009"/>
      <c r="MPQ117" s="1009"/>
      <c r="MPR117" s="1009"/>
      <c r="MPS117" s="1009"/>
      <c r="MPT117" s="1009"/>
      <c r="MPU117" s="1009"/>
      <c r="MPV117" s="1009"/>
      <c r="MPW117" s="1009"/>
      <c r="MPX117" s="1009"/>
      <c r="MPY117" s="1009"/>
      <c r="MPZ117" s="1009"/>
      <c r="MQA117" s="1009"/>
      <c r="MQB117" s="1009"/>
      <c r="MQC117" s="1009"/>
      <c r="MQD117" s="1009"/>
      <c r="MQE117" s="1009"/>
      <c r="MQF117" s="1009"/>
      <c r="MQG117" s="1009"/>
      <c r="MQH117" s="1009"/>
      <c r="MQI117" s="1009"/>
      <c r="MQJ117" s="1009"/>
      <c r="MQK117" s="1009"/>
      <c r="MQL117" s="1009"/>
      <c r="MQM117" s="1009"/>
      <c r="MQN117" s="1009"/>
      <c r="MQO117" s="1009"/>
      <c r="MQP117" s="1009"/>
      <c r="MQQ117" s="1009"/>
      <c r="MQR117" s="1009"/>
      <c r="MQS117" s="1009"/>
      <c r="MQT117" s="1009"/>
      <c r="MQU117" s="1009"/>
      <c r="MQV117" s="1009"/>
      <c r="MQW117" s="1009"/>
      <c r="MQX117" s="1009"/>
      <c r="MQY117" s="1009"/>
      <c r="MQZ117" s="1009"/>
      <c r="MRA117" s="1009"/>
      <c r="MRB117" s="1009"/>
      <c r="MRC117" s="1009"/>
      <c r="MRD117" s="1009"/>
      <c r="MRE117" s="1009"/>
      <c r="MRF117" s="1009"/>
      <c r="MRG117" s="1009"/>
      <c r="MRH117" s="1009"/>
      <c r="MRI117" s="1009"/>
      <c r="MRJ117" s="1009"/>
      <c r="MRK117" s="1009"/>
      <c r="MRL117" s="1009"/>
      <c r="MRM117" s="1009"/>
      <c r="MRN117" s="1009"/>
      <c r="MRO117" s="1009"/>
      <c r="MRP117" s="1009"/>
      <c r="MRQ117" s="1009"/>
      <c r="MRR117" s="1009"/>
      <c r="MRS117" s="1009"/>
      <c r="MRT117" s="1009"/>
      <c r="MRU117" s="1009"/>
      <c r="MRV117" s="1009"/>
      <c r="MRW117" s="1009"/>
      <c r="MRX117" s="1009"/>
      <c r="MRY117" s="1009"/>
      <c r="MRZ117" s="1009"/>
      <c r="MSA117" s="1009"/>
      <c r="MSB117" s="1009"/>
      <c r="MSC117" s="1009"/>
      <c r="MSD117" s="1009"/>
      <c r="MSE117" s="1009"/>
      <c r="MSF117" s="1009"/>
      <c r="MSG117" s="1009"/>
      <c r="MSH117" s="1009"/>
      <c r="MSI117" s="1009"/>
      <c r="MSJ117" s="1009"/>
      <c r="MSK117" s="1009"/>
      <c r="MSL117" s="1009"/>
      <c r="MSM117" s="1009"/>
      <c r="MSN117" s="1009"/>
      <c r="MSO117" s="1009"/>
      <c r="MSP117" s="1009"/>
      <c r="MSQ117" s="1009"/>
      <c r="MSR117" s="1009"/>
      <c r="MSS117" s="1009"/>
      <c r="MST117" s="1009"/>
      <c r="MSU117" s="1009"/>
      <c r="MSV117" s="1009"/>
      <c r="MSW117" s="1009"/>
      <c r="MSX117" s="1009"/>
      <c r="MSY117" s="1009"/>
      <c r="MSZ117" s="1009"/>
      <c r="MTA117" s="1009"/>
      <c r="MTB117" s="1009"/>
      <c r="MTC117" s="1009"/>
      <c r="MTD117" s="1009"/>
      <c r="MTE117" s="1009"/>
      <c r="MTF117" s="1009"/>
      <c r="MTG117" s="1009"/>
      <c r="MTH117" s="1009"/>
      <c r="MTI117" s="1009"/>
      <c r="MTJ117" s="1009"/>
      <c r="MTK117" s="1009"/>
      <c r="MTL117" s="1009"/>
      <c r="MTM117" s="1009"/>
      <c r="MTN117" s="1009"/>
      <c r="MTO117" s="1009"/>
      <c r="MTP117" s="1009"/>
      <c r="MTQ117" s="1009"/>
      <c r="MTR117" s="1009"/>
      <c r="MTS117" s="1009"/>
      <c r="MTT117" s="1009"/>
      <c r="MTU117" s="1009"/>
      <c r="MTV117" s="1009"/>
      <c r="MTW117" s="1009"/>
      <c r="MTX117" s="1009"/>
      <c r="MTY117" s="1009"/>
      <c r="MTZ117" s="1009"/>
      <c r="MUA117" s="1009"/>
      <c r="MUB117" s="1009"/>
      <c r="MUC117" s="1009"/>
      <c r="MUD117" s="1009"/>
      <c r="MUE117" s="1009"/>
      <c r="MUF117" s="1009"/>
      <c r="MUG117" s="1009"/>
      <c r="MUH117" s="1009"/>
      <c r="MUI117" s="1009"/>
      <c r="MUJ117" s="1009"/>
      <c r="MUK117" s="1009"/>
      <c r="MUL117" s="1009"/>
      <c r="MUM117" s="1009"/>
      <c r="MUN117" s="1009"/>
      <c r="MUO117" s="1009"/>
      <c r="MUP117" s="1009"/>
      <c r="MUQ117" s="1009"/>
      <c r="MUR117" s="1009"/>
      <c r="MUS117" s="1009"/>
      <c r="MUT117" s="1009"/>
      <c r="MUU117" s="1009"/>
      <c r="MUV117" s="1009"/>
      <c r="MUW117" s="1009"/>
      <c r="MUX117" s="1009"/>
      <c r="MUY117" s="1009"/>
      <c r="MUZ117" s="1009"/>
      <c r="MVA117" s="1009"/>
      <c r="MVB117" s="1009"/>
      <c r="MVC117" s="1009"/>
      <c r="MVD117" s="1009"/>
      <c r="MVE117" s="1009"/>
      <c r="MVF117" s="1009"/>
      <c r="MVG117" s="1009"/>
      <c r="MVH117" s="1009"/>
      <c r="MVI117" s="1009"/>
      <c r="MVJ117" s="1009"/>
      <c r="MVK117" s="1009"/>
      <c r="MVL117" s="1009"/>
      <c r="MVM117" s="1009"/>
      <c r="MVN117" s="1009"/>
      <c r="MVO117" s="1009"/>
      <c r="MVP117" s="1009"/>
      <c r="MVQ117" s="1009"/>
      <c r="MVR117" s="1009"/>
      <c r="MVS117" s="1009"/>
      <c r="MVT117" s="1009"/>
      <c r="MVU117" s="1009"/>
      <c r="MVV117" s="1009"/>
      <c r="MVW117" s="1009"/>
      <c r="MVX117" s="1009"/>
      <c r="MVY117" s="1009"/>
      <c r="MVZ117" s="1009"/>
      <c r="MWA117" s="1009"/>
      <c r="MWB117" s="1009"/>
      <c r="MWC117" s="1009"/>
      <c r="MWD117" s="1009"/>
      <c r="MWE117" s="1009"/>
      <c r="MWF117" s="1009"/>
      <c r="MWG117" s="1009"/>
      <c r="MWH117" s="1009"/>
      <c r="MWI117" s="1009"/>
      <c r="MWJ117" s="1009"/>
      <c r="MWK117" s="1009"/>
      <c r="MWL117" s="1009"/>
      <c r="MWM117" s="1009"/>
      <c r="MWN117" s="1009"/>
      <c r="MWO117" s="1009"/>
      <c r="MWP117" s="1009"/>
      <c r="MWQ117" s="1009"/>
      <c r="MWR117" s="1009"/>
      <c r="MWS117" s="1009"/>
      <c r="MWT117" s="1009"/>
      <c r="MWU117" s="1009"/>
      <c r="MWV117" s="1009"/>
      <c r="MWW117" s="1009"/>
      <c r="MWX117" s="1009"/>
      <c r="MWY117" s="1009"/>
      <c r="MWZ117" s="1009"/>
      <c r="MXA117" s="1009"/>
      <c r="MXB117" s="1009"/>
      <c r="MXC117" s="1009"/>
      <c r="MXD117" s="1009"/>
      <c r="MXE117" s="1009"/>
      <c r="MXF117" s="1009"/>
      <c r="MXG117" s="1009"/>
      <c r="MXH117" s="1009"/>
      <c r="MXI117" s="1009"/>
      <c r="MXJ117" s="1009"/>
      <c r="MXK117" s="1009"/>
      <c r="MXL117" s="1009"/>
      <c r="MXM117" s="1009"/>
      <c r="MXN117" s="1009"/>
      <c r="MXO117" s="1009"/>
      <c r="MXP117" s="1009"/>
      <c r="MXQ117" s="1009"/>
      <c r="MXR117" s="1009"/>
      <c r="MXS117" s="1009"/>
      <c r="MXT117" s="1009"/>
      <c r="MXU117" s="1009"/>
      <c r="MXV117" s="1009"/>
      <c r="MXW117" s="1009"/>
      <c r="MXX117" s="1009"/>
      <c r="MXY117" s="1009"/>
      <c r="MXZ117" s="1009"/>
      <c r="MYA117" s="1009"/>
      <c r="MYB117" s="1009"/>
      <c r="MYC117" s="1009"/>
      <c r="MYD117" s="1009"/>
      <c r="MYE117" s="1009"/>
      <c r="MYF117" s="1009"/>
      <c r="MYG117" s="1009"/>
      <c r="MYH117" s="1009"/>
      <c r="MYI117" s="1009"/>
      <c r="MYJ117" s="1009"/>
      <c r="MYK117" s="1009"/>
      <c r="MYL117" s="1009"/>
      <c r="MYM117" s="1009"/>
      <c r="MYN117" s="1009"/>
      <c r="MYO117" s="1009"/>
      <c r="MYP117" s="1009"/>
      <c r="MYQ117" s="1009"/>
      <c r="MYR117" s="1009"/>
      <c r="MYS117" s="1009"/>
      <c r="MYT117" s="1009"/>
      <c r="MYU117" s="1009"/>
      <c r="MYV117" s="1009"/>
      <c r="MYW117" s="1009"/>
      <c r="MYX117" s="1009"/>
      <c r="MYY117" s="1009"/>
      <c r="MYZ117" s="1009"/>
      <c r="MZA117" s="1009"/>
      <c r="MZB117" s="1009"/>
      <c r="MZC117" s="1009"/>
      <c r="MZD117" s="1009"/>
      <c r="MZE117" s="1009"/>
      <c r="MZF117" s="1009"/>
      <c r="MZG117" s="1009"/>
      <c r="MZH117" s="1009"/>
      <c r="MZI117" s="1009"/>
      <c r="MZJ117" s="1009"/>
      <c r="MZK117" s="1009"/>
      <c r="MZL117" s="1009"/>
      <c r="MZM117" s="1009"/>
      <c r="MZN117" s="1009"/>
      <c r="MZO117" s="1009"/>
      <c r="MZP117" s="1009"/>
      <c r="MZQ117" s="1009"/>
      <c r="MZR117" s="1009"/>
      <c r="MZS117" s="1009"/>
      <c r="MZT117" s="1009"/>
      <c r="MZU117" s="1009"/>
      <c r="MZV117" s="1009"/>
      <c r="MZW117" s="1009"/>
      <c r="MZX117" s="1009"/>
      <c r="MZY117" s="1009"/>
      <c r="MZZ117" s="1009"/>
      <c r="NAA117" s="1009"/>
      <c r="NAB117" s="1009"/>
      <c r="NAC117" s="1009"/>
      <c r="NAD117" s="1009"/>
      <c r="NAE117" s="1009"/>
      <c r="NAF117" s="1009"/>
      <c r="NAG117" s="1009"/>
      <c r="NAH117" s="1009"/>
      <c r="NAI117" s="1009"/>
      <c r="NAJ117" s="1009"/>
      <c r="NAK117" s="1009"/>
      <c r="NAL117" s="1009"/>
      <c r="NAM117" s="1009"/>
      <c r="NAN117" s="1009"/>
      <c r="NAO117" s="1009"/>
      <c r="NAP117" s="1009"/>
      <c r="NAQ117" s="1009"/>
      <c r="NAR117" s="1009"/>
      <c r="NAS117" s="1009"/>
      <c r="NAT117" s="1009"/>
      <c r="NAU117" s="1009"/>
      <c r="NAV117" s="1009"/>
      <c r="NAW117" s="1009"/>
      <c r="NAX117" s="1009"/>
      <c r="NAY117" s="1009"/>
      <c r="NAZ117" s="1009"/>
      <c r="NBA117" s="1009"/>
      <c r="NBB117" s="1009"/>
      <c r="NBC117" s="1009"/>
      <c r="NBD117" s="1009"/>
      <c r="NBE117" s="1009"/>
      <c r="NBF117" s="1009"/>
      <c r="NBG117" s="1009"/>
      <c r="NBH117" s="1009"/>
      <c r="NBI117" s="1009"/>
      <c r="NBJ117" s="1009"/>
      <c r="NBK117" s="1009"/>
      <c r="NBL117" s="1009"/>
      <c r="NBM117" s="1009"/>
      <c r="NBN117" s="1009"/>
      <c r="NBO117" s="1009"/>
      <c r="NBP117" s="1009"/>
      <c r="NBQ117" s="1009"/>
      <c r="NBR117" s="1009"/>
      <c r="NBS117" s="1009"/>
      <c r="NBT117" s="1009"/>
      <c r="NBU117" s="1009"/>
      <c r="NBV117" s="1009"/>
      <c r="NBW117" s="1009"/>
      <c r="NBX117" s="1009"/>
      <c r="NBY117" s="1009"/>
      <c r="NBZ117" s="1009"/>
      <c r="NCA117" s="1009"/>
      <c r="NCB117" s="1009"/>
      <c r="NCC117" s="1009"/>
      <c r="NCD117" s="1009"/>
      <c r="NCE117" s="1009"/>
      <c r="NCF117" s="1009"/>
      <c r="NCG117" s="1009"/>
      <c r="NCH117" s="1009"/>
      <c r="NCI117" s="1009"/>
      <c r="NCJ117" s="1009"/>
      <c r="NCK117" s="1009"/>
      <c r="NCL117" s="1009"/>
      <c r="NCM117" s="1009"/>
      <c r="NCN117" s="1009"/>
      <c r="NCO117" s="1009"/>
      <c r="NCP117" s="1009"/>
      <c r="NCQ117" s="1009"/>
      <c r="NCR117" s="1009"/>
      <c r="NCS117" s="1009"/>
      <c r="NCT117" s="1009"/>
      <c r="NCU117" s="1009"/>
      <c r="NCV117" s="1009"/>
      <c r="NCW117" s="1009"/>
      <c r="NCX117" s="1009"/>
      <c r="NCY117" s="1009"/>
      <c r="NCZ117" s="1009"/>
      <c r="NDA117" s="1009"/>
      <c r="NDB117" s="1009"/>
      <c r="NDC117" s="1009"/>
      <c r="NDD117" s="1009"/>
      <c r="NDE117" s="1009"/>
      <c r="NDF117" s="1009"/>
      <c r="NDG117" s="1009"/>
      <c r="NDH117" s="1009"/>
      <c r="NDI117" s="1009"/>
      <c r="NDJ117" s="1009"/>
      <c r="NDK117" s="1009"/>
      <c r="NDL117" s="1009"/>
      <c r="NDM117" s="1009"/>
      <c r="NDN117" s="1009"/>
      <c r="NDO117" s="1009"/>
      <c r="NDP117" s="1009"/>
      <c r="NDQ117" s="1009"/>
      <c r="NDR117" s="1009"/>
      <c r="NDS117" s="1009"/>
      <c r="NDT117" s="1009"/>
      <c r="NDU117" s="1009"/>
      <c r="NDV117" s="1009"/>
      <c r="NDW117" s="1009"/>
      <c r="NDX117" s="1009"/>
      <c r="NDY117" s="1009"/>
      <c r="NDZ117" s="1009"/>
      <c r="NEA117" s="1009"/>
      <c r="NEB117" s="1009"/>
      <c r="NEC117" s="1009"/>
      <c r="NED117" s="1009"/>
      <c r="NEE117" s="1009"/>
      <c r="NEF117" s="1009"/>
      <c r="NEG117" s="1009"/>
      <c r="NEH117" s="1009"/>
      <c r="NEI117" s="1009"/>
      <c r="NEJ117" s="1009"/>
      <c r="NEK117" s="1009"/>
      <c r="NEL117" s="1009"/>
      <c r="NEM117" s="1009"/>
      <c r="NEN117" s="1009"/>
      <c r="NEO117" s="1009"/>
      <c r="NEP117" s="1009"/>
      <c r="NEQ117" s="1009"/>
      <c r="NER117" s="1009"/>
      <c r="NES117" s="1009"/>
      <c r="NET117" s="1009"/>
      <c r="NEU117" s="1009"/>
      <c r="NEV117" s="1009"/>
      <c r="NEW117" s="1009"/>
      <c r="NEX117" s="1009"/>
      <c r="NEY117" s="1009"/>
      <c r="NEZ117" s="1009"/>
      <c r="NFA117" s="1009"/>
      <c r="NFB117" s="1009"/>
      <c r="NFC117" s="1009"/>
      <c r="NFD117" s="1009"/>
      <c r="NFE117" s="1009"/>
      <c r="NFF117" s="1009"/>
      <c r="NFG117" s="1009"/>
      <c r="NFH117" s="1009"/>
      <c r="NFI117" s="1009"/>
      <c r="NFJ117" s="1009"/>
      <c r="NFK117" s="1009"/>
      <c r="NFL117" s="1009"/>
      <c r="NFM117" s="1009"/>
      <c r="NFN117" s="1009"/>
      <c r="NFO117" s="1009"/>
      <c r="NFP117" s="1009"/>
      <c r="NFQ117" s="1009"/>
      <c r="NFR117" s="1009"/>
      <c r="NFS117" s="1009"/>
      <c r="NFT117" s="1009"/>
      <c r="NFU117" s="1009"/>
      <c r="NFV117" s="1009"/>
      <c r="NFW117" s="1009"/>
      <c r="NFX117" s="1009"/>
      <c r="NFY117" s="1009"/>
      <c r="NFZ117" s="1009"/>
      <c r="NGA117" s="1009"/>
      <c r="NGB117" s="1009"/>
      <c r="NGC117" s="1009"/>
      <c r="NGD117" s="1009"/>
      <c r="NGE117" s="1009"/>
      <c r="NGF117" s="1009"/>
      <c r="NGG117" s="1009"/>
      <c r="NGH117" s="1009"/>
      <c r="NGI117" s="1009"/>
      <c r="NGJ117" s="1009"/>
      <c r="NGK117" s="1009"/>
      <c r="NGL117" s="1009"/>
      <c r="NGM117" s="1009"/>
      <c r="NGN117" s="1009"/>
      <c r="NGO117" s="1009"/>
      <c r="NGP117" s="1009"/>
      <c r="NGQ117" s="1009"/>
      <c r="NGR117" s="1009"/>
      <c r="NGS117" s="1009"/>
      <c r="NGT117" s="1009"/>
      <c r="NGU117" s="1009"/>
      <c r="NGV117" s="1009"/>
      <c r="NGW117" s="1009"/>
      <c r="NGX117" s="1009"/>
      <c r="NGY117" s="1009"/>
      <c r="NGZ117" s="1009"/>
      <c r="NHA117" s="1009"/>
      <c r="NHB117" s="1009"/>
      <c r="NHC117" s="1009"/>
      <c r="NHD117" s="1009"/>
      <c r="NHE117" s="1009"/>
      <c r="NHF117" s="1009"/>
      <c r="NHG117" s="1009"/>
      <c r="NHH117" s="1009"/>
      <c r="NHI117" s="1009"/>
      <c r="NHJ117" s="1009"/>
      <c r="NHK117" s="1009"/>
      <c r="NHL117" s="1009"/>
      <c r="NHM117" s="1009"/>
      <c r="NHN117" s="1009"/>
      <c r="NHO117" s="1009"/>
      <c r="NHP117" s="1009"/>
      <c r="NHQ117" s="1009"/>
      <c r="NHR117" s="1009"/>
      <c r="NHS117" s="1009"/>
      <c r="NHT117" s="1009"/>
      <c r="NHU117" s="1009"/>
      <c r="NHV117" s="1009"/>
      <c r="NHW117" s="1009"/>
      <c r="NHX117" s="1009"/>
      <c r="NHY117" s="1009"/>
      <c r="NHZ117" s="1009"/>
      <c r="NIA117" s="1009"/>
      <c r="NIB117" s="1009"/>
      <c r="NIC117" s="1009"/>
      <c r="NID117" s="1009"/>
      <c r="NIE117" s="1009"/>
      <c r="NIF117" s="1009"/>
      <c r="NIG117" s="1009"/>
      <c r="NIH117" s="1009"/>
      <c r="NII117" s="1009"/>
      <c r="NIJ117" s="1009"/>
      <c r="NIK117" s="1009"/>
      <c r="NIL117" s="1009"/>
      <c r="NIM117" s="1009"/>
      <c r="NIN117" s="1009"/>
      <c r="NIO117" s="1009"/>
      <c r="NIP117" s="1009"/>
      <c r="NIQ117" s="1009"/>
      <c r="NIR117" s="1009"/>
      <c r="NIS117" s="1009"/>
      <c r="NIT117" s="1009"/>
      <c r="NIU117" s="1009"/>
      <c r="NIV117" s="1009"/>
      <c r="NIW117" s="1009"/>
      <c r="NIX117" s="1009"/>
      <c r="NIY117" s="1009"/>
      <c r="NIZ117" s="1009"/>
      <c r="NJA117" s="1009"/>
      <c r="NJB117" s="1009"/>
      <c r="NJC117" s="1009"/>
      <c r="NJD117" s="1009"/>
      <c r="NJE117" s="1009"/>
      <c r="NJF117" s="1009"/>
      <c r="NJG117" s="1009"/>
      <c r="NJH117" s="1009"/>
      <c r="NJI117" s="1009"/>
      <c r="NJJ117" s="1009"/>
      <c r="NJK117" s="1009"/>
      <c r="NJL117" s="1009"/>
      <c r="NJM117" s="1009"/>
      <c r="NJN117" s="1009"/>
      <c r="NJO117" s="1009"/>
      <c r="NJP117" s="1009"/>
      <c r="NJQ117" s="1009"/>
      <c r="NJR117" s="1009"/>
      <c r="NJS117" s="1009"/>
      <c r="NJT117" s="1009"/>
      <c r="NJU117" s="1009"/>
      <c r="NJV117" s="1009"/>
      <c r="NJW117" s="1009"/>
      <c r="NJX117" s="1009"/>
      <c r="NJY117" s="1009"/>
      <c r="NJZ117" s="1009"/>
      <c r="NKA117" s="1009"/>
      <c r="NKB117" s="1009"/>
      <c r="NKC117" s="1009"/>
      <c r="NKD117" s="1009"/>
      <c r="NKE117" s="1009"/>
      <c r="NKF117" s="1009"/>
      <c r="NKG117" s="1009"/>
      <c r="NKH117" s="1009"/>
      <c r="NKI117" s="1009"/>
      <c r="NKJ117" s="1009"/>
      <c r="NKK117" s="1009"/>
      <c r="NKL117" s="1009"/>
      <c r="NKM117" s="1009"/>
      <c r="NKN117" s="1009"/>
      <c r="NKO117" s="1009"/>
      <c r="NKP117" s="1009"/>
      <c r="NKQ117" s="1009"/>
      <c r="NKR117" s="1009"/>
      <c r="NKS117" s="1009"/>
      <c r="NKT117" s="1009"/>
      <c r="NKU117" s="1009"/>
      <c r="NKV117" s="1009"/>
      <c r="NKW117" s="1009"/>
      <c r="NKX117" s="1009"/>
      <c r="NKY117" s="1009"/>
      <c r="NKZ117" s="1009"/>
      <c r="NLA117" s="1009"/>
      <c r="NLB117" s="1009"/>
      <c r="NLC117" s="1009"/>
      <c r="NLD117" s="1009"/>
      <c r="NLE117" s="1009"/>
      <c r="NLF117" s="1009"/>
      <c r="NLG117" s="1009"/>
      <c r="NLH117" s="1009"/>
      <c r="NLI117" s="1009"/>
      <c r="NLJ117" s="1009"/>
      <c r="NLK117" s="1009"/>
      <c r="NLL117" s="1009"/>
      <c r="NLM117" s="1009"/>
      <c r="NLN117" s="1009"/>
      <c r="NLO117" s="1009"/>
      <c r="NLP117" s="1009"/>
      <c r="NLQ117" s="1009"/>
      <c r="NLR117" s="1009"/>
      <c r="NLS117" s="1009"/>
      <c r="NLT117" s="1009"/>
      <c r="NLU117" s="1009"/>
      <c r="NLV117" s="1009"/>
      <c r="NLW117" s="1009"/>
      <c r="NLX117" s="1009"/>
      <c r="NLY117" s="1009"/>
      <c r="NLZ117" s="1009"/>
      <c r="NMA117" s="1009"/>
      <c r="NMB117" s="1009"/>
      <c r="NMC117" s="1009"/>
      <c r="NMD117" s="1009"/>
      <c r="NME117" s="1009"/>
      <c r="NMF117" s="1009"/>
      <c r="NMG117" s="1009"/>
      <c r="NMH117" s="1009"/>
      <c r="NMI117" s="1009"/>
      <c r="NMJ117" s="1009"/>
      <c r="NMK117" s="1009"/>
      <c r="NML117" s="1009"/>
      <c r="NMM117" s="1009"/>
      <c r="NMN117" s="1009"/>
      <c r="NMO117" s="1009"/>
      <c r="NMP117" s="1009"/>
      <c r="NMQ117" s="1009"/>
      <c r="NMR117" s="1009"/>
      <c r="NMS117" s="1009"/>
      <c r="NMT117" s="1009"/>
      <c r="NMU117" s="1009"/>
      <c r="NMV117" s="1009"/>
      <c r="NMW117" s="1009"/>
      <c r="NMX117" s="1009"/>
      <c r="NMY117" s="1009"/>
      <c r="NMZ117" s="1009"/>
      <c r="NNA117" s="1009"/>
      <c r="NNB117" s="1009"/>
      <c r="NNC117" s="1009"/>
      <c r="NND117" s="1009"/>
      <c r="NNE117" s="1009"/>
      <c r="NNF117" s="1009"/>
      <c r="NNG117" s="1009"/>
      <c r="NNH117" s="1009"/>
      <c r="NNI117" s="1009"/>
      <c r="NNJ117" s="1009"/>
      <c r="NNK117" s="1009"/>
      <c r="NNL117" s="1009"/>
      <c r="NNM117" s="1009"/>
      <c r="NNN117" s="1009"/>
      <c r="NNO117" s="1009"/>
      <c r="NNP117" s="1009"/>
      <c r="NNQ117" s="1009"/>
      <c r="NNR117" s="1009"/>
      <c r="NNS117" s="1009"/>
      <c r="NNT117" s="1009"/>
      <c r="NNU117" s="1009"/>
      <c r="NNV117" s="1009"/>
      <c r="NNW117" s="1009"/>
      <c r="NNX117" s="1009"/>
      <c r="NNY117" s="1009"/>
      <c r="NNZ117" s="1009"/>
      <c r="NOA117" s="1009"/>
      <c r="NOB117" s="1009"/>
      <c r="NOC117" s="1009"/>
      <c r="NOD117" s="1009"/>
      <c r="NOE117" s="1009"/>
      <c r="NOF117" s="1009"/>
      <c r="NOG117" s="1009"/>
      <c r="NOH117" s="1009"/>
      <c r="NOI117" s="1009"/>
      <c r="NOJ117" s="1009"/>
      <c r="NOK117" s="1009"/>
      <c r="NOL117" s="1009"/>
      <c r="NOM117" s="1009"/>
      <c r="NON117" s="1009"/>
      <c r="NOO117" s="1009"/>
      <c r="NOP117" s="1009"/>
      <c r="NOQ117" s="1009"/>
      <c r="NOR117" s="1009"/>
      <c r="NOS117" s="1009"/>
      <c r="NOT117" s="1009"/>
      <c r="NOU117" s="1009"/>
      <c r="NOV117" s="1009"/>
      <c r="NOW117" s="1009"/>
      <c r="NOX117" s="1009"/>
      <c r="NOY117" s="1009"/>
      <c r="NOZ117" s="1009"/>
      <c r="NPA117" s="1009"/>
      <c r="NPB117" s="1009"/>
      <c r="NPC117" s="1009"/>
      <c r="NPD117" s="1009"/>
      <c r="NPE117" s="1009"/>
      <c r="NPF117" s="1009"/>
      <c r="NPG117" s="1009"/>
      <c r="NPH117" s="1009"/>
      <c r="NPI117" s="1009"/>
      <c r="NPJ117" s="1009"/>
      <c r="NPK117" s="1009"/>
      <c r="NPL117" s="1009"/>
      <c r="NPM117" s="1009"/>
      <c r="NPN117" s="1009"/>
      <c r="NPO117" s="1009"/>
      <c r="NPP117" s="1009"/>
      <c r="NPQ117" s="1009"/>
      <c r="NPR117" s="1009"/>
      <c r="NPS117" s="1009"/>
      <c r="NPT117" s="1009"/>
      <c r="NPU117" s="1009"/>
      <c r="NPV117" s="1009"/>
      <c r="NPW117" s="1009"/>
      <c r="NPX117" s="1009"/>
      <c r="NPY117" s="1009"/>
      <c r="NPZ117" s="1009"/>
      <c r="NQA117" s="1009"/>
      <c r="NQB117" s="1009"/>
      <c r="NQC117" s="1009"/>
      <c r="NQD117" s="1009"/>
      <c r="NQE117" s="1009"/>
      <c r="NQF117" s="1009"/>
      <c r="NQG117" s="1009"/>
      <c r="NQH117" s="1009"/>
      <c r="NQI117" s="1009"/>
      <c r="NQJ117" s="1009"/>
      <c r="NQK117" s="1009"/>
      <c r="NQL117" s="1009"/>
      <c r="NQM117" s="1009"/>
      <c r="NQN117" s="1009"/>
      <c r="NQO117" s="1009"/>
      <c r="NQP117" s="1009"/>
      <c r="NQQ117" s="1009"/>
      <c r="NQR117" s="1009"/>
      <c r="NQS117" s="1009"/>
      <c r="NQT117" s="1009"/>
      <c r="NQU117" s="1009"/>
      <c r="NQV117" s="1009"/>
      <c r="NQW117" s="1009"/>
      <c r="NQX117" s="1009"/>
      <c r="NQY117" s="1009"/>
      <c r="NQZ117" s="1009"/>
      <c r="NRA117" s="1009"/>
      <c r="NRB117" s="1009"/>
      <c r="NRC117" s="1009"/>
      <c r="NRD117" s="1009"/>
      <c r="NRE117" s="1009"/>
      <c r="NRF117" s="1009"/>
      <c r="NRG117" s="1009"/>
      <c r="NRH117" s="1009"/>
      <c r="NRI117" s="1009"/>
      <c r="NRJ117" s="1009"/>
      <c r="NRK117" s="1009"/>
      <c r="NRL117" s="1009"/>
      <c r="NRM117" s="1009"/>
      <c r="NRN117" s="1009"/>
      <c r="NRO117" s="1009"/>
      <c r="NRP117" s="1009"/>
      <c r="NRQ117" s="1009"/>
      <c r="NRR117" s="1009"/>
      <c r="NRS117" s="1009"/>
      <c r="NRT117" s="1009"/>
      <c r="NRU117" s="1009"/>
      <c r="NRV117" s="1009"/>
      <c r="NRW117" s="1009"/>
      <c r="NRX117" s="1009"/>
      <c r="NRY117" s="1009"/>
      <c r="NRZ117" s="1009"/>
      <c r="NSA117" s="1009"/>
      <c r="NSB117" s="1009"/>
      <c r="NSC117" s="1009"/>
      <c r="NSD117" s="1009"/>
      <c r="NSE117" s="1009"/>
      <c r="NSF117" s="1009"/>
      <c r="NSG117" s="1009"/>
      <c r="NSH117" s="1009"/>
      <c r="NSI117" s="1009"/>
      <c r="NSJ117" s="1009"/>
      <c r="NSK117" s="1009"/>
      <c r="NSL117" s="1009"/>
      <c r="NSM117" s="1009"/>
      <c r="NSN117" s="1009"/>
      <c r="NSO117" s="1009"/>
      <c r="NSP117" s="1009"/>
      <c r="NSQ117" s="1009"/>
      <c r="NSR117" s="1009"/>
      <c r="NSS117" s="1009"/>
      <c r="NST117" s="1009"/>
      <c r="NSU117" s="1009"/>
      <c r="NSV117" s="1009"/>
      <c r="NSW117" s="1009"/>
      <c r="NSX117" s="1009"/>
      <c r="NSY117" s="1009"/>
      <c r="NSZ117" s="1009"/>
      <c r="NTA117" s="1009"/>
      <c r="NTB117" s="1009"/>
      <c r="NTC117" s="1009"/>
      <c r="NTD117" s="1009"/>
      <c r="NTE117" s="1009"/>
      <c r="NTF117" s="1009"/>
      <c r="NTG117" s="1009"/>
      <c r="NTH117" s="1009"/>
      <c r="NTI117" s="1009"/>
      <c r="NTJ117" s="1009"/>
      <c r="NTK117" s="1009"/>
      <c r="NTL117" s="1009"/>
      <c r="NTM117" s="1009"/>
      <c r="NTN117" s="1009"/>
      <c r="NTO117" s="1009"/>
      <c r="NTP117" s="1009"/>
      <c r="NTQ117" s="1009"/>
      <c r="NTR117" s="1009"/>
      <c r="NTS117" s="1009"/>
      <c r="NTT117" s="1009"/>
      <c r="NTU117" s="1009"/>
      <c r="NTV117" s="1009"/>
      <c r="NTW117" s="1009"/>
      <c r="NTX117" s="1009"/>
      <c r="NTY117" s="1009"/>
      <c r="NTZ117" s="1009"/>
      <c r="NUA117" s="1009"/>
      <c r="NUB117" s="1009"/>
      <c r="NUC117" s="1009"/>
      <c r="NUD117" s="1009"/>
      <c r="NUE117" s="1009"/>
      <c r="NUF117" s="1009"/>
      <c r="NUG117" s="1009"/>
      <c r="NUH117" s="1009"/>
      <c r="NUI117" s="1009"/>
      <c r="NUJ117" s="1009"/>
      <c r="NUK117" s="1009"/>
      <c r="NUL117" s="1009"/>
      <c r="NUM117" s="1009"/>
      <c r="NUN117" s="1009"/>
      <c r="NUO117" s="1009"/>
      <c r="NUP117" s="1009"/>
      <c r="NUQ117" s="1009"/>
      <c r="NUR117" s="1009"/>
      <c r="NUS117" s="1009"/>
      <c r="NUT117" s="1009"/>
      <c r="NUU117" s="1009"/>
      <c r="NUV117" s="1009"/>
      <c r="NUW117" s="1009"/>
      <c r="NUX117" s="1009"/>
      <c r="NUY117" s="1009"/>
      <c r="NUZ117" s="1009"/>
      <c r="NVA117" s="1009"/>
      <c r="NVB117" s="1009"/>
      <c r="NVC117" s="1009"/>
      <c r="NVD117" s="1009"/>
      <c r="NVE117" s="1009"/>
      <c r="NVF117" s="1009"/>
      <c r="NVG117" s="1009"/>
      <c r="NVH117" s="1009"/>
      <c r="NVI117" s="1009"/>
      <c r="NVJ117" s="1009"/>
      <c r="NVK117" s="1009"/>
      <c r="NVL117" s="1009"/>
      <c r="NVM117" s="1009"/>
      <c r="NVN117" s="1009"/>
      <c r="NVO117" s="1009"/>
      <c r="NVP117" s="1009"/>
      <c r="NVQ117" s="1009"/>
      <c r="NVR117" s="1009"/>
      <c r="NVS117" s="1009"/>
      <c r="NVT117" s="1009"/>
      <c r="NVU117" s="1009"/>
      <c r="NVV117" s="1009"/>
      <c r="NVW117" s="1009"/>
      <c r="NVX117" s="1009"/>
      <c r="NVY117" s="1009"/>
      <c r="NVZ117" s="1009"/>
      <c r="NWA117" s="1009"/>
      <c r="NWB117" s="1009"/>
      <c r="NWC117" s="1009"/>
      <c r="NWD117" s="1009"/>
      <c r="NWE117" s="1009"/>
      <c r="NWF117" s="1009"/>
      <c r="NWG117" s="1009"/>
      <c r="NWH117" s="1009"/>
      <c r="NWI117" s="1009"/>
      <c r="NWJ117" s="1009"/>
      <c r="NWK117" s="1009"/>
      <c r="NWL117" s="1009"/>
      <c r="NWM117" s="1009"/>
      <c r="NWN117" s="1009"/>
      <c r="NWO117" s="1009"/>
      <c r="NWP117" s="1009"/>
      <c r="NWQ117" s="1009"/>
      <c r="NWR117" s="1009"/>
      <c r="NWS117" s="1009"/>
      <c r="NWT117" s="1009"/>
      <c r="NWU117" s="1009"/>
      <c r="NWV117" s="1009"/>
      <c r="NWW117" s="1009"/>
      <c r="NWX117" s="1009"/>
      <c r="NWY117" s="1009"/>
      <c r="NWZ117" s="1009"/>
      <c r="NXA117" s="1009"/>
      <c r="NXB117" s="1009"/>
      <c r="NXC117" s="1009"/>
      <c r="NXD117" s="1009"/>
      <c r="NXE117" s="1009"/>
      <c r="NXF117" s="1009"/>
      <c r="NXG117" s="1009"/>
      <c r="NXH117" s="1009"/>
      <c r="NXI117" s="1009"/>
      <c r="NXJ117" s="1009"/>
      <c r="NXK117" s="1009"/>
      <c r="NXL117" s="1009"/>
      <c r="NXM117" s="1009"/>
      <c r="NXN117" s="1009"/>
      <c r="NXO117" s="1009"/>
      <c r="NXP117" s="1009"/>
      <c r="NXQ117" s="1009"/>
      <c r="NXR117" s="1009"/>
      <c r="NXS117" s="1009"/>
      <c r="NXT117" s="1009"/>
      <c r="NXU117" s="1009"/>
      <c r="NXV117" s="1009"/>
      <c r="NXW117" s="1009"/>
      <c r="NXX117" s="1009"/>
      <c r="NXY117" s="1009"/>
      <c r="NXZ117" s="1009"/>
      <c r="NYA117" s="1009"/>
      <c r="NYB117" s="1009"/>
      <c r="NYC117" s="1009"/>
      <c r="NYD117" s="1009"/>
      <c r="NYE117" s="1009"/>
      <c r="NYF117" s="1009"/>
      <c r="NYG117" s="1009"/>
      <c r="NYH117" s="1009"/>
      <c r="NYI117" s="1009"/>
      <c r="NYJ117" s="1009"/>
      <c r="NYK117" s="1009"/>
      <c r="NYL117" s="1009"/>
      <c r="NYM117" s="1009"/>
      <c r="NYN117" s="1009"/>
      <c r="NYO117" s="1009"/>
      <c r="NYP117" s="1009"/>
      <c r="NYQ117" s="1009"/>
      <c r="NYR117" s="1009"/>
      <c r="NYS117" s="1009"/>
      <c r="NYT117" s="1009"/>
      <c r="NYU117" s="1009"/>
      <c r="NYV117" s="1009"/>
      <c r="NYW117" s="1009"/>
      <c r="NYX117" s="1009"/>
      <c r="NYY117" s="1009"/>
      <c r="NYZ117" s="1009"/>
      <c r="NZA117" s="1009"/>
      <c r="NZB117" s="1009"/>
      <c r="NZC117" s="1009"/>
      <c r="NZD117" s="1009"/>
      <c r="NZE117" s="1009"/>
      <c r="NZF117" s="1009"/>
      <c r="NZG117" s="1009"/>
      <c r="NZH117" s="1009"/>
      <c r="NZI117" s="1009"/>
      <c r="NZJ117" s="1009"/>
      <c r="NZK117" s="1009"/>
      <c r="NZL117" s="1009"/>
      <c r="NZM117" s="1009"/>
      <c r="NZN117" s="1009"/>
      <c r="NZO117" s="1009"/>
      <c r="NZP117" s="1009"/>
      <c r="NZQ117" s="1009"/>
      <c r="NZR117" s="1009"/>
      <c r="NZS117" s="1009"/>
      <c r="NZT117" s="1009"/>
      <c r="NZU117" s="1009"/>
      <c r="NZV117" s="1009"/>
      <c r="NZW117" s="1009"/>
      <c r="NZX117" s="1009"/>
      <c r="NZY117" s="1009"/>
      <c r="NZZ117" s="1009"/>
      <c r="OAA117" s="1009"/>
      <c r="OAB117" s="1009"/>
      <c r="OAC117" s="1009"/>
      <c r="OAD117" s="1009"/>
      <c r="OAE117" s="1009"/>
      <c r="OAF117" s="1009"/>
      <c r="OAG117" s="1009"/>
      <c r="OAH117" s="1009"/>
      <c r="OAI117" s="1009"/>
      <c r="OAJ117" s="1009"/>
      <c r="OAK117" s="1009"/>
      <c r="OAL117" s="1009"/>
      <c r="OAM117" s="1009"/>
      <c r="OAN117" s="1009"/>
      <c r="OAO117" s="1009"/>
      <c r="OAP117" s="1009"/>
      <c r="OAQ117" s="1009"/>
      <c r="OAR117" s="1009"/>
      <c r="OAS117" s="1009"/>
      <c r="OAT117" s="1009"/>
      <c r="OAU117" s="1009"/>
      <c r="OAV117" s="1009"/>
      <c r="OAW117" s="1009"/>
      <c r="OAX117" s="1009"/>
      <c r="OAY117" s="1009"/>
      <c r="OAZ117" s="1009"/>
      <c r="OBA117" s="1009"/>
      <c r="OBB117" s="1009"/>
      <c r="OBC117" s="1009"/>
      <c r="OBD117" s="1009"/>
      <c r="OBE117" s="1009"/>
      <c r="OBF117" s="1009"/>
      <c r="OBG117" s="1009"/>
      <c r="OBH117" s="1009"/>
      <c r="OBI117" s="1009"/>
      <c r="OBJ117" s="1009"/>
      <c r="OBK117" s="1009"/>
      <c r="OBL117" s="1009"/>
      <c r="OBM117" s="1009"/>
      <c r="OBN117" s="1009"/>
      <c r="OBO117" s="1009"/>
      <c r="OBP117" s="1009"/>
      <c r="OBQ117" s="1009"/>
      <c r="OBR117" s="1009"/>
      <c r="OBS117" s="1009"/>
      <c r="OBT117" s="1009"/>
      <c r="OBU117" s="1009"/>
      <c r="OBV117" s="1009"/>
      <c r="OBW117" s="1009"/>
      <c r="OBX117" s="1009"/>
      <c r="OBY117" s="1009"/>
      <c r="OBZ117" s="1009"/>
      <c r="OCA117" s="1009"/>
      <c r="OCB117" s="1009"/>
      <c r="OCC117" s="1009"/>
      <c r="OCD117" s="1009"/>
      <c r="OCE117" s="1009"/>
      <c r="OCF117" s="1009"/>
      <c r="OCG117" s="1009"/>
      <c r="OCH117" s="1009"/>
      <c r="OCI117" s="1009"/>
      <c r="OCJ117" s="1009"/>
      <c r="OCK117" s="1009"/>
      <c r="OCL117" s="1009"/>
      <c r="OCM117" s="1009"/>
      <c r="OCN117" s="1009"/>
      <c r="OCO117" s="1009"/>
      <c r="OCP117" s="1009"/>
      <c r="OCQ117" s="1009"/>
      <c r="OCR117" s="1009"/>
      <c r="OCS117" s="1009"/>
      <c r="OCT117" s="1009"/>
      <c r="OCU117" s="1009"/>
      <c r="OCV117" s="1009"/>
      <c r="OCW117" s="1009"/>
      <c r="OCX117" s="1009"/>
      <c r="OCY117" s="1009"/>
      <c r="OCZ117" s="1009"/>
      <c r="ODA117" s="1009"/>
      <c r="ODB117" s="1009"/>
      <c r="ODC117" s="1009"/>
      <c r="ODD117" s="1009"/>
      <c r="ODE117" s="1009"/>
      <c r="ODF117" s="1009"/>
      <c r="ODG117" s="1009"/>
      <c r="ODH117" s="1009"/>
      <c r="ODI117" s="1009"/>
      <c r="ODJ117" s="1009"/>
      <c r="ODK117" s="1009"/>
      <c r="ODL117" s="1009"/>
      <c r="ODM117" s="1009"/>
      <c r="ODN117" s="1009"/>
      <c r="ODO117" s="1009"/>
      <c r="ODP117" s="1009"/>
      <c r="ODQ117" s="1009"/>
      <c r="ODR117" s="1009"/>
      <c r="ODS117" s="1009"/>
      <c r="ODT117" s="1009"/>
      <c r="ODU117" s="1009"/>
      <c r="ODV117" s="1009"/>
      <c r="ODW117" s="1009"/>
      <c r="ODX117" s="1009"/>
      <c r="ODY117" s="1009"/>
      <c r="ODZ117" s="1009"/>
      <c r="OEA117" s="1009"/>
      <c r="OEB117" s="1009"/>
      <c r="OEC117" s="1009"/>
      <c r="OED117" s="1009"/>
      <c r="OEE117" s="1009"/>
      <c r="OEF117" s="1009"/>
      <c r="OEG117" s="1009"/>
      <c r="OEH117" s="1009"/>
      <c r="OEI117" s="1009"/>
      <c r="OEJ117" s="1009"/>
      <c r="OEK117" s="1009"/>
      <c r="OEL117" s="1009"/>
      <c r="OEM117" s="1009"/>
      <c r="OEN117" s="1009"/>
      <c r="OEO117" s="1009"/>
      <c r="OEP117" s="1009"/>
      <c r="OEQ117" s="1009"/>
      <c r="OER117" s="1009"/>
      <c r="OES117" s="1009"/>
      <c r="OET117" s="1009"/>
      <c r="OEU117" s="1009"/>
      <c r="OEV117" s="1009"/>
      <c r="OEW117" s="1009"/>
      <c r="OEX117" s="1009"/>
      <c r="OEY117" s="1009"/>
      <c r="OEZ117" s="1009"/>
      <c r="OFA117" s="1009"/>
      <c r="OFB117" s="1009"/>
      <c r="OFC117" s="1009"/>
      <c r="OFD117" s="1009"/>
      <c r="OFE117" s="1009"/>
      <c r="OFF117" s="1009"/>
      <c r="OFG117" s="1009"/>
      <c r="OFH117" s="1009"/>
      <c r="OFI117" s="1009"/>
      <c r="OFJ117" s="1009"/>
      <c r="OFK117" s="1009"/>
      <c r="OFL117" s="1009"/>
      <c r="OFM117" s="1009"/>
      <c r="OFN117" s="1009"/>
      <c r="OFO117" s="1009"/>
      <c r="OFP117" s="1009"/>
      <c r="OFQ117" s="1009"/>
      <c r="OFR117" s="1009"/>
      <c r="OFS117" s="1009"/>
      <c r="OFT117" s="1009"/>
      <c r="OFU117" s="1009"/>
      <c r="OFV117" s="1009"/>
      <c r="OFW117" s="1009"/>
      <c r="OFX117" s="1009"/>
      <c r="OFY117" s="1009"/>
      <c r="OFZ117" s="1009"/>
      <c r="OGA117" s="1009"/>
      <c r="OGB117" s="1009"/>
      <c r="OGC117" s="1009"/>
      <c r="OGD117" s="1009"/>
      <c r="OGE117" s="1009"/>
      <c r="OGF117" s="1009"/>
      <c r="OGG117" s="1009"/>
      <c r="OGH117" s="1009"/>
      <c r="OGI117" s="1009"/>
      <c r="OGJ117" s="1009"/>
      <c r="OGK117" s="1009"/>
      <c r="OGL117" s="1009"/>
      <c r="OGM117" s="1009"/>
      <c r="OGN117" s="1009"/>
      <c r="OGO117" s="1009"/>
      <c r="OGP117" s="1009"/>
      <c r="OGQ117" s="1009"/>
      <c r="OGR117" s="1009"/>
      <c r="OGS117" s="1009"/>
      <c r="OGT117" s="1009"/>
      <c r="OGU117" s="1009"/>
      <c r="OGV117" s="1009"/>
      <c r="OGW117" s="1009"/>
      <c r="OGX117" s="1009"/>
      <c r="OGY117" s="1009"/>
      <c r="OGZ117" s="1009"/>
      <c r="OHA117" s="1009"/>
      <c r="OHB117" s="1009"/>
      <c r="OHC117" s="1009"/>
      <c r="OHD117" s="1009"/>
      <c r="OHE117" s="1009"/>
      <c r="OHF117" s="1009"/>
      <c r="OHG117" s="1009"/>
      <c r="OHH117" s="1009"/>
      <c r="OHI117" s="1009"/>
      <c r="OHJ117" s="1009"/>
      <c r="OHK117" s="1009"/>
      <c r="OHL117" s="1009"/>
      <c r="OHM117" s="1009"/>
      <c r="OHN117" s="1009"/>
      <c r="OHO117" s="1009"/>
      <c r="OHP117" s="1009"/>
      <c r="OHQ117" s="1009"/>
      <c r="OHR117" s="1009"/>
      <c r="OHS117" s="1009"/>
      <c r="OHT117" s="1009"/>
      <c r="OHU117" s="1009"/>
      <c r="OHV117" s="1009"/>
      <c r="OHW117" s="1009"/>
      <c r="OHX117" s="1009"/>
      <c r="OHY117" s="1009"/>
      <c r="OHZ117" s="1009"/>
      <c r="OIA117" s="1009"/>
      <c r="OIB117" s="1009"/>
      <c r="OIC117" s="1009"/>
      <c r="OID117" s="1009"/>
      <c r="OIE117" s="1009"/>
      <c r="OIF117" s="1009"/>
      <c r="OIG117" s="1009"/>
      <c r="OIH117" s="1009"/>
      <c r="OII117" s="1009"/>
      <c r="OIJ117" s="1009"/>
      <c r="OIK117" s="1009"/>
      <c r="OIL117" s="1009"/>
      <c r="OIM117" s="1009"/>
      <c r="OIN117" s="1009"/>
      <c r="OIO117" s="1009"/>
      <c r="OIP117" s="1009"/>
      <c r="OIQ117" s="1009"/>
      <c r="OIR117" s="1009"/>
      <c r="OIS117" s="1009"/>
      <c r="OIT117" s="1009"/>
      <c r="OIU117" s="1009"/>
      <c r="OIV117" s="1009"/>
      <c r="OIW117" s="1009"/>
      <c r="OIX117" s="1009"/>
      <c r="OIY117" s="1009"/>
      <c r="OIZ117" s="1009"/>
      <c r="OJA117" s="1009"/>
      <c r="OJB117" s="1009"/>
      <c r="OJC117" s="1009"/>
      <c r="OJD117" s="1009"/>
      <c r="OJE117" s="1009"/>
      <c r="OJF117" s="1009"/>
      <c r="OJG117" s="1009"/>
      <c r="OJH117" s="1009"/>
      <c r="OJI117" s="1009"/>
      <c r="OJJ117" s="1009"/>
      <c r="OJK117" s="1009"/>
      <c r="OJL117" s="1009"/>
      <c r="OJM117" s="1009"/>
      <c r="OJN117" s="1009"/>
      <c r="OJO117" s="1009"/>
      <c r="OJP117" s="1009"/>
      <c r="OJQ117" s="1009"/>
      <c r="OJR117" s="1009"/>
      <c r="OJS117" s="1009"/>
      <c r="OJT117" s="1009"/>
      <c r="OJU117" s="1009"/>
      <c r="OJV117" s="1009"/>
      <c r="OJW117" s="1009"/>
      <c r="OJX117" s="1009"/>
      <c r="OJY117" s="1009"/>
      <c r="OJZ117" s="1009"/>
      <c r="OKA117" s="1009"/>
      <c r="OKB117" s="1009"/>
      <c r="OKC117" s="1009"/>
      <c r="OKD117" s="1009"/>
      <c r="OKE117" s="1009"/>
      <c r="OKF117" s="1009"/>
      <c r="OKG117" s="1009"/>
      <c r="OKH117" s="1009"/>
      <c r="OKI117" s="1009"/>
      <c r="OKJ117" s="1009"/>
      <c r="OKK117" s="1009"/>
      <c r="OKL117" s="1009"/>
      <c r="OKM117" s="1009"/>
      <c r="OKN117" s="1009"/>
      <c r="OKO117" s="1009"/>
      <c r="OKP117" s="1009"/>
      <c r="OKQ117" s="1009"/>
      <c r="OKR117" s="1009"/>
      <c r="OKS117" s="1009"/>
      <c r="OKT117" s="1009"/>
      <c r="OKU117" s="1009"/>
      <c r="OKV117" s="1009"/>
      <c r="OKW117" s="1009"/>
      <c r="OKX117" s="1009"/>
      <c r="OKY117" s="1009"/>
      <c r="OKZ117" s="1009"/>
      <c r="OLA117" s="1009"/>
      <c r="OLB117" s="1009"/>
      <c r="OLC117" s="1009"/>
      <c r="OLD117" s="1009"/>
      <c r="OLE117" s="1009"/>
      <c r="OLF117" s="1009"/>
      <c r="OLG117" s="1009"/>
      <c r="OLH117" s="1009"/>
      <c r="OLI117" s="1009"/>
      <c r="OLJ117" s="1009"/>
      <c r="OLK117" s="1009"/>
      <c r="OLL117" s="1009"/>
      <c r="OLM117" s="1009"/>
      <c r="OLN117" s="1009"/>
      <c r="OLO117" s="1009"/>
      <c r="OLP117" s="1009"/>
      <c r="OLQ117" s="1009"/>
      <c r="OLR117" s="1009"/>
      <c r="OLS117" s="1009"/>
      <c r="OLT117" s="1009"/>
      <c r="OLU117" s="1009"/>
      <c r="OLV117" s="1009"/>
      <c r="OLW117" s="1009"/>
      <c r="OLX117" s="1009"/>
      <c r="OLY117" s="1009"/>
      <c r="OLZ117" s="1009"/>
      <c r="OMA117" s="1009"/>
      <c r="OMB117" s="1009"/>
      <c r="OMC117" s="1009"/>
      <c r="OMD117" s="1009"/>
      <c r="OME117" s="1009"/>
      <c r="OMF117" s="1009"/>
      <c r="OMG117" s="1009"/>
      <c r="OMH117" s="1009"/>
      <c r="OMI117" s="1009"/>
      <c r="OMJ117" s="1009"/>
      <c r="OMK117" s="1009"/>
      <c r="OML117" s="1009"/>
      <c r="OMM117" s="1009"/>
      <c r="OMN117" s="1009"/>
      <c r="OMO117" s="1009"/>
      <c r="OMP117" s="1009"/>
      <c r="OMQ117" s="1009"/>
      <c r="OMR117" s="1009"/>
      <c r="OMS117" s="1009"/>
      <c r="OMT117" s="1009"/>
      <c r="OMU117" s="1009"/>
      <c r="OMV117" s="1009"/>
      <c r="OMW117" s="1009"/>
      <c r="OMX117" s="1009"/>
      <c r="OMY117" s="1009"/>
      <c r="OMZ117" s="1009"/>
      <c r="ONA117" s="1009"/>
      <c r="ONB117" s="1009"/>
      <c r="ONC117" s="1009"/>
      <c r="OND117" s="1009"/>
      <c r="ONE117" s="1009"/>
      <c r="ONF117" s="1009"/>
      <c r="ONG117" s="1009"/>
      <c r="ONH117" s="1009"/>
      <c r="ONI117" s="1009"/>
      <c r="ONJ117" s="1009"/>
      <c r="ONK117" s="1009"/>
      <c r="ONL117" s="1009"/>
      <c r="ONM117" s="1009"/>
      <c r="ONN117" s="1009"/>
      <c r="ONO117" s="1009"/>
      <c r="ONP117" s="1009"/>
      <c r="ONQ117" s="1009"/>
      <c r="ONR117" s="1009"/>
      <c r="ONS117" s="1009"/>
      <c r="ONT117" s="1009"/>
      <c r="ONU117" s="1009"/>
      <c r="ONV117" s="1009"/>
      <c r="ONW117" s="1009"/>
      <c r="ONX117" s="1009"/>
      <c r="ONY117" s="1009"/>
      <c r="ONZ117" s="1009"/>
      <c r="OOA117" s="1009"/>
      <c r="OOB117" s="1009"/>
      <c r="OOC117" s="1009"/>
      <c r="OOD117" s="1009"/>
      <c r="OOE117" s="1009"/>
      <c r="OOF117" s="1009"/>
      <c r="OOG117" s="1009"/>
      <c r="OOH117" s="1009"/>
      <c r="OOI117" s="1009"/>
      <c r="OOJ117" s="1009"/>
      <c r="OOK117" s="1009"/>
      <c r="OOL117" s="1009"/>
      <c r="OOM117" s="1009"/>
      <c r="OON117" s="1009"/>
      <c r="OOO117" s="1009"/>
      <c r="OOP117" s="1009"/>
      <c r="OOQ117" s="1009"/>
      <c r="OOR117" s="1009"/>
      <c r="OOS117" s="1009"/>
      <c r="OOT117" s="1009"/>
      <c r="OOU117" s="1009"/>
      <c r="OOV117" s="1009"/>
      <c r="OOW117" s="1009"/>
      <c r="OOX117" s="1009"/>
      <c r="OOY117" s="1009"/>
      <c r="OOZ117" s="1009"/>
      <c r="OPA117" s="1009"/>
      <c r="OPB117" s="1009"/>
      <c r="OPC117" s="1009"/>
      <c r="OPD117" s="1009"/>
      <c r="OPE117" s="1009"/>
      <c r="OPF117" s="1009"/>
      <c r="OPG117" s="1009"/>
      <c r="OPH117" s="1009"/>
      <c r="OPI117" s="1009"/>
      <c r="OPJ117" s="1009"/>
      <c r="OPK117" s="1009"/>
      <c r="OPL117" s="1009"/>
      <c r="OPM117" s="1009"/>
      <c r="OPN117" s="1009"/>
      <c r="OPO117" s="1009"/>
      <c r="OPP117" s="1009"/>
      <c r="OPQ117" s="1009"/>
      <c r="OPR117" s="1009"/>
      <c r="OPS117" s="1009"/>
      <c r="OPT117" s="1009"/>
      <c r="OPU117" s="1009"/>
      <c r="OPV117" s="1009"/>
      <c r="OPW117" s="1009"/>
      <c r="OPX117" s="1009"/>
      <c r="OPY117" s="1009"/>
      <c r="OPZ117" s="1009"/>
      <c r="OQA117" s="1009"/>
      <c r="OQB117" s="1009"/>
      <c r="OQC117" s="1009"/>
      <c r="OQD117" s="1009"/>
      <c r="OQE117" s="1009"/>
      <c r="OQF117" s="1009"/>
      <c r="OQG117" s="1009"/>
      <c r="OQH117" s="1009"/>
      <c r="OQI117" s="1009"/>
      <c r="OQJ117" s="1009"/>
      <c r="OQK117" s="1009"/>
      <c r="OQL117" s="1009"/>
      <c r="OQM117" s="1009"/>
      <c r="OQN117" s="1009"/>
      <c r="OQO117" s="1009"/>
      <c r="OQP117" s="1009"/>
      <c r="OQQ117" s="1009"/>
      <c r="OQR117" s="1009"/>
      <c r="OQS117" s="1009"/>
      <c r="OQT117" s="1009"/>
      <c r="OQU117" s="1009"/>
      <c r="OQV117" s="1009"/>
      <c r="OQW117" s="1009"/>
      <c r="OQX117" s="1009"/>
      <c r="OQY117" s="1009"/>
      <c r="OQZ117" s="1009"/>
      <c r="ORA117" s="1009"/>
      <c r="ORB117" s="1009"/>
      <c r="ORC117" s="1009"/>
      <c r="ORD117" s="1009"/>
      <c r="ORE117" s="1009"/>
      <c r="ORF117" s="1009"/>
      <c r="ORG117" s="1009"/>
      <c r="ORH117" s="1009"/>
      <c r="ORI117" s="1009"/>
      <c r="ORJ117" s="1009"/>
      <c r="ORK117" s="1009"/>
      <c r="ORL117" s="1009"/>
      <c r="ORM117" s="1009"/>
      <c r="ORN117" s="1009"/>
      <c r="ORO117" s="1009"/>
      <c r="ORP117" s="1009"/>
      <c r="ORQ117" s="1009"/>
      <c r="ORR117" s="1009"/>
      <c r="ORS117" s="1009"/>
      <c r="ORT117" s="1009"/>
      <c r="ORU117" s="1009"/>
      <c r="ORV117" s="1009"/>
      <c r="ORW117" s="1009"/>
      <c r="ORX117" s="1009"/>
      <c r="ORY117" s="1009"/>
      <c r="ORZ117" s="1009"/>
      <c r="OSA117" s="1009"/>
      <c r="OSB117" s="1009"/>
      <c r="OSC117" s="1009"/>
      <c r="OSD117" s="1009"/>
      <c r="OSE117" s="1009"/>
      <c r="OSF117" s="1009"/>
      <c r="OSG117" s="1009"/>
      <c r="OSH117" s="1009"/>
      <c r="OSI117" s="1009"/>
      <c r="OSJ117" s="1009"/>
      <c r="OSK117" s="1009"/>
      <c r="OSL117" s="1009"/>
      <c r="OSM117" s="1009"/>
      <c r="OSN117" s="1009"/>
      <c r="OSO117" s="1009"/>
      <c r="OSP117" s="1009"/>
      <c r="OSQ117" s="1009"/>
      <c r="OSR117" s="1009"/>
      <c r="OSS117" s="1009"/>
      <c r="OST117" s="1009"/>
      <c r="OSU117" s="1009"/>
      <c r="OSV117" s="1009"/>
      <c r="OSW117" s="1009"/>
      <c r="OSX117" s="1009"/>
      <c r="OSY117" s="1009"/>
      <c r="OSZ117" s="1009"/>
      <c r="OTA117" s="1009"/>
      <c r="OTB117" s="1009"/>
      <c r="OTC117" s="1009"/>
      <c r="OTD117" s="1009"/>
      <c r="OTE117" s="1009"/>
      <c r="OTF117" s="1009"/>
      <c r="OTG117" s="1009"/>
      <c r="OTH117" s="1009"/>
      <c r="OTI117" s="1009"/>
      <c r="OTJ117" s="1009"/>
      <c r="OTK117" s="1009"/>
      <c r="OTL117" s="1009"/>
      <c r="OTM117" s="1009"/>
      <c r="OTN117" s="1009"/>
      <c r="OTO117" s="1009"/>
      <c r="OTP117" s="1009"/>
      <c r="OTQ117" s="1009"/>
      <c r="OTR117" s="1009"/>
      <c r="OTS117" s="1009"/>
      <c r="OTT117" s="1009"/>
      <c r="OTU117" s="1009"/>
      <c r="OTV117" s="1009"/>
      <c r="OTW117" s="1009"/>
      <c r="OTX117" s="1009"/>
      <c r="OTY117" s="1009"/>
      <c r="OTZ117" s="1009"/>
      <c r="OUA117" s="1009"/>
      <c r="OUB117" s="1009"/>
      <c r="OUC117" s="1009"/>
      <c r="OUD117" s="1009"/>
      <c r="OUE117" s="1009"/>
      <c r="OUF117" s="1009"/>
      <c r="OUG117" s="1009"/>
      <c r="OUH117" s="1009"/>
      <c r="OUI117" s="1009"/>
      <c r="OUJ117" s="1009"/>
      <c r="OUK117" s="1009"/>
      <c r="OUL117" s="1009"/>
      <c r="OUM117" s="1009"/>
      <c r="OUN117" s="1009"/>
      <c r="OUO117" s="1009"/>
      <c r="OUP117" s="1009"/>
      <c r="OUQ117" s="1009"/>
      <c r="OUR117" s="1009"/>
      <c r="OUS117" s="1009"/>
      <c r="OUT117" s="1009"/>
      <c r="OUU117" s="1009"/>
      <c r="OUV117" s="1009"/>
      <c r="OUW117" s="1009"/>
      <c r="OUX117" s="1009"/>
      <c r="OUY117" s="1009"/>
      <c r="OUZ117" s="1009"/>
      <c r="OVA117" s="1009"/>
      <c r="OVB117" s="1009"/>
      <c r="OVC117" s="1009"/>
      <c r="OVD117" s="1009"/>
      <c r="OVE117" s="1009"/>
      <c r="OVF117" s="1009"/>
      <c r="OVG117" s="1009"/>
      <c r="OVH117" s="1009"/>
      <c r="OVI117" s="1009"/>
      <c r="OVJ117" s="1009"/>
      <c r="OVK117" s="1009"/>
      <c r="OVL117" s="1009"/>
      <c r="OVM117" s="1009"/>
      <c r="OVN117" s="1009"/>
      <c r="OVO117" s="1009"/>
      <c r="OVP117" s="1009"/>
      <c r="OVQ117" s="1009"/>
      <c r="OVR117" s="1009"/>
      <c r="OVS117" s="1009"/>
      <c r="OVT117" s="1009"/>
      <c r="OVU117" s="1009"/>
      <c r="OVV117" s="1009"/>
      <c r="OVW117" s="1009"/>
      <c r="OVX117" s="1009"/>
      <c r="OVY117" s="1009"/>
      <c r="OVZ117" s="1009"/>
      <c r="OWA117" s="1009"/>
      <c r="OWB117" s="1009"/>
      <c r="OWC117" s="1009"/>
      <c r="OWD117" s="1009"/>
      <c r="OWE117" s="1009"/>
      <c r="OWF117" s="1009"/>
      <c r="OWG117" s="1009"/>
      <c r="OWH117" s="1009"/>
      <c r="OWI117" s="1009"/>
      <c r="OWJ117" s="1009"/>
      <c r="OWK117" s="1009"/>
      <c r="OWL117" s="1009"/>
      <c r="OWM117" s="1009"/>
      <c r="OWN117" s="1009"/>
      <c r="OWO117" s="1009"/>
      <c r="OWP117" s="1009"/>
      <c r="OWQ117" s="1009"/>
      <c r="OWR117" s="1009"/>
      <c r="OWS117" s="1009"/>
      <c r="OWT117" s="1009"/>
      <c r="OWU117" s="1009"/>
      <c r="OWV117" s="1009"/>
      <c r="OWW117" s="1009"/>
      <c r="OWX117" s="1009"/>
      <c r="OWY117" s="1009"/>
      <c r="OWZ117" s="1009"/>
      <c r="OXA117" s="1009"/>
      <c r="OXB117" s="1009"/>
      <c r="OXC117" s="1009"/>
      <c r="OXD117" s="1009"/>
      <c r="OXE117" s="1009"/>
      <c r="OXF117" s="1009"/>
      <c r="OXG117" s="1009"/>
      <c r="OXH117" s="1009"/>
      <c r="OXI117" s="1009"/>
      <c r="OXJ117" s="1009"/>
      <c r="OXK117" s="1009"/>
      <c r="OXL117" s="1009"/>
      <c r="OXM117" s="1009"/>
      <c r="OXN117" s="1009"/>
      <c r="OXO117" s="1009"/>
      <c r="OXP117" s="1009"/>
      <c r="OXQ117" s="1009"/>
      <c r="OXR117" s="1009"/>
      <c r="OXS117" s="1009"/>
      <c r="OXT117" s="1009"/>
      <c r="OXU117" s="1009"/>
      <c r="OXV117" s="1009"/>
      <c r="OXW117" s="1009"/>
      <c r="OXX117" s="1009"/>
      <c r="OXY117" s="1009"/>
      <c r="OXZ117" s="1009"/>
      <c r="OYA117" s="1009"/>
      <c r="OYB117" s="1009"/>
      <c r="OYC117" s="1009"/>
      <c r="OYD117" s="1009"/>
      <c r="OYE117" s="1009"/>
      <c r="OYF117" s="1009"/>
      <c r="OYG117" s="1009"/>
      <c r="OYH117" s="1009"/>
      <c r="OYI117" s="1009"/>
      <c r="OYJ117" s="1009"/>
      <c r="OYK117" s="1009"/>
      <c r="OYL117" s="1009"/>
      <c r="OYM117" s="1009"/>
      <c r="OYN117" s="1009"/>
      <c r="OYO117" s="1009"/>
      <c r="OYP117" s="1009"/>
      <c r="OYQ117" s="1009"/>
      <c r="OYR117" s="1009"/>
      <c r="OYS117" s="1009"/>
      <c r="OYT117" s="1009"/>
      <c r="OYU117" s="1009"/>
      <c r="OYV117" s="1009"/>
      <c r="OYW117" s="1009"/>
      <c r="OYX117" s="1009"/>
      <c r="OYY117" s="1009"/>
      <c r="OYZ117" s="1009"/>
      <c r="OZA117" s="1009"/>
      <c r="OZB117" s="1009"/>
      <c r="OZC117" s="1009"/>
      <c r="OZD117" s="1009"/>
      <c r="OZE117" s="1009"/>
      <c r="OZF117" s="1009"/>
      <c r="OZG117" s="1009"/>
      <c r="OZH117" s="1009"/>
      <c r="OZI117" s="1009"/>
      <c r="OZJ117" s="1009"/>
      <c r="OZK117" s="1009"/>
      <c r="OZL117" s="1009"/>
      <c r="OZM117" s="1009"/>
      <c r="OZN117" s="1009"/>
      <c r="OZO117" s="1009"/>
      <c r="OZP117" s="1009"/>
      <c r="OZQ117" s="1009"/>
      <c r="OZR117" s="1009"/>
      <c r="OZS117" s="1009"/>
      <c r="OZT117" s="1009"/>
      <c r="OZU117" s="1009"/>
      <c r="OZV117" s="1009"/>
      <c r="OZW117" s="1009"/>
      <c r="OZX117" s="1009"/>
      <c r="OZY117" s="1009"/>
      <c r="OZZ117" s="1009"/>
      <c r="PAA117" s="1009"/>
      <c r="PAB117" s="1009"/>
      <c r="PAC117" s="1009"/>
      <c r="PAD117" s="1009"/>
      <c r="PAE117" s="1009"/>
      <c r="PAF117" s="1009"/>
      <c r="PAG117" s="1009"/>
      <c r="PAH117" s="1009"/>
      <c r="PAI117" s="1009"/>
      <c r="PAJ117" s="1009"/>
      <c r="PAK117" s="1009"/>
      <c r="PAL117" s="1009"/>
      <c r="PAM117" s="1009"/>
      <c r="PAN117" s="1009"/>
      <c r="PAO117" s="1009"/>
      <c r="PAP117" s="1009"/>
      <c r="PAQ117" s="1009"/>
      <c r="PAR117" s="1009"/>
      <c r="PAS117" s="1009"/>
      <c r="PAT117" s="1009"/>
      <c r="PAU117" s="1009"/>
      <c r="PAV117" s="1009"/>
      <c r="PAW117" s="1009"/>
      <c r="PAX117" s="1009"/>
      <c r="PAY117" s="1009"/>
      <c r="PAZ117" s="1009"/>
      <c r="PBA117" s="1009"/>
      <c r="PBB117" s="1009"/>
      <c r="PBC117" s="1009"/>
      <c r="PBD117" s="1009"/>
      <c r="PBE117" s="1009"/>
      <c r="PBF117" s="1009"/>
      <c r="PBG117" s="1009"/>
      <c r="PBH117" s="1009"/>
      <c r="PBI117" s="1009"/>
      <c r="PBJ117" s="1009"/>
      <c r="PBK117" s="1009"/>
      <c r="PBL117" s="1009"/>
      <c r="PBM117" s="1009"/>
      <c r="PBN117" s="1009"/>
      <c r="PBO117" s="1009"/>
      <c r="PBP117" s="1009"/>
      <c r="PBQ117" s="1009"/>
      <c r="PBR117" s="1009"/>
      <c r="PBS117" s="1009"/>
      <c r="PBT117" s="1009"/>
      <c r="PBU117" s="1009"/>
      <c r="PBV117" s="1009"/>
      <c r="PBW117" s="1009"/>
      <c r="PBX117" s="1009"/>
      <c r="PBY117" s="1009"/>
      <c r="PBZ117" s="1009"/>
      <c r="PCA117" s="1009"/>
      <c r="PCB117" s="1009"/>
      <c r="PCC117" s="1009"/>
      <c r="PCD117" s="1009"/>
      <c r="PCE117" s="1009"/>
      <c r="PCF117" s="1009"/>
      <c r="PCG117" s="1009"/>
      <c r="PCH117" s="1009"/>
      <c r="PCI117" s="1009"/>
      <c r="PCJ117" s="1009"/>
      <c r="PCK117" s="1009"/>
      <c r="PCL117" s="1009"/>
      <c r="PCM117" s="1009"/>
      <c r="PCN117" s="1009"/>
      <c r="PCO117" s="1009"/>
      <c r="PCP117" s="1009"/>
      <c r="PCQ117" s="1009"/>
      <c r="PCR117" s="1009"/>
      <c r="PCS117" s="1009"/>
      <c r="PCT117" s="1009"/>
      <c r="PCU117" s="1009"/>
      <c r="PCV117" s="1009"/>
      <c r="PCW117" s="1009"/>
      <c r="PCX117" s="1009"/>
      <c r="PCY117" s="1009"/>
      <c r="PCZ117" s="1009"/>
      <c r="PDA117" s="1009"/>
      <c r="PDB117" s="1009"/>
      <c r="PDC117" s="1009"/>
      <c r="PDD117" s="1009"/>
      <c r="PDE117" s="1009"/>
      <c r="PDF117" s="1009"/>
      <c r="PDG117" s="1009"/>
      <c r="PDH117" s="1009"/>
      <c r="PDI117" s="1009"/>
      <c r="PDJ117" s="1009"/>
      <c r="PDK117" s="1009"/>
      <c r="PDL117" s="1009"/>
      <c r="PDM117" s="1009"/>
      <c r="PDN117" s="1009"/>
      <c r="PDO117" s="1009"/>
      <c r="PDP117" s="1009"/>
      <c r="PDQ117" s="1009"/>
      <c r="PDR117" s="1009"/>
      <c r="PDS117" s="1009"/>
      <c r="PDT117" s="1009"/>
      <c r="PDU117" s="1009"/>
      <c r="PDV117" s="1009"/>
      <c r="PDW117" s="1009"/>
      <c r="PDX117" s="1009"/>
      <c r="PDY117" s="1009"/>
      <c r="PDZ117" s="1009"/>
      <c r="PEA117" s="1009"/>
      <c r="PEB117" s="1009"/>
      <c r="PEC117" s="1009"/>
      <c r="PED117" s="1009"/>
      <c r="PEE117" s="1009"/>
      <c r="PEF117" s="1009"/>
      <c r="PEG117" s="1009"/>
      <c r="PEH117" s="1009"/>
      <c r="PEI117" s="1009"/>
      <c r="PEJ117" s="1009"/>
      <c r="PEK117" s="1009"/>
      <c r="PEL117" s="1009"/>
      <c r="PEM117" s="1009"/>
      <c r="PEN117" s="1009"/>
      <c r="PEO117" s="1009"/>
      <c r="PEP117" s="1009"/>
      <c r="PEQ117" s="1009"/>
      <c r="PER117" s="1009"/>
      <c r="PES117" s="1009"/>
      <c r="PET117" s="1009"/>
      <c r="PEU117" s="1009"/>
      <c r="PEV117" s="1009"/>
      <c r="PEW117" s="1009"/>
      <c r="PEX117" s="1009"/>
      <c r="PEY117" s="1009"/>
      <c r="PEZ117" s="1009"/>
      <c r="PFA117" s="1009"/>
      <c r="PFB117" s="1009"/>
      <c r="PFC117" s="1009"/>
      <c r="PFD117" s="1009"/>
      <c r="PFE117" s="1009"/>
      <c r="PFF117" s="1009"/>
      <c r="PFG117" s="1009"/>
      <c r="PFH117" s="1009"/>
      <c r="PFI117" s="1009"/>
      <c r="PFJ117" s="1009"/>
      <c r="PFK117" s="1009"/>
      <c r="PFL117" s="1009"/>
      <c r="PFM117" s="1009"/>
      <c r="PFN117" s="1009"/>
      <c r="PFO117" s="1009"/>
      <c r="PFP117" s="1009"/>
      <c r="PFQ117" s="1009"/>
      <c r="PFR117" s="1009"/>
      <c r="PFS117" s="1009"/>
      <c r="PFT117" s="1009"/>
      <c r="PFU117" s="1009"/>
      <c r="PFV117" s="1009"/>
      <c r="PFW117" s="1009"/>
      <c r="PFX117" s="1009"/>
      <c r="PFY117" s="1009"/>
      <c r="PFZ117" s="1009"/>
      <c r="PGA117" s="1009"/>
      <c r="PGB117" s="1009"/>
      <c r="PGC117" s="1009"/>
      <c r="PGD117" s="1009"/>
      <c r="PGE117" s="1009"/>
      <c r="PGF117" s="1009"/>
      <c r="PGG117" s="1009"/>
      <c r="PGH117" s="1009"/>
      <c r="PGI117" s="1009"/>
      <c r="PGJ117" s="1009"/>
      <c r="PGK117" s="1009"/>
      <c r="PGL117" s="1009"/>
      <c r="PGM117" s="1009"/>
      <c r="PGN117" s="1009"/>
      <c r="PGO117" s="1009"/>
      <c r="PGP117" s="1009"/>
      <c r="PGQ117" s="1009"/>
      <c r="PGR117" s="1009"/>
      <c r="PGS117" s="1009"/>
      <c r="PGT117" s="1009"/>
      <c r="PGU117" s="1009"/>
      <c r="PGV117" s="1009"/>
      <c r="PGW117" s="1009"/>
      <c r="PGX117" s="1009"/>
      <c r="PGY117" s="1009"/>
      <c r="PGZ117" s="1009"/>
      <c r="PHA117" s="1009"/>
      <c r="PHB117" s="1009"/>
      <c r="PHC117" s="1009"/>
      <c r="PHD117" s="1009"/>
      <c r="PHE117" s="1009"/>
      <c r="PHF117" s="1009"/>
      <c r="PHG117" s="1009"/>
      <c r="PHH117" s="1009"/>
      <c r="PHI117" s="1009"/>
      <c r="PHJ117" s="1009"/>
      <c r="PHK117" s="1009"/>
      <c r="PHL117" s="1009"/>
      <c r="PHM117" s="1009"/>
      <c r="PHN117" s="1009"/>
      <c r="PHO117" s="1009"/>
      <c r="PHP117" s="1009"/>
      <c r="PHQ117" s="1009"/>
      <c r="PHR117" s="1009"/>
      <c r="PHS117" s="1009"/>
      <c r="PHT117" s="1009"/>
      <c r="PHU117" s="1009"/>
      <c r="PHV117" s="1009"/>
      <c r="PHW117" s="1009"/>
      <c r="PHX117" s="1009"/>
      <c r="PHY117" s="1009"/>
      <c r="PHZ117" s="1009"/>
      <c r="PIA117" s="1009"/>
      <c r="PIB117" s="1009"/>
      <c r="PIC117" s="1009"/>
      <c r="PID117" s="1009"/>
      <c r="PIE117" s="1009"/>
      <c r="PIF117" s="1009"/>
      <c r="PIG117" s="1009"/>
      <c r="PIH117" s="1009"/>
      <c r="PII117" s="1009"/>
      <c r="PIJ117" s="1009"/>
      <c r="PIK117" s="1009"/>
      <c r="PIL117" s="1009"/>
      <c r="PIM117" s="1009"/>
      <c r="PIN117" s="1009"/>
      <c r="PIO117" s="1009"/>
      <c r="PIP117" s="1009"/>
      <c r="PIQ117" s="1009"/>
      <c r="PIR117" s="1009"/>
      <c r="PIS117" s="1009"/>
      <c r="PIT117" s="1009"/>
      <c r="PIU117" s="1009"/>
      <c r="PIV117" s="1009"/>
      <c r="PIW117" s="1009"/>
      <c r="PIX117" s="1009"/>
      <c r="PIY117" s="1009"/>
      <c r="PIZ117" s="1009"/>
      <c r="PJA117" s="1009"/>
      <c r="PJB117" s="1009"/>
      <c r="PJC117" s="1009"/>
      <c r="PJD117" s="1009"/>
      <c r="PJE117" s="1009"/>
      <c r="PJF117" s="1009"/>
      <c r="PJG117" s="1009"/>
      <c r="PJH117" s="1009"/>
      <c r="PJI117" s="1009"/>
      <c r="PJJ117" s="1009"/>
      <c r="PJK117" s="1009"/>
      <c r="PJL117" s="1009"/>
      <c r="PJM117" s="1009"/>
      <c r="PJN117" s="1009"/>
      <c r="PJO117" s="1009"/>
      <c r="PJP117" s="1009"/>
      <c r="PJQ117" s="1009"/>
      <c r="PJR117" s="1009"/>
      <c r="PJS117" s="1009"/>
      <c r="PJT117" s="1009"/>
      <c r="PJU117" s="1009"/>
      <c r="PJV117" s="1009"/>
      <c r="PJW117" s="1009"/>
      <c r="PJX117" s="1009"/>
      <c r="PJY117" s="1009"/>
      <c r="PJZ117" s="1009"/>
      <c r="PKA117" s="1009"/>
      <c r="PKB117" s="1009"/>
      <c r="PKC117" s="1009"/>
      <c r="PKD117" s="1009"/>
      <c r="PKE117" s="1009"/>
      <c r="PKF117" s="1009"/>
      <c r="PKG117" s="1009"/>
      <c r="PKH117" s="1009"/>
      <c r="PKI117" s="1009"/>
      <c r="PKJ117" s="1009"/>
      <c r="PKK117" s="1009"/>
      <c r="PKL117" s="1009"/>
      <c r="PKM117" s="1009"/>
      <c r="PKN117" s="1009"/>
      <c r="PKO117" s="1009"/>
      <c r="PKP117" s="1009"/>
      <c r="PKQ117" s="1009"/>
      <c r="PKR117" s="1009"/>
      <c r="PKS117" s="1009"/>
      <c r="PKT117" s="1009"/>
      <c r="PKU117" s="1009"/>
      <c r="PKV117" s="1009"/>
      <c r="PKW117" s="1009"/>
      <c r="PKX117" s="1009"/>
      <c r="PKY117" s="1009"/>
      <c r="PKZ117" s="1009"/>
      <c r="PLA117" s="1009"/>
      <c r="PLB117" s="1009"/>
      <c r="PLC117" s="1009"/>
      <c r="PLD117" s="1009"/>
      <c r="PLE117" s="1009"/>
      <c r="PLF117" s="1009"/>
      <c r="PLG117" s="1009"/>
      <c r="PLH117" s="1009"/>
      <c r="PLI117" s="1009"/>
      <c r="PLJ117" s="1009"/>
      <c r="PLK117" s="1009"/>
      <c r="PLL117" s="1009"/>
      <c r="PLM117" s="1009"/>
      <c r="PLN117" s="1009"/>
      <c r="PLO117" s="1009"/>
      <c r="PLP117" s="1009"/>
      <c r="PLQ117" s="1009"/>
      <c r="PLR117" s="1009"/>
      <c r="PLS117" s="1009"/>
      <c r="PLT117" s="1009"/>
      <c r="PLU117" s="1009"/>
      <c r="PLV117" s="1009"/>
      <c r="PLW117" s="1009"/>
      <c r="PLX117" s="1009"/>
      <c r="PLY117" s="1009"/>
      <c r="PLZ117" s="1009"/>
      <c r="PMA117" s="1009"/>
      <c r="PMB117" s="1009"/>
      <c r="PMC117" s="1009"/>
      <c r="PMD117" s="1009"/>
      <c r="PME117" s="1009"/>
      <c r="PMF117" s="1009"/>
      <c r="PMG117" s="1009"/>
      <c r="PMH117" s="1009"/>
      <c r="PMI117" s="1009"/>
      <c r="PMJ117" s="1009"/>
      <c r="PMK117" s="1009"/>
      <c r="PML117" s="1009"/>
      <c r="PMM117" s="1009"/>
      <c r="PMN117" s="1009"/>
      <c r="PMO117" s="1009"/>
      <c r="PMP117" s="1009"/>
      <c r="PMQ117" s="1009"/>
      <c r="PMR117" s="1009"/>
      <c r="PMS117" s="1009"/>
      <c r="PMT117" s="1009"/>
      <c r="PMU117" s="1009"/>
      <c r="PMV117" s="1009"/>
      <c r="PMW117" s="1009"/>
      <c r="PMX117" s="1009"/>
      <c r="PMY117" s="1009"/>
      <c r="PMZ117" s="1009"/>
      <c r="PNA117" s="1009"/>
      <c r="PNB117" s="1009"/>
      <c r="PNC117" s="1009"/>
      <c r="PND117" s="1009"/>
      <c r="PNE117" s="1009"/>
      <c r="PNF117" s="1009"/>
      <c r="PNG117" s="1009"/>
      <c r="PNH117" s="1009"/>
      <c r="PNI117" s="1009"/>
      <c r="PNJ117" s="1009"/>
      <c r="PNK117" s="1009"/>
      <c r="PNL117" s="1009"/>
      <c r="PNM117" s="1009"/>
      <c r="PNN117" s="1009"/>
      <c r="PNO117" s="1009"/>
      <c r="PNP117" s="1009"/>
      <c r="PNQ117" s="1009"/>
      <c r="PNR117" s="1009"/>
      <c r="PNS117" s="1009"/>
      <c r="PNT117" s="1009"/>
      <c r="PNU117" s="1009"/>
      <c r="PNV117" s="1009"/>
      <c r="PNW117" s="1009"/>
      <c r="PNX117" s="1009"/>
      <c r="PNY117" s="1009"/>
      <c r="PNZ117" s="1009"/>
      <c r="POA117" s="1009"/>
      <c r="POB117" s="1009"/>
      <c r="POC117" s="1009"/>
      <c r="POD117" s="1009"/>
      <c r="POE117" s="1009"/>
      <c r="POF117" s="1009"/>
      <c r="POG117" s="1009"/>
      <c r="POH117" s="1009"/>
      <c r="POI117" s="1009"/>
      <c r="POJ117" s="1009"/>
      <c r="POK117" s="1009"/>
      <c r="POL117" s="1009"/>
      <c r="POM117" s="1009"/>
      <c r="PON117" s="1009"/>
      <c r="POO117" s="1009"/>
      <c r="POP117" s="1009"/>
      <c r="POQ117" s="1009"/>
      <c r="POR117" s="1009"/>
      <c r="POS117" s="1009"/>
      <c r="POT117" s="1009"/>
      <c r="POU117" s="1009"/>
      <c r="POV117" s="1009"/>
      <c r="POW117" s="1009"/>
      <c r="POX117" s="1009"/>
      <c r="POY117" s="1009"/>
      <c r="POZ117" s="1009"/>
      <c r="PPA117" s="1009"/>
      <c r="PPB117" s="1009"/>
      <c r="PPC117" s="1009"/>
      <c r="PPD117" s="1009"/>
      <c r="PPE117" s="1009"/>
      <c r="PPF117" s="1009"/>
      <c r="PPG117" s="1009"/>
      <c r="PPH117" s="1009"/>
      <c r="PPI117" s="1009"/>
      <c r="PPJ117" s="1009"/>
      <c r="PPK117" s="1009"/>
      <c r="PPL117" s="1009"/>
      <c r="PPM117" s="1009"/>
      <c r="PPN117" s="1009"/>
      <c r="PPO117" s="1009"/>
      <c r="PPP117" s="1009"/>
      <c r="PPQ117" s="1009"/>
      <c r="PPR117" s="1009"/>
      <c r="PPS117" s="1009"/>
      <c r="PPT117" s="1009"/>
      <c r="PPU117" s="1009"/>
      <c r="PPV117" s="1009"/>
      <c r="PPW117" s="1009"/>
      <c r="PPX117" s="1009"/>
      <c r="PPY117" s="1009"/>
      <c r="PPZ117" s="1009"/>
      <c r="PQA117" s="1009"/>
      <c r="PQB117" s="1009"/>
      <c r="PQC117" s="1009"/>
      <c r="PQD117" s="1009"/>
      <c r="PQE117" s="1009"/>
      <c r="PQF117" s="1009"/>
      <c r="PQG117" s="1009"/>
      <c r="PQH117" s="1009"/>
      <c r="PQI117" s="1009"/>
      <c r="PQJ117" s="1009"/>
      <c r="PQK117" s="1009"/>
      <c r="PQL117" s="1009"/>
      <c r="PQM117" s="1009"/>
      <c r="PQN117" s="1009"/>
      <c r="PQO117" s="1009"/>
      <c r="PQP117" s="1009"/>
      <c r="PQQ117" s="1009"/>
      <c r="PQR117" s="1009"/>
      <c r="PQS117" s="1009"/>
      <c r="PQT117" s="1009"/>
      <c r="PQU117" s="1009"/>
      <c r="PQV117" s="1009"/>
      <c r="PQW117" s="1009"/>
      <c r="PQX117" s="1009"/>
      <c r="PQY117" s="1009"/>
      <c r="PQZ117" s="1009"/>
      <c r="PRA117" s="1009"/>
      <c r="PRB117" s="1009"/>
      <c r="PRC117" s="1009"/>
      <c r="PRD117" s="1009"/>
      <c r="PRE117" s="1009"/>
      <c r="PRF117" s="1009"/>
      <c r="PRG117" s="1009"/>
      <c r="PRH117" s="1009"/>
      <c r="PRI117" s="1009"/>
      <c r="PRJ117" s="1009"/>
      <c r="PRK117" s="1009"/>
      <c r="PRL117" s="1009"/>
      <c r="PRM117" s="1009"/>
      <c r="PRN117" s="1009"/>
      <c r="PRO117" s="1009"/>
      <c r="PRP117" s="1009"/>
      <c r="PRQ117" s="1009"/>
      <c r="PRR117" s="1009"/>
      <c r="PRS117" s="1009"/>
      <c r="PRT117" s="1009"/>
      <c r="PRU117" s="1009"/>
      <c r="PRV117" s="1009"/>
      <c r="PRW117" s="1009"/>
      <c r="PRX117" s="1009"/>
      <c r="PRY117" s="1009"/>
      <c r="PRZ117" s="1009"/>
      <c r="PSA117" s="1009"/>
      <c r="PSB117" s="1009"/>
      <c r="PSC117" s="1009"/>
      <c r="PSD117" s="1009"/>
      <c r="PSE117" s="1009"/>
      <c r="PSF117" s="1009"/>
      <c r="PSG117" s="1009"/>
      <c r="PSH117" s="1009"/>
      <c r="PSI117" s="1009"/>
      <c r="PSJ117" s="1009"/>
      <c r="PSK117" s="1009"/>
      <c r="PSL117" s="1009"/>
      <c r="PSM117" s="1009"/>
      <c r="PSN117" s="1009"/>
      <c r="PSO117" s="1009"/>
      <c r="PSP117" s="1009"/>
      <c r="PSQ117" s="1009"/>
      <c r="PSR117" s="1009"/>
      <c r="PSS117" s="1009"/>
      <c r="PST117" s="1009"/>
      <c r="PSU117" s="1009"/>
      <c r="PSV117" s="1009"/>
      <c r="PSW117" s="1009"/>
      <c r="PSX117" s="1009"/>
      <c r="PSY117" s="1009"/>
      <c r="PSZ117" s="1009"/>
      <c r="PTA117" s="1009"/>
      <c r="PTB117" s="1009"/>
      <c r="PTC117" s="1009"/>
      <c r="PTD117" s="1009"/>
      <c r="PTE117" s="1009"/>
      <c r="PTF117" s="1009"/>
      <c r="PTG117" s="1009"/>
      <c r="PTH117" s="1009"/>
      <c r="PTI117" s="1009"/>
      <c r="PTJ117" s="1009"/>
      <c r="PTK117" s="1009"/>
      <c r="PTL117" s="1009"/>
      <c r="PTM117" s="1009"/>
      <c r="PTN117" s="1009"/>
      <c r="PTO117" s="1009"/>
      <c r="PTP117" s="1009"/>
      <c r="PTQ117" s="1009"/>
      <c r="PTR117" s="1009"/>
      <c r="PTS117" s="1009"/>
      <c r="PTT117" s="1009"/>
      <c r="PTU117" s="1009"/>
      <c r="PTV117" s="1009"/>
      <c r="PTW117" s="1009"/>
      <c r="PTX117" s="1009"/>
      <c r="PTY117" s="1009"/>
      <c r="PTZ117" s="1009"/>
      <c r="PUA117" s="1009"/>
      <c r="PUB117" s="1009"/>
      <c r="PUC117" s="1009"/>
      <c r="PUD117" s="1009"/>
      <c r="PUE117" s="1009"/>
      <c r="PUF117" s="1009"/>
      <c r="PUG117" s="1009"/>
      <c r="PUH117" s="1009"/>
      <c r="PUI117" s="1009"/>
      <c r="PUJ117" s="1009"/>
      <c r="PUK117" s="1009"/>
      <c r="PUL117" s="1009"/>
      <c r="PUM117" s="1009"/>
      <c r="PUN117" s="1009"/>
      <c r="PUO117" s="1009"/>
      <c r="PUP117" s="1009"/>
      <c r="PUQ117" s="1009"/>
      <c r="PUR117" s="1009"/>
      <c r="PUS117" s="1009"/>
      <c r="PUT117" s="1009"/>
      <c r="PUU117" s="1009"/>
      <c r="PUV117" s="1009"/>
      <c r="PUW117" s="1009"/>
      <c r="PUX117" s="1009"/>
      <c r="PUY117" s="1009"/>
      <c r="PUZ117" s="1009"/>
      <c r="PVA117" s="1009"/>
      <c r="PVB117" s="1009"/>
      <c r="PVC117" s="1009"/>
      <c r="PVD117" s="1009"/>
      <c r="PVE117" s="1009"/>
      <c r="PVF117" s="1009"/>
      <c r="PVG117" s="1009"/>
      <c r="PVH117" s="1009"/>
      <c r="PVI117" s="1009"/>
      <c r="PVJ117" s="1009"/>
      <c r="PVK117" s="1009"/>
      <c r="PVL117" s="1009"/>
      <c r="PVM117" s="1009"/>
      <c r="PVN117" s="1009"/>
      <c r="PVO117" s="1009"/>
      <c r="PVP117" s="1009"/>
      <c r="PVQ117" s="1009"/>
      <c r="PVR117" s="1009"/>
      <c r="PVS117" s="1009"/>
      <c r="PVT117" s="1009"/>
      <c r="PVU117" s="1009"/>
      <c r="PVV117" s="1009"/>
      <c r="PVW117" s="1009"/>
      <c r="PVX117" s="1009"/>
      <c r="PVY117" s="1009"/>
      <c r="PVZ117" s="1009"/>
      <c r="PWA117" s="1009"/>
      <c r="PWB117" s="1009"/>
      <c r="PWC117" s="1009"/>
      <c r="PWD117" s="1009"/>
      <c r="PWE117" s="1009"/>
      <c r="PWF117" s="1009"/>
      <c r="PWG117" s="1009"/>
      <c r="PWH117" s="1009"/>
      <c r="PWI117" s="1009"/>
      <c r="PWJ117" s="1009"/>
      <c r="PWK117" s="1009"/>
      <c r="PWL117" s="1009"/>
      <c r="PWM117" s="1009"/>
      <c r="PWN117" s="1009"/>
      <c r="PWO117" s="1009"/>
      <c r="PWP117" s="1009"/>
      <c r="PWQ117" s="1009"/>
      <c r="PWR117" s="1009"/>
      <c r="PWS117" s="1009"/>
      <c r="PWT117" s="1009"/>
      <c r="PWU117" s="1009"/>
      <c r="PWV117" s="1009"/>
      <c r="PWW117" s="1009"/>
      <c r="PWX117" s="1009"/>
      <c r="PWY117" s="1009"/>
      <c r="PWZ117" s="1009"/>
      <c r="PXA117" s="1009"/>
      <c r="PXB117" s="1009"/>
      <c r="PXC117" s="1009"/>
      <c r="PXD117" s="1009"/>
      <c r="PXE117" s="1009"/>
      <c r="PXF117" s="1009"/>
      <c r="PXG117" s="1009"/>
      <c r="PXH117" s="1009"/>
      <c r="PXI117" s="1009"/>
      <c r="PXJ117" s="1009"/>
      <c r="PXK117" s="1009"/>
      <c r="PXL117" s="1009"/>
      <c r="PXM117" s="1009"/>
      <c r="PXN117" s="1009"/>
      <c r="PXO117" s="1009"/>
      <c r="PXP117" s="1009"/>
      <c r="PXQ117" s="1009"/>
      <c r="PXR117" s="1009"/>
      <c r="PXS117" s="1009"/>
      <c r="PXT117" s="1009"/>
      <c r="PXU117" s="1009"/>
      <c r="PXV117" s="1009"/>
      <c r="PXW117" s="1009"/>
      <c r="PXX117" s="1009"/>
      <c r="PXY117" s="1009"/>
      <c r="PXZ117" s="1009"/>
      <c r="PYA117" s="1009"/>
      <c r="PYB117" s="1009"/>
      <c r="PYC117" s="1009"/>
      <c r="PYD117" s="1009"/>
      <c r="PYE117" s="1009"/>
      <c r="PYF117" s="1009"/>
      <c r="PYG117" s="1009"/>
      <c r="PYH117" s="1009"/>
      <c r="PYI117" s="1009"/>
      <c r="PYJ117" s="1009"/>
      <c r="PYK117" s="1009"/>
      <c r="PYL117" s="1009"/>
      <c r="PYM117" s="1009"/>
      <c r="PYN117" s="1009"/>
      <c r="PYO117" s="1009"/>
      <c r="PYP117" s="1009"/>
      <c r="PYQ117" s="1009"/>
      <c r="PYR117" s="1009"/>
      <c r="PYS117" s="1009"/>
      <c r="PYT117" s="1009"/>
      <c r="PYU117" s="1009"/>
      <c r="PYV117" s="1009"/>
      <c r="PYW117" s="1009"/>
      <c r="PYX117" s="1009"/>
      <c r="PYY117" s="1009"/>
      <c r="PYZ117" s="1009"/>
      <c r="PZA117" s="1009"/>
      <c r="PZB117" s="1009"/>
      <c r="PZC117" s="1009"/>
      <c r="PZD117" s="1009"/>
      <c r="PZE117" s="1009"/>
      <c r="PZF117" s="1009"/>
      <c r="PZG117" s="1009"/>
      <c r="PZH117" s="1009"/>
      <c r="PZI117" s="1009"/>
      <c r="PZJ117" s="1009"/>
      <c r="PZK117" s="1009"/>
      <c r="PZL117" s="1009"/>
      <c r="PZM117" s="1009"/>
      <c r="PZN117" s="1009"/>
      <c r="PZO117" s="1009"/>
      <c r="PZP117" s="1009"/>
      <c r="PZQ117" s="1009"/>
      <c r="PZR117" s="1009"/>
      <c r="PZS117" s="1009"/>
      <c r="PZT117" s="1009"/>
      <c r="PZU117" s="1009"/>
      <c r="PZV117" s="1009"/>
      <c r="PZW117" s="1009"/>
      <c r="PZX117" s="1009"/>
      <c r="PZY117" s="1009"/>
      <c r="PZZ117" s="1009"/>
      <c r="QAA117" s="1009"/>
      <c r="QAB117" s="1009"/>
      <c r="QAC117" s="1009"/>
      <c r="QAD117" s="1009"/>
      <c r="QAE117" s="1009"/>
      <c r="QAF117" s="1009"/>
      <c r="QAG117" s="1009"/>
      <c r="QAH117" s="1009"/>
      <c r="QAI117" s="1009"/>
      <c r="QAJ117" s="1009"/>
      <c r="QAK117" s="1009"/>
      <c r="QAL117" s="1009"/>
      <c r="QAM117" s="1009"/>
      <c r="QAN117" s="1009"/>
      <c r="QAO117" s="1009"/>
      <c r="QAP117" s="1009"/>
      <c r="QAQ117" s="1009"/>
      <c r="QAR117" s="1009"/>
      <c r="QAS117" s="1009"/>
      <c r="QAT117" s="1009"/>
      <c r="QAU117" s="1009"/>
      <c r="QAV117" s="1009"/>
      <c r="QAW117" s="1009"/>
      <c r="QAX117" s="1009"/>
      <c r="QAY117" s="1009"/>
      <c r="QAZ117" s="1009"/>
      <c r="QBA117" s="1009"/>
      <c r="QBB117" s="1009"/>
      <c r="QBC117" s="1009"/>
      <c r="QBD117" s="1009"/>
      <c r="QBE117" s="1009"/>
      <c r="QBF117" s="1009"/>
      <c r="QBG117" s="1009"/>
      <c r="QBH117" s="1009"/>
      <c r="QBI117" s="1009"/>
      <c r="QBJ117" s="1009"/>
      <c r="QBK117" s="1009"/>
      <c r="QBL117" s="1009"/>
      <c r="QBM117" s="1009"/>
      <c r="QBN117" s="1009"/>
      <c r="QBO117" s="1009"/>
      <c r="QBP117" s="1009"/>
      <c r="QBQ117" s="1009"/>
      <c r="QBR117" s="1009"/>
      <c r="QBS117" s="1009"/>
      <c r="QBT117" s="1009"/>
      <c r="QBU117" s="1009"/>
      <c r="QBV117" s="1009"/>
      <c r="QBW117" s="1009"/>
      <c r="QBX117" s="1009"/>
      <c r="QBY117" s="1009"/>
      <c r="QBZ117" s="1009"/>
      <c r="QCA117" s="1009"/>
      <c r="QCB117" s="1009"/>
      <c r="QCC117" s="1009"/>
      <c r="QCD117" s="1009"/>
      <c r="QCE117" s="1009"/>
      <c r="QCF117" s="1009"/>
      <c r="QCG117" s="1009"/>
      <c r="QCH117" s="1009"/>
      <c r="QCI117" s="1009"/>
      <c r="QCJ117" s="1009"/>
      <c r="QCK117" s="1009"/>
      <c r="QCL117" s="1009"/>
      <c r="QCM117" s="1009"/>
      <c r="QCN117" s="1009"/>
      <c r="QCO117" s="1009"/>
      <c r="QCP117" s="1009"/>
      <c r="QCQ117" s="1009"/>
      <c r="QCR117" s="1009"/>
      <c r="QCS117" s="1009"/>
      <c r="QCT117" s="1009"/>
      <c r="QCU117" s="1009"/>
      <c r="QCV117" s="1009"/>
      <c r="QCW117" s="1009"/>
      <c r="QCX117" s="1009"/>
      <c r="QCY117" s="1009"/>
      <c r="QCZ117" s="1009"/>
      <c r="QDA117" s="1009"/>
      <c r="QDB117" s="1009"/>
      <c r="QDC117" s="1009"/>
      <c r="QDD117" s="1009"/>
      <c r="QDE117" s="1009"/>
      <c r="QDF117" s="1009"/>
      <c r="QDG117" s="1009"/>
      <c r="QDH117" s="1009"/>
      <c r="QDI117" s="1009"/>
      <c r="QDJ117" s="1009"/>
      <c r="QDK117" s="1009"/>
      <c r="QDL117" s="1009"/>
      <c r="QDM117" s="1009"/>
      <c r="QDN117" s="1009"/>
      <c r="QDO117" s="1009"/>
      <c r="QDP117" s="1009"/>
      <c r="QDQ117" s="1009"/>
      <c r="QDR117" s="1009"/>
      <c r="QDS117" s="1009"/>
      <c r="QDT117" s="1009"/>
      <c r="QDU117" s="1009"/>
      <c r="QDV117" s="1009"/>
      <c r="QDW117" s="1009"/>
      <c r="QDX117" s="1009"/>
      <c r="QDY117" s="1009"/>
      <c r="QDZ117" s="1009"/>
      <c r="QEA117" s="1009"/>
      <c r="QEB117" s="1009"/>
      <c r="QEC117" s="1009"/>
      <c r="QED117" s="1009"/>
      <c r="QEE117" s="1009"/>
      <c r="QEF117" s="1009"/>
      <c r="QEG117" s="1009"/>
      <c r="QEH117" s="1009"/>
      <c r="QEI117" s="1009"/>
      <c r="QEJ117" s="1009"/>
      <c r="QEK117" s="1009"/>
      <c r="QEL117" s="1009"/>
      <c r="QEM117" s="1009"/>
      <c r="QEN117" s="1009"/>
      <c r="QEO117" s="1009"/>
      <c r="QEP117" s="1009"/>
      <c r="QEQ117" s="1009"/>
      <c r="QER117" s="1009"/>
      <c r="QES117" s="1009"/>
      <c r="QET117" s="1009"/>
      <c r="QEU117" s="1009"/>
      <c r="QEV117" s="1009"/>
      <c r="QEW117" s="1009"/>
      <c r="QEX117" s="1009"/>
      <c r="QEY117" s="1009"/>
      <c r="QEZ117" s="1009"/>
      <c r="QFA117" s="1009"/>
      <c r="QFB117" s="1009"/>
      <c r="QFC117" s="1009"/>
      <c r="QFD117" s="1009"/>
      <c r="QFE117" s="1009"/>
      <c r="QFF117" s="1009"/>
      <c r="QFG117" s="1009"/>
      <c r="QFH117" s="1009"/>
      <c r="QFI117" s="1009"/>
      <c r="QFJ117" s="1009"/>
      <c r="QFK117" s="1009"/>
      <c r="QFL117" s="1009"/>
      <c r="QFM117" s="1009"/>
      <c r="QFN117" s="1009"/>
      <c r="QFO117" s="1009"/>
      <c r="QFP117" s="1009"/>
      <c r="QFQ117" s="1009"/>
      <c r="QFR117" s="1009"/>
      <c r="QFS117" s="1009"/>
      <c r="QFT117" s="1009"/>
      <c r="QFU117" s="1009"/>
      <c r="QFV117" s="1009"/>
      <c r="QFW117" s="1009"/>
      <c r="QFX117" s="1009"/>
      <c r="QFY117" s="1009"/>
      <c r="QFZ117" s="1009"/>
      <c r="QGA117" s="1009"/>
      <c r="QGB117" s="1009"/>
      <c r="QGC117" s="1009"/>
      <c r="QGD117" s="1009"/>
      <c r="QGE117" s="1009"/>
      <c r="QGF117" s="1009"/>
      <c r="QGG117" s="1009"/>
      <c r="QGH117" s="1009"/>
      <c r="QGI117" s="1009"/>
      <c r="QGJ117" s="1009"/>
      <c r="QGK117" s="1009"/>
      <c r="QGL117" s="1009"/>
      <c r="QGM117" s="1009"/>
      <c r="QGN117" s="1009"/>
      <c r="QGO117" s="1009"/>
      <c r="QGP117" s="1009"/>
      <c r="QGQ117" s="1009"/>
      <c r="QGR117" s="1009"/>
      <c r="QGS117" s="1009"/>
      <c r="QGT117" s="1009"/>
      <c r="QGU117" s="1009"/>
      <c r="QGV117" s="1009"/>
      <c r="QGW117" s="1009"/>
      <c r="QGX117" s="1009"/>
      <c r="QGY117" s="1009"/>
      <c r="QGZ117" s="1009"/>
      <c r="QHA117" s="1009"/>
      <c r="QHB117" s="1009"/>
      <c r="QHC117" s="1009"/>
      <c r="QHD117" s="1009"/>
      <c r="QHE117" s="1009"/>
      <c r="QHF117" s="1009"/>
      <c r="QHG117" s="1009"/>
      <c r="QHH117" s="1009"/>
      <c r="QHI117" s="1009"/>
      <c r="QHJ117" s="1009"/>
      <c r="QHK117" s="1009"/>
      <c r="QHL117" s="1009"/>
      <c r="QHM117" s="1009"/>
      <c r="QHN117" s="1009"/>
      <c r="QHO117" s="1009"/>
      <c r="QHP117" s="1009"/>
      <c r="QHQ117" s="1009"/>
      <c r="QHR117" s="1009"/>
      <c r="QHS117" s="1009"/>
      <c r="QHT117" s="1009"/>
      <c r="QHU117" s="1009"/>
      <c r="QHV117" s="1009"/>
      <c r="QHW117" s="1009"/>
      <c r="QHX117" s="1009"/>
      <c r="QHY117" s="1009"/>
      <c r="QHZ117" s="1009"/>
      <c r="QIA117" s="1009"/>
      <c r="QIB117" s="1009"/>
      <c r="QIC117" s="1009"/>
      <c r="QID117" s="1009"/>
      <c r="QIE117" s="1009"/>
      <c r="QIF117" s="1009"/>
      <c r="QIG117" s="1009"/>
      <c r="QIH117" s="1009"/>
      <c r="QII117" s="1009"/>
      <c r="QIJ117" s="1009"/>
      <c r="QIK117" s="1009"/>
      <c r="QIL117" s="1009"/>
      <c r="QIM117" s="1009"/>
      <c r="QIN117" s="1009"/>
      <c r="QIO117" s="1009"/>
      <c r="QIP117" s="1009"/>
      <c r="QIQ117" s="1009"/>
      <c r="QIR117" s="1009"/>
      <c r="QIS117" s="1009"/>
      <c r="QIT117" s="1009"/>
      <c r="QIU117" s="1009"/>
      <c r="QIV117" s="1009"/>
      <c r="QIW117" s="1009"/>
      <c r="QIX117" s="1009"/>
      <c r="QIY117" s="1009"/>
      <c r="QIZ117" s="1009"/>
      <c r="QJA117" s="1009"/>
      <c r="QJB117" s="1009"/>
      <c r="QJC117" s="1009"/>
      <c r="QJD117" s="1009"/>
      <c r="QJE117" s="1009"/>
      <c r="QJF117" s="1009"/>
      <c r="QJG117" s="1009"/>
      <c r="QJH117" s="1009"/>
      <c r="QJI117" s="1009"/>
      <c r="QJJ117" s="1009"/>
      <c r="QJK117" s="1009"/>
      <c r="QJL117" s="1009"/>
      <c r="QJM117" s="1009"/>
      <c r="QJN117" s="1009"/>
      <c r="QJO117" s="1009"/>
      <c r="QJP117" s="1009"/>
      <c r="QJQ117" s="1009"/>
      <c r="QJR117" s="1009"/>
      <c r="QJS117" s="1009"/>
      <c r="QJT117" s="1009"/>
      <c r="QJU117" s="1009"/>
      <c r="QJV117" s="1009"/>
      <c r="QJW117" s="1009"/>
      <c r="QJX117" s="1009"/>
      <c r="QJY117" s="1009"/>
      <c r="QJZ117" s="1009"/>
      <c r="QKA117" s="1009"/>
      <c r="QKB117" s="1009"/>
      <c r="QKC117" s="1009"/>
      <c r="QKD117" s="1009"/>
      <c r="QKE117" s="1009"/>
      <c r="QKF117" s="1009"/>
      <c r="QKG117" s="1009"/>
      <c r="QKH117" s="1009"/>
      <c r="QKI117" s="1009"/>
      <c r="QKJ117" s="1009"/>
      <c r="QKK117" s="1009"/>
      <c r="QKL117" s="1009"/>
      <c r="QKM117" s="1009"/>
      <c r="QKN117" s="1009"/>
      <c r="QKO117" s="1009"/>
      <c r="QKP117" s="1009"/>
      <c r="QKQ117" s="1009"/>
      <c r="QKR117" s="1009"/>
      <c r="QKS117" s="1009"/>
      <c r="QKT117" s="1009"/>
      <c r="QKU117" s="1009"/>
      <c r="QKV117" s="1009"/>
      <c r="QKW117" s="1009"/>
      <c r="QKX117" s="1009"/>
      <c r="QKY117" s="1009"/>
      <c r="QKZ117" s="1009"/>
      <c r="QLA117" s="1009"/>
      <c r="QLB117" s="1009"/>
      <c r="QLC117" s="1009"/>
      <c r="QLD117" s="1009"/>
      <c r="QLE117" s="1009"/>
      <c r="QLF117" s="1009"/>
      <c r="QLG117" s="1009"/>
      <c r="QLH117" s="1009"/>
      <c r="QLI117" s="1009"/>
      <c r="QLJ117" s="1009"/>
      <c r="QLK117" s="1009"/>
      <c r="QLL117" s="1009"/>
      <c r="QLM117" s="1009"/>
      <c r="QLN117" s="1009"/>
      <c r="QLO117" s="1009"/>
      <c r="QLP117" s="1009"/>
      <c r="QLQ117" s="1009"/>
      <c r="QLR117" s="1009"/>
      <c r="QLS117" s="1009"/>
      <c r="QLT117" s="1009"/>
      <c r="QLU117" s="1009"/>
      <c r="QLV117" s="1009"/>
      <c r="QLW117" s="1009"/>
      <c r="QLX117" s="1009"/>
      <c r="QLY117" s="1009"/>
      <c r="QLZ117" s="1009"/>
      <c r="QMA117" s="1009"/>
      <c r="QMB117" s="1009"/>
      <c r="QMC117" s="1009"/>
      <c r="QMD117" s="1009"/>
      <c r="QME117" s="1009"/>
      <c r="QMF117" s="1009"/>
      <c r="QMG117" s="1009"/>
      <c r="QMH117" s="1009"/>
      <c r="QMI117" s="1009"/>
      <c r="QMJ117" s="1009"/>
      <c r="QMK117" s="1009"/>
      <c r="QML117" s="1009"/>
      <c r="QMM117" s="1009"/>
      <c r="QMN117" s="1009"/>
      <c r="QMO117" s="1009"/>
      <c r="QMP117" s="1009"/>
      <c r="QMQ117" s="1009"/>
      <c r="QMR117" s="1009"/>
      <c r="QMS117" s="1009"/>
      <c r="QMT117" s="1009"/>
      <c r="QMU117" s="1009"/>
      <c r="QMV117" s="1009"/>
      <c r="QMW117" s="1009"/>
      <c r="QMX117" s="1009"/>
      <c r="QMY117" s="1009"/>
      <c r="QMZ117" s="1009"/>
      <c r="QNA117" s="1009"/>
      <c r="QNB117" s="1009"/>
      <c r="QNC117" s="1009"/>
      <c r="QND117" s="1009"/>
      <c r="QNE117" s="1009"/>
      <c r="QNF117" s="1009"/>
      <c r="QNG117" s="1009"/>
      <c r="QNH117" s="1009"/>
      <c r="QNI117" s="1009"/>
      <c r="QNJ117" s="1009"/>
      <c r="QNK117" s="1009"/>
      <c r="QNL117" s="1009"/>
      <c r="QNM117" s="1009"/>
      <c r="QNN117" s="1009"/>
      <c r="QNO117" s="1009"/>
      <c r="QNP117" s="1009"/>
      <c r="QNQ117" s="1009"/>
      <c r="QNR117" s="1009"/>
      <c r="QNS117" s="1009"/>
      <c r="QNT117" s="1009"/>
      <c r="QNU117" s="1009"/>
      <c r="QNV117" s="1009"/>
      <c r="QNW117" s="1009"/>
      <c r="QNX117" s="1009"/>
      <c r="QNY117" s="1009"/>
      <c r="QNZ117" s="1009"/>
      <c r="QOA117" s="1009"/>
      <c r="QOB117" s="1009"/>
      <c r="QOC117" s="1009"/>
      <c r="QOD117" s="1009"/>
      <c r="QOE117" s="1009"/>
      <c r="QOF117" s="1009"/>
      <c r="QOG117" s="1009"/>
      <c r="QOH117" s="1009"/>
      <c r="QOI117" s="1009"/>
      <c r="QOJ117" s="1009"/>
      <c r="QOK117" s="1009"/>
      <c r="QOL117" s="1009"/>
      <c r="QOM117" s="1009"/>
      <c r="QON117" s="1009"/>
      <c r="QOO117" s="1009"/>
      <c r="QOP117" s="1009"/>
      <c r="QOQ117" s="1009"/>
      <c r="QOR117" s="1009"/>
      <c r="QOS117" s="1009"/>
      <c r="QOT117" s="1009"/>
      <c r="QOU117" s="1009"/>
      <c r="QOV117" s="1009"/>
      <c r="QOW117" s="1009"/>
      <c r="QOX117" s="1009"/>
      <c r="QOY117" s="1009"/>
      <c r="QOZ117" s="1009"/>
      <c r="QPA117" s="1009"/>
      <c r="QPB117" s="1009"/>
      <c r="QPC117" s="1009"/>
      <c r="QPD117" s="1009"/>
      <c r="QPE117" s="1009"/>
      <c r="QPF117" s="1009"/>
      <c r="QPG117" s="1009"/>
      <c r="QPH117" s="1009"/>
      <c r="QPI117" s="1009"/>
      <c r="QPJ117" s="1009"/>
      <c r="QPK117" s="1009"/>
      <c r="QPL117" s="1009"/>
      <c r="QPM117" s="1009"/>
      <c r="QPN117" s="1009"/>
      <c r="QPO117" s="1009"/>
      <c r="QPP117" s="1009"/>
      <c r="QPQ117" s="1009"/>
      <c r="QPR117" s="1009"/>
      <c r="QPS117" s="1009"/>
      <c r="QPT117" s="1009"/>
      <c r="QPU117" s="1009"/>
      <c r="QPV117" s="1009"/>
      <c r="QPW117" s="1009"/>
      <c r="QPX117" s="1009"/>
      <c r="QPY117" s="1009"/>
      <c r="QPZ117" s="1009"/>
      <c r="QQA117" s="1009"/>
      <c r="QQB117" s="1009"/>
      <c r="QQC117" s="1009"/>
      <c r="QQD117" s="1009"/>
      <c r="QQE117" s="1009"/>
      <c r="QQF117" s="1009"/>
      <c r="QQG117" s="1009"/>
      <c r="QQH117" s="1009"/>
      <c r="QQI117" s="1009"/>
      <c r="QQJ117" s="1009"/>
      <c r="QQK117" s="1009"/>
      <c r="QQL117" s="1009"/>
      <c r="QQM117" s="1009"/>
      <c r="QQN117" s="1009"/>
      <c r="QQO117" s="1009"/>
      <c r="QQP117" s="1009"/>
      <c r="QQQ117" s="1009"/>
      <c r="QQR117" s="1009"/>
      <c r="QQS117" s="1009"/>
      <c r="QQT117" s="1009"/>
      <c r="QQU117" s="1009"/>
      <c r="QQV117" s="1009"/>
      <c r="QQW117" s="1009"/>
      <c r="QQX117" s="1009"/>
      <c r="QQY117" s="1009"/>
      <c r="QQZ117" s="1009"/>
      <c r="QRA117" s="1009"/>
      <c r="QRB117" s="1009"/>
      <c r="QRC117" s="1009"/>
      <c r="QRD117" s="1009"/>
      <c r="QRE117" s="1009"/>
      <c r="QRF117" s="1009"/>
      <c r="QRG117" s="1009"/>
      <c r="QRH117" s="1009"/>
      <c r="QRI117" s="1009"/>
      <c r="QRJ117" s="1009"/>
      <c r="QRK117" s="1009"/>
      <c r="QRL117" s="1009"/>
      <c r="QRM117" s="1009"/>
      <c r="QRN117" s="1009"/>
      <c r="QRO117" s="1009"/>
      <c r="QRP117" s="1009"/>
      <c r="QRQ117" s="1009"/>
      <c r="QRR117" s="1009"/>
      <c r="QRS117" s="1009"/>
      <c r="QRT117" s="1009"/>
      <c r="QRU117" s="1009"/>
      <c r="QRV117" s="1009"/>
      <c r="QRW117" s="1009"/>
      <c r="QRX117" s="1009"/>
      <c r="QRY117" s="1009"/>
      <c r="QRZ117" s="1009"/>
      <c r="QSA117" s="1009"/>
      <c r="QSB117" s="1009"/>
      <c r="QSC117" s="1009"/>
      <c r="QSD117" s="1009"/>
      <c r="QSE117" s="1009"/>
      <c r="QSF117" s="1009"/>
      <c r="QSG117" s="1009"/>
      <c r="QSH117" s="1009"/>
      <c r="QSI117" s="1009"/>
      <c r="QSJ117" s="1009"/>
      <c r="QSK117" s="1009"/>
      <c r="QSL117" s="1009"/>
      <c r="QSM117" s="1009"/>
      <c r="QSN117" s="1009"/>
      <c r="QSO117" s="1009"/>
      <c r="QSP117" s="1009"/>
      <c r="QSQ117" s="1009"/>
      <c r="QSR117" s="1009"/>
      <c r="QSS117" s="1009"/>
      <c r="QST117" s="1009"/>
      <c r="QSU117" s="1009"/>
      <c r="QSV117" s="1009"/>
      <c r="QSW117" s="1009"/>
      <c r="QSX117" s="1009"/>
      <c r="QSY117" s="1009"/>
      <c r="QSZ117" s="1009"/>
      <c r="QTA117" s="1009"/>
      <c r="QTB117" s="1009"/>
      <c r="QTC117" s="1009"/>
      <c r="QTD117" s="1009"/>
      <c r="QTE117" s="1009"/>
      <c r="QTF117" s="1009"/>
      <c r="QTG117" s="1009"/>
      <c r="QTH117" s="1009"/>
      <c r="QTI117" s="1009"/>
      <c r="QTJ117" s="1009"/>
      <c r="QTK117" s="1009"/>
      <c r="QTL117" s="1009"/>
      <c r="QTM117" s="1009"/>
      <c r="QTN117" s="1009"/>
      <c r="QTO117" s="1009"/>
      <c r="QTP117" s="1009"/>
      <c r="QTQ117" s="1009"/>
      <c r="QTR117" s="1009"/>
      <c r="QTS117" s="1009"/>
      <c r="QTT117" s="1009"/>
      <c r="QTU117" s="1009"/>
      <c r="QTV117" s="1009"/>
      <c r="QTW117" s="1009"/>
      <c r="QTX117" s="1009"/>
      <c r="QTY117" s="1009"/>
      <c r="QTZ117" s="1009"/>
      <c r="QUA117" s="1009"/>
      <c r="QUB117" s="1009"/>
      <c r="QUC117" s="1009"/>
      <c r="QUD117" s="1009"/>
      <c r="QUE117" s="1009"/>
      <c r="QUF117" s="1009"/>
      <c r="QUG117" s="1009"/>
      <c r="QUH117" s="1009"/>
      <c r="QUI117" s="1009"/>
      <c r="QUJ117" s="1009"/>
      <c r="QUK117" s="1009"/>
      <c r="QUL117" s="1009"/>
      <c r="QUM117" s="1009"/>
      <c r="QUN117" s="1009"/>
      <c r="QUO117" s="1009"/>
      <c r="QUP117" s="1009"/>
      <c r="QUQ117" s="1009"/>
      <c r="QUR117" s="1009"/>
      <c r="QUS117" s="1009"/>
      <c r="QUT117" s="1009"/>
      <c r="QUU117" s="1009"/>
      <c r="QUV117" s="1009"/>
      <c r="QUW117" s="1009"/>
      <c r="QUX117" s="1009"/>
      <c r="QUY117" s="1009"/>
      <c r="QUZ117" s="1009"/>
      <c r="QVA117" s="1009"/>
      <c r="QVB117" s="1009"/>
      <c r="QVC117" s="1009"/>
      <c r="QVD117" s="1009"/>
      <c r="QVE117" s="1009"/>
      <c r="QVF117" s="1009"/>
      <c r="QVG117" s="1009"/>
      <c r="QVH117" s="1009"/>
      <c r="QVI117" s="1009"/>
      <c r="QVJ117" s="1009"/>
      <c r="QVK117" s="1009"/>
      <c r="QVL117" s="1009"/>
      <c r="QVM117" s="1009"/>
      <c r="QVN117" s="1009"/>
      <c r="QVO117" s="1009"/>
      <c r="QVP117" s="1009"/>
      <c r="QVQ117" s="1009"/>
      <c r="QVR117" s="1009"/>
      <c r="QVS117" s="1009"/>
      <c r="QVT117" s="1009"/>
      <c r="QVU117" s="1009"/>
      <c r="QVV117" s="1009"/>
      <c r="QVW117" s="1009"/>
      <c r="QVX117" s="1009"/>
      <c r="QVY117" s="1009"/>
      <c r="QVZ117" s="1009"/>
      <c r="QWA117" s="1009"/>
      <c r="QWB117" s="1009"/>
      <c r="QWC117" s="1009"/>
      <c r="QWD117" s="1009"/>
      <c r="QWE117" s="1009"/>
      <c r="QWF117" s="1009"/>
      <c r="QWG117" s="1009"/>
      <c r="QWH117" s="1009"/>
      <c r="QWI117" s="1009"/>
      <c r="QWJ117" s="1009"/>
      <c r="QWK117" s="1009"/>
      <c r="QWL117" s="1009"/>
      <c r="QWM117" s="1009"/>
      <c r="QWN117" s="1009"/>
      <c r="QWO117" s="1009"/>
      <c r="QWP117" s="1009"/>
      <c r="QWQ117" s="1009"/>
      <c r="QWR117" s="1009"/>
      <c r="QWS117" s="1009"/>
      <c r="QWT117" s="1009"/>
      <c r="QWU117" s="1009"/>
      <c r="QWV117" s="1009"/>
      <c r="QWW117" s="1009"/>
      <c r="QWX117" s="1009"/>
      <c r="QWY117" s="1009"/>
      <c r="QWZ117" s="1009"/>
      <c r="QXA117" s="1009"/>
      <c r="QXB117" s="1009"/>
      <c r="QXC117" s="1009"/>
      <c r="QXD117" s="1009"/>
      <c r="QXE117" s="1009"/>
      <c r="QXF117" s="1009"/>
      <c r="QXG117" s="1009"/>
      <c r="QXH117" s="1009"/>
      <c r="QXI117" s="1009"/>
      <c r="QXJ117" s="1009"/>
      <c r="QXK117" s="1009"/>
      <c r="QXL117" s="1009"/>
      <c r="QXM117" s="1009"/>
      <c r="QXN117" s="1009"/>
      <c r="QXO117" s="1009"/>
      <c r="QXP117" s="1009"/>
      <c r="QXQ117" s="1009"/>
      <c r="QXR117" s="1009"/>
      <c r="QXS117" s="1009"/>
      <c r="QXT117" s="1009"/>
      <c r="QXU117" s="1009"/>
      <c r="QXV117" s="1009"/>
      <c r="QXW117" s="1009"/>
      <c r="QXX117" s="1009"/>
      <c r="QXY117" s="1009"/>
      <c r="QXZ117" s="1009"/>
      <c r="QYA117" s="1009"/>
      <c r="QYB117" s="1009"/>
      <c r="QYC117" s="1009"/>
      <c r="QYD117" s="1009"/>
      <c r="QYE117" s="1009"/>
      <c r="QYF117" s="1009"/>
      <c r="QYG117" s="1009"/>
      <c r="QYH117" s="1009"/>
      <c r="QYI117" s="1009"/>
      <c r="QYJ117" s="1009"/>
      <c r="QYK117" s="1009"/>
      <c r="QYL117" s="1009"/>
      <c r="QYM117" s="1009"/>
      <c r="QYN117" s="1009"/>
      <c r="QYO117" s="1009"/>
      <c r="QYP117" s="1009"/>
      <c r="QYQ117" s="1009"/>
      <c r="QYR117" s="1009"/>
      <c r="QYS117" s="1009"/>
      <c r="QYT117" s="1009"/>
      <c r="QYU117" s="1009"/>
      <c r="QYV117" s="1009"/>
      <c r="QYW117" s="1009"/>
      <c r="QYX117" s="1009"/>
      <c r="QYY117" s="1009"/>
      <c r="QYZ117" s="1009"/>
      <c r="QZA117" s="1009"/>
      <c r="QZB117" s="1009"/>
      <c r="QZC117" s="1009"/>
      <c r="QZD117" s="1009"/>
      <c r="QZE117" s="1009"/>
      <c r="QZF117" s="1009"/>
      <c r="QZG117" s="1009"/>
      <c r="QZH117" s="1009"/>
      <c r="QZI117" s="1009"/>
      <c r="QZJ117" s="1009"/>
      <c r="QZK117" s="1009"/>
      <c r="QZL117" s="1009"/>
      <c r="QZM117" s="1009"/>
      <c r="QZN117" s="1009"/>
      <c r="QZO117" s="1009"/>
      <c r="QZP117" s="1009"/>
      <c r="QZQ117" s="1009"/>
      <c r="QZR117" s="1009"/>
      <c r="QZS117" s="1009"/>
      <c r="QZT117" s="1009"/>
      <c r="QZU117" s="1009"/>
      <c r="QZV117" s="1009"/>
      <c r="QZW117" s="1009"/>
      <c r="QZX117" s="1009"/>
      <c r="QZY117" s="1009"/>
      <c r="QZZ117" s="1009"/>
      <c r="RAA117" s="1009"/>
      <c r="RAB117" s="1009"/>
      <c r="RAC117" s="1009"/>
      <c r="RAD117" s="1009"/>
      <c r="RAE117" s="1009"/>
      <c r="RAF117" s="1009"/>
      <c r="RAG117" s="1009"/>
      <c r="RAH117" s="1009"/>
      <c r="RAI117" s="1009"/>
      <c r="RAJ117" s="1009"/>
      <c r="RAK117" s="1009"/>
      <c r="RAL117" s="1009"/>
      <c r="RAM117" s="1009"/>
      <c r="RAN117" s="1009"/>
      <c r="RAO117" s="1009"/>
      <c r="RAP117" s="1009"/>
      <c r="RAQ117" s="1009"/>
      <c r="RAR117" s="1009"/>
      <c r="RAS117" s="1009"/>
      <c r="RAT117" s="1009"/>
      <c r="RAU117" s="1009"/>
      <c r="RAV117" s="1009"/>
      <c r="RAW117" s="1009"/>
      <c r="RAX117" s="1009"/>
      <c r="RAY117" s="1009"/>
      <c r="RAZ117" s="1009"/>
      <c r="RBA117" s="1009"/>
      <c r="RBB117" s="1009"/>
      <c r="RBC117" s="1009"/>
      <c r="RBD117" s="1009"/>
      <c r="RBE117" s="1009"/>
      <c r="RBF117" s="1009"/>
      <c r="RBG117" s="1009"/>
      <c r="RBH117" s="1009"/>
      <c r="RBI117" s="1009"/>
      <c r="RBJ117" s="1009"/>
      <c r="RBK117" s="1009"/>
      <c r="RBL117" s="1009"/>
      <c r="RBM117" s="1009"/>
      <c r="RBN117" s="1009"/>
      <c r="RBO117" s="1009"/>
      <c r="RBP117" s="1009"/>
      <c r="RBQ117" s="1009"/>
      <c r="RBR117" s="1009"/>
      <c r="RBS117" s="1009"/>
      <c r="RBT117" s="1009"/>
      <c r="RBU117" s="1009"/>
      <c r="RBV117" s="1009"/>
      <c r="RBW117" s="1009"/>
      <c r="RBX117" s="1009"/>
      <c r="RBY117" s="1009"/>
      <c r="RBZ117" s="1009"/>
      <c r="RCA117" s="1009"/>
      <c r="RCB117" s="1009"/>
      <c r="RCC117" s="1009"/>
      <c r="RCD117" s="1009"/>
      <c r="RCE117" s="1009"/>
      <c r="RCF117" s="1009"/>
      <c r="RCG117" s="1009"/>
      <c r="RCH117" s="1009"/>
      <c r="RCI117" s="1009"/>
      <c r="RCJ117" s="1009"/>
      <c r="RCK117" s="1009"/>
      <c r="RCL117" s="1009"/>
      <c r="RCM117" s="1009"/>
      <c r="RCN117" s="1009"/>
      <c r="RCO117" s="1009"/>
      <c r="RCP117" s="1009"/>
      <c r="RCQ117" s="1009"/>
      <c r="RCR117" s="1009"/>
      <c r="RCS117" s="1009"/>
      <c r="RCT117" s="1009"/>
      <c r="RCU117" s="1009"/>
      <c r="RCV117" s="1009"/>
      <c r="RCW117" s="1009"/>
      <c r="RCX117" s="1009"/>
      <c r="RCY117" s="1009"/>
      <c r="RCZ117" s="1009"/>
      <c r="RDA117" s="1009"/>
      <c r="RDB117" s="1009"/>
      <c r="RDC117" s="1009"/>
      <c r="RDD117" s="1009"/>
      <c r="RDE117" s="1009"/>
      <c r="RDF117" s="1009"/>
      <c r="RDG117" s="1009"/>
      <c r="RDH117" s="1009"/>
      <c r="RDI117" s="1009"/>
      <c r="RDJ117" s="1009"/>
      <c r="RDK117" s="1009"/>
      <c r="RDL117" s="1009"/>
      <c r="RDM117" s="1009"/>
      <c r="RDN117" s="1009"/>
      <c r="RDO117" s="1009"/>
      <c r="RDP117" s="1009"/>
      <c r="RDQ117" s="1009"/>
      <c r="RDR117" s="1009"/>
      <c r="RDS117" s="1009"/>
      <c r="RDT117" s="1009"/>
      <c r="RDU117" s="1009"/>
      <c r="RDV117" s="1009"/>
      <c r="RDW117" s="1009"/>
      <c r="RDX117" s="1009"/>
      <c r="RDY117" s="1009"/>
      <c r="RDZ117" s="1009"/>
      <c r="REA117" s="1009"/>
      <c r="REB117" s="1009"/>
      <c r="REC117" s="1009"/>
      <c r="RED117" s="1009"/>
      <c r="REE117" s="1009"/>
      <c r="REF117" s="1009"/>
      <c r="REG117" s="1009"/>
      <c r="REH117" s="1009"/>
      <c r="REI117" s="1009"/>
      <c r="REJ117" s="1009"/>
      <c r="REK117" s="1009"/>
      <c r="REL117" s="1009"/>
      <c r="REM117" s="1009"/>
      <c r="REN117" s="1009"/>
      <c r="REO117" s="1009"/>
      <c r="REP117" s="1009"/>
      <c r="REQ117" s="1009"/>
      <c r="RER117" s="1009"/>
      <c r="RES117" s="1009"/>
      <c r="RET117" s="1009"/>
      <c r="REU117" s="1009"/>
      <c r="REV117" s="1009"/>
      <c r="REW117" s="1009"/>
      <c r="REX117" s="1009"/>
      <c r="REY117" s="1009"/>
      <c r="REZ117" s="1009"/>
      <c r="RFA117" s="1009"/>
      <c r="RFB117" s="1009"/>
      <c r="RFC117" s="1009"/>
      <c r="RFD117" s="1009"/>
      <c r="RFE117" s="1009"/>
      <c r="RFF117" s="1009"/>
      <c r="RFG117" s="1009"/>
      <c r="RFH117" s="1009"/>
      <c r="RFI117" s="1009"/>
      <c r="RFJ117" s="1009"/>
      <c r="RFK117" s="1009"/>
      <c r="RFL117" s="1009"/>
      <c r="RFM117" s="1009"/>
      <c r="RFN117" s="1009"/>
      <c r="RFO117" s="1009"/>
      <c r="RFP117" s="1009"/>
      <c r="RFQ117" s="1009"/>
      <c r="RFR117" s="1009"/>
      <c r="RFS117" s="1009"/>
      <c r="RFT117" s="1009"/>
      <c r="RFU117" s="1009"/>
      <c r="RFV117" s="1009"/>
      <c r="RFW117" s="1009"/>
      <c r="RFX117" s="1009"/>
      <c r="RFY117" s="1009"/>
      <c r="RFZ117" s="1009"/>
      <c r="RGA117" s="1009"/>
      <c r="RGB117" s="1009"/>
      <c r="RGC117" s="1009"/>
      <c r="RGD117" s="1009"/>
      <c r="RGE117" s="1009"/>
      <c r="RGF117" s="1009"/>
      <c r="RGG117" s="1009"/>
      <c r="RGH117" s="1009"/>
      <c r="RGI117" s="1009"/>
      <c r="RGJ117" s="1009"/>
      <c r="RGK117" s="1009"/>
      <c r="RGL117" s="1009"/>
      <c r="RGM117" s="1009"/>
      <c r="RGN117" s="1009"/>
      <c r="RGO117" s="1009"/>
      <c r="RGP117" s="1009"/>
      <c r="RGQ117" s="1009"/>
      <c r="RGR117" s="1009"/>
      <c r="RGS117" s="1009"/>
      <c r="RGT117" s="1009"/>
      <c r="RGU117" s="1009"/>
      <c r="RGV117" s="1009"/>
      <c r="RGW117" s="1009"/>
      <c r="RGX117" s="1009"/>
      <c r="RGY117" s="1009"/>
      <c r="RGZ117" s="1009"/>
      <c r="RHA117" s="1009"/>
      <c r="RHB117" s="1009"/>
      <c r="RHC117" s="1009"/>
      <c r="RHD117" s="1009"/>
      <c r="RHE117" s="1009"/>
      <c r="RHF117" s="1009"/>
      <c r="RHG117" s="1009"/>
      <c r="RHH117" s="1009"/>
      <c r="RHI117" s="1009"/>
      <c r="RHJ117" s="1009"/>
      <c r="RHK117" s="1009"/>
      <c r="RHL117" s="1009"/>
      <c r="RHM117" s="1009"/>
      <c r="RHN117" s="1009"/>
      <c r="RHO117" s="1009"/>
      <c r="RHP117" s="1009"/>
      <c r="RHQ117" s="1009"/>
      <c r="RHR117" s="1009"/>
      <c r="RHS117" s="1009"/>
      <c r="RHT117" s="1009"/>
      <c r="RHU117" s="1009"/>
      <c r="RHV117" s="1009"/>
      <c r="RHW117" s="1009"/>
      <c r="RHX117" s="1009"/>
      <c r="RHY117" s="1009"/>
      <c r="RHZ117" s="1009"/>
      <c r="RIA117" s="1009"/>
      <c r="RIB117" s="1009"/>
      <c r="RIC117" s="1009"/>
      <c r="RID117" s="1009"/>
      <c r="RIE117" s="1009"/>
      <c r="RIF117" s="1009"/>
      <c r="RIG117" s="1009"/>
      <c r="RIH117" s="1009"/>
      <c r="RII117" s="1009"/>
      <c r="RIJ117" s="1009"/>
      <c r="RIK117" s="1009"/>
      <c r="RIL117" s="1009"/>
      <c r="RIM117" s="1009"/>
      <c r="RIN117" s="1009"/>
      <c r="RIO117" s="1009"/>
      <c r="RIP117" s="1009"/>
      <c r="RIQ117" s="1009"/>
      <c r="RIR117" s="1009"/>
      <c r="RIS117" s="1009"/>
      <c r="RIT117" s="1009"/>
      <c r="RIU117" s="1009"/>
      <c r="RIV117" s="1009"/>
      <c r="RIW117" s="1009"/>
      <c r="RIX117" s="1009"/>
      <c r="RIY117" s="1009"/>
      <c r="RIZ117" s="1009"/>
      <c r="RJA117" s="1009"/>
      <c r="RJB117" s="1009"/>
      <c r="RJC117" s="1009"/>
      <c r="RJD117" s="1009"/>
      <c r="RJE117" s="1009"/>
      <c r="RJF117" s="1009"/>
      <c r="RJG117" s="1009"/>
      <c r="RJH117" s="1009"/>
      <c r="RJI117" s="1009"/>
      <c r="RJJ117" s="1009"/>
      <c r="RJK117" s="1009"/>
      <c r="RJL117" s="1009"/>
      <c r="RJM117" s="1009"/>
      <c r="RJN117" s="1009"/>
      <c r="RJO117" s="1009"/>
      <c r="RJP117" s="1009"/>
      <c r="RJQ117" s="1009"/>
      <c r="RJR117" s="1009"/>
      <c r="RJS117" s="1009"/>
      <c r="RJT117" s="1009"/>
      <c r="RJU117" s="1009"/>
      <c r="RJV117" s="1009"/>
      <c r="RJW117" s="1009"/>
      <c r="RJX117" s="1009"/>
      <c r="RJY117" s="1009"/>
      <c r="RJZ117" s="1009"/>
      <c r="RKA117" s="1009"/>
      <c r="RKB117" s="1009"/>
      <c r="RKC117" s="1009"/>
      <c r="RKD117" s="1009"/>
      <c r="RKE117" s="1009"/>
      <c r="RKF117" s="1009"/>
      <c r="RKG117" s="1009"/>
      <c r="RKH117" s="1009"/>
      <c r="RKI117" s="1009"/>
      <c r="RKJ117" s="1009"/>
      <c r="RKK117" s="1009"/>
      <c r="RKL117" s="1009"/>
      <c r="RKM117" s="1009"/>
      <c r="RKN117" s="1009"/>
      <c r="RKO117" s="1009"/>
      <c r="RKP117" s="1009"/>
      <c r="RKQ117" s="1009"/>
      <c r="RKR117" s="1009"/>
      <c r="RKS117" s="1009"/>
      <c r="RKT117" s="1009"/>
      <c r="RKU117" s="1009"/>
      <c r="RKV117" s="1009"/>
      <c r="RKW117" s="1009"/>
      <c r="RKX117" s="1009"/>
      <c r="RKY117" s="1009"/>
      <c r="RKZ117" s="1009"/>
      <c r="RLA117" s="1009"/>
      <c r="RLB117" s="1009"/>
      <c r="RLC117" s="1009"/>
      <c r="RLD117" s="1009"/>
      <c r="RLE117" s="1009"/>
      <c r="RLF117" s="1009"/>
      <c r="RLG117" s="1009"/>
      <c r="RLH117" s="1009"/>
      <c r="RLI117" s="1009"/>
      <c r="RLJ117" s="1009"/>
      <c r="RLK117" s="1009"/>
      <c r="RLL117" s="1009"/>
      <c r="RLM117" s="1009"/>
      <c r="RLN117" s="1009"/>
      <c r="RLO117" s="1009"/>
      <c r="RLP117" s="1009"/>
      <c r="RLQ117" s="1009"/>
      <c r="RLR117" s="1009"/>
      <c r="RLS117" s="1009"/>
      <c r="RLT117" s="1009"/>
      <c r="RLU117" s="1009"/>
      <c r="RLV117" s="1009"/>
      <c r="RLW117" s="1009"/>
      <c r="RLX117" s="1009"/>
      <c r="RLY117" s="1009"/>
      <c r="RLZ117" s="1009"/>
      <c r="RMA117" s="1009"/>
      <c r="RMB117" s="1009"/>
      <c r="RMC117" s="1009"/>
      <c r="RMD117" s="1009"/>
      <c r="RME117" s="1009"/>
      <c r="RMF117" s="1009"/>
      <c r="RMG117" s="1009"/>
      <c r="RMH117" s="1009"/>
      <c r="RMI117" s="1009"/>
      <c r="RMJ117" s="1009"/>
      <c r="RMK117" s="1009"/>
      <c r="RML117" s="1009"/>
      <c r="RMM117" s="1009"/>
      <c r="RMN117" s="1009"/>
      <c r="RMO117" s="1009"/>
      <c r="RMP117" s="1009"/>
      <c r="RMQ117" s="1009"/>
      <c r="RMR117" s="1009"/>
      <c r="RMS117" s="1009"/>
      <c r="RMT117" s="1009"/>
      <c r="RMU117" s="1009"/>
      <c r="RMV117" s="1009"/>
      <c r="RMW117" s="1009"/>
      <c r="RMX117" s="1009"/>
      <c r="RMY117" s="1009"/>
      <c r="RMZ117" s="1009"/>
      <c r="RNA117" s="1009"/>
      <c r="RNB117" s="1009"/>
      <c r="RNC117" s="1009"/>
      <c r="RND117" s="1009"/>
      <c r="RNE117" s="1009"/>
      <c r="RNF117" s="1009"/>
      <c r="RNG117" s="1009"/>
      <c r="RNH117" s="1009"/>
      <c r="RNI117" s="1009"/>
      <c r="RNJ117" s="1009"/>
      <c r="RNK117" s="1009"/>
      <c r="RNL117" s="1009"/>
      <c r="RNM117" s="1009"/>
      <c r="RNN117" s="1009"/>
      <c r="RNO117" s="1009"/>
      <c r="RNP117" s="1009"/>
      <c r="RNQ117" s="1009"/>
      <c r="RNR117" s="1009"/>
      <c r="RNS117" s="1009"/>
      <c r="RNT117" s="1009"/>
      <c r="RNU117" s="1009"/>
      <c r="RNV117" s="1009"/>
      <c r="RNW117" s="1009"/>
      <c r="RNX117" s="1009"/>
      <c r="RNY117" s="1009"/>
      <c r="RNZ117" s="1009"/>
      <c r="ROA117" s="1009"/>
      <c r="ROB117" s="1009"/>
      <c r="ROC117" s="1009"/>
      <c r="ROD117" s="1009"/>
      <c r="ROE117" s="1009"/>
      <c r="ROF117" s="1009"/>
      <c r="ROG117" s="1009"/>
      <c r="ROH117" s="1009"/>
      <c r="ROI117" s="1009"/>
      <c r="ROJ117" s="1009"/>
      <c r="ROK117" s="1009"/>
      <c r="ROL117" s="1009"/>
      <c r="ROM117" s="1009"/>
      <c r="RON117" s="1009"/>
      <c r="ROO117" s="1009"/>
      <c r="ROP117" s="1009"/>
      <c r="ROQ117" s="1009"/>
      <c r="ROR117" s="1009"/>
      <c r="ROS117" s="1009"/>
      <c r="ROT117" s="1009"/>
      <c r="ROU117" s="1009"/>
      <c r="ROV117" s="1009"/>
      <c r="ROW117" s="1009"/>
      <c r="ROX117" s="1009"/>
      <c r="ROY117" s="1009"/>
      <c r="ROZ117" s="1009"/>
      <c r="RPA117" s="1009"/>
      <c r="RPB117" s="1009"/>
      <c r="RPC117" s="1009"/>
      <c r="RPD117" s="1009"/>
      <c r="RPE117" s="1009"/>
      <c r="RPF117" s="1009"/>
      <c r="RPG117" s="1009"/>
      <c r="RPH117" s="1009"/>
      <c r="RPI117" s="1009"/>
      <c r="RPJ117" s="1009"/>
      <c r="RPK117" s="1009"/>
      <c r="RPL117" s="1009"/>
      <c r="RPM117" s="1009"/>
      <c r="RPN117" s="1009"/>
      <c r="RPO117" s="1009"/>
      <c r="RPP117" s="1009"/>
      <c r="RPQ117" s="1009"/>
      <c r="RPR117" s="1009"/>
      <c r="RPS117" s="1009"/>
      <c r="RPT117" s="1009"/>
      <c r="RPU117" s="1009"/>
      <c r="RPV117" s="1009"/>
      <c r="RPW117" s="1009"/>
      <c r="RPX117" s="1009"/>
      <c r="RPY117" s="1009"/>
      <c r="RPZ117" s="1009"/>
      <c r="RQA117" s="1009"/>
      <c r="RQB117" s="1009"/>
      <c r="RQC117" s="1009"/>
      <c r="RQD117" s="1009"/>
      <c r="RQE117" s="1009"/>
      <c r="RQF117" s="1009"/>
      <c r="RQG117" s="1009"/>
      <c r="RQH117" s="1009"/>
      <c r="RQI117" s="1009"/>
      <c r="RQJ117" s="1009"/>
      <c r="RQK117" s="1009"/>
      <c r="RQL117" s="1009"/>
      <c r="RQM117" s="1009"/>
      <c r="RQN117" s="1009"/>
      <c r="RQO117" s="1009"/>
      <c r="RQP117" s="1009"/>
      <c r="RQQ117" s="1009"/>
      <c r="RQR117" s="1009"/>
      <c r="RQS117" s="1009"/>
      <c r="RQT117" s="1009"/>
      <c r="RQU117" s="1009"/>
      <c r="RQV117" s="1009"/>
      <c r="RQW117" s="1009"/>
      <c r="RQX117" s="1009"/>
      <c r="RQY117" s="1009"/>
      <c r="RQZ117" s="1009"/>
      <c r="RRA117" s="1009"/>
      <c r="RRB117" s="1009"/>
      <c r="RRC117" s="1009"/>
      <c r="RRD117" s="1009"/>
      <c r="RRE117" s="1009"/>
      <c r="RRF117" s="1009"/>
      <c r="RRG117" s="1009"/>
      <c r="RRH117" s="1009"/>
      <c r="RRI117" s="1009"/>
      <c r="RRJ117" s="1009"/>
      <c r="RRK117" s="1009"/>
      <c r="RRL117" s="1009"/>
      <c r="RRM117" s="1009"/>
      <c r="RRN117" s="1009"/>
      <c r="RRO117" s="1009"/>
      <c r="RRP117" s="1009"/>
      <c r="RRQ117" s="1009"/>
      <c r="RRR117" s="1009"/>
      <c r="RRS117" s="1009"/>
      <c r="RRT117" s="1009"/>
      <c r="RRU117" s="1009"/>
      <c r="RRV117" s="1009"/>
      <c r="RRW117" s="1009"/>
      <c r="RRX117" s="1009"/>
      <c r="RRY117" s="1009"/>
      <c r="RRZ117" s="1009"/>
      <c r="RSA117" s="1009"/>
      <c r="RSB117" s="1009"/>
      <c r="RSC117" s="1009"/>
      <c r="RSD117" s="1009"/>
      <c r="RSE117" s="1009"/>
      <c r="RSF117" s="1009"/>
      <c r="RSG117" s="1009"/>
      <c r="RSH117" s="1009"/>
      <c r="RSI117" s="1009"/>
      <c r="RSJ117" s="1009"/>
      <c r="RSK117" s="1009"/>
      <c r="RSL117" s="1009"/>
      <c r="RSM117" s="1009"/>
      <c r="RSN117" s="1009"/>
      <c r="RSO117" s="1009"/>
      <c r="RSP117" s="1009"/>
      <c r="RSQ117" s="1009"/>
      <c r="RSR117" s="1009"/>
      <c r="RSS117" s="1009"/>
      <c r="RST117" s="1009"/>
      <c r="RSU117" s="1009"/>
      <c r="RSV117" s="1009"/>
      <c r="RSW117" s="1009"/>
      <c r="RSX117" s="1009"/>
      <c r="RSY117" s="1009"/>
      <c r="RSZ117" s="1009"/>
      <c r="RTA117" s="1009"/>
      <c r="RTB117" s="1009"/>
      <c r="RTC117" s="1009"/>
      <c r="RTD117" s="1009"/>
      <c r="RTE117" s="1009"/>
      <c r="RTF117" s="1009"/>
      <c r="RTG117" s="1009"/>
      <c r="RTH117" s="1009"/>
      <c r="RTI117" s="1009"/>
      <c r="RTJ117" s="1009"/>
      <c r="RTK117" s="1009"/>
      <c r="RTL117" s="1009"/>
      <c r="RTM117" s="1009"/>
      <c r="RTN117" s="1009"/>
      <c r="RTO117" s="1009"/>
      <c r="RTP117" s="1009"/>
      <c r="RTQ117" s="1009"/>
      <c r="RTR117" s="1009"/>
      <c r="RTS117" s="1009"/>
      <c r="RTT117" s="1009"/>
      <c r="RTU117" s="1009"/>
      <c r="RTV117" s="1009"/>
      <c r="RTW117" s="1009"/>
      <c r="RTX117" s="1009"/>
      <c r="RTY117" s="1009"/>
      <c r="RTZ117" s="1009"/>
      <c r="RUA117" s="1009"/>
      <c r="RUB117" s="1009"/>
      <c r="RUC117" s="1009"/>
      <c r="RUD117" s="1009"/>
      <c r="RUE117" s="1009"/>
      <c r="RUF117" s="1009"/>
      <c r="RUG117" s="1009"/>
      <c r="RUH117" s="1009"/>
      <c r="RUI117" s="1009"/>
      <c r="RUJ117" s="1009"/>
      <c r="RUK117" s="1009"/>
      <c r="RUL117" s="1009"/>
      <c r="RUM117" s="1009"/>
      <c r="RUN117" s="1009"/>
      <c r="RUO117" s="1009"/>
      <c r="RUP117" s="1009"/>
      <c r="RUQ117" s="1009"/>
      <c r="RUR117" s="1009"/>
      <c r="RUS117" s="1009"/>
      <c r="RUT117" s="1009"/>
      <c r="RUU117" s="1009"/>
      <c r="RUV117" s="1009"/>
      <c r="RUW117" s="1009"/>
      <c r="RUX117" s="1009"/>
      <c r="RUY117" s="1009"/>
      <c r="RUZ117" s="1009"/>
      <c r="RVA117" s="1009"/>
      <c r="RVB117" s="1009"/>
      <c r="RVC117" s="1009"/>
      <c r="RVD117" s="1009"/>
      <c r="RVE117" s="1009"/>
      <c r="RVF117" s="1009"/>
      <c r="RVG117" s="1009"/>
      <c r="RVH117" s="1009"/>
      <c r="RVI117" s="1009"/>
      <c r="RVJ117" s="1009"/>
      <c r="RVK117" s="1009"/>
      <c r="RVL117" s="1009"/>
      <c r="RVM117" s="1009"/>
      <c r="RVN117" s="1009"/>
      <c r="RVO117" s="1009"/>
      <c r="RVP117" s="1009"/>
      <c r="RVQ117" s="1009"/>
      <c r="RVR117" s="1009"/>
      <c r="RVS117" s="1009"/>
      <c r="RVT117" s="1009"/>
      <c r="RVU117" s="1009"/>
      <c r="RVV117" s="1009"/>
      <c r="RVW117" s="1009"/>
      <c r="RVX117" s="1009"/>
      <c r="RVY117" s="1009"/>
      <c r="RVZ117" s="1009"/>
      <c r="RWA117" s="1009"/>
      <c r="RWB117" s="1009"/>
      <c r="RWC117" s="1009"/>
      <c r="RWD117" s="1009"/>
      <c r="RWE117" s="1009"/>
      <c r="RWF117" s="1009"/>
      <c r="RWG117" s="1009"/>
      <c r="RWH117" s="1009"/>
      <c r="RWI117" s="1009"/>
      <c r="RWJ117" s="1009"/>
      <c r="RWK117" s="1009"/>
      <c r="RWL117" s="1009"/>
      <c r="RWM117" s="1009"/>
      <c r="RWN117" s="1009"/>
      <c r="RWO117" s="1009"/>
      <c r="RWP117" s="1009"/>
      <c r="RWQ117" s="1009"/>
      <c r="RWR117" s="1009"/>
      <c r="RWS117" s="1009"/>
      <c r="RWT117" s="1009"/>
      <c r="RWU117" s="1009"/>
      <c r="RWV117" s="1009"/>
      <c r="RWW117" s="1009"/>
      <c r="RWX117" s="1009"/>
      <c r="RWY117" s="1009"/>
      <c r="RWZ117" s="1009"/>
      <c r="RXA117" s="1009"/>
      <c r="RXB117" s="1009"/>
      <c r="RXC117" s="1009"/>
      <c r="RXD117" s="1009"/>
      <c r="RXE117" s="1009"/>
      <c r="RXF117" s="1009"/>
      <c r="RXG117" s="1009"/>
      <c r="RXH117" s="1009"/>
      <c r="RXI117" s="1009"/>
      <c r="RXJ117" s="1009"/>
      <c r="RXK117" s="1009"/>
      <c r="RXL117" s="1009"/>
      <c r="RXM117" s="1009"/>
      <c r="RXN117" s="1009"/>
      <c r="RXO117" s="1009"/>
      <c r="RXP117" s="1009"/>
      <c r="RXQ117" s="1009"/>
      <c r="RXR117" s="1009"/>
      <c r="RXS117" s="1009"/>
      <c r="RXT117" s="1009"/>
      <c r="RXU117" s="1009"/>
      <c r="RXV117" s="1009"/>
      <c r="RXW117" s="1009"/>
      <c r="RXX117" s="1009"/>
      <c r="RXY117" s="1009"/>
      <c r="RXZ117" s="1009"/>
      <c r="RYA117" s="1009"/>
      <c r="RYB117" s="1009"/>
      <c r="RYC117" s="1009"/>
      <c r="RYD117" s="1009"/>
      <c r="RYE117" s="1009"/>
      <c r="RYF117" s="1009"/>
      <c r="RYG117" s="1009"/>
      <c r="RYH117" s="1009"/>
      <c r="RYI117" s="1009"/>
      <c r="RYJ117" s="1009"/>
      <c r="RYK117" s="1009"/>
      <c r="RYL117" s="1009"/>
      <c r="RYM117" s="1009"/>
      <c r="RYN117" s="1009"/>
      <c r="RYO117" s="1009"/>
      <c r="RYP117" s="1009"/>
      <c r="RYQ117" s="1009"/>
      <c r="RYR117" s="1009"/>
      <c r="RYS117" s="1009"/>
      <c r="RYT117" s="1009"/>
      <c r="RYU117" s="1009"/>
      <c r="RYV117" s="1009"/>
      <c r="RYW117" s="1009"/>
      <c r="RYX117" s="1009"/>
      <c r="RYY117" s="1009"/>
      <c r="RYZ117" s="1009"/>
      <c r="RZA117" s="1009"/>
      <c r="RZB117" s="1009"/>
      <c r="RZC117" s="1009"/>
      <c r="RZD117" s="1009"/>
      <c r="RZE117" s="1009"/>
      <c r="RZF117" s="1009"/>
      <c r="RZG117" s="1009"/>
      <c r="RZH117" s="1009"/>
      <c r="RZI117" s="1009"/>
      <c r="RZJ117" s="1009"/>
      <c r="RZK117" s="1009"/>
      <c r="RZL117" s="1009"/>
      <c r="RZM117" s="1009"/>
      <c r="RZN117" s="1009"/>
      <c r="RZO117" s="1009"/>
      <c r="RZP117" s="1009"/>
      <c r="RZQ117" s="1009"/>
      <c r="RZR117" s="1009"/>
      <c r="RZS117" s="1009"/>
      <c r="RZT117" s="1009"/>
      <c r="RZU117" s="1009"/>
      <c r="RZV117" s="1009"/>
      <c r="RZW117" s="1009"/>
      <c r="RZX117" s="1009"/>
      <c r="RZY117" s="1009"/>
      <c r="RZZ117" s="1009"/>
      <c r="SAA117" s="1009"/>
      <c r="SAB117" s="1009"/>
      <c r="SAC117" s="1009"/>
      <c r="SAD117" s="1009"/>
      <c r="SAE117" s="1009"/>
      <c r="SAF117" s="1009"/>
      <c r="SAG117" s="1009"/>
      <c r="SAH117" s="1009"/>
      <c r="SAI117" s="1009"/>
      <c r="SAJ117" s="1009"/>
      <c r="SAK117" s="1009"/>
      <c r="SAL117" s="1009"/>
      <c r="SAM117" s="1009"/>
      <c r="SAN117" s="1009"/>
      <c r="SAO117" s="1009"/>
      <c r="SAP117" s="1009"/>
      <c r="SAQ117" s="1009"/>
      <c r="SAR117" s="1009"/>
      <c r="SAS117" s="1009"/>
      <c r="SAT117" s="1009"/>
      <c r="SAU117" s="1009"/>
      <c r="SAV117" s="1009"/>
      <c r="SAW117" s="1009"/>
      <c r="SAX117" s="1009"/>
      <c r="SAY117" s="1009"/>
      <c r="SAZ117" s="1009"/>
      <c r="SBA117" s="1009"/>
      <c r="SBB117" s="1009"/>
      <c r="SBC117" s="1009"/>
      <c r="SBD117" s="1009"/>
      <c r="SBE117" s="1009"/>
      <c r="SBF117" s="1009"/>
      <c r="SBG117" s="1009"/>
      <c r="SBH117" s="1009"/>
      <c r="SBI117" s="1009"/>
      <c r="SBJ117" s="1009"/>
      <c r="SBK117" s="1009"/>
      <c r="SBL117" s="1009"/>
      <c r="SBM117" s="1009"/>
      <c r="SBN117" s="1009"/>
      <c r="SBO117" s="1009"/>
      <c r="SBP117" s="1009"/>
      <c r="SBQ117" s="1009"/>
      <c r="SBR117" s="1009"/>
      <c r="SBS117" s="1009"/>
      <c r="SBT117" s="1009"/>
      <c r="SBU117" s="1009"/>
      <c r="SBV117" s="1009"/>
      <c r="SBW117" s="1009"/>
      <c r="SBX117" s="1009"/>
      <c r="SBY117" s="1009"/>
      <c r="SBZ117" s="1009"/>
      <c r="SCA117" s="1009"/>
      <c r="SCB117" s="1009"/>
      <c r="SCC117" s="1009"/>
      <c r="SCD117" s="1009"/>
      <c r="SCE117" s="1009"/>
      <c r="SCF117" s="1009"/>
      <c r="SCG117" s="1009"/>
      <c r="SCH117" s="1009"/>
      <c r="SCI117" s="1009"/>
      <c r="SCJ117" s="1009"/>
      <c r="SCK117" s="1009"/>
      <c r="SCL117" s="1009"/>
      <c r="SCM117" s="1009"/>
      <c r="SCN117" s="1009"/>
      <c r="SCO117" s="1009"/>
      <c r="SCP117" s="1009"/>
      <c r="SCQ117" s="1009"/>
      <c r="SCR117" s="1009"/>
      <c r="SCS117" s="1009"/>
      <c r="SCT117" s="1009"/>
      <c r="SCU117" s="1009"/>
      <c r="SCV117" s="1009"/>
      <c r="SCW117" s="1009"/>
      <c r="SCX117" s="1009"/>
      <c r="SCY117" s="1009"/>
      <c r="SCZ117" s="1009"/>
      <c r="SDA117" s="1009"/>
      <c r="SDB117" s="1009"/>
      <c r="SDC117" s="1009"/>
      <c r="SDD117" s="1009"/>
      <c r="SDE117" s="1009"/>
      <c r="SDF117" s="1009"/>
      <c r="SDG117" s="1009"/>
      <c r="SDH117" s="1009"/>
      <c r="SDI117" s="1009"/>
      <c r="SDJ117" s="1009"/>
      <c r="SDK117" s="1009"/>
      <c r="SDL117" s="1009"/>
      <c r="SDM117" s="1009"/>
      <c r="SDN117" s="1009"/>
      <c r="SDO117" s="1009"/>
      <c r="SDP117" s="1009"/>
      <c r="SDQ117" s="1009"/>
      <c r="SDR117" s="1009"/>
      <c r="SDS117" s="1009"/>
      <c r="SDT117" s="1009"/>
      <c r="SDU117" s="1009"/>
      <c r="SDV117" s="1009"/>
      <c r="SDW117" s="1009"/>
      <c r="SDX117" s="1009"/>
      <c r="SDY117" s="1009"/>
      <c r="SDZ117" s="1009"/>
      <c r="SEA117" s="1009"/>
      <c r="SEB117" s="1009"/>
      <c r="SEC117" s="1009"/>
      <c r="SED117" s="1009"/>
      <c r="SEE117" s="1009"/>
      <c r="SEF117" s="1009"/>
      <c r="SEG117" s="1009"/>
      <c r="SEH117" s="1009"/>
      <c r="SEI117" s="1009"/>
      <c r="SEJ117" s="1009"/>
      <c r="SEK117" s="1009"/>
      <c r="SEL117" s="1009"/>
      <c r="SEM117" s="1009"/>
      <c r="SEN117" s="1009"/>
      <c r="SEO117" s="1009"/>
      <c r="SEP117" s="1009"/>
      <c r="SEQ117" s="1009"/>
      <c r="SER117" s="1009"/>
      <c r="SES117" s="1009"/>
      <c r="SET117" s="1009"/>
      <c r="SEU117" s="1009"/>
      <c r="SEV117" s="1009"/>
      <c r="SEW117" s="1009"/>
      <c r="SEX117" s="1009"/>
      <c r="SEY117" s="1009"/>
      <c r="SEZ117" s="1009"/>
      <c r="SFA117" s="1009"/>
      <c r="SFB117" s="1009"/>
      <c r="SFC117" s="1009"/>
      <c r="SFD117" s="1009"/>
      <c r="SFE117" s="1009"/>
      <c r="SFF117" s="1009"/>
      <c r="SFG117" s="1009"/>
      <c r="SFH117" s="1009"/>
      <c r="SFI117" s="1009"/>
      <c r="SFJ117" s="1009"/>
      <c r="SFK117" s="1009"/>
      <c r="SFL117" s="1009"/>
      <c r="SFM117" s="1009"/>
      <c r="SFN117" s="1009"/>
      <c r="SFO117" s="1009"/>
      <c r="SFP117" s="1009"/>
      <c r="SFQ117" s="1009"/>
      <c r="SFR117" s="1009"/>
      <c r="SFS117" s="1009"/>
      <c r="SFT117" s="1009"/>
      <c r="SFU117" s="1009"/>
      <c r="SFV117" s="1009"/>
      <c r="SFW117" s="1009"/>
      <c r="SFX117" s="1009"/>
      <c r="SFY117" s="1009"/>
      <c r="SFZ117" s="1009"/>
      <c r="SGA117" s="1009"/>
      <c r="SGB117" s="1009"/>
      <c r="SGC117" s="1009"/>
      <c r="SGD117" s="1009"/>
      <c r="SGE117" s="1009"/>
      <c r="SGF117" s="1009"/>
      <c r="SGG117" s="1009"/>
      <c r="SGH117" s="1009"/>
      <c r="SGI117" s="1009"/>
      <c r="SGJ117" s="1009"/>
      <c r="SGK117" s="1009"/>
      <c r="SGL117" s="1009"/>
      <c r="SGM117" s="1009"/>
      <c r="SGN117" s="1009"/>
      <c r="SGO117" s="1009"/>
      <c r="SGP117" s="1009"/>
      <c r="SGQ117" s="1009"/>
      <c r="SGR117" s="1009"/>
      <c r="SGS117" s="1009"/>
      <c r="SGT117" s="1009"/>
      <c r="SGU117" s="1009"/>
      <c r="SGV117" s="1009"/>
      <c r="SGW117" s="1009"/>
      <c r="SGX117" s="1009"/>
      <c r="SGY117" s="1009"/>
      <c r="SGZ117" s="1009"/>
      <c r="SHA117" s="1009"/>
      <c r="SHB117" s="1009"/>
      <c r="SHC117" s="1009"/>
      <c r="SHD117" s="1009"/>
      <c r="SHE117" s="1009"/>
      <c r="SHF117" s="1009"/>
      <c r="SHG117" s="1009"/>
      <c r="SHH117" s="1009"/>
      <c r="SHI117" s="1009"/>
      <c r="SHJ117" s="1009"/>
      <c r="SHK117" s="1009"/>
      <c r="SHL117" s="1009"/>
      <c r="SHM117" s="1009"/>
      <c r="SHN117" s="1009"/>
      <c r="SHO117" s="1009"/>
      <c r="SHP117" s="1009"/>
      <c r="SHQ117" s="1009"/>
      <c r="SHR117" s="1009"/>
      <c r="SHS117" s="1009"/>
      <c r="SHT117" s="1009"/>
      <c r="SHU117" s="1009"/>
      <c r="SHV117" s="1009"/>
      <c r="SHW117" s="1009"/>
      <c r="SHX117" s="1009"/>
      <c r="SHY117" s="1009"/>
      <c r="SHZ117" s="1009"/>
      <c r="SIA117" s="1009"/>
      <c r="SIB117" s="1009"/>
      <c r="SIC117" s="1009"/>
      <c r="SID117" s="1009"/>
      <c r="SIE117" s="1009"/>
      <c r="SIF117" s="1009"/>
      <c r="SIG117" s="1009"/>
      <c r="SIH117" s="1009"/>
      <c r="SII117" s="1009"/>
      <c r="SIJ117" s="1009"/>
      <c r="SIK117" s="1009"/>
      <c r="SIL117" s="1009"/>
      <c r="SIM117" s="1009"/>
      <c r="SIN117" s="1009"/>
      <c r="SIO117" s="1009"/>
      <c r="SIP117" s="1009"/>
      <c r="SIQ117" s="1009"/>
      <c r="SIR117" s="1009"/>
      <c r="SIS117" s="1009"/>
      <c r="SIT117" s="1009"/>
      <c r="SIU117" s="1009"/>
      <c r="SIV117" s="1009"/>
      <c r="SIW117" s="1009"/>
      <c r="SIX117" s="1009"/>
      <c r="SIY117" s="1009"/>
      <c r="SIZ117" s="1009"/>
      <c r="SJA117" s="1009"/>
      <c r="SJB117" s="1009"/>
      <c r="SJC117" s="1009"/>
      <c r="SJD117" s="1009"/>
      <c r="SJE117" s="1009"/>
      <c r="SJF117" s="1009"/>
      <c r="SJG117" s="1009"/>
      <c r="SJH117" s="1009"/>
      <c r="SJI117" s="1009"/>
      <c r="SJJ117" s="1009"/>
      <c r="SJK117" s="1009"/>
      <c r="SJL117" s="1009"/>
      <c r="SJM117" s="1009"/>
      <c r="SJN117" s="1009"/>
      <c r="SJO117" s="1009"/>
      <c r="SJP117" s="1009"/>
      <c r="SJQ117" s="1009"/>
      <c r="SJR117" s="1009"/>
      <c r="SJS117" s="1009"/>
      <c r="SJT117" s="1009"/>
      <c r="SJU117" s="1009"/>
      <c r="SJV117" s="1009"/>
      <c r="SJW117" s="1009"/>
      <c r="SJX117" s="1009"/>
      <c r="SJY117" s="1009"/>
      <c r="SJZ117" s="1009"/>
      <c r="SKA117" s="1009"/>
      <c r="SKB117" s="1009"/>
      <c r="SKC117" s="1009"/>
      <c r="SKD117" s="1009"/>
      <c r="SKE117" s="1009"/>
      <c r="SKF117" s="1009"/>
      <c r="SKG117" s="1009"/>
      <c r="SKH117" s="1009"/>
      <c r="SKI117" s="1009"/>
      <c r="SKJ117" s="1009"/>
      <c r="SKK117" s="1009"/>
      <c r="SKL117" s="1009"/>
      <c r="SKM117" s="1009"/>
      <c r="SKN117" s="1009"/>
      <c r="SKO117" s="1009"/>
      <c r="SKP117" s="1009"/>
      <c r="SKQ117" s="1009"/>
      <c r="SKR117" s="1009"/>
      <c r="SKS117" s="1009"/>
      <c r="SKT117" s="1009"/>
      <c r="SKU117" s="1009"/>
      <c r="SKV117" s="1009"/>
      <c r="SKW117" s="1009"/>
      <c r="SKX117" s="1009"/>
      <c r="SKY117" s="1009"/>
      <c r="SKZ117" s="1009"/>
      <c r="SLA117" s="1009"/>
      <c r="SLB117" s="1009"/>
      <c r="SLC117" s="1009"/>
      <c r="SLD117" s="1009"/>
      <c r="SLE117" s="1009"/>
      <c r="SLF117" s="1009"/>
      <c r="SLG117" s="1009"/>
      <c r="SLH117" s="1009"/>
      <c r="SLI117" s="1009"/>
      <c r="SLJ117" s="1009"/>
      <c r="SLK117" s="1009"/>
      <c r="SLL117" s="1009"/>
      <c r="SLM117" s="1009"/>
      <c r="SLN117" s="1009"/>
      <c r="SLO117" s="1009"/>
      <c r="SLP117" s="1009"/>
      <c r="SLQ117" s="1009"/>
      <c r="SLR117" s="1009"/>
      <c r="SLS117" s="1009"/>
      <c r="SLT117" s="1009"/>
      <c r="SLU117" s="1009"/>
      <c r="SLV117" s="1009"/>
      <c r="SLW117" s="1009"/>
      <c r="SLX117" s="1009"/>
      <c r="SLY117" s="1009"/>
      <c r="SLZ117" s="1009"/>
      <c r="SMA117" s="1009"/>
      <c r="SMB117" s="1009"/>
      <c r="SMC117" s="1009"/>
      <c r="SMD117" s="1009"/>
      <c r="SME117" s="1009"/>
      <c r="SMF117" s="1009"/>
      <c r="SMG117" s="1009"/>
      <c r="SMH117" s="1009"/>
      <c r="SMI117" s="1009"/>
      <c r="SMJ117" s="1009"/>
      <c r="SMK117" s="1009"/>
      <c r="SML117" s="1009"/>
      <c r="SMM117" s="1009"/>
      <c r="SMN117" s="1009"/>
      <c r="SMO117" s="1009"/>
      <c r="SMP117" s="1009"/>
      <c r="SMQ117" s="1009"/>
      <c r="SMR117" s="1009"/>
      <c r="SMS117" s="1009"/>
      <c r="SMT117" s="1009"/>
      <c r="SMU117" s="1009"/>
      <c r="SMV117" s="1009"/>
      <c r="SMW117" s="1009"/>
      <c r="SMX117" s="1009"/>
      <c r="SMY117" s="1009"/>
      <c r="SMZ117" s="1009"/>
      <c r="SNA117" s="1009"/>
      <c r="SNB117" s="1009"/>
      <c r="SNC117" s="1009"/>
      <c r="SND117" s="1009"/>
      <c r="SNE117" s="1009"/>
      <c r="SNF117" s="1009"/>
      <c r="SNG117" s="1009"/>
      <c r="SNH117" s="1009"/>
      <c r="SNI117" s="1009"/>
      <c r="SNJ117" s="1009"/>
      <c r="SNK117" s="1009"/>
      <c r="SNL117" s="1009"/>
      <c r="SNM117" s="1009"/>
      <c r="SNN117" s="1009"/>
      <c r="SNO117" s="1009"/>
      <c r="SNP117" s="1009"/>
      <c r="SNQ117" s="1009"/>
      <c r="SNR117" s="1009"/>
      <c r="SNS117" s="1009"/>
      <c r="SNT117" s="1009"/>
      <c r="SNU117" s="1009"/>
      <c r="SNV117" s="1009"/>
      <c r="SNW117" s="1009"/>
      <c r="SNX117" s="1009"/>
      <c r="SNY117" s="1009"/>
      <c r="SNZ117" s="1009"/>
      <c r="SOA117" s="1009"/>
      <c r="SOB117" s="1009"/>
      <c r="SOC117" s="1009"/>
      <c r="SOD117" s="1009"/>
      <c r="SOE117" s="1009"/>
      <c r="SOF117" s="1009"/>
      <c r="SOG117" s="1009"/>
      <c r="SOH117" s="1009"/>
      <c r="SOI117" s="1009"/>
      <c r="SOJ117" s="1009"/>
      <c r="SOK117" s="1009"/>
      <c r="SOL117" s="1009"/>
      <c r="SOM117" s="1009"/>
      <c r="SON117" s="1009"/>
      <c r="SOO117" s="1009"/>
      <c r="SOP117" s="1009"/>
      <c r="SOQ117" s="1009"/>
      <c r="SOR117" s="1009"/>
      <c r="SOS117" s="1009"/>
      <c r="SOT117" s="1009"/>
      <c r="SOU117" s="1009"/>
      <c r="SOV117" s="1009"/>
      <c r="SOW117" s="1009"/>
      <c r="SOX117" s="1009"/>
      <c r="SOY117" s="1009"/>
      <c r="SOZ117" s="1009"/>
      <c r="SPA117" s="1009"/>
      <c r="SPB117" s="1009"/>
      <c r="SPC117" s="1009"/>
      <c r="SPD117" s="1009"/>
      <c r="SPE117" s="1009"/>
      <c r="SPF117" s="1009"/>
      <c r="SPG117" s="1009"/>
      <c r="SPH117" s="1009"/>
      <c r="SPI117" s="1009"/>
      <c r="SPJ117" s="1009"/>
      <c r="SPK117" s="1009"/>
      <c r="SPL117" s="1009"/>
      <c r="SPM117" s="1009"/>
      <c r="SPN117" s="1009"/>
      <c r="SPO117" s="1009"/>
      <c r="SPP117" s="1009"/>
      <c r="SPQ117" s="1009"/>
      <c r="SPR117" s="1009"/>
      <c r="SPS117" s="1009"/>
      <c r="SPT117" s="1009"/>
      <c r="SPU117" s="1009"/>
      <c r="SPV117" s="1009"/>
      <c r="SPW117" s="1009"/>
      <c r="SPX117" s="1009"/>
      <c r="SPY117" s="1009"/>
      <c r="SPZ117" s="1009"/>
      <c r="SQA117" s="1009"/>
      <c r="SQB117" s="1009"/>
      <c r="SQC117" s="1009"/>
      <c r="SQD117" s="1009"/>
      <c r="SQE117" s="1009"/>
      <c r="SQF117" s="1009"/>
      <c r="SQG117" s="1009"/>
      <c r="SQH117" s="1009"/>
      <c r="SQI117" s="1009"/>
      <c r="SQJ117" s="1009"/>
      <c r="SQK117" s="1009"/>
      <c r="SQL117" s="1009"/>
      <c r="SQM117" s="1009"/>
      <c r="SQN117" s="1009"/>
      <c r="SQO117" s="1009"/>
      <c r="SQP117" s="1009"/>
      <c r="SQQ117" s="1009"/>
      <c r="SQR117" s="1009"/>
      <c r="SQS117" s="1009"/>
      <c r="SQT117" s="1009"/>
      <c r="SQU117" s="1009"/>
      <c r="SQV117" s="1009"/>
      <c r="SQW117" s="1009"/>
      <c r="SQX117" s="1009"/>
      <c r="SQY117" s="1009"/>
      <c r="SQZ117" s="1009"/>
      <c r="SRA117" s="1009"/>
      <c r="SRB117" s="1009"/>
      <c r="SRC117" s="1009"/>
      <c r="SRD117" s="1009"/>
      <c r="SRE117" s="1009"/>
      <c r="SRF117" s="1009"/>
      <c r="SRG117" s="1009"/>
      <c r="SRH117" s="1009"/>
      <c r="SRI117" s="1009"/>
      <c r="SRJ117" s="1009"/>
      <c r="SRK117" s="1009"/>
      <c r="SRL117" s="1009"/>
      <c r="SRM117" s="1009"/>
      <c r="SRN117" s="1009"/>
      <c r="SRO117" s="1009"/>
      <c r="SRP117" s="1009"/>
      <c r="SRQ117" s="1009"/>
      <c r="SRR117" s="1009"/>
      <c r="SRS117" s="1009"/>
      <c r="SRT117" s="1009"/>
      <c r="SRU117" s="1009"/>
      <c r="SRV117" s="1009"/>
      <c r="SRW117" s="1009"/>
      <c r="SRX117" s="1009"/>
      <c r="SRY117" s="1009"/>
      <c r="SRZ117" s="1009"/>
      <c r="SSA117" s="1009"/>
      <c r="SSB117" s="1009"/>
      <c r="SSC117" s="1009"/>
      <c r="SSD117" s="1009"/>
      <c r="SSE117" s="1009"/>
      <c r="SSF117" s="1009"/>
      <c r="SSG117" s="1009"/>
      <c r="SSH117" s="1009"/>
      <c r="SSI117" s="1009"/>
      <c r="SSJ117" s="1009"/>
      <c r="SSK117" s="1009"/>
      <c r="SSL117" s="1009"/>
      <c r="SSM117" s="1009"/>
      <c r="SSN117" s="1009"/>
      <c r="SSO117" s="1009"/>
      <c r="SSP117" s="1009"/>
      <c r="SSQ117" s="1009"/>
      <c r="SSR117" s="1009"/>
      <c r="SSS117" s="1009"/>
      <c r="SST117" s="1009"/>
      <c r="SSU117" s="1009"/>
      <c r="SSV117" s="1009"/>
      <c r="SSW117" s="1009"/>
      <c r="SSX117" s="1009"/>
      <c r="SSY117" s="1009"/>
      <c r="SSZ117" s="1009"/>
      <c r="STA117" s="1009"/>
      <c r="STB117" s="1009"/>
      <c r="STC117" s="1009"/>
      <c r="STD117" s="1009"/>
      <c r="STE117" s="1009"/>
      <c r="STF117" s="1009"/>
      <c r="STG117" s="1009"/>
      <c r="STH117" s="1009"/>
      <c r="STI117" s="1009"/>
      <c r="STJ117" s="1009"/>
      <c r="STK117" s="1009"/>
      <c r="STL117" s="1009"/>
      <c r="STM117" s="1009"/>
      <c r="STN117" s="1009"/>
      <c r="STO117" s="1009"/>
      <c r="STP117" s="1009"/>
      <c r="STQ117" s="1009"/>
      <c r="STR117" s="1009"/>
      <c r="STS117" s="1009"/>
      <c r="STT117" s="1009"/>
      <c r="STU117" s="1009"/>
      <c r="STV117" s="1009"/>
      <c r="STW117" s="1009"/>
      <c r="STX117" s="1009"/>
      <c r="STY117" s="1009"/>
      <c r="STZ117" s="1009"/>
      <c r="SUA117" s="1009"/>
      <c r="SUB117" s="1009"/>
      <c r="SUC117" s="1009"/>
      <c r="SUD117" s="1009"/>
      <c r="SUE117" s="1009"/>
      <c r="SUF117" s="1009"/>
      <c r="SUG117" s="1009"/>
      <c r="SUH117" s="1009"/>
      <c r="SUI117" s="1009"/>
      <c r="SUJ117" s="1009"/>
      <c r="SUK117" s="1009"/>
      <c r="SUL117" s="1009"/>
      <c r="SUM117" s="1009"/>
      <c r="SUN117" s="1009"/>
      <c r="SUO117" s="1009"/>
      <c r="SUP117" s="1009"/>
      <c r="SUQ117" s="1009"/>
      <c r="SUR117" s="1009"/>
      <c r="SUS117" s="1009"/>
      <c r="SUT117" s="1009"/>
      <c r="SUU117" s="1009"/>
      <c r="SUV117" s="1009"/>
      <c r="SUW117" s="1009"/>
      <c r="SUX117" s="1009"/>
      <c r="SUY117" s="1009"/>
      <c r="SUZ117" s="1009"/>
      <c r="SVA117" s="1009"/>
      <c r="SVB117" s="1009"/>
      <c r="SVC117" s="1009"/>
      <c r="SVD117" s="1009"/>
      <c r="SVE117" s="1009"/>
      <c r="SVF117" s="1009"/>
      <c r="SVG117" s="1009"/>
      <c r="SVH117" s="1009"/>
      <c r="SVI117" s="1009"/>
      <c r="SVJ117" s="1009"/>
      <c r="SVK117" s="1009"/>
      <c r="SVL117" s="1009"/>
      <c r="SVM117" s="1009"/>
      <c r="SVN117" s="1009"/>
      <c r="SVO117" s="1009"/>
      <c r="SVP117" s="1009"/>
      <c r="SVQ117" s="1009"/>
      <c r="SVR117" s="1009"/>
      <c r="SVS117" s="1009"/>
      <c r="SVT117" s="1009"/>
      <c r="SVU117" s="1009"/>
      <c r="SVV117" s="1009"/>
      <c r="SVW117" s="1009"/>
      <c r="SVX117" s="1009"/>
      <c r="SVY117" s="1009"/>
      <c r="SVZ117" s="1009"/>
      <c r="SWA117" s="1009"/>
      <c r="SWB117" s="1009"/>
      <c r="SWC117" s="1009"/>
      <c r="SWD117" s="1009"/>
      <c r="SWE117" s="1009"/>
      <c r="SWF117" s="1009"/>
      <c r="SWG117" s="1009"/>
      <c r="SWH117" s="1009"/>
      <c r="SWI117" s="1009"/>
      <c r="SWJ117" s="1009"/>
      <c r="SWK117" s="1009"/>
      <c r="SWL117" s="1009"/>
      <c r="SWM117" s="1009"/>
      <c r="SWN117" s="1009"/>
      <c r="SWO117" s="1009"/>
      <c r="SWP117" s="1009"/>
      <c r="SWQ117" s="1009"/>
      <c r="SWR117" s="1009"/>
      <c r="SWS117" s="1009"/>
      <c r="SWT117" s="1009"/>
      <c r="SWU117" s="1009"/>
      <c r="SWV117" s="1009"/>
      <c r="SWW117" s="1009"/>
      <c r="SWX117" s="1009"/>
      <c r="SWY117" s="1009"/>
      <c r="SWZ117" s="1009"/>
      <c r="SXA117" s="1009"/>
      <c r="SXB117" s="1009"/>
      <c r="SXC117" s="1009"/>
      <c r="SXD117" s="1009"/>
      <c r="SXE117" s="1009"/>
      <c r="SXF117" s="1009"/>
      <c r="SXG117" s="1009"/>
      <c r="SXH117" s="1009"/>
      <c r="SXI117" s="1009"/>
      <c r="SXJ117" s="1009"/>
      <c r="SXK117" s="1009"/>
      <c r="SXL117" s="1009"/>
      <c r="SXM117" s="1009"/>
      <c r="SXN117" s="1009"/>
      <c r="SXO117" s="1009"/>
      <c r="SXP117" s="1009"/>
      <c r="SXQ117" s="1009"/>
      <c r="SXR117" s="1009"/>
      <c r="SXS117" s="1009"/>
      <c r="SXT117" s="1009"/>
      <c r="SXU117" s="1009"/>
      <c r="SXV117" s="1009"/>
      <c r="SXW117" s="1009"/>
      <c r="SXX117" s="1009"/>
      <c r="SXY117" s="1009"/>
      <c r="SXZ117" s="1009"/>
      <c r="SYA117" s="1009"/>
      <c r="SYB117" s="1009"/>
      <c r="SYC117" s="1009"/>
      <c r="SYD117" s="1009"/>
      <c r="SYE117" s="1009"/>
      <c r="SYF117" s="1009"/>
      <c r="SYG117" s="1009"/>
      <c r="SYH117" s="1009"/>
      <c r="SYI117" s="1009"/>
      <c r="SYJ117" s="1009"/>
      <c r="SYK117" s="1009"/>
      <c r="SYL117" s="1009"/>
      <c r="SYM117" s="1009"/>
      <c r="SYN117" s="1009"/>
      <c r="SYO117" s="1009"/>
      <c r="SYP117" s="1009"/>
      <c r="SYQ117" s="1009"/>
      <c r="SYR117" s="1009"/>
      <c r="SYS117" s="1009"/>
      <c r="SYT117" s="1009"/>
      <c r="SYU117" s="1009"/>
      <c r="SYV117" s="1009"/>
      <c r="SYW117" s="1009"/>
      <c r="SYX117" s="1009"/>
      <c r="SYY117" s="1009"/>
      <c r="SYZ117" s="1009"/>
      <c r="SZA117" s="1009"/>
      <c r="SZB117" s="1009"/>
      <c r="SZC117" s="1009"/>
      <c r="SZD117" s="1009"/>
      <c r="SZE117" s="1009"/>
      <c r="SZF117" s="1009"/>
      <c r="SZG117" s="1009"/>
      <c r="SZH117" s="1009"/>
      <c r="SZI117" s="1009"/>
      <c r="SZJ117" s="1009"/>
      <c r="SZK117" s="1009"/>
      <c r="SZL117" s="1009"/>
      <c r="SZM117" s="1009"/>
      <c r="SZN117" s="1009"/>
      <c r="SZO117" s="1009"/>
      <c r="SZP117" s="1009"/>
      <c r="SZQ117" s="1009"/>
      <c r="SZR117" s="1009"/>
      <c r="SZS117" s="1009"/>
      <c r="SZT117" s="1009"/>
      <c r="SZU117" s="1009"/>
      <c r="SZV117" s="1009"/>
      <c r="SZW117" s="1009"/>
      <c r="SZX117" s="1009"/>
      <c r="SZY117" s="1009"/>
      <c r="SZZ117" s="1009"/>
      <c r="TAA117" s="1009"/>
      <c r="TAB117" s="1009"/>
      <c r="TAC117" s="1009"/>
      <c r="TAD117" s="1009"/>
      <c r="TAE117" s="1009"/>
      <c r="TAF117" s="1009"/>
      <c r="TAG117" s="1009"/>
      <c r="TAH117" s="1009"/>
      <c r="TAI117" s="1009"/>
      <c r="TAJ117" s="1009"/>
      <c r="TAK117" s="1009"/>
      <c r="TAL117" s="1009"/>
      <c r="TAM117" s="1009"/>
      <c r="TAN117" s="1009"/>
      <c r="TAO117" s="1009"/>
      <c r="TAP117" s="1009"/>
      <c r="TAQ117" s="1009"/>
      <c r="TAR117" s="1009"/>
      <c r="TAS117" s="1009"/>
      <c r="TAT117" s="1009"/>
      <c r="TAU117" s="1009"/>
      <c r="TAV117" s="1009"/>
      <c r="TAW117" s="1009"/>
      <c r="TAX117" s="1009"/>
      <c r="TAY117" s="1009"/>
      <c r="TAZ117" s="1009"/>
      <c r="TBA117" s="1009"/>
      <c r="TBB117" s="1009"/>
      <c r="TBC117" s="1009"/>
      <c r="TBD117" s="1009"/>
      <c r="TBE117" s="1009"/>
      <c r="TBF117" s="1009"/>
      <c r="TBG117" s="1009"/>
      <c r="TBH117" s="1009"/>
      <c r="TBI117" s="1009"/>
      <c r="TBJ117" s="1009"/>
      <c r="TBK117" s="1009"/>
      <c r="TBL117" s="1009"/>
      <c r="TBM117" s="1009"/>
      <c r="TBN117" s="1009"/>
      <c r="TBO117" s="1009"/>
      <c r="TBP117" s="1009"/>
      <c r="TBQ117" s="1009"/>
      <c r="TBR117" s="1009"/>
      <c r="TBS117" s="1009"/>
      <c r="TBT117" s="1009"/>
      <c r="TBU117" s="1009"/>
      <c r="TBV117" s="1009"/>
      <c r="TBW117" s="1009"/>
      <c r="TBX117" s="1009"/>
      <c r="TBY117" s="1009"/>
      <c r="TBZ117" s="1009"/>
      <c r="TCA117" s="1009"/>
      <c r="TCB117" s="1009"/>
      <c r="TCC117" s="1009"/>
      <c r="TCD117" s="1009"/>
      <c r="TCE117" s="1009"/>
      <c r="TCF117" s="1009"/>
      <c r="TCG117" s="1009"/>
      <c r="TCH117" s="1009"/>
      <c r="TCI117" s="1009"/>
      <c r="TCJ117" s="1009"/>
      <c r="TCK117" s="1009"/>
      <c r="TCL117" s="1009"/>
      <c r="TCM117" s="1009"/>
      <c r="TCN117" s="1009"/>
      <c r="TCO117" s="1009"/>
      <c r="TCP117" s="1009"/>
      <c r="TCQ117" s="1009"/>
      <c r="TCR117" s="1009"/>
      <c r="TCS117" s="1009"/>
      <c r="TCT117" s="1009"/>
      <c r="TCU117" s="1009"/>
      <c r="TCV117" s="1009"/>
      <c r="TCW117" s="1009"/>
      <c r="TCX117" s="1009"/>
      <c r="TCY117" s="1009"/>
      <c r="TCZ117" s="1009"/>
      <c r="TDA117" s="1009"/>
      <c r="TDB117" s="1009"/>
      <c r="TDC117" s="1009"/>
      <c r="TDD117" s="1009"/>
      <c r="TDE117" s="1009"/>
      <c r="TDF117" s="1009"/>
      <c r="TDG117" s="1009"/>
      <c r="TDH117" s="1009"/>
      <c r="TDI117" s="1009"/>
      <c r="TDJ117" s="1009"/>
      <c r="TDK117" s="1009"/>
      <c r="TDL117" s="1009"/>
      <c r="TDM117" s="1009"/>
      <c r="TDN117" s="1009"/>
      <c r="TDO117" s="1009"/>
      <c r="TDP117" s="1009"/>
      <c r="TDQ117" s="1009"/>
      <c r="TDR117" s="1009"/>
      <c r="TDS117" s="1009"/>
      <c r="TDT117" s="1009"/>
      <c r="TDU117" s="1009"/>
      <c r="TDV117" s="1009"/>
      <c r="TDW117" s="1009"/>
      <c r="TDX117" s="1009"/>
      <c r="TDY117" s="1009"/>
      <c r="TDZ117" s="1009"/>
      <c r="TEA117" s="1009"/>
      <c r="TEB117" s="1009"/>
      <c r="TEC117" s="1009"/>
      <c r="TED117" s="1009"/>
      <c r="TEE117" s="1009"/>
      <c r="TEF117" s="1009"/>
      <c r="TEG117" s="1009"/>
      <c r="TEH117" s="1009"/>
      <c r="TEI117" s="1009"/>
      <c r="TEJ117" s="1009"/>
      <c r="TEK117" s="1009"/>
      <c r="TEL117" s="1009"/>
      <c r="TEM117" s="1009"/>
      <c r="TEN117" s="1009"/>
      <c r="TEO117" s="1009"/>
      <c r="TEP117" s="1009"/>
      <c r="TEQ117" s="1009"/>
      <c r="TER117" s="1009"/>
      <c r="TES117" s="1009"/>
      <c r="TET117" s="1009"/>
      <c r="TEU117" s="1009"/>
      <c r="TEV117" s="1009"/>
      <c r="TEW117" s="1009"/>
      <c r="TEX117" s="1009"/>
      <c r="TEY117" s="1009"/>
      <c r="TEZ117" s="1009"/>
      <c r="TFA117" s="1009"/>
      <c r="TFB117" s="1009"/>
      <c r="TFC117" s="1009"/>
      <c r="TFD117" s="1009"/>
      <c r="TFE117" s="1009"/>
      <c r="TFF117" s="1009"/>
      <c r="TFG117" s="1009"/>
      <c r="TFH117" s="1009"/>
      <c r="TFI117" s="1009"/>
      <c r="TFJ117" s="1009"/>
      <c r="TFK117" s="1009"/>
      <c r="TFL117" s="1009"/>
      <c r="TFM117" s="1009"/>
      <c r="TFN117" s="1009"/>
      <c r="TFO117" s="1009"/>
      <c r="TFP117" s="1009"/>
      <c r="TFQ117" s="1009"/>
      <c r="TFR117" s="1009"/>
      <c r="TFS117" s="1009"/>
      <c r="TFT117" s="1009"/>
      <c r="TFU117" s="1009"/>
      <c r="TFV117" s="1009"/>
      <c r="TFW117" s="1009"/>
      <c r="TFX117" s="1009"/>
      <c r="TFY117" s="1009"/>
      <c r="TFZ117" s="1009"/>
      <c r="TGA117" s="1009"/>
      <c r="TGB117" s="1009"/>
      <c r="TGC117" s="1009"/>
      <c r="TGD117" s="1009"/>
      <c r="TGE117" s="1009"/>
      <c r="TGF117" s="1009"/>
      <c r="TGG117" s="1009"/>
      <c r="TGH117" s="1009"/>
      <c r="TGI117" s="1009"/>
      <c r="TGJ117" s="1009"/>
      <c r="TGK117" s="1009"/>
      <c r="TGL117" s="1009"/>
      <c r="TGM117" s="1009"/>
      <c r="TGN117" s="1009"/>
      <c r="TGO117" s="1009"/>
      <c r="TGP117" s="1009"/>
      <c r="TGQ117" s="1009"/>
      <c r="TGR117" s="1009"/>
      <c r="TGS117" s="1009"/>
      <c r="TGT117" s="1009"/>
      <c r="TGU117" s="1009"/>
      <c r="TGV117" s="1009"/>
      <c r="TGW117" s="1009"/>
      <c r="TGX117" s="1009"/>
      <c r="TGY117" s="1009"/>
      <c r="TGZ117" s="1009"/>
      <c r="THA117" s="1009"/>
      <c r="THB117" s="1009"/>
      <c r="THC117" s="1009"/>
      <c r="THD117" s="1009"/>
      <c r="THE117" s="1009"/>
      <c r="THF117" s="1009"/>
      <c r="THG117" s="1009"/>
      <c r="THH117" s="1009"/>
      <c r="THI117" s="1009"/>
      <c r="THJ117" s="1009"/>
      <c r="THK117" s="1009"/>
      <c r="THL117" s="1009"/>
      <c r="THM117" s="1009"/>
      <c r="THN117" s="1009"/>
      <c r="THO117" s="1009"/>
      <c r="THP117" s="1009"/>
      <c r="THQ117" s="1009"/>
      <c r="THR117" s="1009"/>
      <c r="THS117" s="1009"/>
      <c r="THT117" s="1009"/>
      <c r="THU117" s="1009"/>
      <c r="THV117" s="1009"/>
      <c r="THW117" s="1009"/>
      <c r="THX117" s="1009"/>
      <c r="THY117" s="1009"/>
      <c r="THZ117" s="1009"/>
      <c r="TIA117" s="1009"/>
      <c r="TIB117" s="1009"/>
      <c r="TIC117" s="1009"/>
      <c r="TID117" s="1009"/>
      <c r="TIE117" s="1009"/>
      <c r="TIF117" s="1009"/>
      <c r="TIG117" s="1009"/>
      <c r="TIH117" s="1009"/>
      <c r="TII117" s="1009"/>
      <c r="TIJ117" s="1009"/>
      <c r="TIK117" s="1009"/>
      <c r="TIL117" s="1009"/>
      <c r="TIM117" s="1009"/>
      <c r="TIN117" s="1009"/>
      <c r="TIO117" s="1009"/>
      <c r="TIP117" s="1009"/>
      <c r="TIQ117" s="1009"/>
      <c r="TIR117" s="1009"/>
      <c r="TIS117" s="1009"/>
      <c r="TIT117" s="1009"/>
      <c r="TIU117" s="1009"/>
      <c r="TIV117" s="1009"/>
      <c r="TIW117" s="1009"/>
      <c r="TIX117" s="1009"/>
      <c r="TIY117" s="1009"/>
      <c r="TIZ117" s="1009"/>
      <c r="TJA117" s="1009"/>
      <c r="TJB117" s="1009"/>
      <c r="TJC117" s="1009"/>
      <c r="TJD117" s="1009"/>
      <c r="TJE117" s="1009"/>
      <c r="TJF117" s="1009"/>
      <c r="TJG117" s="1009"/>
      <c r="TJH117" s="1009"/>
      <c r="TJI117" s="1009"/>
      <c r="TJJ117" s="1009"/>
      <c r="TJK117" s="1009"/>
      <c r="TJL117" s="1009"/>
      <c r="TJM117" s="1009"/>
      <c r="TJN117" s="1009"/>
      <c r="TJO117" s="1009"/>
      <c r="TJP117" s="1009"/>
      <c r="TJQ117" s="1009"/>
      <c r="TJR117" s="1009"/>
      <c r="TJS117" s="1009"/>
      <c r="TJT117" s="1009"/>
      <c r="TJU117" s="1009"/>
      <c r="TJV117" s="1009"/>
      <c r="TJW117" s="1009"/>
      <c r="TJX117" s="1009"/>
      <c r="TJY117" s="1009"/>
      <c r="TJZ117" s="1009"/>
      <c r="TKA117" s="1009"/>
      <c r="TKB117" s="1009"/>
      <c r="TKC117" s="1009"/>
      <c r="TKD117" s="1009"/>
      <c r="TKE117" s="1009"/>
      <c r="TKF117" s="1009"/>
      <c r="TKG117" s="1009"/>
      <c r="TKH117" s="1009"/>
      <c r="TKI117" s="1009"/>
      <c r="TKJ117" s="1009"/>
      <c r="TKK117" s="1009"/>
      <c r="TKL117" s="1009"/>
      <c r="TKM117" s="1009"/>
      <c r="TKN117" s="1009"/>
      <c r="TKO117" s="1009"/>
      <c r="TKP117" s="1009"/>
      <c r="TKQ117" s="1009"/>
      <c r="TKR117" s="1009"/>
      <c r="TKS117" s="1009"/>
      <c r="TKT117" s="1009"/>
      <c r="TKU117" s="1009"/>
      <c r="TKV117" s="1009"/>
      <c r="TKW117" s="1009"/>
      <c r="TKX117" s="1009"/>
      <c r="TKY117" s="1009"/>
      <c r="TKZ117" s="1009"/>
      <c r="TLA117" s="1009"/>
      <c r="TLB117" s="1009"/>
      <c r="TLC117" s="1009"/>
      <c r="TLD117" s="1009"/>
      <c r="TLE117" s="1009"/>
      <c r="TLF117" s="1009"/>
      <c r="TLG117" s="1009"/>
      <c r="TLH117" s="1009"/>
      <c r="TLI117" s="1009"/>
      <c r="TLJ117" s="1009"/>
      <c r="TLK117" s="1009"/>
      <c r="TLL117" s="1009"/>
      <c r="TLM117" s="1009"/>
      <c r="TLN117" s="1009"/>
      <c r="TLO117" s="1009"/>
      <c r="TLP117" s="1009"/>
      <c r="TLQ117" s="1009"/>
      <c r="TLR117" s="1009"/>
      <c r="TLS117" s="1009"/>
      <c r="TLT117" s="1009"/>
      <c r="TLU117" s="1009"/>
      <c r="TLV117" s="1009"/>
      <c r="TLW117" s="1009"/>
      <c r="TLX117" s="1009"/>
      <c r="TLY117" s="1009"/>
      <c r="TLZ117" s="1009"/>
      <c r="TMA117" s="1009"/>
      <c r="TMB117" s="1009"/>
      <c r="TMC117" s="1009"/>
      <c r="TMD117" s="1009"/>
      <c r="TME117" s="1009"/>
      <c r="TMF117" s="1009"/>
      <c r="TMG117" s="1009"/>
      <c r="TMH117" s="1009"/>
      <c r="TMI117" s="1009"/>
      <c r="TMJ117" s="1009"/>
      <c r="TMK117" s="1009"/>
      <c r="TML117" s="1009"/>
      <c r="TMM117" s="1009"/>
      <c r="TMN117" s="1009"/>
      <c r="TMO117" s="1009"/>
      <c r="TMP117" s="1009"/>
      <c r="TMQ117" s="1009"/>
      <c r="TMR117" s="1009"/>
      <c r="TMS117" s="1009"/>
      <c r="TMT117" s="1009"/>
      <c r="TMU117" s="1009"/>
      <c r="TMV117" s="1009"/>
      <c r="TMW117" s="1009"/>
      <c r="TMX117" s="1009"/>
      <c r="TMY117" s="1009"/>
      <c r="TMZ117" s="1009"/>
      <c r="TNA117" s="1009"/>
      <c r="TNB117" s="1009"/>
      <c r="TNC117" s="1009"/>
      <c r="TND117" s="1009"/>
      <c r="TNE117" s="1009"/>
      <c r="TNF117" s="1009"/>
      <c r="TNG117" s="1009"/>
      <c r="TNH117" s="1009"/>
      <c r="TNI117" s="1009"/>
      <c r="TNJ117" s="1009"/>
      <c r="TNK117" s="1009"/>
      <c r="TNL117" s="1009"/>
      <c r="TNM117" s="1009"/>
      <c r="TNN117" s="1009"/>
      <c r="TNO117" s="1009"/>
      <c r="TNP117" s="1009"/>
      <c r="TNQ117" s="1009"/>
      <c r="TNR117" s="1009"/>
      <c r="TNS117" s="1009"/>
      <c r="TNT117" s="1009"/>
      <c r="TNU117" s="1009"/>
      <c r="TNV117" s="1009"/>
      <c r="TNW117" s="1009"/>
      <c r="TNX117" s="1009"/>
      <c r="TNY117" s="1009"/>
      <c r="TNZ117" s="1009"/>
      <c r="TOA117" s="1009"/>
      <c r="TOB117" s="1009"/>
      <c r="TOC117" s="1009"/>
      <c r="TOD117" s="1009"/>
      <c r="TOE117" s="1009"/>
      <c r="TOF117" s="1009"/>
      <c r="TOG117" s="1009"/>
      <c r="TOH117" s="1009"/>
      <c r="TOI117" s="1009"/>
      <c r="TOJ117" s="1009"/>
      <c r="TOK117" s="1009"/>
      <c r="TOL117" s="1009"/>
      <c r="TOM117" s="1009"/>
      <c r="TON117" s="1009"/>
      <c r="TOO117" s="1009"/>
      <c r="TOP117" s="1009"/>
      <c r="TOQ117" s="1009"/>
      <c r="TOR117" s="1009"/>
      <c r="TOS117" s="1009"/>
      <c r="TOT117" s="1009"/>
      <c r="TOU117" s="1009"/>
      <c r="TOV117" s="1009"/>
      <c r="TOW117" s="1009"/>
      <c r="TOX117" s="1009"/>
      <c r="TOY117" s="1009"/>
      <c r="TOZ117" s="1009"/>
      <c r="TPA117" s="1009"/>
      <c r="TPB117" s="1009"/>
      <c r="TPC117" s="1009"/>
      <c r="TPD117" s="1009"/>
      <c r="TPE117" s="1009"/>
      <c r="TPF117" s="1009"/>
      <c r="TPG117" s="1009"/>
      <c r="TPH117" s="1009"/>
      <c r="TPI117" s="1009"/>
      <c r="TPJ117" s="1009"/>
      <c r="TPK117" s="1009"/>
      <c r="TPL117" s="1009"/>
      <c r="TPM117" s="1009"/>
      <c r="TPN117" s="1009"/>
      <c r="TPO117" s="1009"/>
      <c r="TPP117" s="1009"/>
      <c r="TPQ117" s="1009"/>
      <c r="TPR117" s="1009"/>
      <c r="TPS117" s="1009"/>
      <c r="TPT117" s="1009"/>
      <c r="TPU117" s="1009"/>
      <c r="TPV117" s="1009"/>
      <c r="TPW117" s="1009"/>
      <c r="TPX117" s="1009"/>
      <c r="TPY117" s="1009"/>
      <c r="TPZ117" s="1009"/>
      <c r="TQA117" s="1009"/>
      <c r="TQB117" s="1009"/>
      <c r="TQC117" s="1009"/>
      <c r="TQD117" s="1009"/>
      <c r="TQE117" s="1009"/>
      <c r="TQF117" s="1009"/>
      <c r="TQG117" s="1009"/>
      <c r="TQH117" s="1009"/>
      <c r="TQI117" s="1009"/>
      <c r="TQJ117" s="1009"/>
      <c r="TQK117" s="1009"/>
      <c r="TQL117" s="1009"/>
      <c r="TQM117" s="1009"/>
      <c r="TQN117" s="1009"/>
      <c r="TQO117" s="1009"/>
      <c r="TQP117" s="1009"/>
      <c r="TQQ117" s="1009"/>
      <c r="TQR117" s="1009"/>
      <c r="TQS117" s="1009"/>
      <c r="TQT117" s="1009"/>
      <c r="TQU117" s="1009"/>
      <c r="TQV117" s="1009"/>
      <c r="TQW117" s="1009"/>
      <c r="TQX117" s="1009"/>
      <c r="TQY117" s="1009"/>
      <c r="TQZ117" s="1009"/>
      <c r="TRA117" s="1009"/>
      <c r="TRB117" s="1009"/>
      <c r="TRC117" s="1009"/>
      <c r="TRD117" s="1009"/>
      <c r="TRE117" s="1009"/>
      <c r="TRF117" s="1009"/>
      <c r="TRG117" s="1009"/>
      <c r="TRH117" s="1009"/>
      <c r="TRI117" s="1009"/>
      <c r="TRJ117" s="1009"/>
      <c r="TRK117" s="1009"/>
      <c r="TRL117" s="1009"/>
      <c r="TRM117" s="1009"/>
      <c r="TRN117" s="1009"/>
      <c r="TRO117" s="1009"/>
      <c r="TRP117" s="1009"/>
      <c r="TRQ117" s="1009"/>
      <c r="TRR117" s="1009"/>
      <c r="TRS117" s="1009"/>
      <c r="TRT117" s="1009"/>
      <c r="TRU117" s="1009"/>
      <c r="TRV117" s="1009"/>
      <c r="TRW117" s="1009"/>
      <c r="TRX117" s="1009"/>
      <c r="TRY117" s="1009"/>
      <c r="TRZ117" s="1009"/>
      <c r="TSA117" s="1009"/>
      <c r="TSB117" s="1009"/>
      <c r="TSC117" s="1009"/>
      <c r="TSD117" s="1009"/>
      <c r="TSE117" s="1009"/>
      <c r="TSF117" s="1009"/>
      <c r="TSG117" s="1009"/>
      <c r="TSH117" s="1009"/>
      <c r="TSI117" s="1009"/>
      <c r="TSJ117" s="1009"/>
      <c r="TSK117" s="1009"/>
      <c r="TSL117" s="1009"/>
      <c r="TSM117" s="1009"/>
      <c r="TSN117" s="1009"/>
      <c r="TSO117" s="1009"/>
      <c r="TSP117" s="1009"/>
      <c r="TSQ117" s="1009"/>
      <c r="TSR117" s="1009"/>
      <c r="TSS117" s="1009"/>
      <c r="TST117" s="1009"/>
      <c r="TSU117" s="1009"/>
      <c r="TSV117" s="1009"/>
      <c r="TSW117" s="1009"/>
      <c r="TSX117" s="1009"/>
      <c r="TSY117" s="1009"/>
      <c r="TSZ117" s="1009"/>
      <c r="TTA117" s="1009"/>
      <c r="TTB117" s="1009"/>
      <c r="TTC117" s="1009"/>
      <c r="TTD117" s="1009"/>
      <c r="TTE117" s="1009"/>
      <c r="TTF117" s="1009"/>
      <c r="TTG117" s="1009"/>
      <c r="TTH117" s="1009"/>
      <c r="TTI117" s="1009"/>
      <c r="TTJ117" s="1009"/>
      <c r="TTK117" s="1009"/>
      <c r="TTL117" s="1009"/>
      <c r="TTM117" s="1009"/>
      <c r="TTN117" s="1009"/>
      <c r="TTO117" s="1009"/>
      <c r="TTP117" s="1009"/>
      <c r="TTQ117" s="1009"/>
      <c r="TTR117" s="1009"/>
      <c r="TTS117" s="1009"/>
      <c r="TTT117" s="1009"/>
      <c r="TTU117" s="1009"/>
      <c r="TTV117" s="1009"/>
      <c r="TTW117" s="1009"/>
      <c r="TTX117" s="1009"/>
      <c r="TTY117" s="1009"/>
      <c r="TTZ117" s="1009"/>
      <c r="TUA117" s="1009"/>
      <c r="TUB117" s="1009"/>
      <c r="TUC117" s="1009"/>
      <c r="TUD117" s="1009"/>
      <c r="TUE117" s="1009"/>
      <c r="TUF117" s="1009"/>
      <c r="TUG117" s="1009"/>
      <c r="TUH117" s="1009"/>
      <c r="TUI117" s="1009"/>
      <c r="TUJ117" s="1009"/>
      <c r="TUK117" s="1009"/>
      <c r="TUL117" s="1009"/>
      <c r="TUM117" s="1009"/>
      <c r="TUN117" s="1009"/>
      <c r="TUO117" s="1009"/>
      <c r="TUP117" s="1009"/>
      <c r="TUQ117" s="1009"/>
      <c r="TUR117" s="1009"/>
      <c r="TUS117" s="1009"/>
      <c r="TUT117" s="1009"/>
      <c r="TUU117" s="1009"/>
      <c r="TUV117" s="1009"/>
      <c r="TUW117" s="1009"/>
      <c r="TUX117" s="1009"/>
      <c r="TUY117" s="1009"/>
      <c r="TUZ117" s="1009"/>
      <c r="TVA117" s="1009"/>
      <c r="TVB117" s="1009"/>
      <c r="TVC117" s="1009"/>
      <c r="TVD117" s="1009"/>
      <c r="TVE117" s="1009"/>
      <c r="TVF117" s="1009"/>
      <c r="TVG117" s="1009"/>
      <c r="TVH117" s="1009"/>
      <c r="TVI117" s="1009"/>
      <c r="TVJ117" s="1009"/>
      <c r="TVK117" s="1009"/>
      <c r="TVL117" s="1009"/>
      <c r="TVM117" s="1009"/>
      <c r="TVN117" s="1009"/>
      <c r="TVO117" s="1009"/>
      <c r="TVP117" s="1009"/>
      <c r="TVQ117" s="1009"/>
      <c r="TVR117" s="1009"/>
      <c r="TVS117" s="1009"/>
      <c r="TVT117" s="1009"/>
      <c r="TVU117" s="1009"/>
      <c r="TVV117" s="1009"/>
      <c r="TVW117" s="1009"/>
      <c r="TVX117" s="1009"/>
      <c r="TVY117" s="1009"/>
      <c r="TVZ117" s="1009"/>
      <c r="TWA117" s="1009"/>
      <c r="TWB117" s="1009"/>
      <c r="TWC117" s="1009"/>
      <c r="TWD117" s="1009"/>
      <c r="TWE117" s="1009"/>
      <c r="TWF117" s="1009"/>
      <c r="TWG117" s="1009"/>
      <c r="TWH117" s="1009"/>
      <c r="TWI117" s="1009"/>
      <c r="TWJ117" s="1009"/>
      <c r="TWK117" s="1009"/>
      <c r="TWL117" s="1009"/>
      <c r="TWM117" s="1009"/>
      <c r="TWN117" s="1009"/>
      <c r="TWO117" s="1009"/>
      <c r="TWP117" s="1009"/>
      <c r="TWQ117" s="1009"/>
      <c r="TWR117" s="1009"/>
      <c r="TWS117" s="1009"/>
      <c r="TWT117" s="1009"/>
      <c r="TWU117" s="1009"/>
      <c r="TWV117" s="1009"/>
      <c r="TWW117" s="1009"/>
      <c r="TWX117" s="1009"/>
      <c r="TWY117" s="1009"/>
      <c r="TWZ117" s="1009"/>
      <c r="TXA117" s="1009"/>
      <c r="TXB117" s="1009"/>
      <c r="TXC117" s="1009"/>
      <c r="TXD117" s="1009"/>
      <c r="TXE117" s="1009"/>
      <c r="TXF117" s="1009"/>
      <c r="TXG117" s="1009"/>
      <c r="TXH117" s="1009"/>
      <c r="TXI117" s="1009"/>
      <c r="TXJ117" s="1009"/>
      <c r="TXK117" s="1009"/>
      <c r="TXL117" s="1009"/>
      <c r="TXM117" s="1009"/>
      <c r="TXN117" s="1009"/>
      <c r="TXO117" s="1009"/>
      <c r="TXP117" s="1009"/>
      <c r="TXQ117" s="1009"/>
      <c r="TXR117" s="1009"/>
      <c r="TXS117" s="1009"/>
      <c r="TXT117" s="1009"/>
      <c r="TXU117" s="1009"/>
      <c r="TXV117" s="1009"/>
      <c r="TXW117" s="1009"/>
      <c r="TXX117" s="1009"/>
      <c r="TXY117" s="1009"/>
      <c r="TXZ117" s="1009"/>
      <c r="TYA117" s="1009"/>
      <c r="TYB117" s="1009"/>
      <c r="TYC117" s="1009"/>
      <c r="TYD117" s="1009"/>
      <c r="TYE117" s="1009"/>
      <c r="TYF117" s="1009"/>
      <c r="TYG117" s="1009"/>
      <c r="TYH117" s="1009"/>
      <c r="TYI117" s="1009"/>
      <c r="TYJ117" s="1009"/>
      <c r="TYK117" s="1009"/>
      <c r="TYL117" s="1009"/>
      <c r="TYM117" s="1009"/>
      <c r="TYN117" s="1009"/>
      <c r="TYO117" s="1009"/>
      <c r="TYP117" s="1009"/>
      <c r="TYQ117" s="1009"/>
      <c r="TYR117" s="1009"/>
      <c r="TYS117" s="1009"/>
      <c r="TYT117" s="1009"/>
      <c r="TYU117" s="1009"/>
      <c r="TYV117" s="1009"/>
      <c r="TYW117" s="1009"/>
      <c r="TYX117" s="1009"/>
      <c r="TYY117" s="1009"/>
      <c r="TYZ117" s="1009"/>
      <c r="TZA117" s="1009"/>
      <c r="TZB117" s="1009"/>
      <c r="TZC117" s="1009"/>
      <c r="TZD117" s="1009"/>
      <c r="TZE117" s="1009"/>
      <c r="TZF117" s="1009"/>
      <c r="TZG117" s="1009"/>
      <c r="TZH117" s="1009"/>
      <c r="TZI117" s="1009"/>
      <c r="TZJ117" s="1009"/>
      <c r="TZK117" s="1009"/>
      <c r="TZL117" s="1009"/>
      <c r="TZM117" s="1009"/>
      <c r="TZN117" s="1009"/>
      <c r="TZO117" s="1009"/>
      <c r="TZP117" s="1009"/>
      <c r="TZQ117" s="1009"/>
      <c r="TZR117" s="1009"/>
      <c r="TZS117" s="1009"/>
      <c r="TZT117" s="1009"/>
      <c r="TZU117" s="1009"/>
      <c r="TZV117" s="1009"/>
      <c r="TZW117" s="1009"/>
      <c r="TZX117" s="1009"/>
      <c r="TZY117" s="1009"/>
      <c r="TZZ117" s="1009"/>
      <c r="UAA117" s="1009"/>
      <c r="UAB117" s="1009"/>
      <c r="UAC117" s="1009"/>
      <c r="UAD117" s="1009"/>
      <c r="UAE117" s="1009"/>
      <c r="UAF117" s="1009"/>
      <c r="UAG117" s="1009"/>
      <c r="UAH117" s="1009"/>
      <c r="UAI117" s="1009"/>
      <c r="UAJ117" s="1009"/>
      <c r="UAK117" s="1009"/>
      <c r="UAL117" s="1009"/>
      <c r="UAM117" s="1009"/>
      <c r="UAN117" s="1009"/>
      <c r="UAO117" s="1009"/>
      <c r="UAP117" s="1009"/>
      <c r="UAQ117" s="1009"/>
      <c r="UAR117" s="1009"/>
      <c r="UAS117" s="1009"/>
      <c r="UAT117" s="1009"/>
      <c r="UAU117" s="1009"/>
      <c r="UAV117" s="1009"/>
      <c r="UAW117" s="1009"/>
      <c r="UAX117" s="1009"/>
      <c r="UAY117" s="1009"/>
      <c r="UAZ117" s="1009"/>
      <c r="UBA117" s="1009"/>
      <c r="UBB117" s="1009"/>
      <c r="UBC117" s="1009"/>
      <c r="UBD117" s="1009"/>
      <c r="UBE117" s="1009"/>
      <c r="UBF117" s="1009"/>
      <c r="UBG117" s="1009"/>
      <c r="UBH117" s="1009"/>
      <c r="UBI117" s="1009"/>
      <c r="UBJ117" s="1009"/>
      <c r="UBK117" s="1009"/>
      <c r="UBL117" s="1009"/>
      <c r="UBM117" s="1009"/>
      <c r="UBN117" s="1009"/>
      <c r="UBO117" s="1009"/>
      <c r="UBP117" s="1009"/>
      <c r="UBQ117" s="1009"/>
      <c r="UBR117" s="1009"/>
      <c r="UBS117" s="1009"/>
      <c r="UBT117" s="1009"/>
      <c r="UBU117" s="1009"/>
      <c r="UBV117" s="1009"/>
      <c r="UBW117" s="1009"/>
      <c r="UBX117" s="1009"/>
      <c r="UBY117" s="1009"/>
      <c r="UBZ117" s="1009"/>
      <c r="UCA117" s="1009"/>
      <c r="UCB117" s="1009"/>
      <c r="UCC117" s="1009"/>
      <c r="UCD117" s="1009"/>
      <c r="UCE117" s="1009"/>
      <c r="UCF117" s="1009"/>
      <c r="UCG117" s="1009"/>
      <c r="UCH117" s="1009"/>
      <c r="UCI117" s="1009"/>
      <c r="UCJ117" s="1009"/>
      <c r="UCK117" s="1009"/>
      <c r="UCL117" s="1009"/>
      <c r="UCM117" s="1009"/>
      <c r="UCN117" s="1009"/>
      <c r="UCO117" s="1009"/>
      <c r="UCP117" s="1009"/>
      <c r="UCQ117" s="1009"/>
      <c r="UCR117" s="1009"/>
      <c r="UCS117" s="1009"/>
      <c r="UCT117" s="1009"/>
      <c r="UCU117" s="1009"/>
      <c r="UCV117" s="1009"/>
      <c r="UCW117" s="1009"/>
      <c r="UCX117" s="1009"/>
      <c r="UCY117" s="1009"/>
      <c r="UCZ117" s="1009"/>
      <c r="UDA117" s="1009"/>
      <c r="UDB117" s="1009"/>
      <c r="UDC117" s="1009"/>
      <c r="UDD117" s="1009"/>
      <c r="UDE117" s="1009"/>
      <c r="UDF117" s="1009"/>
      <c r="UDG117" s="1009"/>
      <c r="UDH117" s="1009"/>
      <c r="UDI117" s="1009"/>
      <c r="UDJ117" s="1009"/>
      <c r="UDK117" s="1009"/>
      <c r="UDL117" s="1009"/>
      <c r="UDM117" s="1009"/>
      <c r="UDN117" s="1009"/>
      <c r="UDO117" s="1009"/>
      <c r="UDP117" s="1009"/>
      <c r="UDQ117" s="1009"/>
      <c r="UDR117" s="1009"/>
      <c r="UDS117" s="1009"/>
      <c r="UDT117" s="1009"/>
      <c r="UDU117" s="1009"/>
      <c r="UDV117" s="1009"/>
      <c r="UDW117" s="1009"/>
      <c r="UDX117" s="1009"/>
      <c r="UDY117" s="1009"/>
      <c r="UDZ117" s="1009"/>
      <c r="UEA117" s="1009"/>
      <c r="UEB117" s="1009"/>
      <c r="UEC117" s="1009"/>
      <c r="UED117" s="1009"/>
      <c r="UEE117" s="1009"/>
      <c r="UEF117" s="1009"/>
      <c r="UEG117" s="1009"/>
      <c r="UEH117" s="1009"/>
      <c r="UEI117" s="1009"/>
      <c r="UEJ117" s="1009"/>
      <c r="UEK117" s="1009"/>
      <c r="UEL117" s="1009"/>
      <c r="UEM117" s="1009"/>
      <c r="UEN117" s="1009"/>
      <c r="UEO117" s="1009"/>
      <c r="UEP117" s="1009"/>
      <c r="UEQ117" s="1009"/>
      <c r="UER117" s="1009"/>
      <c r="UES117" s="1009"/>
      <c r="UET117" s="1009"/>
      <c r="UEU117" s="1009"/>
      <c r="UEV117" s="1009"/>
      <c r="UEW117" s="1009"/>
      <c r="UEX117" s="1009"/>
      <c r="UEY117" s="1009"/>
      <c r="UEZ117" s="1009"/>
      <c r="UFA117" s="1009"/>
      <c r="UFB117" s="1009"/>
      <c r="UFC117" s="1009"/>
      <c r="UFD117" s="1009"/>
      <c r="UFE117" s="1009"/>
      <c r="UFF117" s="1009"/>
      <c r="UFG117" s="1009"/>
      <c r="UFH117" s="1009"/>
      <c r="UFI117" s="1009"/>
      <c r="UFJ117" s="1009"/>
      <c r="UFK117" s="1009"/>
      <c r="UFL117" s="1009"/>
      <c r="UFM117" s="1009"/>
      <c r="UFN117" s="1009"/>
      <c r="UFO117" s="1009"/>
      <c r="UFP117" s="1009"/>
      <c r="UFQ117" s="1009"/>
      <c r="UFR117" s="1009"/>
      <c r="UFS117" s="1009"/>
      <c r="UFT117" s="1009"/>
      <c r="UFU117" s="1009"/>
      <c r="UFV117" s="1009"/>
      <c r="UFW117" s="1009"/>
      <c r="UFX117" s="1009"/>
      <c r="UFY117" s="1009"/>
      <c r="UFZ117" s="1009"/>
      <c r="UGA117" s="1009"/>
      <c r="UGB117" s="1009"/>
      <c r="UGC117" s="1009"/>
      <c r="UGD117" s="1009"/>
      <c r="UGE117" s="1009"/>
      <c r="UGF117" s="1009"/>
      <c r="UGG117" s="1009"/>
      <c r="UGH117" s="1009"/>
      <c r="UGI117" s="1009"/>
      <c r="UGJ117" s="1009"/>
      <c r="UGK117" s="1009"/>
      <c r="UGL117" s="1009"/>
      <c r="UGM117" s="1009"/>
      <c r="UGN117" s="1009"/>
      <c r="UGO117" s="1009"/>
      <c r="UGP117" s="1009"/>
      <c r="UGQ117" s="1009"/>
      <c r="UGR117" s="1009"/>
      <c r="UGS117" s="1009"/>
      <c r="UGT117" s="1009"/>
      <c r="UGU117" s="1009"/>
      <c r="UGV117" s="1009"/>
      <c r="UGW117" s="1009"/>
      <c r="UGX117" s="1009"/>
      <c r="UGY117" s="1009"/>
      <c r="UGZ117" s="1009"/>
      <c r="UHA117" s="1009"/>
      <c r="UHB117" s="1009"/>
      <c r="UHC117" s="1009"/>
      <c r="UHD117" s="1009"/>
      <c r="UHE117" s="1009"/>
      <c r="UHF117" s="1009"/>
      <c r="UHG117" s="1009"/>
      <c r="UHH117" s="1009"/>
      <c r="UHI117" s="1009"/>
      <c r="UHJ117" s="1009"/>
      <c r="UHK117" s="1009"/>
      <c r="UHL117" s="1009"/>
      <c r="UHM117" s="1009"/>
      <c r="UHN117" s="1009"/>
      <c r="UHO117" s="1009"/>
      <c r="UHP117" s="1009"/>
      <c r="UHQ117" s="1009"/>
      <c r="UHR117" s="1009"/>
      <c r="UHS117" s="1009"/>
      <c r="UHT117" s="1009"/>
      <c r="UHU117" s="1009"/>
      <c r="UHV117" s="1009"/>
      <c r="UHW117" s="1009"/>
      <c r="UHX117" s="1009"/>
      <c r="UHY117" s="1009"/>
      <c r="UHZ117" s="1009"/>
      <c r="UIA117" s="1009"/>
      <c r="UIB117" s="1009"/>
      <c r="UIC117" s="1009"/>
      <c r="UID117" s="1009"/>
      <c r="UIE117" s="1009"/>
      <c r="UIF117" s="1009"/>
      <c r="UIG117" s="1009"/>
      <c r="UIH117" s="1009"/>
      <c r="UII117" s="1009"/>
      <c r="UIJ117" s="1009"/>
      <c r="UIK117" s="1009"/>
      <c r="UIL117" s="1009"/>
      <c r="UIM117" s="1009"/>
      <c r="UIN117" s="1009"/>
      <c r="UIO117" s="1009"/>
      <c r="UIP117" s="1009"/>
      <c r="UIQ117" s="1009"/>
      <c r="UIR117" s="1009"/>
      <c r="UIS117" s="1009"/>
      <c r="UIT117" s="1009"/>
      <c r="UIU117" s="1009"/>
      <c r="UIV117" s="1009"/>
      <c r="UIW117" s="1009"/>
      <c r="UIX117" s="1009"/>
      <c r="UIY117" s="1009"/>
      <c r="UIZ117" s="1009"/>
      <c r="UJA117" s="1009"/>
      <c r="UJB117" s="1009"/>
      <c r="UJC117" s="1009"/>
      <c r="UJD117" s="1009"/>
      <c r="UJE117" s="1009"/>
      <c r="UJF117" s="1009"/>
      <c r="UJG117" s="1009"/>
      <c r="UJH117" s="1009"/>
      <c r="UJI117" s="1009"/>
      <c r="UJJ117" s="1009"/>
      <c r="UJK117" s="1009"/>
      <c r="UJL117" s="1009"/>
      <c r="UJM117" s="1009"/>
      <c r="UJN117" s="1009"/>
      <c r="UJO117" s="1009"/>
      <c r="UJP117" s="1009"/>
      <c r="UJQ117" s="1009"/>
      <c r="UJR117" s="1009"/>
      <c r="UJS117" s="1009"/>
      <c r="UJT117" s="1009"/>
      <c r="UJU117" s="1009"/>
      <c r="UJV117" s="1009"/>
      <c r="UJW117" s="1009"/>
      <c r="UJX117" s="1009"/>
      <c r="UJY117" s="1009"/>
      <c r="UJZ117" s="1009"/>
      <c r="UKA117" s="1009"/>
      <c r="UKB117" s="1009"/>
      <c r="UKC117" s="1009"/>
      <c r="UKD117" s="1009"/>
      <c r="UKE117" s="1009"/>
      <c r="UKF117" s="1009"/>
      <c r="UKG117" s="1009"/>
      <c r="UKH117" s="1009"/>
      <c r="UKI117" s="1009"/>
      <c r="UKJ117" s="1009"/>
      <c r="UKK117" s="1009"/>
      <c r="UKL117" s="1009"/>
      <c r="UKM117" s="1009"/>
      <c r="UKN117" s="1009"/>
      <c r="UKO117" s="1009"/>
      <c r="UKP117" s="1009"/>
      <c r="UKQ117" s="1009"/>
      <c r="UKR117" s="1009"/>
      <c r="UKS117" s="1009"/>
      <c r="UKT117" s="1009"/>
      <c r="UKU117" s="1009"/>
      <c r="UKV117" s="1009"/>
      <c r="UKW117" s="1009"/>
      <c r="UKX117" s="1009"/>
      <c r="UKY117" s="1009"/>
      <c r="UKZ117" s="1009"/>
      <c r="ULA117" s="1009"/>
      <c r="ULB117" s="1009"/>
      <c r="ULC117" s="1009"/>
      <c r="ULD117" s="1009"/>
      <c r="ULE117" s="1009"/>
      <c r="ULF117" s="1009"/>
      <c r="ULG117" s="1009"/>
      <c r="ULH117" s="1009"/>
      <c r="ULI117" s="1009"/>
      <c r="ULJ117" s="1009"/>
      <c r="ULK117" s="1009"/>
      <c r="ULL117" s="1009"/>
      <c r="ULM117" s="1009"/>
      <c r="ULN117" s="1009"/>
      <c r="ULO117" s="1009"/>
      <c r="ULP117" s="1009"/>
      <c r="ULQ117" s="1009"/>
      <c r="ULR117" s="1009"/>
      <c r="ULS117" s="1009"/>
      <c r="ULT117" s="1009"/>
      <c r="ULU117" s="1009"/>
      <c r="ULV117" s="1009"/>
      <c r="ULW117" s="1009"/>
      <c r="ULX117" s="1009"/>
      <c r="ULY117" s="1009"/>
      <c r="ULZ117" s="1009"/>
      <c r="UMA117" s="1009"/>
      <c r="UMB117" s="1009"/>
      <c r="UMC117" s="1009"/>
      <c r="UMD117" s="1009"/>
      <c r="UME117" s="1009"/>
      <c r="UMF117" s="1009"/>
      <c r="UMG117" s="1009"/>
      <c r="UMH117" s="1009"/>
      <c r="UMI117" s="1009"/>
      <c r="UMJ117" s="1009"/>
      <c r="UMK117" s="1009"/>
      <c r="UML117" s="1009"/>
      <c r="UMM117" s="1009"/>
      <c r="UMN117" s="1009"/>
      <c r="UMO117" s="1009"/>
      <c r="UMP117" s="1009"/>
      <c r="UMQ117" s="1009"/>
      <c r="UMR117" s="1009"/>
      <c r="UMS117" s="1009"/>
      <c r="UMT117" s="1009"/>
      <c r="UMU117" s="1009"/>
      <c r="UMV117" s="1009"/>
      <c r="UMW117" s="1009"/>
      <c r="UMX117" s="1009"/>
      <c r="UMY117" s="1009"/>
      <c r="UMZ117" s="1009"/>
      <c r="UNA117" s="1009"/>
      <c r="UNB117" s="1009"/>
      <c r="UNC117" s="1009"/>
      <c r="UND117" s="1009"/>
      <c r="UNE117" s="1009"/>
      <c r="UNF117" s="1009"/>
      <c r="UNG117" s="1009"/>
      <c r="UNH117" s="1009"/>
      <c r="UNI117" s="1009"/>
      <c r="UNJ117" s="1009"/>
      <c r="UNK117" s="1009"/>
      <c r="UNL117" s="1009"/>
      <c r="UNM117" s="1009"/>
      <c r="UNN117" s="1009"/>
      <c r="UNO117" s="1009"/>
      <c r="UNP117" s="1009"/>
      <c r="UNQ117" s="1009"/>
      <c r="UNR117" s="1009"/>
      <c r="UNS117" s="1009"/>
      <c r="UNT117" s="1009"/>
      <c r="UNU117" s="1009"/>
      <c r="UNV117" s="1009"/>
      <c r="UNW117" s="1009"/>
      <c r="UNX117" s="1009"/>
      <c r="UNY117" s="1009"/>
      <c r="UNZ117" s="1009"/>
      <c r="UOA117" s="1009"/>
      <c r="UOB117" s="1009"/>
      <c r="UOC117" s="1009"/>
      <c r="UOD117" s="1009"/>
      <c r="UOE117" s="1009"/>
      <c r="UOF117" s="1009"/>
      <c r="UOG117" s="1009"/>
      <c r="UOH117" s="1009"/>
      <c r="UOI117" s="1009"/>
      <c r="UOJ117" s="1009"/>
      <c r="UOK117" s="1009"/>
      <c r="UOL117" s="1009"/>
      <c r="UOM117" s="1009"/>
      <c r="UON117" s="1009"/>
      <c r="UOO117" s="1009"/>
      <c r="UOP117" s="1009"/>
      <c r="UOQ117" s="1009"/>
      <c r="UOR117" s="1009"/>
      <c r="UOS117" s="1009"/>
      <c r="UOT117" s="1009"/>
      <c r="UOU117" s="1009"/>
      <c r="UOV117" s="1009"/>
      <c r="UOW117" s="1009"/>
      <c r="UOX117" s="1009"/>
      <c r="UOY117" s="1009"/>
      <c r="UOZ117" s="1009"/>
      <c r="UPA117" s="1009"/>
      <c r="UPB117" s="1009"/>
      <c r="UPC117" s="1009"/>
      <c r="UPD117" s="1009"/>
      <c r="UPE117" s="1009"/>
      <c r="UPF117" s="1009"/>
      <c r="UPG117" s="1009"/>
      <c r="UPH117" s="1009"/>
      <c r="UPI117" s="1009"/>
      <c r="UPJ117" s="1009"/>
      <c r="UPK117" s="1009"/>
      <c r="UPL117" s="1009"/>
      <c r="UPM117" s="1009"/>
      <c r="UPN117" s="1009"/>
      <c r="UPO117" s="1009"/>
      <c r="UPP117" s="1009"/>
      <c r="UPQ117" s="1009"/>
      <c r="UPR117" s="1009"/>
      <c r="UPS117" s="1009"/>
      <c r="UPT117" s="1009"/>
      <c r="UPU117" s="1009"/>
      <c r="UPV117" s="1009"/>
      <c r="UPW117" s="1009"/>
      <c r="UPX117" s="1009"/>
      <c r="UPY117" s="1009"/>
      <c r="UPZ117" s="1009"/>
      <c r="UQA117" s="1009"/>
      <c r="UQB117" s="1009"/>
      <c r="UQC117" s="1009"/>
      <c r="UQD117" s="1009"/>
      <c r="UQE117" s="1009"/>
      <c r="UQF117" s="1009"/>
      <c r="UQG117" s="1009"/>
      <c r="UQH117" s="1009"/>
      <c r="UQI117" s="1009"/>
      <c r="UQJ117" s="1009"/>
      <c r="UQK117" s="1009"/>
      <c r="UQL117" s="1009"/>
      <c r="UQM117" s="1009"/>
      <c r="UQN117" s="1009"/>
      <c r="UQO117" s="1009"/>
      <c r="UQP117" s="1009"/>
      <c r="UQQ117" s="1009"/>
      <c r="UQR117" s="1009"/>
      <c r="UQS117" s="1009"/>
      <c r="UQT117" s="1009"/>
      <c r="UQU117" s="1009"/>
      <c r="UQV117" s="1009"/>
      <c r="UQW117" s="1009"/>
      <c r="UQX117" s="1009"/>
      <c r="UQY117" s="1009"/>
      <c r="UQZ117" s="1009"/>
      <c r="URA117" s="1009"/>
      <c r="URB117" s="1009"/>
      <c r="URC117" s="1009"/>
      <c r="URD117" s="1009"/>
      <c r="URE117" s="1009"/>
      <c r="URF117" s="1009"/>
      <c r="URG117" s="1009"/>
      <c r="URH117" s="1009"/>
      <c r="URI117" s="1009"/>
      <c r="URJ117" s="1009"/>
      <c r="URK117" s="1009"/>
      <c r="URL117" s="1009"/>
      <c r="URM117" s="1009"/>
      <c r="URN117" s="1009"/>
      <c r="URO117" s="1009"/>
      <c r="URP117" s="1009"/>
      <c r="URQ117" s="1009"/>
      <c r="URR117" s="1009"/>
      <c r="URS117" s="1009"/>
      <c r="URT117" s="1009"/>
      <c r="URU117" s="1009"/>
      <c r="URV117" s="1009"/>
      <c r="URW117" s="1009"/>
      <c r="URX117" s="1009"/>
      <c r="URY117" s="1009"/>
      <c r="URZ117" s="1009"/>
      <c r="USA117" s="1009"/>
      <c r="USB117" s="1009"/>
      <c r="USC117" s="1009"/>
      <c r="USD117" s="1009"/>
      <c r="USE117" s="1009"/>
      <c r="USF117" s="1009"/>
      <c r="USG117" s="1009"/>
      <c r="USH117" s="1009"/>
      <c r="USI117" s="1009"/>
      <c r="USJ117" s="1009"/>
      <c r="USK117" s="1009"/>
      <c r="USL117" s="1009"/>
      <c r="USM117" s="1009"/>
      <c r="USN117" s="1009"/>
      <c r="USO117" s="1009"/>
      <c r="USP117" s="1009"/>
      <c r="USQ117" s="1009"/>
      <c r="USR117" s="1009"/>
      <c r="USS117" s="1009"/>
      <c r="UST117" s="1009"/>
      <c r="USU117" s="1009"/>
      <c r="USV117" s="1009"/>
      <c r="USW117" s="1009"/>
      <c r="USX117" s="1009"/>
      <c r="USY117" s="1009"/>
      <c r="USZ117" s="1009"/>
      <c r="UTA117" s="1009"/>
      <c r="UTB117" s="1009"/>
      <c r="UTC117" s="1009"/>
      <c r="UTD117" s="1009"/>
      <c r="UTE117" s="1009"/>
      <c r="UTF117" s="1009"/>
      <c r="UTG117" s="1009"/>
      <c r="UTH117" s="1009"/>
      <c r="UTI117" s="1009"/>
      <c r="UTJ117" s="1009"/>
      <c r="UTK117" s="1009"/>
      <c r="UTL117" s="1009"/>
      <c r="UTM117" s="1009"/>
      <c r="UTN117" s="1009"/>
      <c r="UTO117" s="1009"/>
      <c r="UTP117" s="1009"/>
      <c r="UTQ117" s="1009"/>
      <c r="UTR117" s="1009"/>
      <c r="UTS117" s="1009"/>
      <c r="UTT117" s="1009"/>
      <c r="UTU117" s="1009"/>
      <c r="UTV117" s="1009"/>
      <c r="UTW117" s="1009"/>
      <c r="UTX117" s="1009"/>
      <c r="UTY117" s="1009"/>
      <c r="UTZ117" s="1009"/>
      <c r="UUA117" s="1009"/>
      <c r="UUB117" s="1009"/>
      <c r="UUC117" s="1009"/>
      <c r="UUD117" s="1009"/>
      <c r="UUE117" s="1009"/>
      <c r="UUF117" s="1009"/>
      <c r="UUG117" s="1009"/>
      <c r="UUH117" s="1009"/>
      <c r="UUI117" s="1009"/>
      <c r="UUJ117" s="1009"/>
      <c r="UUK117" s="1009"/>
      <c r="UUL117" s="1009"/>
      <c r="UUM117" s="1009"/>
      <c r="UUN117" s="1009"/>
      <c r="UUO117" s="1009"/>
      <c r="UUP117" s="1009"/>
      <c r="UUQ117" s="1009"/>
      <c r="UUR117" s="1009"/>
      <c r="UUS117" s="1009"/>
      <c r="UUT117" s="1009"/>
      <c r="UUU117" s="1009"/>
      <c r="UUV117" s="1009"/>
      <c r="UUW117" s="1009"/>
      <c r="UUX117" s="1009"/>
      <c r="UUY117" s="1009"/>
      <c r="UUZ117" s="1009"/>
      <c r="UVA117" s="1009"/>
      <c r="UVB117" s="1009"/>
      <c r="UVC117" s="1009"/>
      <c r="UVD117" s="1009"/>
      <c r="UVE117" s="1009"/>
      <c r="UVF117" s="1009"/>
      <c r="UVG117" s="1009"/>
      <c r="UVH117" s="1009"/>
      <c r="UVI117" s="1009"/>
      <c r="UVJ117" s="1009"/>
      <c r="UVK117" s="1009"/>
      <c r="UVL117" s="1009"/>
      <c r="UVM117" s="1009"/>
      <c r="UVN117" s="1009"/>
      <c r="UVO117" s="1009"/>
      <c r="UVP117" s="1009"/>
      <c r="UVQ117" s="1009"/>
      <c r="UVR117" s="1009"/>
      <c r="UVS117" s="1009"/>
      <c r="UVT117" s="1009"/>
      <c r="UVU117" s="1009"/>
      <c r="UVV117" s="1009"/>
      <c r="UVW117" s="1009"/>
      <c r="UVX117" s="1009"/>
      <c r="UVY117" s="1009"/>
      <c r="UVZ117" s="1009"/>
      <c r="UWA117" s="1009"/>
      <c r="UWB117" s="1009"/>
      <c r="UWC117" s="1009"/>
      <c r="UWD117" s="1009"/>
      <c r="UWE117" s="1009"/>
      <c r="UWF117" s="1009"/>
      <c r="UWG117" s="1009"/>
      <c r="UWH117" s="1009"/>
      <c r="UWI117" s="1009"/>
      <c r="UWJ117" s="1009"/>
      <c r="UWK117" s="1009"/>
      <c r="UWL117" s="1009"/>
      <c r="UWM117" s="1009"/>
      <c r="UWN117" s="1009"/>
      <c r="UWO117" s="1009"/>
      <c r="UWP117" s="1009"/>
      <c r="UWQ117" s="1009"/>
      <c r="UWR117" s="1009"/>
      <c r="UWS117" s="1009"/>
      <c r="UWT117" s="1009"/>
      <c r="UWU117" s="1009"/>
      <c r="UWV117" s="1009"/>
      <c r="UWW117" s="1009"/>
      <c r="UWX117" s="1009"/>
      <c r="UWY117" s="1009"/>
      <c r="UWZ117" s="1009"/>
      <c r="UXA117" s="1009"/>
      <c r="UXB117" s="1009"/>
      <c r="UXC117" s="1009"/>
      <c r="UXD117" s="1009"/>
      <c r="UXE117" s="1009"/>
      <c r="UXF117" s="1009"/>
      <c r="UXG117" s="1009"/>
      <c r="UXH117" s="1009"/>
      <c r="UXI117" s="1009"/>
      <c r="UXJ117" s="1009"/>
      <c r="UXK117" s="1009"/>
      <c r="UXL117" s="1009"/>
      <c r="UXM117" s="1009"/>
      <c r="UXN117" s="1009"/>
      <c r="UXO117" s="1009"/>
      <c r="UXP117" s="1009"/>
      <c r="UXQ117" s="1009"/>
      <c r="UXR117" s="1009"/>
      <c r="UXS117" s="1009"/>
      <c r="UXT117" s="1009"/>
      <c r="UXU117" s="1009"/>
      <c r="UXV117" s="1009"/>
      <c r="UXW117" s="1009"/>
      <c r="UXX117" s="1009"/>
      <c r="UXY117" s="1009"/>
      <c r="UXZ117" s="1009"/>
      <c r="UYA117" s="1009"/>
      <c r="UYB117" s="1009"/>
      <c r="UYC117" s="1009"/>
      <c r="UYD117" s="1009"/>
      <c r="UYE117" s="1009"/>
      <c r="UYF117" s="1009"/>
      <c r="UYG117" s="1009"/>
      <c r="UYH117" s="1009"/>
      <c r="UYI117" s="1009"/>
      <c r="UYJ117" s="1009"/>
      <c r="UYK117" s="1009"/>
      <c r="UYL117" s="1009"/>
      <c r="UYM117" s="1009"/>
      <c r="UYN117" s="1009"/>
      <c r="UYO117" s="1009"/>
      <c r="UYP117" s="1009"/>
      <c r="UYQ117" s="1009"/>
      <c r="UYR117" s="1009"/>
      <c r="UYS117" s="1009"/>
      <c r="UYT117" s="1009"/>
      <c r="UYU117" s="1009"/>
      <c r="UYV117" s="1009"/>
      <c r="UYW117" s="1009"/>
      <c r="UYX117" s="1009"/>
      <c r="UYY117" s="1009"/>
      <c r="UYZ117" s="1009"/>
      <c r="UZA117" s="1009"/>
      <c r="UZB117" s="1009"/>
      <c r="UZC117" s="1009"/>
      <c r="UZD117" s="1009"/>
      <c r="UZE117" s="1009"/>
      <c r="UZF117" s="1009"/>
      <c r="UZG117" s="1009"/>
      <c r="UZH117" s="1009"/>
      <c r="UZI117" s="1009"/>
      <c r="UZJ117" s="1009"/>
      <c r="UZK117" s="1009"/>
      <c r="UZL117" s="1009"/>
      <c r="UZM117" s="1009"/>
      <c r="UZN117" s="1009"/>
      <c r="UZO117" s="1009"/>
      <c r="UZP117" s="1009"/>
      <c r="UZQ117" s="1009"/>
      <c r="UZR117" s="1009"/>
      <c r="UZS117" s="1009"/>
      <c r="UZT117" s="1009"/>
      <c r="UZU117" s="1009"/>
      <c r="UZV117" s="1009"/>
      <c r="UZW117" s="1009"/>
      <c r="UZX117" s="1009"/>
      <c r="UZY117" s="1009"/>
      <c r="UZZ117" s="1009"/>
      <c r="VAA117" s="1009"/>
      <c r="VAB117" s="1009"/>
      <c r="VAC117" s="1009"/>
      <c r="VAD117" s="1009"/>
      <c r="VAE117" s="1009"/>
      <c r="VAF117" s="1009"/>
      <c r="VAG117" s="1009"/>
      <c r="VAH117" s="1009"/>
      <c r="VAI117" s="1009"/>
      <c r="VAJ117" s="1009"/>
      <c r="VAK117" s="1009"/>
      <c r="VAL117" s="1009"/>
      <c r="VAM117" s="1009"/>
      <c r="VAN117" s="1009"/>
      <c r="VAO117" s="1009"/>
      <c r="VAP117" s="1009"/>
      <c r="VAQ117" s="1009"/>
      <c r="VAR117" s="1009"/>
      <c r="VAS117" s="1009"/>
      <c r="VAT117" s="1009"/>
      <c r="VAU117" s="1009"/>
      <c r="VAV117" s="1009"/>
      <c r="VAW117" s="1009"/>
      <c r="VAX117" s="1009"/>
      <c r="VAY117" s="1009"/>
      <c r="VAZ117" s="1009"/>
      <c r="VBA117" s="1009"/>
      <c r="VBB117" s="1009"/>
      <c r="VBC117" s="1009"/>
      <c r="VBD117" s="1009"/>
      <c r="VBE117" s="1009"/>
      <c r="VBF117" s="1009"/>
      <c r="VBG117" s="1009"/>
      <c r="VBH117" s="1009"/>
      <c r="VBI117" s="1009"/>
      <c r="VBJ117" s="1009"/>
      <c r="VBK117" s="1009"/>
      <c r="VBL117" s="1009"/>
      <c r="VBM117" s="1009"/>
      <c r="VBN117" s="1009"/>
      <c r="VBO117" s="1009"/>
      <c r="VBP117" s="1009"/>
      <c r="VBQ117" s="1009"/>
      <c r="VBR117" s="1009"/>
      <c r="VBS117" s="1009"/>
      <c r="VBT117" s="1009"/>
      <c r="VBU117" s="1009"/>
      <c r="VBV117" s="1009"/>
      <c r="VBW117" s="1009"/>
      <c r="VBX117" s="1009"/>
      <c r="VBY117" s="1009"/>
      <c r="VBZ117" s="1009"/>
      <c r="VCA117" s="1009"/>
      <c r="VCB117" s="1009"/>
      <c r="VCC117" s="1009"/>
      <c r="VCD117" s="1009"/>
      <c r="VCE117" s="1009"/>
      <c r="VCF117" s="1009"/>
      <c r="VCG117" s="1009"/>
      <c r="VCH117" s="1009"/>
      <c r="VCI117" s="1009"/>
      <c r="VCJ117" s="1009"/>
      <c r="VCK117" s="1009"/>
      <c r="VCL117" s="1009"/>
      <c r="VCM117" s="1009"/>
      <c r="VCN117" s="1009"/>
      <c r="VCO117" s="1009"/>
      <c r="VCP117" s="1009"/>
      <c r="VCQ117" s="1009"/>
      <c r="VCR117" s="1009"/>
      <c r="VCS117" s="1009"/>
      <c r="VCT117" s="1009"/>
      <c r="VCU117" s="1009"/>
      <c r="VCV117" s="1009"/>
      <c r="VCW117" s="1009"/>
      <c r="VCX117" s="1009"/>
      <c r="VCY117" s="1009"/>
      <c r="VCZ117" s="1009"/>
      <c r="VDA117" s="1009"/>
      <c r="VDB117" s="1009"/>
      <c r="VDC117" s="1009"/>
      <c r="VDD117" s="1009"/>
      <c r="VDE117" s="1009"/>
      <c r="VDF117" s="1009"/>
      <c r="VDG117" s="1009"/>
      <c r="VDH117" s="1009"/>
      <c r="VDI117" s="1009"/>
      <c r="VDJ117" s="1009"/>
      <c r="VDK117" s="1009"/>
      <c r="VDL117" s="1009"/>
      <c r="VDM117" s="1009"/>
      <c r="VDN117" s="1009"/>
      <c r="VDO117" s="1009"/>
      <c r="VDP117" s="1009"/>
      <c r="VDQ117" s="1009"/>
      <c r="VDR117" s="1009"/>
      <c r="VDS117" s="1009"/>
      <c r="VDT117" s="1009"/>
      <c r="VDU117" s="1009"/>
      <c r="VDV117" s="1009"/>
      <c r="VDW117" s="1009"/>
      <c r="VDX117" s="1009"/>
      <c r="VDY117" s="1009"/>
      <c r="VDZ117" s="1009"/>
      <c r="VEA117" s="1009"/>
      <c r="VEB117" s="1009"/>
      <c r="VEC117" s="1009"/>
      <c r="VED117" s="1009"/>
      <c r="VEE117" s="1009"/>
      <c r="VEF117" s="1009"/>
      <c r="VEG117" s="1009"/>
      <c r="VEH117" s="1009"/>
      <c r="VEI117" s="1009"/>
      <c r="VEJ117" s="1009"/>
      <c r="VEK117" s="1009"/>
      <c r="VEL117" s="1009"/>
      <c r="VEM117" s="1009"/>
      <c r="VEN117" s="1009"/>
      <c r="VEO117" s="1009"/>
      <c r="VEP117" s="1009"/>
      <c r="VEQ117" s="1009"/>
      <c r="VER117" s="1009"/>
      <c r="VES117" s="1009"/>
      <c r="VET117" s="1009"/>
      <c r="VEU117" s="1009"/>
      <c r="VEV117" s="1009"/>
      <c r="VEW117" s="1009"/>
      <c r="VEX117" s="1009"/>
      <c r="VEY117" s="1009"/>
      <c r="VEZ117" s="1009"/>
      <c r="VFA117" s="1009"/>
      <c r="VFB117" s="1009"/>
      <c r="VFC117" s="1009"/>
      <c r="VFD117" s="1009"/>
      <c r="VFE117" s="1009"/>
      <c r="VFF117" s="1009"/>
      <c r="VFG117" s="1009"/>
      <c r="VFH117" s="1009"/>
      <c r="VFI117" s="1009"/>
      <c r="VFJ117" s="1009"/>
      <c r="VFK117" s="1009"/>
      <c r="VFL117" s="1009"/>
      <c r="VFM117" s="1009"/>
      <c r="VFN117" s="1009"/>
      <c r="VFO117" s="1009"/>
      <c r="VFP117" s="1009"/>
      <c r="VFQ117" s="1009"/>
      <c r="VFR117" s="1009"/>
      <c r="VFS117" s="1009"/>
      <c r="VFT117" s="1009"/>
      <c r="VFU117" s="1009"/>
      <c r="VFV117" s="1009"/>
      <c r="VFW117" s="1009"/>
      <c r="VFX117" s="1009"/>
      <c r="VFY117" s="1009"/>
      <c r="VFZ117" s="1009"/>
      <c r="VGA117" s="1009"/>
      <c r="VGB117" s="1009"/>
      <c r="VGC117" s="1009"/>
      <c r="VGD117" s="1009"/>
      <c r="VGE117" s="1009"/>
      <c r="VGF117" s="1009"/>
      <c r="VGG117" s="1009"/>
      <c r="VGH117" s="1009"/>
      <c r="VGI117" s="1009"/>
      <c r="VGJ117" s="1009"/>
      <c r="VGK117" s="1009"/>
      <c r="VGL117" s="1009"/>
      <c r="VGM117" s="1009"/>
      <c r="VGN117" s="1009"/>
      <c r="VGO117" s="1009"/>
      <c r="VGP117" s="1009"/>
      <c r="VGQ117" s="1009"/>
      <c r="VGR117" s="1009"/>
      <c r="VGS117" s="1009"/>
      <c r="VGT117" s="1009"/>
      <c r="VGU117" s="1009"/>
      <c r="VGV117" s="1009"/>
      <c r="VGW117" s="1009"/>
      <c r="VGX117" s="1009"/>
      <c r="VGY117" s="1009"/>
      <c r="VGZ117" s="1009"/>
      <c r="VHA117" s="1009"/>
      <c r="VHB117" s="1009"/>
      <c r="VHC117" s="1009"/>
      <c r="VHD117" s="1009"/>
      <c r="VHE117" s="1009"/>
      <c r="VHF117" s="1009"/>
      <c r="VHG117" s="1009"/>
      <c r="VHH117" s="1009"/>
      <c r="VHI117" s="1009"/>
      <c r="VHJ117" s="1009"/>
      <c r="VHK117" s="1009"/>
      <c r="VHL117" s="1009"/>
      <c r="VHM117" s="1009"/>
      <c r="VHN117" s="1009"/>
      <c r="VHO117" s="1009"/>
      <c r="VHP117" s="1009"/>
      <c r="VHQ117" s="1009"/>
      <c r="VHR117" s="1009"/>
      <c r="VHS117" s="1009"/>
      <c r="VHT117" s="1009"/>
      <c r="VHU117" s="1009"/>
      <c r="VHV117" s="1009"/>
      <c r="VHW117" s="1009"/>
      <c r="VHX117" s="1009"/>
      <c r="VHY117" s="1009"/>
      <c r="VHZ117" s="1009"/>
      <c r="VIA117" s="1009"/>
      <c r="VIB117" s="1009"/>
      <c r="VIC117" s="1009"/>
      <c r="VID117" s="1009"/>
      <c r="VIE117" s="1009"/>
      <c r="VIF117" s="1009"/>
      <c r="VIG117" s="1009"/>
      <c r="VIH117" s="1009"/>
      <c r="VII117" s="1009"/>
      <c r="VIJ117" s="1009"/>
      <c r="VIK117" s="1009"/>
      <c r="VIL117" s="1009"/>
      <c r="VIM117" s="1009"/>
      <c r="VIN117" s="1009"/>
      <c r="VIO117" s="1009"/>
      <c r="VIP117" s="1009"/>
      <c r="VIQ117" s="1009"/>
      <c r="VIR117" s="1009"/>
      <c r="VIS117" s="1009"/>
      <c r="VIT117" s="1009"/>
      <c r="VIU117" s="1009"/>
      <c r="VIV117" s="1009"/>
      <c r="VIW117" s="1009"/>
      <c r="VIX117" s="1009"/>
      <c r="VIY117" s="1009"/>
      <c r="VIZ117" s="1009"/>
      <c r="VJA117" s="1009"/>
      <c r="VJB117" s="1009"/>
      <c r="VJC117" s="1009"/>
      <c r="VJD117" s="1009"/>
      <c r="VJE117" s="1009"/>
      <c r="VJF117" s="1009"/>
      <c r="VJG117" s="1009"/>
      <c r="VJH117" s="1009"/>
      <c r="VJI117" s="1009"/>
      <c r="VJJ117" s="1009"/>
      <c r="VJK117" s="1009"/>
      <c r="VJL117" s="1009"/>
      <c r="VJM117" s="1009"/>
      <c r="VJN117" s="1009"/>
      <c r="VJO117" s="1009"/>
      <c r="VJP117" s="1009"/>
      <c r="VJQ117" s="1009"/>
      <c r="VJR117" s="1009"/>
      <c r="VJS117" s="1009"/>
      <c r="VJT117" s="1009"/>
      <c r="VJU117" s="1009"/>
      <c r="VJV117" s="1009"/>
      <c r="VJW117" s="1009"/>
      <c r="VJX117" s="1009"/>
      <c r="VJY117" s="1009"/>
      <c r="VJZ117" s="1009"/>
      <c r="VKA117" s="1009"/>
      <c r="VKB117" s="1009"/>
      <c r="VKC117" s="1009"/>
      <c r="VKD117" s="1009"/>
      <c r="VKE117" s="1009"/>
      <c r="VKF117" s="1009"/>
      <c r="VKG117" s="1009"/>
      <c r="VKH117" s="1009"/>
      <c r="VKI117" s="1009"/>
      <c r="VKJ117" s="1009"/>
      <c r="VKK117" s="1009"/>
      <c r="VKL117" s="1009"/>
      <c r="VKM117" s="1009"/>
      <c r="VKN117" s="1009"/>
      <c r="VKO117" s="1009"/>
      <c r="VKP117" s="1009"/>
      <c r="VKQ117" s="1009"/>
      <c r="VKR117" s="1009"/>
      <c r="VKS117" s="1009"/>
      <c r="VKT117" s="1009"/>
      <c r="VKU117" s="1009"/>
      <c r="VKV117" s="1009"/>
      <c r="VKW117" s="1009"/>
      <c r="VKX117" s="1009"/>
      <c r="VKY117" s="1009"/>
      <c r="VKZ117" s="1009"/>
      <c r="VLA117" s="1009"/>
      <c r="VLB117" s="1009"/>
      <c r="VLC117" s="1009"/>
      <c r="VLD117" s="1009"/>
      <c r="VLE117" s="1009"/>
      <c r="VLF117" s="1009"/>
      <c r="VLG117" s="1009"/>
      <c r="VLH117" s="1009"/>
      <c r="VLI117" s="1009"/>
      <c r="VLJ117" s="1009"/>
      <c r="VLK117" s="1009"/>
      <c r="VLL117" s="1009"/>
      <c r="VLM117" s="1009"/>
      <c r="VLN117" s="1009"/>
      <c r="VLO117" s="1009"/>
      <c r="VLP117" s="1009"/>
      <c r="VLQ117" s="1009"/>
      <c r="VLR117" s="1009"/>
      <c r="VLS117" s="1009"/>
      <c r="VLT117" s="1009"/>
      <c r="VLU117" s="1009"/>
      <c r="VLV117" s="1009"/>
      <c r="VLW117" s="1009"/>
      <c r="VLX117" s="1009"/>
      <c r="VLY117" s="1009"/>
      <c r="VLZ117" s="1009"/>
      <c r="VMA117" s="1009"/>
      <c r="VMB117" s="1009"/>
      <c r="VMC117" s="1009"/>
      <c r="VMD117" s="1009"/>
      <c r="VME117" s="1009"/>
      <c r="VMF117" s="1009"/>
      <c r="VMG117" s="1009"/>
      <c r="VMH117" s="1009"/>
      <c r="VMI117" s="1009"/>
      <c r="VMJ117" s="1009"/>
      <c r="VMK117" s="1009"/>
      <c r="VML117" s="1009"/>
      <c r="VMM117" s="1009"/>
      <c r="VMN117" s="1009"/>
      <c r="VMO117" s="1009"/>
      <c r="VMP117" s="1009"/>
      <c r="VMQ117" s="1009"/>
      <c r="VMR117" s="1009"/>
      <c r="VMS117" s="1009"/>
      <c r="VMT117" s="1009"/>
      <c r="VMU117" s="1009"/>
      <c r="VMV117" s="1009"/>
      <c r="VMW117" s="1009"/>
      <c r="VMX117" s="1009"/>
      <c r="VMY117" s="1009"/>
      <c r="VMZ117" s="1009"/>
      <c r="VNA117" s="1009"/>
      <c r="VNB117" s="1009"/>
      <c r="VNC117" s="1009"/>
      <c r="VND117" s="1009"/>
      <c r="VNE117" s="1009"/>
      <c r="VNF117" s="1009"/>
      <c r="VNG117" s="1009"/>
      <c r="VNH117" s="1009"/>
      <c r="VNI117" s="1009"/>
      <c r="VNJ117" s="1009"/>
      <c r="VNK117" s="1009"/>
      <c r="VNL117" s="1009"/>
      <c r="VNM117" s="1009"/>
      <c r="VNN117" s="1009"/>
      <c r="VNO117" s="1009"/>
      <c r="VNP117" s="1009"/>
      <c r="VNQ117" s="1009"/>
      <c r="VNR117" s="1009"/>
      <c r="VNS117" s="1009"/>
      <c r="VNT117" s="1009"/>
      <c r="VNU117" s="1009"/>
      <c r="VNV117" s="1009"/>
      <c r="VNW117" s="1009"/>
      <c r="VNX117" s="1009"/>
      <c r="VNY117" s="1009"/>
      <c r="VNZ117" s="1009"/>
      <c r="VOA117" s="1009"/>
      <c r="VOB117" s="1009"/>
      <c r="VOC117" s="1009"/>
      <c r="VOD117" s="1009"/>
      <c r="VOE117" s="1009"/>
      <c r="VOF117" s="1009"/>
      <c r="VOG117" s="1009"/>
      <c r="VOH117" s="1009"/>
      <c r="VOI117" s="1009"/>
      <c r="VOJ117" s="1009"/>
      <c r="VOK117" s="1009"/>
      <c r="VOL117" s="1009"/>
      <c r="VOM117" s="1009"/>
      <c r="VON117" s="1009"/>
      <c r="VOO117" s="1009"/>
      <c r="VOP117" s="1009"/>
      <c r="VOQ117" s="1009"/>
      <c r="VOR117" s="1009"/>
      <c r="VOS117" s="1009"/>
      <c r="VOT117" s="1009"/>
      <c r="VOU117" s="1009"/>
      <c r="VOV117" s="1009"/>
      <c r="VOW117" s="1009"/>
      <c r="VOX117" s="1009"/>
      <c r="VOY117" s="1009"/>
      <c r="VOZ117" s="1009"/>
      <c r="VPA117" s="1009"/>
      <c r="VPB117" s="1009"/>
      <c r="VPC117" s="1009"/>
      <c r="VPD117" s="1009"/>
      <c r="VPE117" s="1009"/>
      <c r="VPF117" s="1009"/>
      <c r="VPG117" s="1009"/>
      <c r="VPH117" s="1009"/>
      <c r="VPI117" s="1009"/>
      <c r="VPJ117" s="1009"/>
      <c r="VPK117" s="1009"/>
      <c r="VPL117" s="1009"/>
      <c r="VPM117" s="1009"/>
      <c r="VPN117" s="1009"/>
      <c r="VPO117" s="1009"/>
      <c r="VPP117" s="1009"/>
      <c r="VPQ117" s="1009"/>
      <c r="VPR117" s="1009"/>
      <c r="VPS117" s="1009"/>
      <c r="VPT117" s="1009"/>
      <c r="VPU117" s="1009"/>
      <c r="VPV117" s="1009"/>
      <c r="VPW117" s="1009"/>
      <c r="VPX117" s="1009"/>
      <c r="VPY117" s="1009"/>
      <c r="VPZ117" s="1009"/>
      <c r="VQA117" s="1009"/>
      <c r="VQB117" s="1009"/>
      <c r="VQC117" s="1009"/>
      <c r="VQD117" s="1009"/>
      <c r="VQE117" s="1009"/>
      <c r="VQF117" s="1009"/>
      <c r="VQG117" s="1009"/>
      <c r="VQH117" s="1009"/>
      <c r="VQI117" s="1009"/>
      <c r="VQJ117" s="1009"/>
      <c r="VQK117" s="1009"/>
      <c r="VQL117" s="1009"/>
      <c r="VQM117" s="1009"/>
      <c r="VQN117" s="1009"/>
      <c r="VQO117" s="1009"/>
      <c r="VQP117" s="1009"/>
      <c r="VQQ117" s="1009"/>
      <c r="VQR117" s="1009"/>
      <c r="VQS117" s="1009"/>
      <c r="VQT117" s="1009"/>
      <c r="VQU117" s="1009"/>
      <c r="VQV117" s="1009"/>
      <c r="VQW117" s="1009"/>
      <c r="VQX117" s="1009"/>
      <c r="VQY117" s="1009"/>
      <c r="VQZ117" s="1009"/>
      <c r="VRA117" s="1009"/>
      <c r="VRB117" s="1009"/>
      <c r="VRC117" s="1009"/>
      <c r="VRD117" s="1009"/>
      <c r="VRE117" s="1009"/>
      <c r="VRF117" s="1009"/>
      <c r="VRG117" s="1009"/>
      <c r="VRH117" s="1009"/>
      <c r="VRI117" s="1009"/>
      <c r="VRJ117" s="1009"/>
      <c r="VRK117" s="1009"/>
      <c r="VRL117" s="1009"/>
      <c r="VRM117" s="1009"/>
      <c r="VRN117" s="1009"/>
      <c r="VRO117" s="1009"/>
      <c r="VRP117" s="1009"/>
      <c r="VRQ117" s="1009"/>
      <c r="VRR117" s="1009"/>
      <c r="VRS117" s="1009"/>
      <c r="VRT117" s="1009"/>
      <c r="VRU117" s="1009"/>
      <c r="VRV117" s="1009"/>
      <c r="VRW117" s="1009"/>
      <c r="VRX117" s="1009"/>
      <c r="VRY117" s="1009"/>
      <c r="VRZ117" s="1009"/>
      <c r="VSA117" s="1009"/>
      <c r="VSB117" s="1009"/>
      <c r="VSC117" s="1009"/>
      <c r="VSD117" s="1009"/>
      <c r="VSE117" s="1009"/>
      <c r="VSF117" s="1009"/>
      <c r="VSG117" s="1009"/>
      <c r="VSH117" s="1009"/>
      <c r="VSI117" s="1009"/>
      <c r="VSJ117" s="1009"/>
      <c r="VSK117" s="1009"/>
      <c r="VSL117" s="1009"/>
      <c r="VSM117" s="1009"/>
      <c r="VSN117" s="1009"/>
      <c r="VSO117" s="1009"/>
      <c r="VSP117" s="1009"/>
      <c r="VSQ117" s="1009"/>
      <c r="VSR117" s="1009"/>
      <c r="VSS117" s="1009"/>
      <c r="VST117" s="1009"/>
      <c r="VSU117" s="1009"/>
      <c r="VSV117" s="1009"/>
      <c r="VSW117" s="1009"/>
      <c r="VSX117" s="1009"/>
      <c r="VSY117" s="1009"/>
      <c r="VSZ117" s="1009"/>
      <c r="VTA117" s="1009"/>
      <c r="VTB117" s="1009"/>
      <c r="VTC117" s="1009"/>
      <c r="VTD117" s="1009"/>
      <c r="VTE117" s="1009"/>
      <c r="VTF117" s="1009"/>
      <c r="VTG117" s="1009"/>
      <c r="VTH117" s="1009"/>
      <c r="VTI117" s="1009"/>
      <c r="VTJ117" s="1009"/>
      <c r="VTK117" s="1009"/>
      <c r="VTL117" s="1009"/>
      <c r="VTM117" s="1009"/>
      <c r="VTN117" s="1009"/>
      <c r="VTO117" s="1009"/>
      <c r="VTP117" s="1009"/>
      <c r="VTQ117" s="1009"/>
      <c r="VTR117" s="1009"/>
      <c r="VTS117" s="1009"/>
      <c r="VTT117" s="1009"/>
      <c r="VTU117" s="1009"/>
      <c r="VTV117" s="1009"/>
      <c r="VTW117" s="1009"/>
      <c r="VTX117" s="1009"/>
      <c r="VTY117" s="1009"/>
      <c r="VTZ117" s="1009"/>
      <c r="VUA117" s="1009"/>
      <c r="VUB117" s="1009"/>
      <c r="VUC117" s="1009"/>
      <c r="VUD117" s="1009"/>
      <c r="VUE117" s="1009"/>
      <c r="VUF117" s="1009"/>
      <c r="VUG117" s="1009"/>
      <c r="VUH117" s="1009"/>
      <c r="VUI117" s="1009"/>
      <c r="VUJ117" s="1009"/>
      <c r="VUK117" s="1009"/>
      <c r="VUL117" s="1009"/>
      <c r="VUM117" s="1009"/>
      <c r="VUN117" s="1009"/>
      <c r="VUO117" s="1009"/>
      <c r="VUP117" s="1009"/>
      <c r="VUQ117" s="1009"/>
      <c r="VUR117" s="1009"/>
      <c r="VUS117" s="1009"/>
      <c r="VUT117" s="1009"/>
      <c r="VUU117" s="1009"/>
      <c r="VUV117" s="1009"/>
      <c r="VUW117" s="1009"/>
      <c r="VUX117" s="1009"/>
      <c r="VUY117" s="1009"/>
      <c r="VUZ117" s="1009"/>
      <c r="VVA117" s="1009"/>
      <c r="VVB117" s="1009"/>
      <c r="VVC117" s="1009"/>
      <c r="VVD117" s="1009"/>
      <c r="VVE117" s="1009"/>
      <c r="VVF117" s="1009"/>
      <c r="VVG117" s="1009"/>
      <c r="VVH117" s="1009"/>
      <c r="VVI117" s="1009"/>
      <c r="VVJ117" s="1009"/>
      <c r="VVK117" s="1009"/>
      <c r="VVL117" s="1009"/>
      <c r="VVM117" s="1009"/>
      <c r="VVN117" s="1009"/>
      <c r="VVO117" s="1009"/>
      <c r="VVP117" s="1009"/>
      <c r="VVQ117" s="1009"/>
      <c r="VVR117" s="1009"/>
      <c r="VVS117" s="1009"/>
      <c r="VVT117" s="1009"/>
      <c r="VVU117" s="1009"/>
      <c r="VVV117" s="1009"/>
      <c r="VVW117" s="1009"/>
      <c r="VVX117" s="1009"/>
      <c r="VVY117" s="1009"/>
      <c r="VVZ117" s="1009"/>
      <c r="VWA117" s="1009"/>
      <c r="VWB117" s="1009"/>
      <c r="VWC117" s="1009"/>
      <c r="VWD117" s="1009"/>
      <c r="VWE117" s="1009"/>
      <c r="VWF117" s="1009"/>
      <c r="VWG117" s="1009"/>
      <c r="VWH117" s="1009"/>
      <c r="VWI117" s="1009"/>
      <c r="VWJ117" s="1009"/>
      <c r="VWK117" s="1009"/>
      <c r="VWL117" s="1009"/>
      <c r="VWM117" s="1009"/>
      <c r="VWN117" s="1009"/>
      <c r="VWO117" s="1009"/>
      <c r="VWP117" s="1009"/>
      <c r="VWQ117" s="1009"/>
      <c r="VWR117" s="1009"/>
      <c r="VWS117" s="1009"/>
      <c r="VWT117" s="1009"/>
      <c r="VWU117" s="1009"/>
      <c r="VWV117" s="1009"/>
      <c r="VWW117" s="1009"/>
      <c r="VWX117" s="1009"/>
      <c r="VWY117" s="1009"/>
      <c r="VWZ117" s="1009"/>
      <c r="VXA117" s="1009"/>
      <c r="VXB117" s="1009"/>
      <c r="VXC117" s="1009"/>
      <c r="VXD117" s="1009"/>
      <c r="VXE117" s="1009"/>
      <c r="VXF117" s="1009"/>
      <c r="VXG117" s="1009"/>
      <c r="VXH117" s="1009"/>
      <c r="VXI117" s="1009"/>
      <c r="VXJ117" s="1009"/>
      <c r="VXK117" s="1009"/>
      <c r="VXL117" s="1009"/>
      <c r="VXM117" s="1009"/>
      <c r="VXN117" s="1009"/>
      <c r="VXO117" s="1009"/>
      <c r="VXP117" s="1009"/>
      <c r="VXQ117" s="1009"/>
      <c r="VXR117" s="1009"/>
      <c r="VXS117" s="1009"/>
      <c r="VXT117" s="1009"/>
      <c r="VXU117" s="1009"/>
      <c r="VXV117" s="1009"/>
      <c r="VXW117" s="1009"/>
      <c r="VXX117" s="1009"/>
      <c r="VXY117" s="1009"/>
      <c r="VXZ117" s="1009"/>
      <c r="VYA117" s="1009"/>
      <c r="VYB117" s="1009"/>
      <c r="VYC117" s="1009"/>
      <c r="VYD117" s="1009"/>
      <c r="VYE117" s="1009"/>
      <c r="VYF117" s="1009"/>
      <c r="VYG117" s="1009"/>
      <c r="VYH117" s="1009"/>
      <c r="VYI117" s="1009"/>
      <c r="VYJ117" s="1009"/>
      <c r="VYK117" s="1009"/>
      <c r="VYL117" s="1009"/>
      <c r="VYM117" s="1009"/>
      <c r="VYN117" s="1009"/>
      <c r="VYO117" s="1009"/>
      <c r="VYP117" s="1009"/>
      <c r="VYQ117" s="1009"/>
      <c r="VYR117" s="1009"/>
      <c r="VYS117" s="1009"/>
      <c r="VYT117" s="1009"/>
      <c r="VYU117" s="1009"/>
      <c r="VYV117" s="1009"/>
      <c r="VYW117" s="1009"/>
      <c r="VYX117" s="1009"/>
      <c r="VYY117" s="1009"/>
      <c r="VYZ117" s="1009"/>
      <c r="VZA117" s="1009"/>
      <c r="VZB117" s="1009"/>
      <c r="VZC117" s="1009"/>
      <c r="VZD117" s="1009"/>
      <c r="VZE117" s="1009"/>
      <c r="VZF117" s="1009"/>
      <c r="VZG117" s="1009"/>
      <c r="VZH117" s="1009"/>
      <c r="VZI117" s="1009"/>
      <c r="VZJ117" s="1009"/>
      <c r="VZK117" s="1009"/>
      <c r="VZL117" s="1009"/>
      <c r="VZM117" s="1009"/>
      <c r="VZN117" s="1009"/>
      <c r="VZO117" s="1009"/>
      <c r="VZP117" s="1009"/>
      <c r="VZQ117" s="1009"/>
      <c r="VZR117" s="1009"/>
      <c r="VZS117" s="1009"/>
      <c r="VZT117" s="1009"/>
      <c r="VZU117" s="1009"/>
      <c r="VZV117" s="1009"/>
      <c r="VZW117" s="1009"/>
      <c r="VZX117" s="1009"/>
      <c r="VZY117" s="1009"/>
      <c r="VZZ117" s="1009"/>
      <c r="WAA117" s="1009"/>
      <c r="WAB117" s="1009"/>
      <c r="WAC117" s="1009"/>
      <c r="WAD117" s="1009"/>
      <c r="WAE117" s="1009"/>
      <c r="WAF117" s="1009"/>
      <c r="WAG117" s="1009"/>
      <c r="WAH117" s="1009"/>
      <c r="WAI117" s="1009"/>
      <c r="WAJ117" s="1009"/>
      <c r="WAK117" s="1009"/>
      <c r="WAL117" s="1009"/>
      <c r="WAM117" s="1009"/>
      <c r="WAN117" s="1009"/>
      <c r="WAO117" s="1009"/>
      <c r="WAP117" s="1009"/>
      <c r="WAQ117" s="1009"/>
      <c r="WAR117" s="1009"/>
      <c r="WAS117" s="1009"/>
      <c r="WAT117" s="1009"/>
      <c r="WAU117" s="1009"/>
      <c r="WAV117" s="1009"/>
      <c r="WAW117" s="1009"/>
      <c r="WAX117" s="1009"/>
      <c r="WAY117" s="1009"/>
      <c r="WAZ117" s="1009"/>
      <c r="WBA117" s="1009"/>
      <c r="WBB117" s="1009"/>
      <c r="WBC117" s="1009"/>
      <c r="WBD117" s="1009"/>
      <c r="WBE117" s="1009"/>
      <c r="WBF117" s="1009"/>
      <c r="WBG117" s="1009"/>
      <c r="WBH117" s="1009"/>
      <c r="WBI117" s="1009"/>
      <c r="WBJ117" s="1009"/>
      <c r="WBK117" s="1009"/>
      <c r="WBL117" s="1009"/>
      <c r="WBM117" s="1009"/>
      <c r="WBN117" s="1009"/>
      <c r="WBO117" s="1009"/>
      <c r="WBP117" s="1009"/>
      <c r="WBQ117" s="1009"/>
      <c r="WBR117" s="1009"/>
      <c r="WBS117" s="1009"/>
      <c r="WBT117" s="1009"/>
      <c r="WBU117" s="1009"/>
      <c r="WBV117" s="1009"/>
      <c r="WBW117" s="1009"/>
      <c r="WBX117" s="1009"/>
      <c r="WBY117" s="1009"/>
      <c r="WBZ117" s="1009"/>
      <c r="WCA117" s="1009"/>
      <c r="WCB117" s="1009"/>
      <c r="WCC117" s="1009"/>
      <c r="WCD117" s="1009"/>
      <c r="WCE117" s="1009"/>
      <c r="WCF117" s="1009"/>
      <c r="WCG117" s="1009"/>
      <c r="WCH117" s="1009"/>
      <c r="WCI117" s="1009"/>
      <c r="WCJ117" s="1009"/>
      <c r="WCK117" s="1009"/>
      <c r="WCL117" s="1009"/>
      <c r="WCM117" s="1009"/>
      <c r="WCN117" s="1009"/>
      <c r="WCO117" s="1009"/>
      <c r="WCP117" s="1009"/>
      <c r="WCQ117" s="1009"/>
      <c r="WCR117" s="1009"/>
      <c r="WCS117" s="1009"/>
      <c r="WCT117" s="1009"/>
      <c r="WCU117" s="1009"/>
      <c r="WCV117" s="1009"/>
      <c r="WCW117" s="1009"/>
      <c r="WCX117" s="1009"/>
      <c r="WCY117" s="1009"/>
      <c r="WCZ117" s="1009"/>
      <c r="WDA117" s="1009"/>
      <c r="WDB117" s="1009"/>
      <c r="WDC117" s="1009"/>
      <c r="WDD117" s="1009"/>
      <c r="WDE117" s="1009"/>
      <c r="WDF117" s="1009"/>
      <c r="WDG117" s="1009"/>
      <c r="WDH117" s="1009"/>
      <c r="WDI117" s="1009"/>
      <c r="WDJ117" s="1009"/>
      <c r="WDK117" s="1009"/>
      <c r="WDL117" s="1009"/>
      <c r="WDM117" s="1009"/>
      <c r="WDN117" s="1009"/>
      <c r="WDO117" s="1009"/>
      <c r="WDP117" s="1009"/>
      <c r="WDQ117" s="1009"/>
      <c r="WDR117" s="1009"/>
      <c r="WDS117" s="1009"/>
      <c r="WDT117" s="1009"/>
      <c r="WDU117" s="1009"/>
      <c r="WDV117" s="1009"/>
      <c r="WDW117" s="1009"/>
      <c r="WDX117" s="1009"/>
      <c r="WDY117" s="1009"/>
      <c r="WDZ117" s="1009"/>
      <c r="WEA117" s="1009"/>
      <c r="WEB117" s="1009"/>
      <c r="WEC117" s="1009"/>
      <c r="WED117" s="1009"/>
      <c r="WEE117" s="1009"/>
      <c r="WEF117" s="1009"/>
      <c r="WEG117" s="1009"/>
      <c r="WEH117" s="1009"/>
      <c r="WEI117" s="1009"/>
      <c r="WEJ117" s="1009"/>
      <c r="WEK117" s="1009"/>
      <c r="WEL117" s="1009"/>
      <c r="WEM117" s="1009"/>
      <c r="WEN117" s="1009"/>
      <c r="WEO117" s="1009"/>
      <c r="WEP117" s="1009"/>
      <c r="WEQ117" s="1009"/>
      <c r="WER117" s="1009"/>
      <c r="WES117" s="1009"/>
      <c r="WET117" s="1009"/>
      <c r="WEU117" s="1009"/>
      <c r="WEV117" s="1009"/>
      <c r="WEW117" s="1009"/>
      <c r="WEX117" s="1009"/>
      <c r="WEY117" s="1009"/>
      <c r="WEZ117" s="1009"/>
      <c r="WFA117" s="1009"/>
      <c r="WFB117" s="1009"/>
      <c r="WFC117" s="1009"/>
      <c r="WFD117" s="1009"/>
      <c r="WFE117" s="1009"/>
      <c r="WFF117" s="1009"/>
      <c r="WFG117" s="1009"/>
      <c r="WFH117" s="1009"/>
      <c r="WFI117" s="1009"/>
      <c r="WFJ117" s="1009"/>
      <c r="WFK117" s="1009"/>
      <c r="WFL117" s="1009"/>
      <c r="WFM117" s="1009"/>
      <c r="WFN117" s="1009"/>
      <c r="WFO117" s="1009"/>
      <c r="WFP117" s="1009"/>
      <c r="WFQ117" s="1009"/>
      <c r="WFR117" s="1009"/>
      <c r="WFS117" s="1009"/>
      <c r="WFT117" s="1009"/>
      <c r="WFU117" s="1009"/>
      <c r="WFV117" s="1009"/>
      <c r="WFW117" s="1009"/>
      <c r="WFX117" s="1009"/>
      <c r="WFY117" s="1009"/>
      <c r="WFZ117" s="1009"/>
      <c r="WGA117" s="1009"/>
      <c r="WGB117" s="1009"/>
      <c r="WGC117" s="1009"/>
      <c r="WGD117" s="1009"/>
      <c r="WGE117" s="1009"/>
      <c r="WGF117" s="1009"/>
      <c r="WGG117" s="1009"/>
      <c r="WGH117" s="1009"/>
      <c r="WGI117" s="1009"/>
      <c r="WGJ117" s="1009"/>
      <c r="WGK117" s="1009"/>
      <c r="WGL117" s="1009"/>
      <c r="WGM117" s="1009"/>
      <c r="WGN117" s="1009"/>
      <c r="WGO117" s="1009"/>
      <c r="WGP117" s="1009"/>
      <c r="WGQ117" s="1009"/>
      <c r="WGR117" s="1009"/>
      <c r="WGS117" s="1009"/>
      <c r="WGT117" s="1009"/>
      <c r="WGU117" s="1009"/>
      <c r="WGV117" s="1009"/>
      <c r="WGW117" s="1009"/>
      <c r="WGX117" s="1009"/>
      <c r="WGY117" s="1009"/>
      <c r="WGZ117" s="1009"/>
      <c r="WHA117" s="1009"/>
      <c r="WHB117" s="1009"/>
      <c r="WHC117" s="1009"/>
      <c r="WHD117" s="1009"/>
      <c r="WHE117" s="1009"/>
      <c r="WHF117" s="1009"/>
      <c r="WHG117" s="1009"/>
      <c r="WHH117" s="1009"/>
      <c r="WHI117" s="1009"/>
      <c r="WHJ117" s="1009"/>
      <c r="WHK117" s="1009"/>
      <c r="WHL117" s="1009"/>
      <c r="WHM117" s="1009"/>
      <c r="WHN117" s="1009"/>
      <c r="WHO117" s="1009"/>
      <c r="WHP117" s="1009"/>
      <c r="WHQ117" s="1009"/>
      <c r="WHR117" s="1009"/>
      <c r="WHS117" s="1009"/>
      <c r="WHT117" s="1009"/>
      <c r="WHU117" s="1009"/>
      <c r="WHV117" s="1009"/>
      <c r="WHW117" s="1009"/>
      <c r="WHX117" s="1009"/>
      <c r="WHY117" s="1009"/>
      <c r="WHZ117" s="1009"/>
      <c r="WIA117" s="1009"/>
      <c r="WIB117" s="1009"/>
      <c r="WIC117" s="1009"/>
      <c r="WID117" s="1009"/>
      <c r="WIE117" s="1009"/>
      <c r="WIF117" s="1009"/>
      <c r="WIG117" s="1009"/>
      <c r="WIH117" s="1009"/>
      <c r="WII117" s="1009"/>
      <c r="WIJ117" s="1009"/>
      <c r="WIK117" s="1009"/>
      <c r="WIL117" s="1009"/>
      <c r="WIM117" s="1009"/>
      <c r="WIN117" s="1009"/>
      <c r="WIO117" s="1009"/>
      <c r="WIP117" s="1009"/>
      <c r="WIQ117" s="1009"/>
      <c r="WIR117" s="1009"/>
      <c r="WIS117" s="1009"/>
      <c r="WIT117" s="1009"/>
      <c r="WIU117" s="1009"/>
      <c r="WIV117" s="1009"/>
      <c r="WIW117" s="1009"/>
      <c r="WIX117" s="1009"/>
      <c r="WIY117" s="1009"/>
      <c r="WIZ117" s="1009"/>
      <c r="WJA117" s="1009"/>
      <c r="WJB117" s="1009"/>
      <c r="WJC117" s="1009"/>
      <c r="WJD117" s="1009"/>
      <c r="WJE117" s="1009"/>
      <c r="WJF117" s="1009"/>
      <c r="WJG117" s="1009"/>
      <c r="WJH117" s="1009"/>
      <c r="WJI117" s="1009"/>
      <c r="WJJ117" s="1009"/>
      <c r="WJK117" s="1009"/>
      <c r="WJL117" s="1009"/>
      <c r="WJM117" s="1009"/>
      <c r="WJN117" s="1009"/>
      <c r="WJO117" s="1009"/>
      <c r="WJP117" s="1009"/>
      <c r="WJQ117" s="1009"/>
      <c r="WJR117" s="1009"/>
      <c r="WJS117" s="1009"/>
      <c r="WJT117" s="1009"/>
      <c r="WJU117" s="1009"/>
      <c r="WJV117" s="1009"/>
      <c r="WJW117" s="1009"/>
      <c r="WJX117" s="1009"/>
      <c r="WJY117" s="1009"/>
      <c r="WJZ117" s="1009"/>
      <c r="WKA117" s="1009"/>
      <c r="WKB117" s="1009"/>
      <c r="WKC117" s="1009"/>
      <c r="WKD117" s="1009"/>
      <c r="WKE117" s="1009"/>
      <c r="WKF117" s="1009"/>
      <c r="WKG117" s="1009"/>
      <c r="WKH117" s="1009"/>
      <c r="WKI117" s="1009"/>
      <c r="WKJ117" s="1009"/>
      <c r="WKK117" s="1009"/>
      <c r="WKL117" s="1009"/>
      <c r="WKM117" s="1009"/>
      <c r="WKN117" s="1009"/>
      <c r="WKO117" s="1009"/>
      <c r="WKP117" s="1009"/>
      <c r="WKQ117" s="1009"/>
      <c r="WKR117" s="1009"/>
      <c r="WKS117" s="1009"/>
      <c r="WKT117" s="1009"/>
      <c r="WKU117" s="1009"/>
      <c r="WKV117" s="1009"/>
      <c r="WKW117" s="1009"/>
      <c r="WKX117" s="1009"/>
      <c r="WKY117" s="1009"/>
      <c r="WKZ117" s="1009"/>
      <c r="WLA117" s="1009"/>
      <c r="WLB117" s="1009"/>
      <c r="WLC117" s="1009"/>
      <c r="WLD117" s="1009"/>
      <c r="WLE117" s="1009"/>
      <c r="WLF117" s="1009"/>
      <c r="WLG117" s="1009"/>
      <c r="WLH117" s="1009"/>
      <c r="WLI117" s="1009"/>
      <c r="WLJ117" s="1009"/>
      <c r="WLK117" s="1009"/>
      <c r="WLL117" s="1009"/>
      <c r="WLM117" s="1009"/>
      <c r="WLN117" s="1009"/>
      <c r="WLO117" s="1009"/>
      <c r="WLP117" s="1009"/>
      <c r="WLQ117" s="1009"/>
      <c r="WLR117" s="1009"/>
      <c r="WLS117" s="1009"/>
      <c r="WLT117" s="1009"/>
      <c r="WLU117" s="1009"/>
      <c r="WLV117" s="1009"/>
      <c r="WLW117" s="1009"/>
      <c r="WLX117" s="1009"/>
      <c r="WLY117" s="1009"/>
      <c r="WLZ117" s="1009"/>
      <c r="WMA117" s="1009"/>
      <c r="WMB117" s="1009"/>
      <c r="WMC117" s="1009"/>
      <c r="WMD117" s="1009"/>
      <c r="WME117" s="1009"/>
      <c r="WMF117" s="1009"/>
      <c r="WMG117" s="1009"/>
      <c r="WMH117" s="1009"/>
      <c r="WMI117" s="1009"/>
      <c r="WMJ117" s="1009"/>
      <c r="WMK117" s="1009"/>
      <c r="WML117" s="1009"/>
      <c r="WMM117" s="1009"/>
      <c r="WMN117" s="1009"/>
      <c r="WMO117" s="1009"/>
      <c r="WMP117" s="1009"/>
      <c r="WMQ117" s="1009"/>
      <c r="WMR117" s="1009"/>
      <c r="WMS117" s="1009"/>
      <c r="WMT117" s="1009"/>
      <c r="WMU117" s="1009"/>
      <c r="WMV117" s="1009"/>
      <c r="WMW117" s="1009"/>
      <c r="WMX117" s="1009"/>
      <c r="WMY117" s="1009"/>
      <c r="WMZ117" s="1009"/>
      <c r="WNA117" s="1009"/>
      <c r="WNB117" s="1009"/>
      <c r="WNC117" s="1009"/>
      <c r="WND117" s="1009"/>
      <c r="WNE117" s="1009"/>
      <c r="WNF117" s="1009"/>
      <c r="WNG117" s="1009"/>
      <c r="WNH117" s="1009"/>
      <c r="WNI117" s="1009"/>
      <c r="WNJ117" s="1009"/>
      <c r="WNK117" s="1009"/>
      <c r="WNL117" s="1009"/>
      <c r="WNM117" s="1009"/>
      <c r="WNN117" s="1009"/>
      <c r="WNO117" s="1009"/>
      <c r="WNP117" s="1009"/>
      <c r="WNQ117" s="1009"/>
      <c r="WNR117" s="1009"/>
      <c r="WNS117" s="1009"/>
      <c r="WNT117" s="1009"/>
      <c r="WNU117" s="1009"/>
      <c r="WNV117" s="1009"/>
      <c r="WNW117" s="1009"/>
      <c r="WNX117" s="1009"/>
      <c r="WNY117" s="1009"/>
      <c r="WNZ117" s="1009"/>
      <c r="WOA117" s="1009"/>
      <c r="WOB117" s="1009"/>
      <c r="WOC117" s="1009"/>
      <c r="WOD117" s="1009"/>
      <c r="WOE117" s="1009"/>
      <c r="WOF117" s="1009"/>
      <c r="WOG117" s="1009"/>
      <c r="WOH117" s="1009"/>
      <c r="WOI117" s="1009"/>
      <c r="WOJ117" s="1009"/>
      <c r="WOK117" s="1009"/>
      <c r="WOL117" s="1009"/>
      <c r="WOM117" s="1009"/>
      <c r="WON117" s="1009"/>
      <c r="WOO117" s="1009"/>
      <c r="WOP117" s="1009"/>
      <c r="WOQ117" s="1009"/>
      <c r="WOR117" s="1009"/>
      <c r="WOS117" s="1009"/>
      <c r="WOT117" s="1009"/>
      <c r="WOU117" s="1009"/>
      <c r="WOV117" s="1009"/>
      <c r="WOW117" s="1009"/>
      <c r="WOX117" s="1009"/>
      <c r="WOY117" s="1009"/>
      <c r="WOZ117" s="1009"/>
      <c r="WPA117" s="1009"/>
      <c r="WPB117" s="1009"/>
      <c r="WPC117" s="1009"/>
      <c r="WPD117" s="1009"/>
      <c r="WPE117" s="1009"/>
      <c r="WPF117" s="1009"/>
      <c r="WPG117" s="1009"/>
      <c r="WPH117" s="1009"/>
      <c r="WPI117" s="1009"/>
      <c r="WPJ117" s="1009"/>
      <c r="WPK117" s="1009"/>
      <c r="WPL117" s="1009"/>
      <c r="WPM117" s="1009"/>
      <c r="WPN117" s="1009"/>
      <c r="WPO117" s="1009"/>
      <c r="WPP117" s="1009"/>
      <c r="WPQ117" s="1009"/>
      <c r="WPR117" s="1009"/>
      <c r="WPS117" s="1009"/>
      <c r="WPT117" s="1009"/>
      <c r="WPU117" s="1009"/>
      <c r="WPV117" s="1009"/>
      <c r="WPW117" s="1009"/>
      <c r="WPX117" s="1009"/>
      <c r="WPY117" s="1009"/>
      <c r="WPZ117" s="1009"/>
      <c r="WQA117" s="1009"/>
      <c r="WQB117" s="1009"/>
      <c r="WQC117" s="1009"/>
      <c r="WQD117" s="1009"/>
      <c r="WQE117" s="1009"/>
      <c r="WQF117" s="1009"/>
      <c r="WQG117" s="1009"/>
      <c r="WQH117" s="1009"/>
      <c r="WQI117" s="1009"/>
      <c r="WQJ117" s="1009"/>
      <c r="WQK117" s="1009"/>
      <c r="WQL117" s="1009"/>
      <c r="WQM117" s="1009"/>
      <c r="WQN117" s="1009"/>
      <c r="WQO117" s="1009"/>
      <c r="WQP117" s="1009"/>
      <c r="WQQ117" s="1009"/>
      <c r="WQR117" s="1009"/>
      <c r="WQS117" s="1009"/>
      <c r="WQT117" s="1009"/>
      <c r="WQU117" s="1009"/>
      <c r="WQV117" s="1009"/>
      <c r="WQW117" s="1009"/>
      <c r="WQX117" s="1009"/>
      <c r="WQY117" s="1009"/>
      <c r="WQZ117" s="1009"/>
      <c r="WRA117" s="1009"/>
      <c r="WRB117" s="1009"/>
      <c r="WRC117" s="1009"/>
      <c r="WRD117" s="1009"/>
      <c r="WRE117" s="1009"/>
      <c r="WRF117" s="1009"/>
      <c r="WRG117" s="1009"/>
      <c r="WRH117" s="1009"/>
      <c r="WRI117" s="1009"/>
      <c r="WRJ117" s="1009"/>
      <c r="WRK117" s="1009"/>
      <c r="WRL117" s="1009"/>
      <c r="WRM117" s="1009"/>
      <c r="WRN117" s="1009"/>
      <c r="WRO117" s="1009"/>
      <c r="WRP117" s="1009"/>
      <c r="WRQ117" s="1009"/>
      <c r="WRR117" s="1009"/>
      <c r="WRS117" s="1009"/>
      <c r="WRT117" s="1009"/>
      <c r="WRU117" s="1009"/>
      <c r="WRV117" s="1009"/>
      <c r="WRW117" s="1009"/>
      <c r="WRX117" s="1009"/>
      <c r="WRY117" s="1009"/>
      <c r="WRZ117" s="1009"/>
      <c r="WSA117" s="1009"/>
      <c r="WSB117" s="1009"/>
      <c r="WSC117" s="1009"/>
      <c r="WSD117" s="1009"/>
      <c r="WSE117" s="1009"/>
      <c r="WSF117" s="1009"/>
      <c r="WSG117" s="1009"/>
      <c r="WSH117" s="1009"/>
      <c r="WSI117" s="1009"/>
      <c r="WSJ117" s="1009"/>
      <c r="WSK117" s="1009"/>
      <c r="WSL117" s="1009"/>
      <c r="WSM117" s="1009"/>
      <c r="WSN117" s="1009"/>
      <c r="WSO117" s="1009"/>
      <c r="WSP117" s="1009"/>
      <c r="WSQ117" s="1009"/>
      <c r="WSR117" s="1009"/>
      <c r="WSS117" s="1009"/>
      <c r="WST117" s="1009"/>
      <c r="WSU117" s="1009"/>
      <c r="WSV117" s="1009"/>
      <c r="WSW117" s="1009"/>
      <c r="WSX117" s="1009"/>
      <c r="WSY117" s="1009"/>
      <c r="WSZ117" s="1009"/>
      <c r="WTA117" s="1009"/>
      <c r="WTB117" s="1009"/>
      <c r="WTC117" s="1009"/>
      <c r="WTD117" s="1009"/>
      <c r="WTE117" s="1009"/>
      <c r="WTF117" s="1009"/>
      <c r="WTG117" s="1009"/>
      <c r="WTH117" s="1009"/>
      <c r="WTI117" s="1009"/>
      <c r="WTJ117" s="1009"/>
      <c r="WTK117" s="1009"/>
      <c r="WTL117" s="1009"/>
      <c r="WTM117" s="1009"/>
      <c r="WTN117" s="1009"/>
      <c r="WTO117" s="1009"/>
      <c r="WTP117" s="1009"/>
      <c r="WTQ117" s="1009"/>
      <c r="WTR117" s="1009"/>
      <c r="WTS117" s="1009"/>
      <c r="WTT117" s="1009"/>
      <c r="WTU117" s="1009"/>
      <c r="WTV117" s="1009"/>
      <c r="WTW117" s="1009"/>
      <c r="WTX117" s="1009"/>
      <c r="WTY117" s="1009"/>
      <c r="WTZ117" s="1009"/>
      <c r="WUA117" s="1009"/>
      <c r="WUB117" s="1009"/>
      <c r="WUC117" s="1009"/>
      <c r="WUD117" s="1009"/>
      <c r="WUE117" s="1009"/>
      <c r="WUF117" s="1009"/>
      <c r="WUG117" s="1009"/>
      <c r="WUH117" s="1009"/>
      <c r="WUI117" s="1009"/>
      <c r="WUJ117" s="1009"/>
      <c r="WUK117" s="1009"/>
      <c r="WUL117" s="1009"/>
      <c r="WUM117" s="1009"/>
      <c r="WUN117" s="1009"/>
      <c r="WUO117" s="1009"/>
      <c r="WUP117" s="1009"/>
      <c r="WUQ117" s="1009"/>
      <c r="WUR117" s="1009"/>
      <c r="WUS117" s="1009"/>
      <c r="WUT117" s="1009"/>
      <c r="WUU117" s="1009"/>
      <c r="WUV117" s="1009"/>
      <c r="WUW117" s="1009"/>
      <c r="WUX117" s="1009"/>
      <c r="WUY117" s="1009"/>
      <c r="WUZ117" s="1009"/>
      <c r="WVA117" s="1009"/>
      <c r="WVB117" s="1009"/>
      <c r="WVC117" s="1009"/>
      <c r="WVD117" s="1009"/>
      <c r="WVE117" s="1009"/>
      <c r="WVF117" s="1009"/>
      <c r="WVG117" s="1009"/>
      <c r="WVH117" s="1009"/>
      <c r="WVI117" s="1009"/>
      <c r="WVJ117" s="1009"/>
      <c r="WVK117" s="1009"/>
      <c r="WVL117" s="1009"/>
      <c r="WVM117" s="1009"/>
      <c r="WVN117" s="1009"/>
      <c r="WVO117" s="1009"/>
      <c r="WVP117" s="1009"/>
      <c r="WVQ117" s="1009"/>
      <c r="WVR117" s="1009"/>
      <c r="WVS117" s="1009"/>
      <c r="WVT117" s="1009"/>
      <c r="WVU117" s="1009"/>
      <c r="WVV117" s="1009"/>
      <c r="WVW117" s="1009"/>
      <c r="WVX117" s="1009"/>
      <c r="WVY117" s="1009"/>
      <c r="WVZ117" s="1009"/>
      <c r="WWA117" s="1009"/>
      <c r="WWB117" s="1009"/>
      <c r="WWC117" s="1009"/>
      <c r="WWD117" s="1009"/>
      <c r="WWE117" s="1009"/>
      <c r="WWF117" s="1009"/>
      <c r="WWG117" s="1009"/>
      <c r="WWH117" s="1009"/>
      <c r="WWI117" s="1009"/>
      <c r="WWJ117" s="1009"/>
      <c r="WWK117" s="1009"/>
      <c r="WWL117" s="1009"/>
      <c r="WWM117" s="1009"/>
      <c r="WWN117" s="1009"/>
      <c r="WWO117" s="1009"/>
      <c r="WWP117" s="1009"/>
      <c r="WWQ117" s="1009"/>
      <c r="WWR117" s="1009"/>
      <c r="WWS117" s="1009"/>
      <c r="WWT117" s="1009"/>
      <c r="WWU117" s="1009"/>
      <c r="WWV117" s="1009"/>
      <c r="WWW117" s="1009"/>
      <c r="WWX117" s="1009"/>
      <c r="WWY117" s="1009"/>
      <c r="WWZ117" s="1009"/>
      <c r="WXA117" s="1009"/>
      <c r="WXB117" s="1009"/>
      <c r="WXC117" s="1009"/>
      <c r="WXD117" s="1009"/>
      <c r="WXE117" s="1009"/>
      <c r="WXF117" s="1009"/>
      <c r="WXG117" s="1009"/>
      <c r="WXH117" s="1009"/>
      <c r="WXI117" s="1009"/>
      <c r="WXJ117" s="1009"/>
      <c r="WXK117" s="1009"/>
      <c r="WXL117" s="1009"/>
      <c r="WXM117" s="1009"/>
      <c r="WXN117" s="1009"/>
      <c r="WXO117" s="1009"/>
      <c r="WXP117" s="1009"/>
      <c r="WXQ117" s="1009"/>
      <c r="WXR117" s="1009"/>
      <c r="WXS117" s="1009"/>
      <c r="WXT117" s="1009"/>
      <c r="WXU117" s="1009"/>
      <c r="WXV117" s="1009"/>
      <c r="WXW117" s="1009"/>
      <c r="WXX117" s="1009"/>
      <c r="WXY117" s="1009"/>
      <c r="WXZ117" s="1009"/>
      <c r="WYA117" s="1009"/>
      <c r="WYB117" s="1009"/>
      <c r="WYC117" s="1009"/>
      <c r="WYD117" s="1009"/>
      <c r="WYE117" s="1009"/>
      <c r="WYF117" s="1009"/>
      <c r="WYG117" s="1009"/>
      <c r="WYH117" s="1009"/>
      <c r="WYI117" s="1009"/>
      <c r="WYJ117" s="1009"/>
      <c r="WYK117" s="1009"/>
      <c r="WYL117" s="1009"/>
      <c r="WYM117" s="1009"/>
      <c r="WYN117" s="1009"/>
      <c r="WYO117" s="1009"/>
      <c r="WYP117" s="1009"/>
      <c r="WYQ117" s="1009"/>
      <c r="WYR117" s="1009"/>
      <c r="WYS117" s="1009"/>
      <c r="WYT117" s="1009"/>
      <c r="WYU117" s="1009"/>
      <c r="WYV117" s="1009"/>
      <c r="WYW117" s="1009"/>
      <c r="WYX117" s="1009"/>
      <c r="WYY117" s="1009"/>
      <c r="WYZ117" s="1009"/>
      <c r="WZA117" s="1009"/>
      <c r="WZB117" s="1009"/>
      <c r="WZC117" s="1009"/>
      <c r="WZD117" s="1009"/>
      <c r="WZE117" s="1009"/>
      <c r="WZF117" s="1009"/>
      <c r="WZG117" s="1009"/>
      <c r="WZH117" s="1009"/>
      <c r="WZI117" s="1009"/>
      <c r="WZJ117" s="1009"/>
      <c r="WZK117" s="1009"/>
      <c r="WZL117" s="1009"/>
      <c r="WZM117" s="1009"/>
      <c r="WZN117" s="1009"/>
      <c r="WZO117" s="1009"/>
      <c r="WZP117" s="1009"/>
      <c r="WZQ117" s="1009"/>
      <c r="WZR117" s="1009"/>
      <c r="WZS117" s="1009"/>
      <c r="WZT117" s="1009"/>
      <c r="WZU117" s="1009"/>
      <c r="WZV117" s="1009"/>
      <c r="WZW117" s="1009"/>
      <c r="WZX117" s="1009"/>
      <c r="WZY117" s="1009"/>
      <c r="WZZ117" s="1009"/>
      <c r="XAA117" s="1009"/>
      <c r="XAB117" s="1009"/>
      <c r="XAC117" s="1009"/>
      <c r="XAD117" s="1009"/>
      <c r="XAE117" s="1009"/>
      <c r="XAF117" s="1009"/>
      <c r="XAG117" s="1009"/>
      <c r="XAH117" s="1009"/>
      <c r="XAI117" s="1009"/>
      <c r="XAJ117" s="1009"/>
      <c r="XAK117" s="1009"/>
      <c r="XAL117" s="1009"/>
      <c r="XAM117" s="1009"/>
      <c r="XAN117" s="1009"/>
      <c r="XAO117" s="1009"/>
      <c r="XAP117" s="1009"/>
      <c r="XAQ117" s="1009"/>
      <c r="XAR117" s="1009"/>
      <c r="XAS117" s="1009"/>
      <c r="XAT117" s="1009"/>
      <c r="XAU117" s="1009"/>
      <c r="XAV117" s="1009"/>
      <c r="XAW117" s="1009"/>
      <c r="XAX117" s="1009"/>
      <c r="XAY117" s="1009"/>
      <c r="XAZ117" s="1009"/>
      <c r="XBA117" s="1009"/>
      <c r="XBB117" s="1009"/>
      <c r="XBC117" s="1009"/>
      <c r="XBD117" s="1009"/>
      <c r="XBE117" s="1009"/>
      <c r="XBF117" s="1009"/>
      <c r="XBG117" s="1009"/>
      <c r="XBH117" s="1009"/>
      <c r="XBI117" s="1009"/>
      <c r="XBJ117" s="1009"/>
      <c r="XBK117" s="1009"/>
      <c r="XBL117" s="1009"/>
      <c r="XBM117" s="1009"/>
      <c r="XBN117" s="1009"/>
      <c r="XBO117" s="1009"/>
      <c r="XBP117" s="1009"/>
      <c r="XBQ117" s="1009"/>
      <c r="XBR117" s="1009"/>
      <c r="XBS117" s="1009"/>
      <c r="XBT117" s="1009"/>
      <c r="XBU117" s="1009"/>
      <c r="XBV117" s="1009"/>
      <c r="XBW117" s="1009"/>
      <c r="XBX117" s="1009"/>
      <c r="XBY117" s="1009"/>
      <c r="XBZ117" s="1009"/>
      <c r="XCA117" s="1009"/>
      <c r="XCB117" s="1009"/>
      <c r="XCC117" s="1009"/>
      <c r="XCD117" s="1009"/>
      <c r="XCE117" s="1009"/>
      <c r="XCF117" s="1009"/>
      <c r="XCG117" s="1009"/>
      <c r="XCH117" s="1009"/>
      <c r="XCI117" s="1009"/>
      <c r="XCJ117" s="1009"/>
      <c r="XCK117" s="1009"/>
      <c r="XCL117" s="1009"/>
      <c r="XCM117" s="1009"/>
      <c r="XCN117" s="1009"/>
      <c r="XCO117" s="1009"/>
      <c r="XCP117" s="1009"/>
      <c r="XCQ117" s="1009"/>
      <c r="XCR117" s="1009"/>
      <c r="XCS117" s="1009"/>
      <c r="XCT117" s="1009"/>
      <c r="XCU117" s="1009"/>
      <c r="XCV117" s="1009"/>
      <c r="XCW117" s="1009"/>
      <c r="XCX117" s="1009"/>
      <c r="XCY117" s="1009"/>
      <c r="XCZ117" s="1009"/>
      <c r="XDA117" s="1009"/>
      <c r="XDB117" s="1009"/>
      <c r="XDC117" s="1009"/>
      <c r="XDD117" s="1009"/>
      <c r="XDE117" s="1009"/>
      <c r="XDF117" s="1009"/>
      <c r="XDG117" s="1009"/>
      <c r="XDH117" s="1009"/>
      <c r="XDI117" s="1009"/>
      <c r="XDJ117" s="1009"/>
      <c r="XDK117" s="1009"/>
      <c r="XDL117" s="1009"/>
      <c r="XDM117" s="1009"/>
      <c r="XDN117" s="1009"/>
      <c r="XDO117" s="1009"/>
      <c r="XDP117" s="1009"/>
      <c r="XDQ117" s="1009"/>
      <c r="XDR117" s="1009"/>
      <c r="XDS117" s="1009"/>
      <c r="XDT117" s="1009"/>
      <c r="XDU117" s="1009"/>
      <c r="XDV117" s="1009"/>
      <c r="XDW117" s="1009"/>
      <c r="XDX117" s="1009"/>
      <c r="XDY117" s="1009"/>
      <c r="XDZ117" s="1009"/>
      <c r="XEA117" s="1009"/>
      <c r="XEB117" s="1009"/>
      <c r="XEC117" s="1009"/>
      <c r="XED117" s="1009"/>
      <c r="XEE117" s="1009"/>
      <c r="XEF117" s="1009"/>
      <c r="XEG117" s="1009"/>
      <c r="XEH117" s="1009"/>
      <c r="XEI117" s="1009"/>
      <c r="XEJ117" s="1009"/>
      <c r="XEK117" s="1009"/>
      <c r="XEL117" s="1009"/>
      <c r="XEM117" s="1009"/>
      <c r="XEN117" s="1009"/>
      <c r="XEO117" s="1009"/>
      <c r="XEP117" s="1009"/>
      <c r="XEQ117" s="1009"/>
      <c r="XER117" s="1009"/>
      <c r="XES117" s="1009"/>
      <c r="XET117" s="1009"/>
      <c r="XEU117" s="1009"/>
      <c r="XEV117" s="1009"/>
      <c r="XEW117" s="1009"/>
      <c r="XEX117" s="1009"/>
      <c r="XEY117" s="1009"/>
      <c r="XEZ117" s="1009"/>
      <c r="XFA117" s="1009"/>
      <c r="XFB117" s="1009"/>
      <c r="XFC117" s="1009"/>
    </row>
    <row r="118" spans="1:16383" ht="11.25" customHeight="1" x14ac:dyDescent="0.2">
      <c r="A118" s="1040" t="str">
        <f t="shared" si="22"/>
        <v>i/ Preliminary.</v>
      </c>
      <c r="B118" s="1040"/>
      <c r="C118" s="1040"/>
      <c r="D118" s="1040"/>
      <c r="E118" s="1040"/>
      <c r="F118" s="1040"/>
      <c r="G118" s="1040"/>
      <c r="H118" s="1040"/>
      <c r="I118" s="1040"/>
      <c r="J118" s="1040"/>
      <c r="K118" s="1040"/>
      <c r="L118" s="1040"/>
    </row>
    <row r="119" spans="1:16383" ht="11.25" customHeight="1" x14ac:dyDescent="0.2">
      <c r="A119" s="996"/>
      <c r="B119" s="996"/>
      <c r="C119" s="996"/>
      <c r="D119" s="996"/>
      <c r="E119" s="996"/>
      <c r="F119" s="996"/>
      <c r="G119" s="996"/>
      <c r="H119" s="996"/>
      <c r="I119" s="996"/>
      <c r="J119" s="996"/>
      <c r="K119" s="996"/>
      <c r="L119" s="996"/>
    </row>
    <row r="120" spans="1:16383" ht="11.25" customHeight="1" x14ac:dyDescent="0.2">
      <c r="A120" s="996"/>
      <c r="B120" s="996"/>
      <c r="C120" s="996"/>
      <c r="D120" s="996"/>
      <c r="E120" s="996"/>
      <c r="F120" s="996"/>
      <c r="G120" s="996"/>
      <c r="H120" s="996"/>
      <c r="I120" s="996"/>
      <c r="J120" s="996"/>
      <c r="K120" s="996"/>
      <c r="L120" s="996"/>
    </row>
    <row r="121" spans="1:16383" ht="11.25" customHeight="1" x14ac:dyDescent="0.2">
      <c r="A121" s="996"/>
      <c r="B121" s="996"/>
      <c r="C121" s="996"/>
      <c r="D121" s="996"/>
      <c r="E121" s="996"/>
      <c r="F121" s="996"/>
      <c r="G121" s="996"/>
      <c r="H121" s="996"/>
      <c r="I121" s="996"/>
      <c r="J121" s="996"/>
      <c r="K121" s="996"/>
      <c r="L121" s="996"/>
    </row>
    <row r="122" spans="1:16383" ht="11.25" customHeight="1" x14ac:dyDescent="0.2">
      <c r="A122" s="996"/>
      <c r="B122" s="996"/>
      <c r="C122" s="996"/>
      <c r="D122" s="996"/>
      <c r="E122" s="996"/>
      <c r="F122" s="996"/>
      <c r="G122" s="996"/>
      <c r="H122" s="996"/>
      <c r="I122" s="996"/>
      <c r="J122" s="996"/>
      <c r="K122" s="996"/>
      <c r="L122" s="996"/>
    </row>
    <row r="123" spans="1:16383" ht="11.25" customHeight="1" x14ac:dyDescent="0.2">
      <c r="A123" s="657"/>
      <c r="B123" s="657"/>
      <c r="C123" s="657"/>
      <c r="D123" s="657"/>
      <c r="E123" s="657"/>
      <c r="F123" s="657"/>
      <c r="G123" s="657"/>
      <c r="H123" s="657"/>
      <c r="I123" s="657"/>
      <c r="J123" s="657"/>
      <c r="K123" s="657"/>
      <c r="L123" s="657"/>
    </row>
    <row r="124" spans="1:16383" ht="11.25" customHeight="1" x14ac:dyDescent="0.2">
      <c r="A124" s="996"/>
      <c r="B124" s="996"/>
      <c r="C124" s="996"/>
      <c r="D124" s="996"/>
      <c r="E124" s="996"/>
      <c r="F124" s="996"/>
      <c r="G124" s="996"/>
      <c r="H124" s="996"/>
      <c r="I124" s="996"/>
      <c r="J124" s="996"/>
      <c r="K124" s="996"/>
      <c r="L124" s="996"/>
    </row>
    <row r="125" spans="1:16383" ht="12" customHeight="1" x14ac:dyDescent="0.2">
      <c r="A125" s="996"/>
      <c r="B125" s="996"/>
      <c r="C125" s="996"/>
      <c r="D125" s="996"/>
      <c r="E125" s="996"/>
      <c r="F125" s="996"/>
      <c r="G125" s="996"/>
      <c r="H125" s="996"/>
      <c r="I125" s="996"/>
      <c r="J125" s="996"/>
      <c r="K125" s="996"/>
      <c r="L125" s="996"/>
    </row>
  </sheetData>
  <customSheetViews>
    <customSheetView guid="{951E20F6-66AF-4739-924D-9C0B166AA065}" showPageBreaks="1" showGridLines="0" showRuler="0">
      <pane ySplit="5" topLeftCell="A6" activePane="bottomLeft" state="frozen"/>
      <selection pane="bottomLeft" sqref="A1:IV65536"/>
      <pageMargins left="1" right="1" top="1" bottom="1" header="0.5" footer="0.5"/>
      <pageSetup orientation="landscape" r:id="rId1"/>
      <headerFooter alignWithMargins="0"/>
    </customSheetView>
    <customSheetView guid="{56968ECB-F4FE-477A-8A39-9E820F23F3B6}" showGridLines="0" fitToPage="1" printArea="1" hiddenRows="1">
      <pane ySplit="5" topLeftCell="A38" activePane="bottomLeft" state="frozen"/>
      <selection pane="bottomLeft" activeCell="A56" sqref="A56:XFD56"/>
      <pageMargins left="1" right="1" top="1" bottom="1" header="0.5" footer="0.5"/>
      <pageSetup scale="87" orientation="landscape" r:id="rId2"/>
      <headerFooter alignWithMargins="0"/>
    </customSheetView>
    <customSheetView guid="{8B1E0859-77EF-4DDB-A81F-104DBA348B31}" showPageBreaks="1" showGridLines="0" fitToPage="1" printArea="1" hiddenRows="1">
      <pane ySplit="5" topLeftCell="A6" activePane="bottomLeft" state="frozen"/>
      <selection pane="bottomLeft" activeCell="B14" sqref="B14:O44"/>
      <pageMargins left="1" right="1" top="1" bottom="1" header="0.5" footer="0.5"/>
      <pageSetup scale="87" orientation="landscape" r:id="rId3"/>
      <headerFooter alignWithMargins="0"/>
    </customSheetView>
    <customSheetView guid="{5AF37BD3-DE11-4EB0-B468-40F0C613EAAC}" showPageBreaks="1" showGridLines="0" showRuler="0">
      <pane ySplit="5" topLeftCell="A108" activePane="bottomLeft" state="frozen"/>
      <selection pane="bottomLeft" activeCell="K17" sqref="K17"/>
      <pageMargins left="1" right="1" top="1" bottom="1" header="0.5" footer="0.5"/>
      <pageSetup orientation="landscape" r:id="rId4"/>
      <headerFooter alignWithMargins="0"/>
    </customSheetView>
    <customSheetView guid="{4E64E44E-C413-40AC-A3E9-46A65E2E50C1}" showPageBreaks="1" showGridLines="0" printArea="1" hiddenRows="1" showRuler="0">
      <pane ySplit="5" topLeftCell="A119" activePane="bottomLeft" state="frozen"/>
      <selection pane="bottomLeft" activeCell="A138" sqref="A138:L138"/>
      <pageMargins left="1" right="1" top="1" bottom="1" header="0.5" footer="0.5"/>
      <pageSetup orientation="landscape" r:id="rId5"/>
      <headerFooter alignWithMargins="0"/>
    </customSheetView>
    <customSheetView guid="{CBDD6A68-2B40-41C7-BE8F-235A878832D4}" showGridLines="0" hiddenRows="1" showRuler="0">
      <pane ySplit="4" topLeftCell="A11" activePane="bottomLeft" state="frozen"/>
      <selection pane="bottomLeft" activeCell="C35" sqref="C35"/>
      <pageMargins left="1" right="1" top="1" bottom="1" header="0.5" footer="0.5"/>
      <pageSetup orientation="landscape" r:id="rId6"/>
      <headerFooter alignWithMargins="0"/>
    </customSheetView>
    <customSheetView guid="{1BB9C890-5E21-46C2-BAFE-D361E72979A8}" showPageBreaks="1" showGridLines="0" printArea="1" hiddenRows="1" showRuler="0">
      <pane ySplit="4" topLeftCell="A11" activePane="bottomLeft" state="frozen"/>
      <selection pane="bottomLeft" activeCell="C35" sqref="C35"/>
      <pageMargins left="1" right="1" top="1" bottom="1" header="0.5" footer="0.5"/>
      <pageSetup orientation="landscape" r:id="rId7"/>
      <headerFooter alignWithMargins="0"/>
    </customSheetView>
    <customSheetView guid="{622B48C2-7B56-4B1F-A7B4-4660CCA8C989}" showPageBreaks="1" showGridLines="0" printArea="1" hiddenRows="1" showRuler="0">
      <pane ySplit="4" topLeftCell="A30" activePane="bottomLeft" state="frozen"/>
      <selection pane="bottomLeft" activeCell="A41" sqref="A41:L42"/>
      <pageMargins left="1" right="1" top="1" bottom="1" header="0.5" footer="0.5"/>
      <pageSetup orientation="landscape" r:id="rId8"/>
      <headerFooter alignWithMargins="0"/>
    </customSheetView>
    <customSheetView guid="{BBF7E6D9-D6DC-4A8E-B6D8-078D86A9ABA9}" showPageBreaks="1" showGridLines="0" fitToPage="1" printArea="1" showRuler="0">
      <pane ySplit="5" topLeftCell="A102" activePane="bottomLeft" state="frozen"/>
      <selection pane="bottomLeft" activeCell="A111" sqref="A111:IV111"/>
      <pageMargins left="1" right="1" top="1" bottom="1" header="0.5" footer="0.5"/>
      <pageSetup scale="86"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sqref="A1:IV65536"/>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sqref="A1:IV65536"/>
      <pageMargins left="1" right="1" top="1" bottom="1" header="0.5" footer="0.5"/>
      <pageSetup orientation="landscape" r:id="rId12"/>
      <headerFooter alignWithMargins="0"/>
    </customSheetView>
    <customSheetView guid="{EF5D9E67-CDBC-4DA7-AF4B-457CDBE1825C}" showGridLines="0" fitToPage="1" printArea="1" hiddenRows="1">
      <pane ySplit="5" topLeftCell="A6" activePane="bottomLeft" state="frozen"/>
      <selection pane="bottomLeft" activeCell="A6" sqref="A6"/>
      <pageMargins left="1" right="1" top="1" bottom="1" header="0.5" footer="0.5"/>
      <pageSetup scale="92" orientation="landscape" r:id="rId13"/>
      <headerFooter alignWithMargins="0"/>
    </customSheetView>
  </customSheetViews>
  <mergeCells count="7605">
    <mergeCell ref="C4:C5"/>
    <mergeCell ref="C3:D3"/>
    <mergeCell ref="C87:C88"/>
    <mergeCell ref="XCZ117:XDL117"/>
    <mergeCell ref="XDM117:XDY117"/>
    <mergeCell ref="XDZ117:XEL117"/>
    <mergeCell ref="XEM117:XEY117"/>
    <mergeCell ref="XEZ117:XFC117"/>
    <mergeCell ref="XAM117:XAY117"/>
    <mergeCell ref="XAZ117:XBL117"/>
    <mergeCell ref="XBM117:XBY117"/>
    <mergeCell ref="XBZ117:XCL117"/>
    <mergeCell ref="XCM117:XCY117"/>
    <mergeCell ref="WXZ117:WYL117"/>
    <mergeCell ref="WYM117:WYY117"/>
    <mergeCell ref="WYZ117:WZL117"/>
    <mergeCell ref="WZM117:WZY117"/>
    <mergeCell ref="WZZ117:XAL117"/>
    <mergeCell ref="WVM117:WVY117"/>
    <mergeCell ref="WVZ117:WWL117"/>
    <mergeCell ref="WWM117:WWY117"/>
    <mergeCell ref="WWZ117:WXL117"/>
    <mergeCell ref="WXM117:WXY117"/>
    <mergeCell ref="WSZ117:WTL117"/>
    <mergeCell ref="WTM117:WTY117"/>
    <mergeCell ref="WTZ117:WUL117"/>
    <mergeCell ref="WUM117:WUY117"/>
    <mergeCell ref="WUZ117:WVL117"/>
    <mergeCell ref="WQM117:WQY117"/>
    <mergeCell ref="WQZ117:WRL117"/>
    <mergeCell ref="WRM117:WRY117"/>
    <mergeCell ref="WRZ117:WSL117"/>
    <mergeCell ref="WSM117:WSY117"/>
    <mergeCell ref="WNZ117:WOL117"/>
    <mergeCell ref="WOM117:WOY117"/>
    <mergeCell ref="WOZ117:WPL117"/>
    <mergeCell ref="WPM117:WPY117"/>
    <mergeCell ref="WPZ117:WQL117"/>
    <mergeCell ref="WLM117:WLY117"/>
    <mergeCell ref="WLZ117:WML117"/>
    <mergeCell ref="WMM117:WMY117"/>
    <mergeCell ref="WMZ117:WNL117"/>
    <mergeCell ref="WNM117:WNY117"/>
    <mergeCell ref="WIZ117:WJL117"/>
    <mergeCell ref="WJM117:WJY117"/>
    <mergeCell ref="WJZ117:WKL117"/>
    <mergeCell ref="WKM117:WKY117"/>
    <mergeCell ref="WKZ117:WLL117"/>
    <mergeCell ref="WGM117:WGY117"/>
    <mergeCell ref="WGZ117:WHL117"/>
    <mergeCell ref="WHM117:WHY117"/>
    <mergeCell ref="WHZ117:WIL117"/>
    <mergeCell ref="WIM117:WIY117"/>
    <mergeCell ref="WDZ117:WEL117"/>
    <mergeCell ref="WEM117:WEY117"/>
    <mergeCell ref="WEZ117:WFL117"/>
    <mergeCell ref="WFM117:WFY117"/>
    <mergeCell ref="WFZ117:WGL117"/>
    <mergeCell ref="WBM117:WBY117"/>
    <mergeCell ref="WBZ117:WCL117"/>
    <mergeCell ref="WCM117:WCY117"/>
    <mergeCell ref="WCZ117:WDL117"/>
    <mergeCell ref="WDM117:WDY117"/>
    <mergeCell ref="VYZ117:VZL117"/>
    <mergeCell ref="VZM117:VZY117"/>
    <mergeCell ref="VZZ117:WAL117"/>
    <mergeCell ref="WAM117:WAY117"/>
    <mergeCell ref="WAZ117:WBL117"/>
    <mergeCell ref="VWM117:VWY117"/>
    <mergeCell ref="VWZ117:VXL117"/>
    <mergeCell ref="VXM117:VXY117"/>
    <mergeCell ref="VXZ117:VYL117"/>
    <mergeCell ref="VYM117:VYY117"/>
    <mergeCell ref="VTZ117:VUL117"/>
    <mergeCell ref="VUM117:VUY117"/>
    <mergeCell ref="VUZ117:VVL117"/>
    <mergeCell ref="VVM117:VVY117"/>
    <mergeCell ref="VVZ117:VWL117"/>
    <mergeCell ref="VRM117:VRY117"/>
    <mergeCell ref="VRZ117:VSL117"/>
    <mergeCell ref="VSM117:VSY117"/>
    <mergeCell ref="VSZ117:VTL117"/>
    <mergeCell ref="VTM117:VTY117"/>
    <mergeCell ref="VOZ117:VPL117"/>
    <mergeCell ref="VPM117:VPY117"/>
    <mergeCell ref="VPZ117:VQL117"/>
    <mergeCell ref="VQM117:VQY117"/>
    <mergeCell ref="VQZ117:VRL117"/>
    <mergeCell ref="VMM117:VMY117"/>
    <mergeCell ref="VMZ117:VNL117"/>
    <mergeCell ref="VNM117:VNY117"/>
    <mergeCell ref="VNZ117:VOL117"/>
    <mergeCell ref="VOM117:VOY117"/>
    <mergeCell ref="VJZ117:VKL117"/>
    <mergeCell ref="VKM117:VKY117"/>
    <mergeCell ref="VKZ117:VLL117"/>
    <mergeCell ref="VLM117:VLY117"/>
    <mergeCell ref="VLZ117:VML117"/>
    <mergeCell ref="VHM117:VHY117"/>
    <mergeCell ref="VHZ117:VIL117"/>
    <mergeCell ref="VIM117:VIY117"/>
    <mergeCell ref="VIZ117:VJL117"/>
    <mergeCell ref="VJM117:VJY117"/>
    <mergeCell ref="VEZ117:VFL117"/>
    <mergeCell ref="VFM117:VFY117"/>
    <mergeCell ref="VFZ117:VGL117"/>
    <mergeCell ref="VGM117:VGY117"/>
    <mergeCell ref="VGZ117:VHL117"/>
    <mergeCell ref="VCM117:VCY117"/>
    <mergeCell ref="VCZ117:VDL117"/>
    <mergeCell ref="VDM117:VDY117"/>
    <mergeCell ref="VDZ117:VEL117"/>
    <mergeCell ref="VEM117:VEY117"/>
    <mergeCell ref="UZZ117:VAL117"/>
    <mergeCell ref="VAM117:VAY117"/>
    <mergeCell ref="VAZ117:VBL117"/>
    <mergeCell ref="VBM117:VBY117"/>
    <mergeCell ref="VBZ117:VCL117"/>
    <mergeCell ref="UXM117:UXY117"/>
    <mergeCell ref="UXZ117:UYL117"/>
    <mergeCell ref="UYM117:UYY117"/>
    <mergeCell ref="UYZ117:UZL117"/>
    <mergeCell ref="UZM117:UZY117"/>
    <mergeCell ref="UUZ117:UVL117"/>
    <mergeCell ref="UVM117:UVY117"/>
    <mergeCell ref="UVZ117:UWL117"/>
    <mergeCell ref="UWM117:UWY117"/>
    <mergeCell ref="UWZ117:UXL117"/>
    <mergeCell ref="USM117:USY117"/>
    <mergeCell ref="USZ117:UTL117"/>
    <mergeCell ref="UTM117:UTY117"/>
    <mergeCell ref="UTZ117:UUL117"/>
    <mergeCell ref="UUM117:UUY117"/>
    <mergeCell ref="UPZ117:UQL117"/>
    <mergeCell ref="UQM117:UQY117"/>
    <mergeCell ref="UQZ117:URL117"/>
    <mergeCell ref="URM117:URY117"/>
    <mergeCell ref="URZ117:USL117"/>
    <mergeCell ref="UNM117:UNY117"/>
    <mergeCell ref="UNZ117:UOL117"/>
    <mergeCell ref="UOM117:UOY117"/>
    <mergeCell ref="UOZ117:UPL117"/>
    <mergeCell ref="UPM117:UPY117"/>
    <mergeCell ref="UKZ117:ULL117"/>
    <mergeCell ref="ULM117:ULY117"/>
    <mergeCell ref="ULZ117:UML117"/>
    <mergeCell ref="UMM117:UMY117"/>
    <mergeCell ref="UMZ117:UNL117"/>
    <mergeCell ref="UIM117:UIY117"/>
    <mergeCell ref="UIZ117:UJL117"/>
    <mergeCell ref="UJM117:UJY117"/>
    <mergeCell ref="UJZ117:UKL117"/>
    <mergeCell ref="UKM117:UKY117"/>
    <mergeCell ref="UFZ117:UGL117"/>
    <mergeCell ref="UGM117:UGY117"/>
    <mergeCell ref="UGZ117:UHL117"/>
    <mergeCell ref="UHM117:UHY117"/>
    <mergeCell ref="UHZ117:UIL117"/>
    <mergeCell ref="UDM117:UDY117"/>
    <mergeCell ref="UDZ117:UEL117"/>
    <mergeCell ref="UEM117:UEY117"/>
    <mergeCell ref="UEZ117:UFL117"/>
    <mergeCell ref="UFM117:UFY117"/>
    <mergeCell ref="UAZ117:UBL117"/>
    <mergeCell ref="UBM117:UBY117"/>
    <mergeCell ref="UBZ117:UCL117"/>
    <mergeCell ref="UCM117:UCY117"/>
    <mergeCell ref="UCZ117:UDL117"/>
    <mergeCell ref="TYM117:TYY117"/>
    <mergeCell ref="TYZ117:TZL117"/>
    <mergeCell ref="TZM117:TZY117"/>
    <mergeCell ref="TZZ117:UAL117"/>
    <mergeCell ref="UAM117:UAY117"/>
    <mergeCell ref="TVZ117:TWL117"/>
    <mergeCell ref="TWM117:TWY117"/>
    <mergeCell ref="TWZ117:TXL117"/>
    <mergeCell ref="TXM117:TXY117"/>
    <mergeCell ref="TXZ117:TYL117"/>
    <mergeCell ref="TTM117:TTY117"/>
    <mergeCell ref="TTZ117:TUL117"/>
    <mergeCell ref="TUM117:TUY117"/>
    <mergeCell ref="TUZ117:TVL117"/>
    <mergeCell ref="TVM117:TVY117"/>
    <mergeCell ref="TQZ117:TRL117"/>
    <mergeCell ref="TRM117:TRY117"/>
    <mergeCell ref="TRZ117:TSL117"/>
    <mergeCell ref="TSM117:TSY117"/>
    <mergeCell ref="TSZ117:TTL117"/>
    <mergeCell ref="TOM117:TOY117"/>
    <mergeCell ref="TOZ117:TPL117"/>
    <mergeCell ref="TPM117:TPY117"/>
    <mergeCell ref="TPZ117:TQL117"/>
    <mergeCell ref="TQM117:TQY117"/>
    <mergeCell ref="TLZ117:TML117"/>
    <mergeCell ref="TMM117:TMY117"/>
    <mergeCell ref="TMZ117:TNL117"/>
    <mergeCell ref="TNM117:TNY117"/>
    <mergeCell ref="TNZ117:TOL117"/>
    <mergeCell ref="TJM117:TJY117"/>
    <mergeCell ref="TJZ117:TKL117"/>
    <mergeCell ref="TKM117:TKY117"/>
    <mergeCell ref="TKZ117:TLL117"/>
    <mergeCell ref="TLM117:TLY117"/>
    <mergeCell ref="TGZ117:THL117"/>
    <mergeCell ref="THM117:THY117"/>
    <mergeCell ref="THZ117:TIL117"/>
    <mergeCell ref="TIM117:TIY117"/>
    <mergeCell ref="TIZ117:TJL117"/>
    <mergeCell ref="TEM117:TEY117"/>
    <mergeCell ref="TEZ117:TFL117"/>
    <mergeCell ref="TFM117:TFY117"/>
    <mergeCell ref="TFZ117:TGL117"/>
    <mergeCell ref="TGM117:TGY117"/>
    <mergeCell ref="TBZ117:TCL117"/>
    <mergeCell ref="TCM117:TCY117"/>
    <mergeCell ref="TCZ117:TDL117"/>
    <mergeCell ref="TDM117:TDY117"/>
    <mergeCell ref="TDZ117:TEL117"/>
    <mergeCell ref="SZM117:SZY117"/>
    <mergeCell ref="SZZ117:TAL117"/>
    <mergeCell ref="TAM117:TAY117"/>
    <mergeCell ref="TAZ117:TBL117"/>
    <mergeCell ref="TBM117:TBY117"/>
    <mergeCell ref="SWZ117:SXL117"/>
    <mergeCell ref="SXM117:SXY117"/>
    <mergeCell ref="SXZ117:SYL117"/>
    <mergeCell ref="SYM117:SYY117"/>
    <mergeCell ref="SYZ117:SZL117"/>
    <mergeCell ref="SUM117:SUY117"/>
    <mergeCell ref="SUZ117:SVL117"/>
    <mergeCell ref="SVM117:SVY117"/>
    <mergeCell ref="SVZ117:SWL117"/>
    <mergeCell ref="SWM117:SWY117"/>
    <mergeCell ref="SRZ117:SSL117"/>
    <mergeCell ref="SSM117:SSY117"/>
    <mergeCell ref="SSZ117:STL117"/>
    <mergeCell ref="STM117:STY117"/>
    <mergeCell ref="STZ117:SUL117"/>
    <mergeCell ref="SPM117:SPY117"/>
    <mergeCell ref="SPZ117:SQL117"/>
    <mergeCell ref="SQM117:SQY117"/>
    <mergeCell ref="SQZ117:SRL117"/>
    <mergeCell ref="SRM117:SRY117"/>
    <mergeCell ref="SMZ117:SNL117"/>
    <mergeCell ref="SNM117:SNY117"/>
    <mergeCell ref="SNZ117:SOL117"/>
    <mergeCell ref="SOM117:SOY117"/>
    <mergeCell ref="SOZ117:SPL117"/>
    <mergeCell ref="SKM117:SKY117"/>
    <mergeCell ref="SKZ117:SLL117"/>
    <mergeCell ref="SLM117:SLY117"/>
    <mergeCell ref="SLZ117:SML117"/>
    <mergeCell ref="SMM117:SMY117"/>
    <mergeCell ref="SHZ117:SIL117"/>
    <mergeCell ref="SIM117:SIY117"/>
    <mergeCell ref="SIZ117:SJL117"/>
    <mergeCell ref="SJM117:SJY117"/>
    <mergeCell ref="SJZ117:SKL117"/>
    <mergeCell ref="SFM117:SFY117"/>
    <mergeCell ref="SFZ117:SGL117"/>
    <mergeCell ref="SGM117:SGY117"/>
    <mergeCell ref="SGZ117:SHL117"/>
    <mergeCell ref="SHM117:SHY117"/>
    <mergeCell ref="SCZ117:SDL117"/>
    <mergeCell ref="SDM117:SDY117"/>
    <mergeCell ref="SDZ117:SEL117"/>
    <mergeCell ref="SEM117:SEY117"/>
    <mergeCell ref="SEZ117:SFL117"/>
    <mergeCell ref="SAM117:SAY117"/>
    <mergeCell ref="SAZ117:SBL117"/>
    <mergeCell ref="SBM117:SBY117"/>
    <mergeCell ref="SBZ117:SCL117"/>
    <mergeCell ref="SCM117:SCY117"/>
    <mergeCell ref="RXZ117:RYL117"/>
    <mergeCell ref="RYM117:RYY117"/>
    <mergeCell ref="RYZ117:RZL117"/>
    <mergeCell ref="RZM117:RZY117"/>
    <mergeCell ref="RZZ117:SAL117"/>
    <mergeCell ref="RVM117:RVY117"/>
    <mergeCell ref="RVZ117:RWL117"/>
    <mergeCell ref="RWM117:RWY117"/>
    <mergeCell ref="RWZ117:RXL117"/>
    <mergeCell ref="RXM117:RXY117"/>
    <mergeCell ref="RSZ117:RTL117"/>
    <mergeCell ref="RTM117:RTY117"/>
    <mergeCell ref="RTZ117:RUL117"/>
    <mergeCell ref="RUM117:RUY117"/>
    <mergeCell ref="RUZ117:RVL117"/>
    <mergeCell ref="RQM117:RQY117"/>
    <mergeCell ref="RQZ117:RRL117"/>
    <mergeCell ref="RRM117:RRY117"/>
    <mergeCell ref="RRZ117:RSL117"/>
    <mergeCell ref="RSM117:RSY117"/>
    <mergeCell ref="RNZ117:ROL117"/>
    <mergeCell ref="ROM117:ROY117"/>
    <mergeCell ref="ROZ117:RPL117"/>
    <mergeCell ref="RPM117:RPY117"/>
    <mergeCell ref="RPZ117:RQL117"/>
    <mergeCell ref="RLM117:RLY117"/>
    <mergeCell ref="RLZ117:RML117"/>
    <mergeCell ref="RMM117:RMY117"/>
    <mergeCell ref="RMZ117:RNL117"/>
    <mergeCell ref="RNM117:RNY117"/>
    <mergeCell ref="RIZ117:RJL117"/>
    <mergeCell ref="RJM117:RJY117"/>
    <mergeCell ref="RJZ117:RKL117"/>
    <mergeCell ref="RKM117:RKY117"/>
    <mergeCell ref="RKZ117:RLL117"/>
    <mergeCell ref="RGM117:RGY117"/>
    <mergeCell ref="RGZ117:RHL117"/>
    <mergeCell ref="RHM117:RHY117"/>
    <mergeCell ref="RHZ117:RIL117"/>
    <mergeCell ref="RIM117:RIY117"/>
    <mergeCell ref="RDZ117:REL117"/>
    <mergeCell ref="REM117:REY117"/>
    <mergeCell ref="REZ117:RFL117"/>
    <mergeCell ref="RFM117:RFY117"/>
    <mergeCell ref="RFZ117:RGL117"/>
    <mergeCell ref="RBM117:RBY117"/>
    <mergeCell ref="RBZ117:RCL117"/>
    <mergeCell ref="RCM117:RCY117"/>
    <mergeCell ref="RCZ117:RDL117"/>
    <mergeCell ref="RDM117:RDY117"/>
    <mergeCell ref="QYZ117:QZL117"/>
    <mergeCell ref="QZM117:QZY117"/>
    <mergeCell ref="QZZ117:RAL117"/>
    <mergeCell ref="RAM117:RAY117"/>
    <mergeCell ref="RAZ117:RBL117"/>
    <mergeCell ref="QWM117:QWY117"/>
    <mergeCell ref="QWZ117:QXL117"/>
    <mergeCell ref="QXM117:QXY117"/>
    <mergeCell ref="QXZ117:QYL117"/>
    <mergeCell ref="QYM117:QYY117"/>
    <mergeCell ref="QTZ117:QUL117"/>
    <mergeCell ref="QUM117:QUY117"/>
    <mergeCell ref="QUZ117:QVL117"/>
    <mergeCell ref="QVM117:QVY117"/>
    <mergeCell ref="QVZ117:QWL117"/>
    <mergeCell ref="QRM117:QRY117"/>
    <mergeCell ref="QRZ117:QSL117"/>
    <mergeCell ref="QSM117:QSY117"/>
    <mergeCell ref="QSZ117:QTL117"/>
    <mergeCell ref="QTM117:QTY117"/>
    <mergeCell ref="QOZ117:QPL117"/>
    <mergeCell ref="QPM117:QPY117"/>
    <mergeCell ref="QPZ117:QQL117"/>
    <mergeCell ref="QQM117:QQY117"/>
    <mergeCell ref="QQZ117:QRL117"/>
    <mergeCell ref="QMM117:QMY117"/>
    <mergeCell ref="QMZ117:QNL117"/>
    <mergeCell ref="QNM117:QNY117"/>
    <mergeCell ref="QNZ117:QOL117"/>
    <mergeCell ref="QOM117:QOY117"/>
    <mergeCell ref="QJZ117:QKL117"/>
    <mergeCell ref="QKM117:QKY117"/>
    <mergeCell ref="QKZ117:QLL117"/>
    <mergeCell ref="QLM117:QLY117"/>
    <mergeCell ref="QLZ117:QML117"/>
    <mergeCell ref="QHM117:QHY117"/>
    <mergeCell ref="QHZ117:QIL117"/>
    <mergeCell ref="QIM117:QIY117"/>
    <mergeCell ref="QIZ117:QJL117"/>
    <mergeCell ref="QJM117:QJY117"/>
    <mergeCell ref="QEZ117:QFL117"/>
    <mergeCell ref="QFM117:QFY117"/>
    <mergeCell ref="QFZ117:QGL117"/>
    <mergeCell ref="QGM117:QGY117"/>
    <mergeCell ref="QGZ117:QHL117"/>
    <mergeCell ref="QCM117:QCY117"/>
    <mergeCell ref="QCZ117:QDL117"/>
    <mergeCell ref="QDM117:QDY117"/>
    <mergeCell ref="QDZ117:QEL117"/>
    <mergeCell ref="QEM117:QEY117"/>
    <mergeCell ref="PZZ117:QAL117"/>
    <mergeCell ref="QAM117:QAY117"/>
    <mergeCell ref="QAZ117:QBL117"/>
    <mergeCell ref="QBM117:QBY117"/>
    <mergeCell ref="QBZ117:QCL117"/>
    <mergeCell ref="PXM117:PXY117"/>
    <mergeCell ref="PXZ117:PYL117"/>
    <mergeCell ref="PYM117:PYY117"/>
    <mergeCell ref="PYZ117:PZL117"/>
    <mergeCell ref="PZM117:PZY117"/>
    <mergeCell ref="PUZ117:PVL117"/>
    <mergeCell ref="PVM117:PVY117"/>
    <mergeCell ref="PVZ117:PWL117"/>
    <mergeCell ref="PWM117:PWY117"/>
    <mergeCell ref="PWZ117:PXL117"/>
    <mergeCell ref="PSM117:PSY117"/>
    <mergeCell ref="PSZ117:PTL117"/>
    <mergeCell ref="PTM117:PTY117"/>
    <mergeCell ref="PTZ117:PUL117"/>
    <mergeCell ref="PUM117:PUY117"/>
    <mergeCell ref="PPZ117:PQL117"/>
    <mergeCell ref="PQM117:PQY117"/>
    <mergeCell ref="PQZ117:PRL117"/>
    <mergeCell ref="PRM117:PRY117"/>
    <mergeCell ref="PRZ117:PSL117"/>
    <mergeCell ref="PNM117:PNY117"/>
    <mergeCell ref="PNZ117:POL117"/>
    <mergeCell ref="POM117:POY117"/>
    <mergeCell ref="POZ117:PPL117"/>
    <mergeCell ref="PPM117:PPY117"/>
    <mergeCell ref="PKZ117:PLL117"/>
    <mergeCell ref="PLM117:PLY117"/>
    <mergeCell ref="PLZ117:PML117"/>
    <mergeCell ref="PMM117:PMY117"/>
    <mergeCell ref="PMZ117:PNL117"/>
    <mergeCell ref="PIM117:PIY117"/>
    <mergeCell ref="PIZ117:PJL117"/>
    <mergeCell ref="PJM117:PJY117"/>
    <mergeCell ref="PJZ117:PKL117"/>
    <mergeCell ref="PKM117:PKY117"/>
    <mergeCell ref="PFZ117:PGL117"/>
    <mergeCell ref="PGM117:PGY117"/>
    <mergeCell ref="PGZ117:PHL117"/>
    <mergeCell ref="PHM117:PHY117"/>
    <mergeCell ref="PHZ117:PIL117"/>
    <mergeCell ref="PDM117:PDY117"/>
    <mergeCell ref="PDZ117:PEL117"/>
    <mergeCell ref="PEM117:PEY117"/>
    <mergeCell ref="PEZ117:PFL117"/>
    <mergeCell ref="PFM117:PFY117"/>
    <mergeCell ref="PAZ117:PBL117"/>
    <mergeCell ref="PBM117:PBY117"/>
    <mergeCell ref="PBZ117:PCL117"/>
    <mergeCell ref="PCM117:PCY117"/>
    <mergeCell ref="PCZ117:PDL117"/>
    <mergeCell ref="OYM117:OYY117"/>
    <mergeCell ref="OYZ117:OZL117"/>
    <mergeCell ref="OZM117:OZY117"/>
    <mergeCell ref="OZZ117:PAL117"/>
    <mergeCell ref="PAM117:PAY117"/>
    <mergeCell ref="OVZ117:OWL117"/>
    <mergeCell ref="OWM117:OWY117"/>
    <mergeCell ref="OWZ117:OXL117"/>
    <mergeCell ref="OXM117:OXY117"/>
    <mergeCell ref="OXZ117:OYL117"/>
    <mergeCell ref="OTM117:OTY117"/>
    <mergeCell ref="OTZ117:OUL117"/>
    <mergeCell ref="OUM117:OUY117"/>
    <mergeCell ref="OUZ117:OVL117"/>
    <mergeCell ref="OVM117:OVY117"/>
    <mergeCell ref="OQZ117:ORL117"/>
    <mergeCell ref="ORM117:ORY117"/>
    <mergeCell ref="ORZ117:OSL117"/>
    <mergeCell ref="OSM117:OSY117"/>
    <mergeCell ref="OSZ117:OTL117"/>
    <mergeCell ref="OOM117:OOY117"/>
    <mergeCell ref="OOZ117:OPL117"/>
    <mergeCell ref="OPM117:OPY117"/>
    <mergeCell ref="OPZ117:OQL117"/>
    <mergeCell ref="OQM117:OQY117"/>
    <mergeCell ref="OLZ117:OML117"/>
    <mergeCell ref="OMM117:OMY117"/>
    <mergeCell ref="OMZ117:ONL117"/>
    <mergeCell ref="ONM117:ONY117"/>
    <mergeCell ref="ONZ117:OOL117"/>
    <mergeCell ref="OJM117:OJY117"/>
    <mergeCell ref="OJZ117:OKL117"/>
    <mergeCell ref="OKM117:OKY117"/>
    <mergeCell ref="OKZ117:OLL117"/>
    <mergeCell ref="OLM117:OLY117"/>
    <mergeCell ref="OGZ117:OHL117"/>
    <mergeCell ref="OHM117:OHY117"/>
    <mergeCell ref="OHZ117:OIL117"/>
    <mergeCell ref="OIM117:OIY117"/>
    <mergeCell ref="OIZ117:OJL117"/>
    <mergeCell ref="OEM117:OEY117"/>
    <mergeCell ref="OEZ117:OFL117"/>
    <mergeCell ref="OFM117:OFY117"/>
    <mergeCell ref="OFZ117:OGL117"/>
    <mergeCell ref="OGM117:OGY117"/>
    <mergeCell ref="OBZ117:OCL117"/>
    <mergeCell ref="OCM117:OCY117"/>
    <mergeCell ref="OCZ117:ODL117"/>
    <mergeCell ref="ODM117:ODY117"/>
    <mergeCell ref="ODZ117:OEL117"/>
    <mergeCell ref="NZM117:NZY117"/>
    <mergeCell ref="NZZ117:OAL117"/>
    <mergeCell ref="OAM117:OAY117"/>
    <mergeCell ref="OAZ117:OBL117"/>
    <mergeCell ref="OBM117:OBY117"/>
    <mergeCell ref="NWZ117:NXL117"/>
    <mergeCell ref="NXM117:NXY117"/>
    <mergeCell ref="NXZ117:NYL117"/>
    <mergeCell ref="NYM117:NYY117"/>
    <mergeCell ref="NYZ117:NZL117"/>
    <mergeCell ref="NUM117:NUY117"/>
    <mergeCell ref="NUZ117:NVL117"/>
    <mergeCell ref="NVM117:NVY117"/>
    <mergeCell ref="NVZ117:NWL117"/>
    <mergeCell ref="NWM117:NWY117"/>
    <mergeCell ref="NRZ117:NSL117"/>
    <mergeCell ref="NSM117:NSY117"/>
    <mergeCell ref="NSZ117:NTL117"/>
    <mergeCell ref="NTM117:NTY117"/>
    <mergeCell ref="NTZ117:NUL117"/>
    <mergeCell ref="NPM117:NPY117"/>
    <mergeCell ref="NPZ117:NQL117"/>
    <mergeCell ref="NQM117:NQY117"/>
    <mergeCell ref="NQZ117:NRL117"/>
    <mergeCell ref="NRM117:NRY117"/>
    <mergeCell ref="NMZ117:NNL117"/>
    <mergeCell ref="NNM117:NNY117"/>
    <mergeCell ref="NNZ117:NOL117"/>
    <mergeCell ref="NOM117:NOY117"/>
    <mergeCell ref="NOZ117:NPL117"/>
    <mergeCell ref="NKM117:NKY117"/>
    <mergeCell ref="NKZ117:NLL117"/>
    <mergeCell ref="NLM117:NLY117"/>
    <mergeCell ref="NLZ117:NML117"/>
    <mergeCell ref="NMM117:NMY117"/>
    <mergeCell ref="NHZ117:NIL117"/>
    <mergeCell ref="NIM117:NIY117"/>
    <mergeCell ref="NIZ117:NJL117"/>
    <mergeCell ref="NJM117:NJY117"/>
    <mergeCell ref="NJZ117:NKL117"/>
    <mergeCell ref="NFM117:NFY117"/>
    <mergeCell ref="NFZ117:NGL117"/>
    <mergeCell ref="NGM117:NGY117"/>
    <mergeCell ref="NGZ117:NHL117"/>
    <mergeCell ref="NHM117:NHY117"/>
    <mergeCell ref="NCZ117:NDL117"/>
    <mergeCell ref="NDM117:NDY117"/>
    <mergeCell ref="NDZ117:NEL117"/>
    <mergeCell ref="NEM117:NEY117"/>
    <mergeCell ref="NEZ117:NFL117"/>
    <mergeCell ref="NAM117:NAY117"/>
    <mergeCell ref="NAZ117:NBL117"/>
    <mergeCell ref="NBM117:NBY117"/>
    <mergeCell ref="NBZ117:NCL117"/>
    <mergeCell ref="NCM117:NCY117"/>
    <mergeCell ref="MXZ117:MYL117"/>
    <mergeCell ref="MYM117:MYY117"/>
    <mergeCell ref="MYZ117:MZL117"/>
    <mergeCell ref="MZM117:MZY117"/>
    <mergeCell ref="MZZ117:NAL117"/>
    <mergeCell ref="MVM117:MVY117"/>
    <mergeCell ref="MVZ117:MWL117"/>
    <mergeCell ref="MWM117:MWY117"/>
    <mergeCell ref="MWZ117:MXL117"/>
    <mergeCell ref="MXM117:MXY117"/>
    <mergeCell ref="MSZ117:MTL117"/>
    <mergeCell ref="MTM117:MTY117"/>
    <mergeCell ref="MTZ117:MUL117"/>
    <mergeCell ref="MUM117:MUY117"/>
    <mergeCell ref="MUZ117:MVL117"/>
    <mergeCell ref="MQM117:MQY117"/>
    <mergeCell ref="MQZ117:MRL117"/>
    <mergeCell ref="MRM117:MRY117"/>
    <mergeCell ref="MRZ117:MSL117"/>
    <mergeCell ref="MSM117:MSY117"/>
    <mergeCell ref="MNZ117:MOL117"/>
    <mergeCell ref="MOM117:MOY117"/>
    <mergeCell ref="MOZ117:MPL117"/>
    <mergeCell ref="MPM117:MPY117"/>
    <mergeCell ref="MPZ117:MQL117"/>
    <mergeCell ref="MLM117:MLY117"/>
    <mergeCell ref="MLZ117:MML117"/>
    <mergeCell ref="MMM117:MMY117"/>
    <mergeCell ref="MMZ117:MNL117"/>
    <mergeCell ref="MNM117:MNY117"/>
    <mergeCell ref="MIZ117:MJL117"/>
    <mergeCell ref="MJM117:MJY117"/>
    <mergeCell ref="MJZ117:MKL117"/>
    <mergeCell ref="MKM117:MKY117"/>
    <mergeCell ref="MKZ117:MLL117"/>
    <mergeCell ref="MGM117:MGY117"/>
    <mergeCell ref="MGZ117:MHL117"/>
    <mergeCell ref="MHM117:MHY117"/>
    <mergeCell ref="MHZ117:MIL117"/>
    <mergeCell ref="MIM117:MIY117"/>
    <mergeCell ref="MDZ117:MEL117"/>
    <mergeCell ref="MEM117:MEY117"/>
    <mergeCell ref="MEZ117:MFL117"/>
    <mergeCell ref="MFM117:MFY117"/>
    <mergeCell ref="MFZ117:MGL117"/>
    <mergeCell ref="MBM117:MBY117"/>
    <mergeCell ref="MBZ117:MCL117"/>
    <mergeCell ref="MCM117:MCY117"/>
    <mergeCell ref="MCZ117:MDL117"/>
    <mergeCell ref="MDM117:MDY117"/>
    <mergeCell ref="LYZ117:LZL117"/>
    <mergeCell ref="LZM117:LZY117"/>
    <mergeCell ref="LZZ117:MAL117"/>
    <mergeCell ref="MAM117:MAY117"/>
    <mergeCell ref="MAZ117:MBL117"/>
    <mergeCell ref="LWM117:LWY117"/>
    <mergeCell ref="LWZ117:LXL117"/>
    <mergeCell ref="LXM117:LXY117"/>
    <mergeCell ref="LXZ117:LYL117"/>
    <mergeCell ref="LYM117:LYY117"/>
    <mergeCell ref="LTZ117:LUL117"/>
    <mergeCell ref="LUM117:LUY117"/>
    <mergeCell ref="LUZ117:LVL117"/>
    <mergeCell ref="LVM117:LVY117"/>
    <mergeCell ref="LVZ117:LWL117"/>
    <mergeCell ref="LRM117:LRY117"/>
    <mergeCell ref="LRZ117:LSL117"/>
    <mergeCell ref="LSM117:LSY117"/>
    <mergeCell ref="LSZ117:LTL117"/>
    <mergeCell ref="LTM117:LTY117"/>
    <mergeCell ref="LOZ117:LPL117"/>
    <mergeCell ref="LPM117:LPY117"/>
    <mergeCell ref="LPZ117:LQL117"/>
    <mergeCell ref="LQM117:LQY117"/>
    <mergeCell ref="LQZ117:LRL117"/>
    <mergeCell ref="LMM117:LMY117"/>
    <mergeCell ref="LMZ117:LNL117"/>
    <mergeCell ref="LNM117:LNY117"/>
    <mergeCell ref="LNZ117:LOL117"/>
    <mergeCell ref="LOM117:LOY117"/>
    <mergeCell ref="LJZ117:LKL117"/>
    <mergeCell ref="LKM117:LKY117"/>
    <mergeCell ref="LKZ117:LLL117"/>
    <mergeCell ref="LLM117:LLY117"/>
    <mergeCell ref="LLZ117:LML117"/>
    <mergeCell ref="LHM117:LHY117"/>
    <mergeCell ref="LHZ117:LIL117"/>
    <mergeCell ref="LIM117:LIY117"/>
    <mergeCell ref="LIZ117:LJL117"/>
    <mergeCell ref="LJM117:LJY117"/>
    <mergeCell ref="LEZ117:LFL117"/>
    <mergeCell ref="LFM117:LFY117"/>
    <mergeCell ref="LFZ117:LGL117"/>
    <mergeCell ref="LGM117:LGY117"/>
    <mergeCell ref="LGZ117:LHL117"/>
    <mergeCell ref="LCM117:LCY117"/>
    <mergeCell ref="LCZ117:LDL117"/>
    <mergeCell ref="LDM117:LDY117"/>
    <mergeCell ref="LDZ117:LEL117"/>
    <mergeCell ref="LEM117:LEY117"/>
    <mergeCell ref="KZZ117:LAL117"/>
    <mergeCell ref="LAM117:LAY117"/>
    <mergeCell ref="LAZ117:LBL117"/>
    <mergeCell ref="LBM117:LBY117"/>
    <mergeCell ref="LBZ117:LCL117"/>
    <mergeCell ref="KXM117:KXY117"/>
    <mergeCell ref="KXZ117:KYL117"/>
    <mergeCell ref="KYM117:KYY117"/>
    <mergeCell ref="KYZ117:KZL117"/>
    <mergeCell ref="KZM117:KZY117"/>
    <mergeCell ref="KUZ117:KVL117"/>
    <mergeCell ref="KVM117:KVY117"/>
    <mergeCell ref="KVZ117:KWL117"/>
    <mergeCell ref="KWM117:KWY117"/>
    <mergeCell ref="KWZ117:KXL117"/>
    <mergeCell ref="KSM117:KSY117"/>
    <mergeCell ref="KSZ117:KTL117"/>
    <mergeCell ref="KTM117:KTY117"/>
    <mergeCell ref="KTZ117:KUL117"/>
    <mergeCell ref="KUM117:KUY117"/>
    <mergeCell ref="KPZ117:KQL117"/>
    <mergeCell ref="KQM117:KQY117"/>
    <mergeCell ref="KQZ117:KRL117"/>
    <mergeCell ref="KRM117:KRY117"/>
    <mergeCell ref="KRZ117:KSL117"/>
    <mergeCell ref="KNM117:KNY117"/>
    <mergeCell ref="KNZ117:KOL117"/>
    <mergeCell ref="KOM117:KOY117"/>
    <mergeCell ref="KOZ117:KPL117"/>
    <mergeCell ref="KPM117:KPY117"/>
    <mergeCell ref="KKZ117:KLL117"/>
    <mergeCell ref="KLM117:KLY117"/>
    <mergeCell ref="KLZ117:KML117"/>
    <mergeCell ref="KMM117:KMY117"/>
    <mergeCell ref="KMZ117:KNL117"/>
    <mergeCell ref="KIM117:KIY117"/>
    <mergeCell ref="KIZ117:KJL117"/>
    <mergeCell ref="KJM117:KJY117"/>
    <mergeCell ref="KJZ117:KKL117"/>
    <mergeCell ref="KKM117:KKY117"/>
    <mergeCell ref="KFZ117:KGL117"/>
    <mergeCell ref="KGM117:KGY117"/>
    <mergeCell ref="KGZ117:KHL117"/>
    <mergeCell ref="KHM117:KHY117"/>
    <mergeCell ref="KHZ117:KIL117"/>
    <mergeCell ref="KDM117:KDY117"/>
    <mergeCell ref="KDZ117:KEL117"/>
    <mergeCell ref="KEM117:KEY117"/>
    <mergeCell ref="KEZ117:KFL117"/>
    <mergeCell ref="KFM117:KFY117"/>
    <mergeCell ref="KAZ117:KBL117"/>
    <mergeCell ref="KBM117:KBY117"/>
    <mergeCell ref="KBZ117:KCL117"/>
    <mergeCell ref="KCM117:KCY117"/>
    <mergeCell ref="KCZ117:KDL117"/>
    <mergeCell ref="JYM117:JYY117"/>
    <mergeCell ref="JYZ117:JZL117"/>
    <mergeCell ref="JZM117:JZY117"/>
    <mergeCell ref="JZZ117:KAL117"/>
    <mergeCell ref="KAM117:KAY117"/>
    <mergeCell ref="JVZ117:JWL117"/>
    <mergeCell ref="JWM117:JWY117"/>
    <mergeCell ref="JWZ117:JXL117"/>
    <mergeCell ref="JXM117:JXY117"/>
    <mergeCell ref="JXZ117:JYL117"/>
    <mergeCell ref="JTM117:JTY117"/>
    <mergeCell ref="JTZ117:JUL117"/>
    <mergeCell ref="JUM117:JUY117"/>
    <mergeCell ref="JUZ117:JVL117"/>
    <mergeCell ref="JVM117:JVY117"/>
    <mergeCell ref="JQZ117:JRL117"/>
    <mergeCell ref="JRM117:JRY117"/>
    <mergeCell ref="JRZ117:JSL117"/>
    <mergeCell ref="JSM117:JSY117"/>
    <mergeCell ref="JSZ117:JTL117"/>
    <mergeCell ref="JOM117:JOY117"/>
    <mergeCell ref="JOZ117:JPL117"/>
    <mergeCell ref="JPM117:JPY117"/>
    <mergeCell ref="JPZ117:JQL117"/>
    <mergeCell ref="JQM117:JQY117"/>
    <mergeCell ref="JLZ117:JML117"/>
    <mergeCell ref="JMM117:JMY117"/>
    <mergeCell ref="JMZ117:JNL117"/>
    <mergeCell ref="JNM117:JNY117"/>
    <mergeCell ref="JNZ117:JOL117"/>
    <mergeCell ref="JJM117:JJY117"/>
    <mergeCell ref="JJZ117:JKL117"/>
    <mergeCell ref="JKM117:JKY117"/>
    <mergeCell ref="JKZ117:JLL117"/>
    <mergeCell ref="JLM117:JLY117"/>
    <mergeCell ref="JGZ117:JHL117"/>
    <mergeCell ref="JHM117:JHY117"/>
    <mergeCell ref="JHZ117:JIL117"/>
    <mergeCell ref="JIM117:JIY117"/>
    <mergeCell ref="JIZ117:JJL117"/>
    <mergeCell ref="JEM117:JEY117"/>
    <mergeCell ref="JEZ117:JFL117"/>
    <mergeCell ref="JFM117:JFY117"/>
    <mergeCell ref="JFZ117:JGL117"/>
    <mergeCell ref="JGM117:JGY117"/>
    <mergeCell ref="JBZ117:JCL117"/>
    <mergeCell ref="JCM117:JCY117"/>
    <mergeCell ref="JCZ117:JDL117"/>
    <mergeCell ref="JDM117:JDY117"/>
    <mergeCell ref="JDZ117:JEL117"/>
    <mergeCell ref="IZM117:IZY117"/>
    <mergeCell ref="IZZ117:JAL117"/>
    <mergeCell ref="JAM117:JAY117"/>
    <mergeCell ref="JAZ117:JBL117"/>
    <mergeCell ref="JBM117:JBY117"/>
    <mergeCell ref="IWZ117:IXL117"/>
    <mergeCell ref="IXM117:IXY117"/>
    <mergeCell ref="IXZ117:IYL117"/>
    <mergeCell ref="IYM117:IYY117"/>
    <mergeCell ref="IYZ117:IZL117"/>
    <mergeCell ref="IUM117:IUY117"/>
    <mergeCell ref="IUZ117:IVL117"/>
    <mergeCell ref="IVM117:IVY117"/>
    <mergeCell ref="IVZ117:IWL117"/>
    <mergeCell ref="IWM117:IWY117"/>
    <mergeCell ref="IRZ117:ISL117"/>
    <mergeCell ref="ISM117:ISY117"/>
    <mergeCell ref="ISZ117:ITL117"/>
    <mergeCell ref="ITM117:ITY117"/>
    <mergeCell ref="ITZ117:IUL117"/>
    <mergeCell ref="IPM117:IPY117"/>
    <mergeCell ref="IPZ117:IQL117"/>
    <mergeCell ref="IQM117:IQY117"/>
    <mergeCell ref="IQZ117:IRL117"/>
    <mergeCell ref="IRM117:IRY117"/>
    <mergeCell ref="IMZ117:INL117"/>
    <mergeCell ref="INM117:INY117"/>
    <mergeCell ref="INZ117:IOL117"/>
    <mergeCell ref="IOM117:IOY117"/>
    <mergeCell ref="IOZ117:IPL117"/>
    <mergeCell ref="IKM117:IKY117"/>
    <mergeCell ref="IKZ117:ILL117"/>
    <mergeCell ref="ILM117:ILY117"/>
    <mergeCell ref="ILZ117:IML117"/>
    <mergeCell ref="IMM117:IMY117"/>
    <mergeCell ref="IHZ117:IIL117"/>
    <mergeCell ref="IIM117:IIY117"/>
    <mergeCell ref="IIZ117:IJL117"/>
    <mergeCell ref="IJM117:IJY117"/>
    <mergeCell ref="IJZ117:IKL117"/>
    <mergeCell ref="IFM117:IFY117"/>
    <mergeCell ref="IFZ117:IGL117"/>
    <mergeCell ref="IGM117:IGY117"/>
    <mergeCell ref="IGZ117:IHL117"/>
    <mergeCell ref="IHM117:IHY117"/>
    <mergeCell ref="ICZ117:IDL117"/>
    <mergeCell ref="IDM117:IDY117"/>
    <mergeCell ref="IDZ117:IEL117"/>
    <mergeCell ref="IEM117:IEY117"/>
    <mergeCell ref="IEZ117:IFL117"/>
    <mergeCell ref="IAM117:IAY117"/>
    <mergeCell ref="IAZ117:IBL117"/>
    <mergeCell ref="IBM117:IBY117"/>
    <mergeCell ref="IBZ117:ICL117"/>
    <mergeCell ref="ICM117:ICY117"/>
    <mergeCell ref="HXZ117:HYL117"/>
    <mergeCell ref="HYM117:HYY117"/>
    <mergeCell ref="HYZ117:HZL117"/>
    <mergeCell ref="HZM117:HZY117"/>
    <mergeCell ref="HZZ117:IAL117"/>
    <mergeCell ref="HVM117:HVY117"/>
    <mergeCell ref="HVZ117:HWL117"/>
    <mergeCell ref="HWM117:HWY117"/>
    <mergeCell ref="HWZ117:HXL117"/>
    <mergeCell ref="HXM117:HXY117"/>
    <mergeCell ref="HSZ117:HTL117"/>
    <mergeCell ref="HTM117:HTY117"/>
    <mergeCell ref="HTZ117:HUL117"/>
    <mergeCell ref="HUM117:HUY117"/>
    <mergeCell ref="HUZ117:HVL117"/>
    <mergeCell ref="HQM117:HQY117"/>
    <mergeCell ref="HQZ117:HRL117"/>
    <mergeCell ref="HRM117:HRY117"/>
    <mergeCell ref="HRZ117:HSL117"/>
    <mergeCell ref="HSM117:HSY117"/>
    <mergeCell ref="HNZ117:HOL117"/>
    <mergeCell ref="HOM117:HOY117"/>
    <mergeCell ref="HOZ117:HPL117"/>
    <mergeCell ref="HPM117:HPY117"/>
    <mergeCell ref="HPZ117:HQL117"/>
    <mergeCell ref="HLM117:HLY117"/>
    <mergeCell ref="HLZ117:HML117"/>
    <mergeCell ref="HMM117:HMY117"/>
    <mergeCell ref="HMZ117:HNL117"/>
    <mergeCell ref="HNM117:HNY117"/>
    <mergeCell ref="HIZ117:HJL117"/>
    <mergeCell ref="HJM117:HJY117"/>
    <mergeCell ref="HJZ117:HKL117"/>
    <mergeCell ref="HKM117:HKY117"/>
    <mergeCell ref="HKZ117:HLL117"/>
    <mergeCell ref="HGM117:HGY117"/>
    <mergeCell ref="HGZ117:HHL117"/>
    <mergeCell ref="HHM117:HHY117"/>
    <mergeCell ref="HHZ117:HIL117"/>
    <mergeCell ref="HIM117:HIY117"/>
    <mergeCell ref="HDZ117:HEL117"/>
    <mergeCell ref="HEM117:HEY117"/>
    <mergeCell ref="HEZ117:HFL117"/>
    <mergeCell ref="HFM117:HFY117"/>
    <mergeCell ref="HFZ117:HGL117"/>
    <mergeCell ref="HBM117:HBY117"/>
    <mergeCell ref="HBZ117:HCL117"/>
    <mergeCell ref="HCM117:HCY117"/>
    <mergeCell ref="HCZ117:HDL117"/>
    <mergeCell ref="HDM117:HDY117"/>
    <mergeCell ref="GYZ117:GZL117"/>
    <mergeCell ref="GZM117:GZY117"/>
    <mergeCell ref="GZZ117:HAL117"/>
    <mergeCell ref="HAM117:HAY117"/>
    <mergeCell ref="HAZ117:HBL117"/>
    <mergeCell ref="GWM117:GWY117"/>
    <mergeCell ref="GWZ117:GXL117"/>
    <mergeCell ref="GXM117:GXY117"/>
    <mergeCell ref="GXZ117:GYL117"/>
    <mergeCell ref="GYM117:GYY117"/>
    <mergeCell ref="GTZ117:GUL117"/>
    <mergeCell ref="GUM117:GUY117"/>
    <mergeCell ref="GUZ117:GVL117"/>
    <mergeCell ref="GVM117:GVY117"/>
    <mergeCell ref="GVZ117:GWL117"/>
    <mergeCell ref="GRM117:GRY117"/>
    <mergeCell ref="GRZ117:GSL117"/>
    <mergeCell ref="GSM117:GSY117"/>
    <mergeCell ref="GSZ117:GTL117"/>
    <mergeCell ref="GTM117:GTY117"/>
    <mergeCell ref="GOZ117:GPL117"/>
    <mergeCell ref="GPM117:GPY117"/>
    <mergeCell ref="GPZ117:GQL117"/>
    <mergeCell ref="GQM117:GQY117"/>
    <mergeCell ref="GQZ117:GRL117"/>
    <mergeCell ref="GMM117:GMY117"/>
    <mergeCell ref="GMZ117:GNL117"/>
    <mergeCell ref="GNM117:GNY117"/>
    <mergeCell ref="GNZ117:GOL117"/>
    <mergeCell ref="GOM117:GOY117"/>
    <mergeCell ref="GJZ117:GKL117"/>
    <mergeCell ref="GKM117:GKY117"/>
    <mergeCell ref="GKZ117:GLL117"/>
    <mergeCell ref="GLM117:GLY117"/>
    <mergeCell ref="GLZ117:GML117"/>
    <mergeCell ref="GHM117:GHY117"/>
    <mergeCell ref="GHZ117:GIL117"/>
    <mergeCell ref="GIM117:GIY117"/>
    <mergeCell ref="GIZ117:GJL117"/>
    <mergeCell ref="GJM117:GJY117"/>
    <mergeCell ref="GEZ117:GFL117"/>
    <mergeCell ref="GFM117:GFY117"/>
    <mergeCell ref="GFZ117:GGL117"/>
    <mergeCell ref="GGM117:GGY117"/>
    <mergeCell ref="GGZ117:GHL117"/>
    <mergeCell ref="GCM117:GCY117"/>
    <mergeCell ref="GCZ117:GDL117"/>
    <mergeCell ref="GDM117:GDY117"/>
    <mergeCell ref="GDZ117:GEL117"/>
    <mergeCell ref="GEM117:GEY117"/>
    <mergeCell ref="FZZ117:GAL117"/>
    <mergeCell ref="GAM117:GAY117"/>
    <mergeCell ref="GAZ117:GBL117"/>
    <mergeCell ref="GBM117:GBY117"/>
    <mergeCell ref="GBZ117:GCL117"/>
    <mergeCell ref="FXM117:FXY117"/>
    <mergeCell ref="FXZ117:FYL117"/>
    <mergeCell ref="FYM117:FYY117"/>
    <mergeCell ref="FYZ117:FZL117"/>
    <mergeCell ref="FZM117:FZY117"/>
    <mergeCell ref="FUZ117:FVL117"/>
    <mergeCell ref="FVM117:FVY117"/>
    <mergeCell ref="FVZ117:FWL117"/>
    <mergeCell ref="FWM117:FWY117"/>
    <mergeCell ref="FWZ117:FXL117"/>
    <mergeCell ref="FSM117:FSY117"/>
    <mergeCell ref="FSZ117:FTL117"/>
    <mergeCell ref="FTM117:FTY117"/>
    <mergeCell ref="FTZ117:FUL117"/>
    <mergeCell ref="FUM117:FUY117"/>
    <mergeCell ref="FPZ117:FQL117"/>
    <mergeCell ref="FQM117:FQY117"/>
    <mergeCell ref="FQZ117:FRL117"/>
    <mergeCell ref="FRM117:FRY117"/>
    <mergeCell ref="FRZ117:FSL117"/>
    <mergeCell ref="FNM117:FNY117"/>
    <mergeCell ref="FNZ117:FOL117"/>
    <mergeCell ref="FOM117:FOY117"/>
    <mergeCell ref="FOZ117:FPL117"/>
    <mergeCell ref="FPM117:FPY117"/>
    <mergeCell ref="FKZ117:FLL117"/>
    <mergeCell ref="FLM117:FLY117"/>
    <mergeCell ref="FLZ117:FML117"/>
    <mergeCell ref="FMM117:FMY117"/>
    <mergeCell ref="FMZ117:FNL117"/>
    <mergeCell ref="FIM117:FIY117"/>
    <mergeCell ref="FIZ117:FJL117"/>
    <mergeCell ref="FJM117:FJY117"/>
    <mergeCell ref="FJZ117:FKL117"/>
    <mergeCell ref="FKM117:FKY117"/>
    <mergeCell ref="FFZ117:FGL117"/>
    <mergeCell ref="FGM117:FGY117"/>
    <mergeCell ref="FGZ117:FHL117"/>
    <mergeCell ref="FHM117:FHY117"/>
    <mergeCell ref="FHZ117:FIL117"/>
    <mergeCell ref="FDM117:FDY117"/>
    <mergeCell ref="FDZ117:FEL117"/>
    <mergeCell ref="FEM117:FEY117"/>
    <mergeCell ref="FEZ117:FFL117"/>
    <mergeCell ref="FFM117:FFY117"/>
    <mergeCell ref="FAZ117:FBL117"/>
    <mergeCell ref="FBM117:FBY117"/>
    <mergeCell ref="FBZ117:FCL117"/>
    <mergeCell ref="FCM117:FCY117"/>
    <mergeCell ref="FCZ117:FDL117"/>
    <mergeCell ref="EYM117:EYY117"/>
    <mergeCell ref="EYZ117:EZL117"/>
    <mergeCell ref="EZM117:EZY117"/>
    <mergeCell ref="EZZ117:FAL117"/>
    <mergeCell ref="FAM117:FAY117"/>
    <mergeCell ref="EVZ117:EWL117"/>
    <mergeCell ref="EWM117:EWY117"/>
    <mergeCell ref="EWZ117:EXL117"/>
    <mergeCell ref="EXM117:EXY117"/>
    <mergeCell ref="EXZ117:EYL117"/>
    <mergeCell ref="ETM117:ETY117"/>
    <mergeCell ref="ETZ117:EUL117"/>
    <mergeCell ref="EUM117:EUY117"/>
    <mergeCell ref="EUZ117:EVL117"/>
    <mergeCell ref="EVM117:EVY117"/>
    <mergeCell ref="EQZ117:ERL117"/>
    <mergeCell ref="ERM117:ERY117"/>
    <mergeCell ref="ERZ117:ESL117"/>
    <mergeCell ref="ESM117:ESY117"/>
    <mergeCell ref="ESZ117:ETL117"/>
    <mergeCell ref="EOM117:EOY117"/>
    <mergeCell ref="EOZ117:EPL117"/>
    <mergeCell ref="EPM117:EPY117"/>
    <mergeCell ref="EPZ117:EQL117"/>
    <mergeCell ref="EQM117:EQY117"/>
    <mergeCell ref="ELZ117:EML117"/>
    <mergeCell ref="EMM117:EMY117"/>
    <mergeCell ref="EMZ117:ENL117"/>
    <mergeCell ref="ENM117:ENY117"/>
    <mergeCell ref="ENZ117:EOL117"/>
    <mergeCell ref="EJM117:EJY117"/>
    <mergeCell ref="EJZ117:EKL117"/>
    <mergeCell ref="EKM117:EKY117"/>
    <mergeCell ref="EKZ117:ELL117"/>
    <mergeCell ref="ELM117:ELY117"/>
    <mergeCell ref="EGZ117:EHL117"/>
    <mergeCell ref="EHM117:EHY117"/>
    <mergeCell ref="EHZ117:EIL117"/>
    <mergeCell ref="EIM117:EIY117"/>
    <mergeCell ref="EIZ117:EJL117"/>
    <mergeCell ref="EEM117:EEY117"/>
    <mergeCell ref="EEZ117:EFL117"/>
    <mergeCell ref="EFM117:EFY117"/>
    <mergeCell ref="EFZ117:EGL117"/>
    <mergeCell ref="EGM117:EGY117"/>
    <mergeCell ref="EBZ117:ECL117"/>
    <mergeCell ref="ECM117:ECY117"/>
    <mergeCell ref="ECZ117:EDL117"/>
    <mergeCell ref="EDM117:EDY117"/>
    <mergeCell ref="EDZ117:EEL117"/>
    <mergeCell ref="DZM117:DZY117"/>
    <mergeCell ref="DZZ117:EAL117"/>
    <mergeCell ref="EAM117:EAY117"/>
    <mergeCell ref="EAZ117:EBL117"/>
    <mergeCell ref="EBM117:EBY117"/>
    <mergeCell ref="DWZ117:DXL117"/>
    <mergeCell ref="DXM117:DXY117"/>
    <mergeCell ref="DXZ117:DYL117"/>
    <mergeCell ref="DYM117:DYY117"/>
    <mergeCell ref="DYZ117:DZL117"/>
    <mergeCell ref="DUM117:DUY117"/>
    <mergeCell ref="DUZ117:DVL117"/>
    <mergeCell ref="DVM117:DVY117"/>
    <mergeCell ref="DVZ117:DWL117"/>
    <mergeCell ref="DWM117:DWY117"/>
    <mergeCell ref="DRZ117:DSL117"/>
    <mergeCell ref="DSM117:DSY117"/>
    <mergeCell ref="DSZ117:DTL117"/>
    <mergeCell ref="DTM117:DTY117"/>
    <mergeCell ref="DTZ117:DUL117"/>
    <mergeCell ref="DPM117:DPY117"/>
    <mergeCell ref="DPZ117:DQL117"/>
    <mergeCell ref="DQM117:DQY117"/>
    <mergeCell ref="DQZ117:DRL117"/>
    <mergeCell ref="DRM117:DRY117"/>
    <mergeCell ref="DMZ117:DNL117"/>
    <mergeCell ref="DNM117:DNY117"/>
    <mergeCell ref="DNZ117:DOL117"/>
    <mergeCell ref="DOM117:DOY117"/>
    <mergeCell ref="DOZ117:DPL117"/>
    <mergeCell ref="DKM117:DKY117"/>
    <mergeCell ref="DKZ117:DLL117"/>
    <mergeCell ref="DLM117:DLY117"/>
    <mergeCell ref="DLZ117:DML117"/>
    <mergeCell ref="DMM117:DMY117"/>
    <mergeCell ref="DHZ117:DIL117"/>
    <mergeCell ref="DIM117:DIY117"/>
    <mergeCell ref="DIZ117:DJL117"/>
    <mergeCell ref="DJM117:DJY117"/>
    <mergeCell ref="DJZ117:DKL117"/>
    <mergeCell ref="DFM117:DFY117"/>
    <mergeCell ref="DFZ117:DGL117"/>
    <mergeCell ref="DGM117:DGY117"/>
    <mergeCell ref="DGZ117:DHL117"/>
    <mergeCell ref="DHM117:DHY117"/>
    <mergeCell ref="DCZ117:DDL117"/>
    <mergeCell ref="DDM117:DDY117"/>
    <mergeCell ref="DDZ117:DEL117"/>
    <mergeCell ref="DEM117:DEY117"/>
    <mergeCell ref="DEZ117:DFL117"/>
    <mergeCell ref="DAM117:DAY117"/>
    <mergeCell ref="DAZ117:DBL117"/>
    <mergeCell ref="DBM117:DBY117"/>
    <mergeCell ref="DBZ117:DCL117"/>
    <mergeCell ref="DCM117:DCY117"/>
    <mergeCell ref="CXZ117:CYL117"/>
    <mergeCell ref="CYM117:CYY117"/>
    <mergeCell ref="CYZ117:CZL117"/>
    <mergeCell ref="CZM117:CZY117"/>
    <mergeCell ref="CZZ117:DAL117"/>
    <mergeCell ref="CVM117:CVY117"/>
    <mergeCell ref="CVZ117:CWL117"/>
    <mergeCell ref="CWM117:CWY117"/>
    <mergeCell ref="CWZ117:CXL117"/>
    <mergeCell ref="CXM117:CXY117"/>
    <mergeCell ref="CSZ117:CTL117"/>
    <mergeCell ref="CTM117:CTY117"/>
    <mergeCell ref="CTZ117:CUL117"/>
    <mergeCell ref="CUM117:CUY117"/>
    <mergeCell ref="CUZ117:CVL117"/>
    <mergeCell ref="CQM117:CQY117"/>
    <mergeCell ref="CQZ117:CRL117"/>
    <mergeCell ref="CRM117:CRY117"/>
    <mergeCell ref="CRZ117:CSL117"/>
    <mergeCell ref="CSM117:CSY117"/>
    <mergeCell ref="CNZ117:COL117"/>
    <mergeCell ref="COM117:COY117"/>
    <mergeCell ref="COZ117:CPL117"/>
    <mergeCell ref="CPM117:CPY117"/>
    <mergeCell ref="CPZ117:CQL117"/>
    <mergeCell ref="CLM117:CLY117"/>
    <mergeCell ref="CLZ117:CML117"/>
    <mergeCell ref="CMM117:CMY117"/>
    <mergeCell ref="CMZ117:CNL117"/>
    <mergeCell ref="CNM117:CNY117"/>
    <mergeCell ref="CIZ117:CJL117"/>
    <mergeCell ref="CJM117:CJY117"/>
    <mergeCell ref="CJZ117:CKL117"/>
    <mergeCell ref="CKM117:CKY117"/>
    <mergeCell ref="CKZ117:CLL117"/>
    <mergeCell ref="CGM117:CGY117"/>
    <mergeCell ref="CGZ117:CHL117"/>
    <mergeCell ref="CHM117:CHY117"/>
    <mergeCell ref="CHZ117:CIL117"/>
    <mergeCell ref="CIM117:CIY117"/>
    <mergeCell ref="CDZ117:CEL117"/>
    <mergeCell ref="CEM117:CEY117"/>
    <mergeCell ref="CEZ117:CFL117"/>
    <mergeCell ref="CFM117:CFY117"/>
    <mergeCell ref="CFZ117:CGL117"/>
    <mergeCell ref="CBM117:CBY117"/>
    <mergeCell ref="CBZ117:CCL117"/>
    <mergeCell ref="CCM117:CCY117"/>
    <mergeCell ref="CCZ117:CDL117"/>
    <mergeCell ref="CDM117:CDY117"/>
    <mergeCell ref="BYZ117:BZL117"/>
    <mergeCell ref="BZM117:BZY117"/>
    <mergeCell ref="BZZ117:CAL117"/>
    <mergeCell ref="CAM117:CAY117"/>
    <mergeCell ref="CAZ117:CBL117"/>
    <mergeCell ref="BWM117:BWY117"/>
    <mergeCell ref="BWZ117:BXL117"/>
    <mergeCell ref="BXM117:BXY117"/>
    <mergeCell ref="BXZ117:BYL117"/>
    <mergeCell ref="BYM117:BYY117"/>
    <mergeCell ref="BTZ117:BUL117"/>
    <mergeCell ref="BUM117:BUY117"/>
    <mergeCell ref="BUZ117:BVL117"/>
    <mergeCell ref="BVM117:BVY117"/>
    <mergeCell ref="BVZ117:BWL117"/>
    <mergeCell ref="BRM117:BRY117"/>
    <mergeCell ref="BRZ117:BSL117"/>
    <mergeCell ref="BSM117:BSY117"/>
    <mergeCell ref="BSZ117:BTL117"/>
    <mergeCell ref="BTM117:BTY117"/>
    <mergeCell ref="BOZ117:BPL117"/>
    <mergeCell ref="BPM117:BPY117"/>
    <mergeCell ref="BPZ117:BQL117"/>
    <mergeCell ref="BQM117:BQY117"/>
    <mergeCell ref="BQZ117:BRL117"/>
    <mergeCell ref="BMM117:BMY117"/>
    <mergeCell ref="BMZ117:BNL117"/>
    <mergeCell ref="BNM117:BNY117"/>
    <mergeCell ref="BNZ117:BOL117"/>
    <mergeCell ref="BOM117:BOY117"/>
    <mergeCell ref="BJZ117:BKL117"/>
    <mergeCell ref="BKM117:BKY117"/>
    <mergeCell ref="BKZ117:BLL117"/>
    <mergeCell ref="BLM117:BLY117"/>
    <mergeCell ref="BLZ117:BML117"/>
    <mergeCell ref="BHM117:BHY117"/>
    <mergeCell ref="BHZ117:BIL117"/>
    <mergeCell ref="BIM117:BIY117"/>
    <mergeCell ref="BIZ117:BJL117"/>
    <mergeCell ref="BJM117:BJY117"/>
    <mergeCell ref="BEZ117:BFL117"/>
    <mergeCell ref="BFM117:BFY117"/>
    <mergeCell ref="BFZ117:BGL117"/>
    <mergeCell ref="BGM117:BGY117"/>
    <mergeCell ref="BGZ117:BHL117"/>
    <mergeCell ref="BCM117:BCY117"/>
    <mergeCell ref="BCZ117:BDL117"/>
    <mergeCell ref="BDM117:BDY117"/>
    <mergeCell ref="BDZ117:BEL117"/>
    <mergeCell ref="BEM117:BEY117"/>
    <mergeCell ref="AZZ117:BAL117"/>
    <mergeCell ref="BAM117:BAY117"/>
    <mergeCell ref="BAZ117:BBL117"/>
    <mergeCell ref="BBM117:BBY117"/>
    <mergeCell ref="BBZ117:BCL117"/>
    <mergeCell ref="AXM117:AXY117"/>
    <mergeCell ref="AXZ117:AYL117"/>
    <mergeCell ref="AYM117:AYY117"/>
    <mergeCell ref="AYZ117:AZL117"/>
    <mergeCell ref="AZM117:AZY117"/>
    <mergeCell ref="AUZ117:AVL117"/>
    <mergeCell ref="AVM117:AVY117"/>
    <mergeCell ref="AVZ117:AWL117"/>
    <mergeCell ref="AWM117:AWY117"/>
    <mergeCell ref="AWZ117:AXL117"/>
    <mergeCell ref="ASM117:ASY117"/>
    <mergeCell ref="ASZ117:ATL117"/>
    <mergeCell ref="ATM117:ATY117"/>
    <mergeCell ref="ATZ117:AUL117"/>
    <mergeCell ref="AUM117:AUY117"/>
    <mergeCell ref="APZ117:AQL117"/>
    <mergeCell ref="AQM117:AQY117"/>
    <mergeCell ref="AQZ117:ARL117"/>
    <mergeCell ref="ARM117:ARY117"/>
    <mergeCell ref="ARZ117:ASL117"/>
    <mergeCell ref="ANM117:ANY117"/>
    <mergeCell ref="ANZ117:AOL117"/>
    <mergeCell ref="AOM117:AOY117"/>
    <mergeCell ref="AOZ117:APL117"/>
    <mergeCell ref="APM117:APY117"/>
    <mergeCell ref="AKZ117:ALL117"/>
    <mergeCell ref="ALM117:ALY117"/>
    <mergeCell ref="ALZ117:AML117"/>
    <mergeCell ref="AMM117:AMY117"/>
    <mergeCell ref="AMZ117:ANL117"/>
    <mergeCell ref="AIM117:AIY117"/>
    <mergeCell ref="AIZ117:AJL117"/>
    <mergeCell ref="AJM117:AJY117"/>
    <mergeCell ref="AJZ117:AKL117"/>
    <mergeCell ref="AKM117:AKY117"/>
    <mergeCell ref="AFZ117:AGL117"/>
    <mergeCell ref="AGM117:AGY117"/>
    <mergeCell ref="AGZ117:AHL117"/>
    <mergeCell ref="AHM117:AHY117"/>
    <mergeCell ref="AHZ117:AIL117"/>
    <mergeCell ref="ADM117:ADY117"/>
    <mergeCell ref="ADZ117:AEL117"/>
    <mergeCell ref="AEM117:AEY117"/>
    <mergeCell ref="AEZ117:AFL117"/>
    <mergeCell ref="AFM117:AFY117"/>
    <mergeCell ref="AAZ117:ABL117"/>
    <mergeCell ref="ABM117:ABY117"/>
    <mergeCell ref="ABZ117:ACL117"/>
    <mergeCell ref="ACM117:ACY117"/>
    <mergeCell ref="ACZ117:ADL117"/>
    <mergeCell ref="YM117:YY117"/>
    <mergeCell ref="YZ117:ZL117"/>
    <mergeCell ref="ZM117:ZY117"/>
    <mergeCell ref="ZZ117:AAL117"/>
    <mergeCell ref="AAM117:AAY117"/>
    <mergeCell ref="VZ117:WL117"/>
    <mergeCell ref="WM117:WY117"/>
    <mergeCell ref="WZ117:XL117"/>
    <mergeCell ref="XM117:XY117"/>
    <mergeCell ref="XZ117:YL117"/>
    <mergeCell ref="TM117:TY117"/>
    <mergeCell ref="TZ117:UL117"/>
    <mergeCell ref="UM117:UY117"/>
    <mergeCell ref="UZ117:VL117"/>
    <mergeCell ref="VM117:VY117"/>
    <mergeCell ref="QZ117:RL117"/>
    <mergeCell ref="RM117:RY117"/>
    <mergeCell ref="RZ117:SL117"/>
    <mergeCell ref="SM117:SY117"/>
    <mergeCell ref="SZ117:TL117"/>
    <mergeCell ref="OM117:OY117"/>
    <mergeCell ref="OZ117:PL117"/>
    <mergeCell ref="PM117:PY117"/>
    <mergeCell ref="PZ117:QL117"/>
    <mergeCell ref="QM117:QY117"/>
    <mergeCell ref="LZ117:ML117"/>
    <mergeCell ref="MM117:MY117"/>
    <mergeCell ref="MZ117:NL117"/>
    <mergeCell ref="NM117:NY117"/>
    <mergeCell ref="NZ117:OL117"/>
    <mergeCell ref="JM117:JY117"/>
    <mergeCell ref="JZ117:KL117"/>
    <mergeCell ref="KM117:KY117"/>
    <mergeCell ref="KZ117:LL117"/>
    <mergeCell ref="LM117:LY117"/>
    <mergeCell ref="GZ117:HL117"/>
    <mergeCell ref="HM117:HY117"/>
    <mergeCell ref="HZ117:IL117"/>
    <mergeCell ref="IM117:IY117"/>
    <mergeCell ref="IZ117:JL117"/>
    <mergeCell ref="EM117:EY117"/>
    <mergeCell ref="EZ117:FL117"/>
    <mergeCell ref="FM117:FY117"/>
    <mergeCell ref="FZ117:GL117"/>
    <mergeCell ref="GM117:GY117"/>
    <mergeCell ref="BZ117:CL117"/>
    <mergeCell ref="CM117:CY117"/>
    <mergeCell ref="CZ117:DL117"/>
    <mergeCell ref="DM117:DY117"/>
    <mergeCell ref="DZ117:EL117"/>
    <mergeCell ref="M117:Y117"/>
    <mergeCell ref="Z117:AL117"/>
    <mergeCell ref="AM117:AY117"/>
    <mergeCell ref="AZ117:BL117"/>
    <mergeCell ref="BM117:BY117"/>
    <mergeCell ref="XCZ116:XDL116"/>
    <mergeCell ref="XDM116:XDY116"/>
    <mergeCell ref="XDZ116:XEL116"/>
    <mergeCell ref="XEM116:XEY116"/>
    <mergeCell ref="XEZ116:XFC116"/>
    <mergeCell ref="XAM116:XAY116"/>
    <mergeCell ref="XAZ116:XBL116"/>
    <mergeCell ref="XBM116:XBY116"/>
    <mergeCell ref="XBZ116:XCL116"/>
    <mergeCell ref="XCM116:XCY116"/>
    <mergeCell ref="WXZ116:WYL116"/>
    <mergeCell ref="WYM116:WYY116"/>
    <mergeCell ref="WYZ116:WZL116"/>
    <mergeCell ref="WZM116:WZY116"/>
    <mergeCell ref="WZZ116:XAL116"/>
    <mergeCell ref="WVM116:WVY116"/>
    <mergeCell ref="WVZ116:WWL116"/>
    <mergeCell ref="WWM116:WWY116"/>
    <mergeCell ref="WWZ116:WXL116"/>
    <mergeCell ref="WXM116:WXY116"/>
    <mergeCell ref="WSZ116:WTL116"/>
    <mergeCell ref="WTM116:WTY116"/>
    <mergeCell ref="WTZ116:WUL116"/>
    <mergeCell ref="WUM116:WUY116"/>
    <mergeCell ref="WUZ116:WVL116"/>
    <mergeCell ref="WQM116:WQY116"/>
    <mergeCell ref="WQZ116:WRL116"/>
    <mergeCell ref="WRM116:WRY116"/>
    <mergeCell ref="WRZ116:WSL116"/>
    <mergeCell ref="WSM116:WSY116"/>
    <mergeCell ref="WNZ116:WOL116"/>
    <mergeCell ref="WOM116:WOY116"/>
    <mergeCell ref="WOZ116:WPL116"/>
    <mergeCell ref="WPM116:WPY116"/>
    <mergeCell ref="WPZ116:WQL116"/>
    <mergeCell ref="WLM116:WLY116"/>
    <mergeCell ref="WLZ116:WML116"/>
    <mergeCell ref="WMM116:WMY116"/>
    <mergeCell ref="WMZ116:WNL116"/>
    <mergeCell ref="WNM116:WNY116"/>
    <mergeCell ref="WIZ116:WJL116"/>
    <mergeCell ref="WJM116:WJY116"/>
    <mergeCell ref="WJZ116:WKL116"/>
    <mergeCell ref="WKM116:WKY116"/>
    <mergeCell ref="WKZ116:WLL116"/>
    <mergeCell ref="WGM116:WGY116"/>
    <mergeCell ref="WGZ116:WHL116"/>
    <mergeCell ref="WHM116:WHY116"/>
    <mergeCell ref="WHZ116:WIL116"/>
    <mergeCell ref="WIM116:WIY116"/>
    <mergeCell ref="WDZ116:WEL116"/>
    <mergeCell ref="WEM116:WEY116"/>
    <mergeCell ref="WEZ116:WFL116"/>
    <mergeCell ref="WFM116:WFY116"/>
    <mergeCell ref="WFZ116:WGL116"/>
    <mergeCell ref="WBM116:WBY116"/>
    <mergeCell ref="WBZ116:WCL116"/>
    <mergeCell ref="WCM116:WCY116"/>
    <mergeCell ref="WCZ116:WDL116"/>
    <mergeCell ref="WDM116:WDY116"/>
    <mergeCell ref="VYZ116:VZL116"/>
    <mergeCell ref="VZM116:VZY116"/>
    <mergeCell ref="VZZ116:WAL116"/>
    <mergeCell ref="WAM116:WAY116"/>
    <mergeCell ref="WAZ116:WBL116"/>
    <mergeCell ref="VWM116:VWY116"/>
    <mergeCell ref="VWZ116:VXL116"/>
    <mergeCell ref="VXM116:VXY116"/>
    <mergeCell ref="VXZ116:VYL116"/>
    <mergeCell ref="VYM116:VYY116"/>
    <mergeCell ref="VTZ116:VUL116"/>
    <mergeCell ref="VUM116:VUY116"/>
    <mergeCell ref="VUZ116:VVL116"/>
    <mergeCell ref="VVM116:VVY116"/>
    <mergeCell ref="VVZ116:VWL116"/>
    <mergeCell ref="VRM116:VRY116"/>
    <mergeCell ref="VRZ116:VSL116"/>
    <mergeCell ref="VSM116:VSY116"/>
    <mergeCell ref="VSZ116:VTL116"/>
    <mergeCell ref="VTM116:VTY116"/>
    <mergeCell ref="VOZ116:VPL116"/>
    <mergeCell ref="VPM116:VPY116"/>
    <mergeCell ref="VPZ116:VQL116"/>
    <mergeCell ref="VQM116:VQY116"/>
    <mergeCell ref="VQZ116:VRL116"/>
    <mergeCell ref="VMM116:VMY116"/>
    <mergeCell ref="VMZ116:VNL116"/>
    <mergeCell ref="VNM116:VNY116"/>
    <mergeCell ref="VNZ116:VOL116"/>
    <mergeCell ref="VOM116:VOY116"/>
    <mergeCell ref="VJZ116:VKL116"/>
    <mergeCell ref="VKM116:VKY116"/>
    <mergeCell ref="VKZ116:VLL116"/>
    <mergeCell ref="VLM116:VLY116"/>
    <mergeCell ref="VLZ116:VML116"/>
    <mergeCell ref="VHM116:VHY116"/>
    <mergeCell ref="VHZ116:VIL116"/>
    <mergeCell ref="VIM116:VIY116"/>
    <mergeCell ref="VIZ116:VJL116"/>
    <mergeCell ref="VJM116:VJY116"/>
    <mergeCell ref="VEZ116:VFL116"/>
    <mergeCell ref="VFM116:VFY116"/>
    <mergeCell ref="VFZ116:VGL116"/>
    <mergeCell ref="VGM116:VGY116"/>
    <mergeCell ref="VGZ116:VHL116"/>
    <mergeCell ref="VCM116:VCY116"/>
    <mergeCell ref="VCZ116:VDL116"/>
    <mergeCell ref="VDM116:VDY116"/>
    <mergeCell ref="VDZ116:VEL116"/>
    <mergeCell ref="VEM116:VEY116"/>
    <mergeCell ref="UZZ116:VAL116"/>
    <mergeCell ref="VAM116:VAY116"/>
    <mergeCell ref="VAZ116:VBL116"/>
    <mergeCell ref="VBM116:VBY116"/>
    <mergeCell ref="VBZ116:VCL116"/>
    <mergeCell ref="UXM116:UXY116"/>
    <mergeCell ref="UXZ116:UYL116"/>
    <mergeCell ref="UYM116:UYY116"/>
    <mergeCell ref="UYZ116:UZL116"/>
    <mergeCell ref="UZM116:UZY116"/>
    <mergeCell ref="UUZ116:UVL116"/>
    <mergeCell ref="UVM116:UVY116"/>
    <mergeCell ref="UVZ116:UWL116"/>
    <mergeCell ref="UWM116:UWY116"/>
    <mergeCell ref="UWZ116:UXL116"/>
    <mergeCell ref="USM116:USY116"/>
    <mergeCell ref="USZ116:UTL116"/>
    <mergeCell ref="UTM116:UTY116"/>
    <mergeCell ref="UTZ116:UUL116"/>
    <mergeCell ref="UUM116:UUY116"/>
    <mergeCell ref="UPZ116:UQL116"/>
    <mergeCell ref="UQM116:UQY116"/>
    <mergeCell ref="UQZ116:URL116"/>
    <mergeCell ref="URM116:URY116"/>
    <mergeCell ref="URZ116:USL116"/>
    <mergeCell ref="UNM116:UNY116"/>
    <mergeCell ref="UNZ116:UOL116"/>
    <mergeCell ref="UOM116:UOY116"/>
    <mergeCell ref="UOZ116:UPL116"/>
    <mergeCell ref="UPM116:UPY116"/>
    <mergeCell ref="UKZ116:ULL116"/>
    <mergeCell ref="ULM116:ULY116"/>
    <mergeCell ref="ULZ116:UML116"/>
    <mergeCell ref="UMM116:UMY116"/>
    <mergeCell ref="UMZ116:UNL116"/>
    <mergeCell ref="UIM116:UIY116"/>
    <mergeCell ref="UIZ116:UJL116"/>
    <mergeCell ref="UJM116:UJY116"/>
    <mergeCell ref="UJZ116:UKL116"/>
    <mergeCell ref="UKM116:UKY116"/>
    <mergeCell ref="UFZ116:UGL116"/>
    <mergeCell ref="UGM116:UGY116"/>
    <mergeCell ref="UGZ116:UHL116"/>
    <mergeCell ref="UHM116:UHY116"/>
    <mergeCell ref="UHZ116:UIL116"/>
    <mergeCell ref="UDM116:UDY116"/>
    <mergeCell ref="UDZ116:UEL116"/>
    <mergeCell ref="UEM116:UEY116"/>
    <mergeCell ref="UEZ116:UFL116"/>
    <mergeCell ref="UFM116:UFY116"/>
    <mergeCell ref="UAZ116:UBL116"/>
    <mergeCell ref="UBM116:UBY116"/>
    <mergeCell ref="UBZ116:UCL116"/>
    <mergeCell ref="UCM116:UCY116"/>
    <mergeCell ref="UCZ116:UDL116"/>
    <mergeCell ref="TYM116:TYY116"/>
    <mergeCell ref="TYZ116:TZL116"/>
    <mergeCell ref="TZM116:TZY116"/>
    <mergeCell ref="TZZ116:UAL116"/>
    <mergeCell ref="UAM116:UAY116"/>
    <mergeCell ref="TVZ116:TWL116"/>
    <mergeCell ref="TWM116:TWY116"/>
    <mergeCell ref="TWZ116:TXL116"/>
    <mergeCell ref="TXM116:TXY116"/>
    <mergeCell ref="TXZ116:TYL116"/>
    <mergeCell ref="TTM116:TTY116"/>
    <mergeCell ref="TTZ116:TUL116"/>
    <mergeCell ref="TUM116:TUY116"/>
    <mergeCell ref="TUZ116:TVL116"/>
    <mergeCell ref="TVM116:TVY116"/>
    <mergeCell ref="TQZ116:TRL116"/>
    <mergeCell ref="TRM116:TRY116"/>
    <mergeCell ref="TRZ116:TSL116"/>
    <mergeCell ref="TSM116:TSY116"/>
    <mergeCell ref="TSZ116:TTL116"/>
    <mergeCell ref="TOM116:TOY116"/>
    <mergeCell ref="TOZ116:TPL116"/>
    <mergeCell ref="TPM116:TPY116"/>
    <mergeCell ref="TPZ116:TQL116"/>
    <mergeCell ref="TQM116:TQY116"/>
    <mergeCell ref="TLZ116:TML116"/>
    <mergeCell ref="TMM116:TMY116"/>
    <mergeCell ref="TMZ116:TNL116"/>
    <mergeCell ref="TNM116:TNY116"/>
    <mergeCell ref="TNZ116:TOL116"/>
    <mergeCell ref="TJM116:TJY116"/>
    <mergeCell ref="TJZ116:TKL116"/>
    <mergeCell ref="TKM116:TKY116"/>
    <mergeCell ref="TKZ116:TLL116"/>
    <mergeCell ref="TLM116:TLY116"/>
    <mergeCell ref="TGZ116:THL116"/>
    <mergeCell ref="THM116:THY116"/>
    <mergeCell ref="THZ116:TIL116"/>
    <mergeCell ref="TIM116:TIY116"/>
    <mergeCell ref="TIZ116:TJL116"/>
    <mergeCell ref="TEM116:TEY116"/>
    <mergeCell ref="TEZ116:TFL116"/>
    <mergeCell ref="TFM116:TFY116"/>
    <mergeCell ref="TFZ116:TGL116"/>
    <mergeCell ref="TGM116:TGY116"/>
    <mergeCell ref="TBZ116:TCL116"/>
    <mergeCell ref="TCM116:TCY116"/>
    <mergeCell ref="TCZ116:TDL116"/>
    <mergeCell ref="TDM116:TDY116"/>
    <mergeCell ref="TDZ116:TEL116"/>
    <mergeCell ref="SZM116:SZY116"/>
    <mergeCell ref="SZZ116:TAL116"/>
    <mergeCell ref="TAM116:TAY116"/>
    <mergeCell ref="TAZ116:TBL116"/>
    <mergeCell ref="TBM116:TBY116"/>
    <mergeCell ref="SWZ116:SXL116"/>
    <mergeCell ref="SXM116:SXY116"/>
    <mergeCell ref="SXZ116:SYL116"/>
    <mergeCell ref="SYM116:SYY116"/>
    <mergeCell ref="SYZ116:SZL116"/>
    <mergeCell ref="SUM116:SUY116"/>
    <mergeCell ref="SUZ116:SVL116"/>
    <mergeCell ref="SVM116:SVY116"/>
    <mergeCell ref="SVZ116:SWL116"/>
    <mergeCell ref="SWM116:SWY116"/>
    <mergeCell ref="SRZ116:SSL116"/>
    <mergeCell ref="SSM116:SSY116"/>
    <mergeCell ref="SSZ116:STL116"/>
    <mergeCell ref="STM116:STY116"/>
    <mergeCell ref="STZ116:SUL116"/>
    <mergeCell ref="SPM116:SPY116"/>
    <mergeCell ref="SPZ116:SQL116"/>
    <mergeCell ref="SQM116:SQY116"/>
    <mergeCell ref="SQZ116:SRL116"/>
    <mergeCell ref="SRM116:SRY116"/>
    <mergeCell ref="SMZ116:SNL116"/>
    <mergeCell ref="SNM116:SNY116"/>
    <mergeCell ref="SNZ116:SOL116"/>
    <mergeCell ref="SOM116:SOY116"/>
    <mergeCell ref="SOZ116:SPL116"/>
    <mergeCell ref="SKM116:SKY116"/>
    <mergeCell ref="SKZ116:SLL116"/>
    <mergeCell ref="SLM116:SLY116"/>
    <mergeCell ref="SLZ116:SML116"/>
    <mergeCell ref="SMM116:SMY116"/>
    <mergeCell ref="SHZ116:SIL116"/>
    <mergeCell ref="SIM116:SIY116"/>
    <mergeCell ref="SIZ116:SJL116"/>
    <mergeCell ref="SJM116:SJY116"/>
    <mergeCell ref="SJZ116:SKL116"/>
    <mergeCell ref="SFM116:SFY116"/>
    <mergeCell ref="SFZ116:SGL116"/>
    <mergeCell ref="SGM116:SGY116"/>
    <mergeCell ref="SGZ116:SHL116"/>
    <mergeCell ref="SHM116:SHY116"/>
    <mergeCell ref="SCZ116:SDL116"/>
    <mergeCell ref="SDM116:SDY116"/>
    <mergeCell ref="SDZ116:SEL116"/>
    <mergeCell ref="SEM116:SEY116"/>
    <mergeCell ref="SEZ116:SFL116"/>
    <mergeCell ref="SAM116:SAY116"/>
    <mergeCell ref="SAZ116:SBL116"/>
    <mergeCell ref="SBM116:SBY116"/>
    <mergeCell ref="SBZ116:SCL116"/>
    <mergeCell ref="SCM116:SCY116"/>
    <mergeCell ref="RXZ116:RYL116"/>
    <mergeCell ref="RYM116:RYY116"/>
    <mergeCell ref="RYZ116:RZL116"/>
    <mergeCell ref="RZM116:RZY116"/>
    <mergeCell ref="RZZ116:SAL116"/>
    <mergeCell ref="RVM116:RVY116"/>
    <mergeCell ref="RVZ116:RWL116"/>
    <mergeCell ref="RWM116:RWY116"/>
    <mergeCell ref="RWZ116:RXL116"/>
    <mergeCell ref="RXM116:RXY116"/>
    <mergeCell ref="RSZ116:RTL116"/>
    <mergeCell ref="RTM116:RTY116"/>
    <mergeCell ref="RTZ116:RUL116"/>
    <mergeCell ref="RUM116:RUY116"/>
    <mergeCell ref="RUZ116:RVL116"/>
    <mergeCell ref="RQM116:RQY116"/>
    <mergeCell ref="RQZ116:RRL116"/>
    <mergeCell ref="RRM116:RRY116"/>
    <mergeCell ref="RRZ116:RSL116"/>
    <mergeCell ref="RSM116:RSY116"/>
    <mergeCell ref="RNZ116:ROL116"/>
    <mergeCell ref="ROM116:ROY116"/>
    <mergeCell ref="ROZ116:RPL116"/>
    <mergeCell ref="RPM116:RPY116"/>
    <mergeCell ref="RPZ116:RQL116"/>
    <mergeCell ref="RLM116:RLY116"/>
    <mergeCell ref="RLZ116:RML116"/>
    <mergeCell ref="RMM116:RMY116"/>
    <mergeCell ref="RMZ116:RNL116"/>
    <mergeCell ref="RNM116:RNY116"/>
    <mergeCell ref="RIZ116:RJL116"/>
    <mergeCell ref="RJM116:RJY116"/>
    <mergeCell ref="RJZ116:RKL116"/>
    <mergeCell ref="RKM116:RKY116"/>
    <mergeCell ref="RKZ116:RLL116"/>
    <mergeCell ref="RGM116:RGY116"/>
    <mergeCell ref="RGZ116:RHL116"/>
    <mergeCell ref="RHM116:RHY116"/>
    <mergeCell ref="RHZ116:RIL116"/>
    <mergeCell ref="RIM116:RIY116"/>
    <mergeCell ref="RDZ116:REL116"/>
    <mergeCell ref="REM116:REY116"/>
    <mergeCell ref="REZ116:RFL116"/>
    <mergeCell ref="RFM116:RFY116"/>
    <mergeCell ref="RFZ116:RGL116"/>
    <mergeCell ref="RBM116:RBY116"/>
    <mergeCell ref="RBZ116:RCL116"/>
    <mergeCell ref="RCM116:RCY116"/>
    <mergeCell ref="RCZ116:RDL116"/>
    <mergeCell ref="RDM116:RDY116"/>
    <mergeCell ref="QYZ116:QZL116"/>
    <mergeCell ref="QZM116:QZY116"/>
    <mergeCell ref="QZZ116:RAL116"/>
    <mergeCell ref="RAM116:RAY116"/>
    <mergeCell ref="RAZ116:RBL116"/>
    <mergeCell ref="QWM116:QWY116"/>
    <mergeCell ref="QWZ116:QXL116"/>
    <mergeCell ref="QXM116:QXY116"/>
    <mergeCell ref="QXZ116:QYL116"/>
    <mergeCell ref="QYM116:QYY116"/>
    <mergeCell ref="QTZ116:QUL116"/>
    <mergeCell ref="QUM116:QUY116"/>
    <mergeCell ref="QUZ116:QVL116"/>
    <mergeCell ref="QVM116:QVY116"/>
    <mergeCell ref="QVZ116:QWL116"/>
    <mergeCell ref="QRM116:QRY116"/>
    <mergeCell ref="QRZ116:QSL116"/>
    <mergeCell ref="QSM116:QSY116"/>
    <mergeCell ref="QSZ116:QTL116"/>
    <mergeCell ref="QTM116:QTY116"/>
    <mergeCell ref="QOZ116:QPL116"/>
    <mergeCell ref="QPM116:QPY116"/>
    <mergeCell ref="QPZ116:QQL116"/>
    <mergeCell ref="QQM116:QQY116"/>
    <mergeCell ref="QQZ116:QRL116"/>
    <mergeCell ref="QMM116:QMY116"/>
    <mergeCell ref="QMZ116:QNL116"/>
    <mergeCell ref="QNM116:QNY116"/>
    <mergeCell ref="QNZ116:QOL116"/>
    <mergeCell ref="QOM116:QOY116"/>
    <mergeCell ref="QJZ116:QKL116"/>
    <mergeCell ref="QKM116:QKY116"/>
    <mergeCell ref="QKZ116:QLL116"/>
    <mergeCell ref="QLM116:QLY116"/>
    <mergeCell ref="QLZ116:QML116"/>
    <mergeCell ref="QHM116:QHY116"/>
    <mergeCell ref="QHZ116:QIL116"/>
    <mergeCell ref="QIM116:QIY116"/>
    <mergeCell ref="QIZ116:QJL116"/>
    <mergeCell ref="QJM116:QJY116"/>
    <mergeCell ref="QEZ116:QFL116"/>
    <mergeCell ref="QFM116:QFY116"/>
    <mergeCell ref="QFZ116:QGL116"/>
    <mergeCell ref="QGM116:QGY116"/>
    <mergeCell ref="QGZ116:QHL116"/>
    <mergeCell ref="QCM116:QCY116"/>
    <mergeCell ref="QCZ116:QDL116"/>
    <mergeCell ref="QDM116:QDY116"/>
    <mergeCell ref="QDZ116:QEL116"/>
    <mergeCell ref="QEM116:QEY116"/>
    <mergeCell ref="PZZ116:QAL116"/>
    <mergeCell ref="QAM116:QAY116"/>
    <mergeCell ref="QAZ116:QBL116"/>
    <mergeCell ref="QBM116:QBY116"/>
    <mergeCell ref="QBZ116:QCL116"/>
    <mergeCell ref="PXM116:PXY116"/>
    <mergeCell ref="PXZ116:PYL116"/>
    <mergeCell ref="PYM116:PYY116"/>
    <mergeCell ref="PYZ116:PZL116"/>
    <mergeCell ref="PZM116:PZY116"/>
    <mergeCell ref="PUZ116:PVL116"/>
    <mergeCell ref="PVM116:PVY116"/>
    <mergeCell ref="PVZ116:PWL116"/>
    <mergeCell ref="PWM116:PWY116"/>
    <mergeCell ref="PWZ116:PXL116"/>
    <mergeCell ref="PSM116:PSY116"/>
    <mergeCell ref="PSZ116:PTL116"/>
    <mergeCell ref="PTM116:PTY116"/>
    <mergeCell ref="PTZ116:PUL116"/>
    <mergeCell ref="PUM116:PUY116"/>
    <mergeCell ref="PPZ116:PQL116"/>
    <mergeCell ref="PQM116:PQY116"/>
    <mergeCell ref="PQZ116:PRL116"/>
    <mergeCell ref="PRM116:PRY116"/>
    <mergeCell ref="PRZ116:PSL116"/>
    <mergeCell ref="PNM116:PNY116"/>
    <mergeCell ref="PNZ116:POL116"/>
    <mergeCell ref="POM116:POY116"/>
    <mergeCell ref="POZ116:PPL116"/>
    <mergeCell ref="PPM116:PPY116"/>
    <mergeCell ref="PKZ116:PLL116"/>
    <mergeCell ref="PLM116:PLY116"/>
    <mergeCell ref="PLZ116:PML116"/>
    <mergeCell ref="PMM116:PMY116"/>
    <mergeCell ref="PMZ116:PNL116"/>
    <mergeCell ref="PIM116:PIY116"/>
    <mergeCell ref="PIZ116:PJL116"/>
    <mergeCell ref="PJM116:PJY116"/>
    <mergeCell ref="PJZ116:PKL116"/>
    <mergeCell ref="PKM116:PKY116"/>
    <mergeCell ref="PFZ116:PGL116"/>
    <mergeCell ref="PGM116:PGY116"/>
    <mergeCell ref="PGZ116:PHL116"/>
    <mergeCell ref="PHM116:PHY116"/>
    <mergeCell ref="PHZ116:PIL116"/>
    <mergeCell ref="PDM116:PDY116"/>
    <mergeCell ref="PDZ116:PEL116"/>
    <mergeCell ref="PEM116:PEY116"/>
    <mergeCell ref="PEZ116:PFL116"/>
    <mergeCell ref="PFM116:PFY116"/>
    <mergeCell ref="PAZ116:PBL116"/>
    <mergeCell ref="PBM116:PBY116"/>
    <mergeCell ref="PBZ116:PCL116"/>
    <mergeCell ref="PCM116:PCY116"/>
    <mergeCell ref="PCZ116:PDL116"/>
    <mergeCell ref="OYM116:OYY116"/>
    <mergeCell ref="OYZ116:OZL116"/>
    <mergeCell ref="OZM116:OZY116"/>
    <mergeCell ref="OZZ116:PAL116"/>
    <mergeCell ref="PAM116:PAY116"/>
    <mergeCell ref="OVZ116:OWL116"/>
    <mergeCell ref="OWM116:OWY116"/>
    <mergeCell ref="OWZ116:OXL116"/>
    <mergeCell ref="OXM116:OXY116"/>
    <mergeCell ref="OXZ116:OYL116"/>
    <mergeCell ref="OTM116:OTY116"/>
    <mergeCell ref="OTZ116:OUL116"/>
    <mergeCell ref="OUM116:OUY116"/>
    <mergeCell ref="OUZ116:OVL116"/>
    <mergeCell ref="OVM116:OVY116"/>
    <mergeCell ref="OQZ116:ORL116"/>
    <mergeCell ref="ORM116:ORY116"/>
    <mergeCell ref="ORZ116:OSL116"/>
    <mergeCell ref="OSM116:OSY116"/>
    <mergeCell ref="OSZ116:OTL116"/>
    <mergeCell ref="OOM116:OOY116"/>
    <mergeCell ref="OOZ116:OPL116"/>
    <mergeCell ref="OPM116:OPY116"/>
    <mergeCell ref="OPZ116:OQL116"/>
    <mergeCell ref="OQM116:OQY116"/>
    <mergeCell ref="OLZ116:OML116"/>
    <mergeCell ref="OMM116:OMY116"/>
    <mergeCell ref="OMZ116:ONL116"/>
    <mergeCell ref="ONM116:ONY116"/>
    <mergeCell ref="ONZ116:OOL116"/>
    <mergeCell ref="OJM116:OJY116"/>
    <mergeCell ref="OJZ116:OKL116"/>
    <mergeCell ref="OKM116:OKY116"/>
    <mergeCell ref="OKZ116:OLL116"/>
    <mergeCell ref="OLM116:OLY116"/>
    <mergeCell ref="OGZ116:OHL116"/>
    <mergeCell ref="OHM116:OHY116"/>
    <mergeCell ref="OHZ116:OIL116"/>
    <mergeCell ref="OIM116:OIY116"/>
    <mergeCell ref="OIZ116:OJL116"/>
    <mergeCell ref="OEM116:OEY116"/>
    <mergeCell ref="OEZ116:OFL116"/>
    <mergeCell ref="OFM116:OFY116"/>
    <mergeCell ref="OFZ116:OGL116"/>
    <mergeCell ref="OGM116:OGY116"/>
    <mergeCell ref="OBZ116:OCL116"/>
    <mergeCell ref="OCM116:OCY116"/>
    <mergeCell ref="OCZ116:ODL116"/>
    <mergeCell ref="ODM116:ODY116"/>
    <mergeCell ref="ODZ116:OEL116"/>
    <mergeCell ref="NZM116:NZY116"/>
    <mergeCell ref="NZZ116:OAL116"/>
    <mergeCell ref="OAM116:OAY116"/>
    <mergeCell ref="OAZ116:OBL116"/>
    <mergeCell ref="OBM116:OBY116"/>
    <mergeCell ref="NWZ116:NXL116"/>
    <mergeCell ref="NXM116:NXY116"/>
    <mergeCell ref="NXZ116:NYL116"/>
    <mergeCell ref="NYM116:NYY116"/>
    <mergeCell ref="NYZ116:NZL116"/>
    <mergeCell ref="NUM116:NUY116"/>
    <mergeCell ref="NUZ116:NVL116"/>
    <mergeCell ref="NVM116:NVY116"/>
    <mergeCell ref="NVZ116:NWL116"/>
    <mergeCell ref="NWM116:NWY116"/>
    <mergeCell ref="NRZ116:NSL116"/>
    <mergeCell ref="NSM116:NSY116"/>
    <mergeCell ref="NSZ116:NTL116"/>
    <mergeCell ref="NTM116:NTY116"/>
    <mergeCell ref="NTZ116:NUL116"/>
    <mergeCell ref="NPM116:NPY116"/>
    <mergeCell ref="NPZ116:NQL116"/>
    <mergeCell ref="NQM116:NQY116"/>
    <mergeCell ref="NQZ116:NRL116"/>
    <mergeCell ref="NRM116:NRY116"/>
    <mergeCell ref="NMZ116:NNL116"/>
    <mergeCell ref="NNM116:NNY116"/>
    <mergeCell ref="NNZ116:NOL116"/>
    <mergeCell ref="NOM116:NOY116"/>
    <mergeCell ref="NOZ116:NPL116"/>
    <mergeCell ref="NKM116:NKY116"/>
    <mergeCell ref="NKZ116:NLL116"/>
    <mergeCell ref="NLM116:NLY116"/>
    <mergeCell ref="NLZ116:NML116"/>
    <mergeCell ref="NMM116:NMY116"/>
    <mergeCell ref="NHZ116:NIL116"/>
    <mergeCell ref="NIM116:NIY116"/>
    <mergeCell ref="NIZ116:NJL116"/>
    <mergeCell ref="NJM116:NJY116"/>
    <mergeCell ref="NJZ116:NKL116"/>
    <mergeCell ref="NFM116:NFY116"/>
    <mergeCell ref="NFZ116:NGL116"/>
    <mergeCell ref="NGM116:NGY116"/>
    <mergeCell ref="NGZ116:NHL116"/>
    <mergeCell ref="NHM116:NHY116"/>
    <mergeCell ref="NCZ116:NDL116"/>
    <mergeCell ref="NDM116:NDY116"/>
    <mergeCell ref="NDZ116:NEL116"/>
    <mergeCell ref="NEM116:NEY116"/>
    <mergeCell ref="NEZ116:NFL116"/>
    <mergeCell ref="NAM116:NAY116"/>
    <mergeCell ref="NAZ116:NBL116"/>
    <mergeCell ref="NBM116:NBY116"/>
    <mergeCell ref="NBZ116:NCL116"/>
    <mergeCell ref="NCM116:NCY116"/>
    <mergeCell ref="MXZ116:MYL116"/>
    <mergeCell ref="MYM116:MYY116"/>
    <mergeCell ref="MYZ116:MZL116"/>
    <mergeCell ref="MZM116:MZY116"/>
    <mergeCell ref="MZZ116:NAL116"/>
    <mergeCell ref="MVM116:MVY116"/>
    <mergeCell ref="MVZ116:MWL116"/>
    <mergeCell ref="MWM116:MWY116"/>
    <mergeCell ref="MWZ116:MXL116"/>
    <mergeCell ref="MXM116:MXY116"/>
    <mergeCell ref="MSZ116:MTL116"/>
    <mergeCell ref="MTM116:MTY116"/>
    <mergeCell ref="MTZ116:MUL116"/>
    <mergeCell ref="MUM116:MUY116"/>
    <mergeCell ref="MUZ116:MVL116"/>
    <mergeCell ref="MQM116:MQY116"/>
    <mergeCell ref="MQZ116:MRL116"/>
    <mergeCell ref="MRM116:MRY116"/>
    <mergeCell ref="MRZ116:MSL116"/>
    <mergeCell ref="MSM116:MSY116"/>
    <mergeCell ref="MNZ116:MOL116"/>
    <mergeCell ref="MOM116:MOY116"/>
    <mergeCell ref="MOZ116:MPL116"/>
    <mergeCell ref="MPM116:MPY116"/>
    <mergeCell ref="MPZ116:MQL116"/>
    <mergeCell ref="MLM116:MLY116"/>
    <mergeCell ref="MLZ116:MML116"/>
    <mergeCell ref="MMM116:MMY116"/>
    <mergeCell ref="MMZ116:MNL116"/>
    <mergeCell ref="MNM116:MNY116"/>
    <mergeCell ref="MIZ116:MJL116"/>
    <mergeCell ref="MJM116:MJY116"/>
    <mergeCell ref="MJZ116:MKL116"/>
    <mergeCell ref="MKM116:MKY116"/>
    <mergeCell ref="MKZ116:MLL116"/>
    <mergeCell ref="MGM116:MGY116"/>
    <mergeCell ref="MGZ116:MHL116"/>
    <mergeCell ref="MHM116:MHY116"/>
    <mergeCell ref="MHZ116:MIL116"/>
    <mergeCell ref="MIM116:MIY116"/>
    <mergeCell ref="MDZ116:MEL116"/>
    <mergeCell ref="MEM116:MEY116"/>
    <mergeCell ref="MEZ116:MFL116"/>
    <mergeCell ref="MFM116:MFY116"/>
    <mergeCell ref="MFZ116:MGL116"/>
    <mergeCell ref="MBM116:MBY116"/>
    <mergeCell ref="MBZ116:MCL116"/>
    <mergeCell ref="MCM116:MCY116"/>
    <mergeCell ref="MCZ116:MDL116"/>
    <mergeCell ref="MDM116:MDY116"/>
    <mergeCell ref="LYZ116:LZL116"/>
    <mergeCell ref="LZM116:LZY116"/>
    <mergeCell ref="LZZ116:MAL116"/>
    <mergeCell ref="MAM116:MAY116"/>
    <mergeCell ref="MAZ116:MBL116"/>
    <mergeCell ref="LWM116:LWY116"/>
    <mergeCell ref="LWZ116:LXL116"/>
    <mergeCell ref="LXM116:LXY116"/>
    <mergeCell ref="LXZ116:LYL116"/>
    <mergeCell ref="LYM116:LYY116"/>
    <mergeCell ref="LTZ116:LUL116"/>
    <mergeCell ref="LUM116:LUY116"/>
    <mergeCell ref="LUZ116:LVL116"/>
    <mergeCell ref="LVM116:LVY116"/>
    <mergeCell ref="LVZ116:LWL116"/>
    <mergeCell ref="LRM116:LRY116"/>
    <mergeCell ref="LRZ116:LSL116"/>
    <mergeCell ref="LSM116:LSY116"/>
    <mergeCell ref="LSZ116:LTL116"/>
    <mergeCell ref="LTM116:LTY116"/>
    <mergeCell ref="LOZ116:LPL116"/>
    <mergeCell ref="LPM116:LPY116"/>
    <mergeCell ref="LPZ116:LQL116"/>
    <mergeCell ref="LQM116:LQY116"/>
    <mergeCell ref="LQZ116:LRL116"/>
    <mergeCell ref="LMM116:LMY116"/>
    <mergeCell ref="LMZ116:LNL116"/>
    <mergeCell ref="LNM116:LNY116"/>
    <mergeCell ref="LNZ116:LOL116"/>
    <mergeCell ref="LOM116:LOY116"/>
    <mergeCell ref="LJZ116:LKL116"/>
    <mergeCell ref="LKM116:LKY116"/>
    <mergeCell ref="LKZ116:LLL116"/>
    <mergeCell ref="LLM116:LLY116"/>
    <mergeCell ref="LLZ116:LML116"/>
    <mergeCell ref="LHM116:LHY116"/>
    <mergeCell ref="LHZ116:LIL116"/>
    <mergeCell ref="LIM116:LIY116"/>
    <mergeCell ref="LIZ116:LJL116"/>
    <mergeCell ref="LJM116:LJY116"/>
    <mergeCell ref="LEZ116:LFL116"/>
    <mergeCell ref="LFM116:LFY116"/>
    <mergeCell ref="LFZ116:LGL116"/>
    <mergeCell ref="LGM116:LGY116"/>
    <mergeCell ref="LGZ116:LHL116"/>
    <mergeCell ref="LCM116:LCY116"/>
    <mergeCell ref="LCZ116:LDL116"/>
    <mergeCell ref="LDM116:LDY116"/>
    <mergeCell ref="LDZ116:LEL116"/>
    <mergeCell ref="LEM116:LEY116"/>
    <mergeCell ref="KZZ116:LAL116"/>
    <mergeCell ref="LAM116:LAY116"/>
    <mergeCell ref="LAZ116:LBL116"/>
    <mergeCell ref="LBM116:LBY116"/>
    <mergeCell ref="LBZ116:LCL116"/>
    <mergeCell ref="KXM116:KXY116"/>
    <mergeCell ref="KXZ116:KYL116"/>
    <mergeCell ref="KYM116:KYY116"/>
    <mergeCell ref="KYZ116:KZL116"/>
    <mergeCell ref="KZM116:KZY116"/>
    <mergeCell ref="KUZ116:KVL116"/>
    <mergeCell ref="KVM116:KVY116"/>
    <mergeCell ref="KVZ116:KWL116"/>
    <mergeCell ref="KWM116:KWY116"/>
    <mergeCell ref="KWZ116:KXL116"/>
    <mergeCell ref="KSM116:KSY116"/>
    <mergeCell ref="KSZ116:KTL116"/>
    <mergeCell ref="KTM116:KTY116"/>
    <mergeCell ref="KTZ116:KUL116"/>
    <mergeCell ref="KUM116:KUY116"/>
    <mergeCell ref="KPZ116:KQL116"/>
    <mergeCell ref="KQM116:KQY116"/>
    <mergeCell ref="KQZ116:KRL116"/>
    <mergeCell ref="KRM116:KRY116"/>
    <mergeCell ref="KRZ116:KSL116"/>
    <mergeCell ref="KNM116:KNY116"/>
    <mergeCell ref="KNZ116:KOL116"/>
    <mergeCell ref="KOM116:KOY116"/>
    <mergeCell ref="KOZ116:KPL116"/>
    <mergeCell ref="KPM116:KPY116"/>
    <mergeCell ref="KKZ116:KLL116"/>
    <mergeCell ref="KLM116:KLY116"/>
    <mergeCell ref="KLZ116:KML116"/>
    <mergeCell ref="KMM116:KMY116"/>
    <mergeCell ref="KMZ116:KNL116"/>
    <mergeCell ref="KIM116:KIY116"/>
    <mergeCell ref="KIZ116:KJL116"/>
    <mergeCell ref="KJM116:KJY116"/>
    <mergeCell ref="KJZ116:KKL116"/>
    <mergeCell ref="KKM116:KKY116"/>
    <mergeCell ref="KFZ116:KGL116"/>
    <mergeCell ref="KGM116:KGY116"/>
    <mergeCell ref="KGZ116:KHL116"/>
    <mergeCell ref="KHM116:KHY116"/>
    <mergeCell ref="KHZ116:KIL116"/>
    <mergeCell ref="KDM116:KDY116"/>
    <mergeCell ref="KDZ116:KEL116"/>
    <mergeCell ref="KEM116:KEY116"/>
    <mergeCell ref="KEZ116:KFL116"/>
    <mergeCell ref="KFM116:KFY116"/>
    <mergeCell ref="KAZ116:KBL116"/>
    <mergeCell ref="KBM116:KBY116"/>
    <mergeCell ref="KBZ116:KCL116"/>
    <mergeCell ref="KCM116:KCY116"/>
    <mergeCell ref="KCZ116:KDL116"/>
    <mergeCell ref="JYM116:JYY116"/>
    <mergeCell ref="JYZ116:JZL116"/>
    <mergeCell ref="JZM116:JZY116"/>
    <mergeCell ref="JZZ116:KAL116"/>
    <mergeCell ref="KAM116:KAY116"/>
    <mergeCell ref="JVZ116:JWL116"/>
    <mergeCell ref="JWM116:JWY116"/>
    <mergeCell ref="JWZ116:JXL116"/>
    <mergeCell ref="JXM116:JXY116"/>
    <mergeCell ref="JXZ116:JYL116"/>
    <mergeCell ref="JTM116:JTY116"/>
    <mergeCell ref="JTZ116:JUL116"/>
    <mergeCell ref="JUM116:JUY116"/>
    <mergeCell ref="JUZ116:JVL116"/>
    <mergeCell ref="JVM116:JVY116"/>
    <mergeCell ref="JQZ116:JRL116"/>
    <mergeCell ref="JRM116:JRY116"/>
    <mergeCell ref="JRZ116:JSL116"/>
    <mergeCell ref="JSM116:JSY116"/>
    <mergeCell ref="JSZ116:JTL116"/>
    <mergeCell ref="JOM116:JOY116"/>
    <mergeCell ref="JOZ116:JPL116"/>
    <mergeCell ref="JPM116:JPY116"/>
    <mergeCell ref="JPZ116:JQL116"/>
    <mergeCell ref="JQM116:JQY116"/>
    <mergeCell ref="JLZ116:JML116"/>
    <mergeCell ref="JMM116:JMY116"/>
    <mergeCell ref="JMZ116:JNL116"/>
    <mergeCell ref="JNM116:JNY116"/>
    <mergeCell ref="JNZ116:JOL116"/>
    <mergeCell ref="JJM116:JJY116"/>
    <mergeCell ref="JJZ116:JKL116"/>
    <mergeCell ref="JKM116:JKY116"/>
    <mergeCell ref="JKZ116:JLL116"/>
    <mergeCell ref="JLM116:JLY116"/>
    <mergeCell ref="JGZ116:JHL116"/>
    <mergeCell ref="JHM116:JHY116"/>
    <mergeCell ref="JHZ116:JIL116"/>
    <mergeCell ref="JIM116:JIY116"/>
    <mergeCell ref="JIZ116:JJL116"/>
    <mergeCell ref="JEM116:JEY116"/>
    <mergeCell ref="JEZ116:JFL116"/>
    <mergeCell ref="JFM116:JFY116"/>
    <mergeCell ref="JFZ116:JGL116"/>
    <mergeCell ref="JGM116:JGY116"/>
    <mergeCell ref="JBZ116:JCL116"/>
    <mergeCell ref="JCM116:JCY116"/>
    <mergeCell ref="JCZ116:JDL116"/>
    <mergeCell ref="JDM116:JDY116"/>
    <mergeCell ref="JDZ116:JEL116"/>
    <mergeCell ref="IZM116:IZY116"/>
    <mergeCell ref="IZZ116:JAL116"/>
    <mergeCell ref="JAM116:JAY116"/>
    <mergeCell ref="JAZ116:JBL116"/>
    <mergeCell ref="JBM116:JBY116"/>
    <mergeCell ref="IWZ116:IXL116"/>
    <mergeCell ref="IXM116:IXY116"/>
    <mergeCell ref="IXZ116:IYL116"/>
    <mergeCell ref="IYM116:IYY116"/>
    <mergeCell ref="IYZ116:IZL116"/>
    <mergeCell ref="IUM116:IUY116"/>
    <mergeCell ref="IUZ116:IVL116"/>
    <mergeCell ref="IVM116:IVY116"/>
    <mergeCell ref="IVZ116:IWL116"/>
    <mergeCell ref="IWM116:IWY116"/>
    <mergeCell ref="IRZ116:ISL116"/>
    <mergeCell ref="ISM116:ISY116"/>
    <mergeCell ref="ISZ116:ITL116"/>
    <mergeCell ref="ITM116:ITY116"/>
    <mergeCell ref="ITZ116:IUL116"/>
    <mergeCell ref="IPM116:IPY116"/>
    <mergeCell ref="IPZ116:IQL116"/>
    <mergeCell ref="IQM116:IQY116"/>
    <mergeCell ref="IQZ116:IRL116"/>
    <mergeCell ref="IRM116:IRY116"/>
    <mergeCell ref="IMZ116:INL116"/>
    <mergeCell ref="INM116:INY116"/>
    <mergeCell ref="INZ116:IOL116"/>
    <mergeCell ref="IOM116:IOY116"/>
    <mergeCell ref="IOZ116:IPL116"/>
    <mergeCell ref="IKM116:IKY116"/>
    <mergeCell ref="IKZ116:ILL116"/>
    <mergeCell ref="ILM116:ILY116"/>
    <mergeCell ref="ILZ116:IML116"/>
    <mergeCell ref="IMM116:IMY116"/>
    <mergeCell ref="IHZ116:IIL116"/>
    <mergeCell ref="IIM116:IIY116"/>
    <mergeCell ref="IIZ116:IJL116"/>
    <mergeCell ref="IJM116:IJY116"/>
    <mergeCell ref="IJZ116:IKL116"/>
    <mergeCell ref="IFM116:IFY116"/>
    <mergeCell ref="IFZ116:IGL116"/>
    <mergeCell ref="IGM116:IGY116"/>
    <mergeCell ref="IGZ116:IHL116"/>
    <mergeCell ref="IHM116:IHY116"/>
    <mergeCell ref="ICZ116:IDL116"/>
    <mergeCell ref="IDM116:IDY116"/>
    <mergeCell ref="IDZ116:IEL116"/>
    <mergeCell ref="IEM116:IEY116"/>
    <mergeCell ref="IEZ116:IFL116"/>
    <mergeCell ref="IAM116:IAY116"/>
    <mergeCell ref="IAZ116:IBL116"/>
    <mergeCell ref="IBM116:IBY116"/>
    <mergeCell ref="IBZ116:ICL116"/>
    <mergeCell ref="ICM116:ICY116"/>
    <mergeCell ref="HXZ116:HYL116"/>
    <mergeCell ref="HYM116:HYY116"/>
    <mergeCell ref="HYZ116:HZL116"/>
    <mergeCell ref="HZM116:HZY116"/>
    <mergeCell ref="HZZ116:IAL116"/>
    <mergeCell ref="HVM116:HVY116"/>
    <mergeCell ref="HVZ116:HWL116"/>
    <mergeCell ref="HWM116:HWY116"/>
    <mergeCell ref="HWZ116:HXL116"/>
    <mergeCell ref="HXM116:HXY116"/>
    <mergeCell ref="HSZ116:HTL116"/>
    <mergeCell ref="HTM116:HTY116"/>
    <mergeCell ref="HTZ116:HUL116"/>
    <mergeCell ref="HUM116:HUY116"/>
    <mergeCell ref="HUZ116:HVL116"/>
    <mergeCell ref="HQM116:HQY116"/>
    <mergeCell ref="HQZ116:HRL116"/>
    <mergeCell ref="HRM116:HRY116"/>
    <mergeCell ref="HRZ116:HSL116"/>
    <mergeCell ref="HSM116:HSY116"/>
    <mergeCell ref="HNZ116:HOL116"/>
    <mergeCell ref="HOM116:HOY116"/>
    <mergeCell ref="HOZ116:HPL116"/>
    <mergeCell ref="HPM116:HPY116"/>
    <mergeCell ref="HPZ116:HQL116"/>
    <mergeCell ref="HLM116:HLY116"/>
    <mergeCell ref="HLZ116:HML116"/>
    <mergeCell ref="HMM116:HMY116"/>
    <mergeCell ref="HMZ116:HNL116"/>
    <mergeCell ref="HNM116:HNY116"/>
    <mergeCell ref="HIZ116:HJL116"/>
    <mergeCell ref="HJM116:HJY116"/>
    <mergeCell ref="HJZ116:HKL116"/>
    <mergeCell ref="HKM116:HKY116"/>
    <mergeCell ref="HKZ116:HLL116"/>
    <mergeCell ref="HGM116:HGY116"/>
    <mergeCell ref="HGZ116:HHL116"/>
    <mergeCell ref="HHM116:HHY116"/>
    <mergeCell ref="HHZ116:HIL116"/>
    <mergeCell ref="HIM116:HIY116"/>
    <mergeCell ref="HDZ116:HEL116"/>
    <mergeCell ref="HEM116:HEY116"/>
    <mergeCell ref="HEZ116:HFL116"/>
    <mergeCell ref="HFM116:HFY116"/>
    <mergeCell ref="HFZ116:HGL116"/>
    <mergeCell ref="HBM116:HBY116"/>
    <mergeCell ref="HBZ116:HCL116"/>
    <mergeCell ref="HCM116:HCY116"/>
    <mergeCell ref="HCZ116:HDL116"/>
    <mergeCell ref="HDM116:HDY116"/>
    <mergeCell ref="GYZ116:GZL116"/>
    <mergeCell ref="GZM116:GZY116"/>
    <mergeCell ref="GZZ116:HAL116"/>
    <mergeCell ref="HAM116:HAY116"/>
    <mergeCell ref="HAZ116:HBL116"/>
    <mergeCell ref="GWM116:GWY116"/>
    <mergeCell ref="GWZ116:GXL116"/>
    <mergeCell ref="GXM116:GXY116"/>
    <mergeCell ref="GXZ116:GYL116"/>
    <mergeCell ref="GYM116:GYY116"/>
    <mergeCell ref="GTZ116:GUL116"/>
    <mergeCell ref="GUM116:GUY116"/>
    <mergeCell ref="GUZ116:GVL116"/>
    <mergeCell ref="GVM116:GVY116"/>
    <mergeCell ref="GVZ116:GWL116"/>
    <mergeCell ref="GRM116:GRY116"/>
    <mergeCell ref="GRZ116:GSL116"/>
    <mergeCell ref="GSM116:GSY116"/>
    <mergeCell ref="GSZ116:GTL116"/>
    <mergeCell ref="GTM116:GTY116"/>
    <mergeCell ref="GOZ116:GPL116"/>
    <mergeCell ref="GPM116:GPY116"/>
    <mergeCell ref="GPZ116:GQL116"/>
    <mergeCell ref="GQM116:GQY116"/>
    <mergeCell ref="GQZ116:GRL116"/>
    <mergeCell ref="GMM116:GMY116"/>
    <mergeCell ref="GMZ116:GNL116"/>
    <mergeCell ref="GNM116:GNY116"/>
    <mergeCell ref="GNZ116:GOL116"/>
    <mergeCell ref="GOM116:GOY116"/>
    <mergeCell ref="GJZ116:GKL116"/>
    <mergeCell ref="GKM116:GKY116"/>
    <mergeCell ref="GKZ116:GLL116"/>
    <mergeCell ref="GLM116:GLY116"/>
    <mergeCell ref="GLZ116:GML116"/>
    <mergeCell ref="GHM116:GHY116"/>
    <mergeCell ref="GHZ116:GIL116"/>
    <mergeCell ref="GIM116:GIY116"/>
    <mergeCell ref="GIZ116:GJL116"/>
    <mergeCell ref="GJM116:GJY116"/>
    <mergeCell ref="GEZ116:GFL116"/>
    <mergeCell ref="GFM116:GFY116"/>
    <mergeCell ref="GFZ116:GGL116"/>
    <mergeCell ref="GGM116:GGY116"/>
    <mergeCell ref="GGZ116:GHL116"/>
    <mergeCell ref="GCM116:GCY116"/>
    <mergeCell ref="GCZ116:GDL116"/>
    <mergeCell ref="GDM116:GDY116"/>
    <mergeCell ref="GDZ116:GEL116"/>
    <mergeCell ref="GEM116:GEY116"/>
    <mergeCell ref="FZZ116:GAL116"/>
    <mergeCell ref="GAM116:GAY116"/>
    <mergeCell ref="GAZ116:GBL116"/>
    <mergeCell ref="GBM116:GBY116"/>
    <mergeCell ref="GBZ116:GCL116"/>
    <mergeCell ref="FXM116:FXY116"/>
    <mergeCell ref="FXZ116:FYL116"/>
    <mergeCell ref="FYM116:FYY116"/>
    <mergeCell ref="FYZ116:FZL116"/>
    <mergeCell ref="FZM116:FZY116"/>
    <mergeCell ref="FUZ116:FVL116"/>
    <mergeCell ref="FVM116:FVY116"/>
    <mergeCell ref="FVZ116:FWL116"/>
    <mergeCell ref="FWM116:FWY116"/>
    <mergeCell ref="FWZ116:FXL116"/>
    <mergeCell ref="FSM116:FSY116"/>
    <mergeCell ref="FSZ116:FTL116"/>
    <mergeCell ref="FTM116:FTY116"/>
    <mergeCell ref="FTZ116:FUL116"/>
    <mergeCell ref="FUM116:FUY116"/>
    <mergeCell ref="FPZ116:FQL116"/>
    <mergeCell ref="FQM116:FQY116"/>
    <mergeCell ref="FQZ116:FRL116"/>
    <mergeCell ref="FRM116:FRY116"/>
    <mergeCell ref="FRZ116:FSL116"/>
    <mergeCell ref="FNM116:FNY116"/>
    <mergeCell ref="FNZ116:FOL116"/>
    <mergeCell ref="FOM116:FOY116"/>
    <mergeCell ref="FOZ116:FPL116"/>
    <mergeCell ref="FPM116:FPY116"/>
    <mergeCell ref="FKZ116:FLL116"/>
    <mergeCell ref="FLM116:FLY116"/>
    <mergeCell ref="FLZ116:FML116"/>
    <mergeCell ref="FMM116:FMY116"/>
    <mergeCell ref="FMZ116:FNL116"/>
    <mergeCell ref="FIM116:FIY116"/>
    <mergeCell ref="FIZ116:FJL116"/>
    <mergeCell ref="FJM116:FJY116"/>
    <mergeCell ref="FJZ116:FKL116"/>
    <mergeCell ref="FKM116:FKY116"/>
    <mergeCell ref="FFZ116:FGL116"/>
    <mergeCell ref="FGM116:FGY116"/>
    <mergeCell ref="FGZ116:FHL116"/>
    <mergeCell ref="FHM116:FHY116"/>
    <mergeCell ref="FHZ116:FIL116"/>
    <mergeCell ref="FDM116:FDY116"/>
    <mergeCell ref="FDZ116:FEL116"/>
    <mergeCell ref="FEM116:FEY116"/>
    <mergeCell ref="FEZ116:FFL116"/>
    <mergeCell ref="FFM116:FFY116"/>
    <mergeCell ref="FAZ116:FBL116"/>
    <mergeCell ref="FBM116:FBY116"/>
    <mergeCell ref="FBZ116:FCL116"/>
    <mergeCell ref="FCM116:FCY116"/>
    <mergeCell ref="FCZ116:FDL116"/>
    <mergeCell ref="EYM116:EYY116"/>
    <mergeCell ref="EYZ116:EZL116"/>
    <mergeCell ref="EZM116:EZY116"/>
    <mergeCell ref="EZZ116:FAL116"/>
    <mergeCell ref="FAM116:FAY116"/>
    <mergeCell ref="EVZ116:EWL116"/>
    <mergeCell ref="EWM116:EWY116"/>
    <mergeCell ref="EWZ116:EXL116"/>
    <mergeCell ref="EXM116:EXY116"/>
    <mergeCell ref="EXZ116:EYL116"/>
    <mergeCell ref="ETM116:ETY116"/>
    <mergeCell ref="ETZ116:EUL116"/>
    <mergeCell ref="EUM116:EUY116"/>
    <mergeCell ref="EUZ116:EVL116"/>
    <mergeCell ref="EVM116:EVY116"/>
    <mergeCell ref="EQZ116:ERL116"/>
    <mergeCell ref="ERM116:ERY116"/>
    <mergeCell ref="ERZ116:ESL116"/>
    <mergeCell ref="ESM116:ESY116"/>
    <mergeCell ref="ESZ116:ETL116"/>
    <mergeCell ref="EOM116:EOY116"/>
    <mergeCell ref="EOZ116:EPL116"/>
    <mergeCell ref="EPM116:EPY116"/>
    <mergeCell ref="EPZ116:EQL116"/>
    <mergeCell ref="EQM116:EQY116"/>
    <mergeCell ref="ELZ116:EML116"/>
    <mergeCell ref="EMM116:EMY116"/>
    <mergeCell ref="EMZ116:ENL116"/>
    <mergeCell ref="ENM116:ENY116"/>
    <mergeCell ref="ENZ116:EOL116"/>
    <mergeCell ref="EJM116:EJY116"/>
    <mergeCell ref="EJZ116:EKL116"/>
    <mergeCell ref="EKM116:EKY116"/>
    <mergeCell ref="EKZ116:ELL116"/>
    <mergeCell ref="ELM116:ELY116"/>
    <mergeCell ref="EGZ116:EHL116"/>
    <mergeCell ref="EHM116:EHY116"/>
    <mergeCell ref="EHZ116:EIL116"/>
    <mergeCell ref="EIM116:EIY116"/>
    <mergeCell ref="EIZ116:EJL116"/>
    <mergeCell ref="EEM116:EEY116"/>
    <mergeCell ref="EEZ116:EFL116"/>
    <mergeCell ref="EFM116:EFY116"/>
    <mergeCell ref="EFZ116:EGL116"/>
    <mergeCell ref="EGM116:EGY116"/>
    <mergeCell ref="EBZ116:ECL116"/>
    <mergeCell ref="ECM116:ECY116"/>
    <mergeCell ref="ECZ116:EDL116"/>
    <mergeCell ref="EDM116:EDY116"/>
    <mergeCell ref="EDZ116:EEL116"/>
    <mergeCell ref="DZM116:DZY116"/>
    <mergeCell ref="DZZ116:EAL116"/>
    <mergeCell ref="EAM116:EAY116"/>
    <mergeCell ref="EAZ116:EBL116"/>
    <mergeCell ref="EBM116:EBY116"/>
    <mergeCell ref="DWZ116:DXL116"/>
    <mergeCell ref="DXM116:DXY116"/>
    <mergeCell ref="DXZ116:DYL116"/>
    <mergeCell ref="DYM116:DYY116"/>
    <mergeCell ref="DYZ116:DZL116"/>
    <mergeCell ref="DUM116:DUY116"/>
    <mergeCell ref="DUZ116:DVL116"/>
    <mergeCell ref="DVM116:DVY116"/>
    <mergeCell ref="DVZ116:DWL116"/>
    <mergeCell ref="DWM116:DWY116"/>
    <mergeCell ref="DRZ116:DSL116"/>
    <mergeCell ref="DSM116:DSY116"/>
    <mergeCell ref="DSZ116:DTL116"/>
    <mergeCell ref="DTM116:DTY116"/>
    <mergeCell ref="DTZ116:DUL116"/>
    <mergeCell ref="DPM116:DPY116"/>
    <mergeCell ref="DPZ116:DQL116"/>
    <mergeCell ref="DQM116:DQY116"/>
    <mergeCell ref="DQZ116:DRL116"/>
    <mergeCell ref="DRM116:DRY116"/>
    <mergeCell ref="DMZ116:DNL116"/>
    <mergeCell ref="DNM116:DNY116"/>
    <mergeCell ref="DNZ116:DOL116"/>
    <mergeCell ref="DOM116:DOY116"/>
    <mergeCell ref="DOZ116:DPL116"/>
    <mergeCell ref="DKM116:DKY116"/>
    <mergeCell ref="DKZ116:DLL116"/>
    <mergeCell ref="DLM116:DLY116"/>
    <mergeCell ref="DLZ116:DML116"/>
    <mergeCell ref="DMM116:DMY116"/>
    <mergeCell ref="DHZ116:DIL116"/>
    <mergeCell ref="DIM116:DIY116"/>
    <mergeCell ref="DIZ116:DJL116"/>
    <mergeCell ref="DJM116:DJY116"/>
    <mergeCell ref="DJZ116:DKL116"/>
    <mergeCell ref="DFM116:DFY116"/>
    <mergeCell ref="DFZ116:DGL116"/>
    <mergeCell ref="DGM116:DGY116"/>
    <mergeCell ref="DGZ116:DHL116"/>
    <mergeCell ref="DHM116:DHY116"/>
    <mergeCell ref="DCZ116:DDL116"/>
    <mergeCell ref="DDM116:DDY116"/>
    <mergeCell ref="DDZ116:DEL116"/>
    <mergeCell ref="DEM116:DEY116"/>
    <mergeCell ref="DEZ116:DFL116"/>
    <mergeCell ref="DAM116:DAY116"/>
    <mergeCell ref="DAZ116:DBL116"/>
    <mergeCell ref="DBM116:DBY116"/>
    <mergeCell ref="DBZ116:DCL116"/>
    <mergeCell ref="DCM116:DCY116"/>
    <mergeCell ref="CXZ116:CYL116"/>
    <mergeCell ref="CYM116:CYY116"/>
    <mergeCell ref="CYZ116:CZL116"/>
    <mergeCell ref="CZM116:CZY116"/>
    <mergeCell ref="CZZ116:DAL116"/>
    <mergeCell ref="CVM116:CVY116"/>
    <mergeCell ref="CVZ116:CWL116"/>
    <mergeCell ref="CWM116:CWY116"/>
    <mergeCell ref="CWZ116:CXL116"/>
    <mergeCell ref="CXM116:CXY116"/>
    <mergeCell ref="CSZ116:CTL116"/>
    <mergeCell ref="CTM116:CTY116"/>
    <mergeCell ref="CTZ116:CUL116"/>
    <mergeCell ref="CUM116:CUY116"/>
    <mergeCell ref="CUZ116:CVL116"/>
    <mergeCell ref="CQM116:CQY116"/>
    <mergeCell ref="CQZ116:CRL116"/>
    <mergeCell ref="CRM116:CRY116"/>
    <mergeCell ref="CRZ116:CSL116"/>
    <mergeCell ref="CSM116:CSY116"/>
    <mergeCell ref="CNZ116:COL116"/>
    <mergeCell ref="COM116:COY116"/>
    <mergeCell ref="COZ116:CPL116"/>
    <mergeCell ref="CPM116:CPY116"/>
    <mergeCell ref="CPZ116:CQL116"/>
    <mergeCell ref="CLM116:CLY116"/>
    <mergeCell ref="CLZ116:CML116"/>
    <mergeCell ref="CMM116:CMY116"/>
    <mergeCell ref="CMZ116:CNL116"/>
    <mergeCell ref="CNM116:CNY116"/>
    <mergeCell ref="CIZ116:CJL116"/>
    <mergeCell ref="CJM116:CJY116"/>
    <mergeCell ref="CJZ116:CKL116"/>
    <mergeCell ref="CKM116:CKY116"/>
    <mergeCell ref="CKZ116:CLL116"/>
    <mergeCell ref="CGM116:CGY116"/>
    <mergeCell ref="CGZ116:CHL116"/>
    <mergeCell ref="CHM116:CHY116"/>
    <mergeCell ref="CHZ116:CIL116"/>
    <mergeCell ref="CIM116:CIY116"/>
    <mergeCell ref="CDZ116:CEL116"/>
    <mergeCell ref="CEM116:CEY116"/>
    <mergeCell ref="CEZ116:CFL116"/>
    <mergeCell ref="CFM116:CFY116"/>
    <mergeCell ref="CFZ116:CGL116"/>
    <mergeCell ref="CBM116:CBY116"/>
    <mergeCell ref="CBZ116:CCL116"/>
    <mergeCell ref="CCM116:CCY116"/>
    <mergeCell ref="CCZ116:CDL116"/>
    <mergeCell ref="CDM116:CDY116"/>
    <mergeCell ref="BYZ116:BZL116"/>
    <mergeCell ref="BZM116:BZY116"/>
    <mergeCell ref="BZZ116:CAL116"/>
    <mergeCell ref="CAM116:CAY116"/>
    <mergeCell ref="CAZ116:CBL116"/>
    <mergeCell ref="BWM116:BWY116"/>
    <mergeCell ref="BWZ116:BXL116"/>
    <mergeCell ref="BXM116:BXY116"/>
    <mergeCell ref="BXZ116:BYL116"/>
    <mergeCell ref="BYM116:BYY116"/>
    <mergeCell ref="BTZ116:BUL116"/>
    <mergeCell ref="BUM116:BUY116"/>
    <mergeCell ref="BUZ116:BVL116"/>
    <mergeCell ref="BVM116:BVY116"/>
    <mergeCell ref="BVZ116:BWL116"/>
    <mergeCell ref="BRM116:BRY116"/>
    <mergeCell ref="BRZ116:BSL116"/>
    <mergeCell ref="BSM116:BSY116"/>
    <mergeCell ref="BSZ116:BTL116"/>
    <mergeCell ref="BTM116:BTY116"/>
    <mergeCell ref="BOZ116:BPL116"/>
    <mergeCell ref="BPM116:BPY116"/>
    <mergeCell ref="BPZ116:BQL116"/>
    <mergeCell ref="BQM116:BQY116"/>
    <mergeCell ref="BQZ116:BRL116"/>
    <mergeCell ref="BMM116:BMY116"/>
    <mergeCell ref="BMZ116:BNL116"/>
    <mergeCell ref="BNM116:BNY116"/>
    <mergeCell ref="BNZ116:BOL116"/>
    <mergeCell ref="BOM116:BOY116"/>
    <mergeCell ref="BJZ116:BKL116"/>
    <mergeCell ref="BKM116:BKY116"/>
    <mergeCell ref="BKZ116:BLL116"/>
    <mergeCell ref="BLM116:BLY116"/>
    <mergeCell ref="BLZ116:BML116"/>
    <mergeCell ref="BHM116:BHY116"/>
    <mergeCell ref="BHZ116:BIL116"/>
    <mergeCell ref="BIM116:BIY116"/>
    <mergeCell ref="BIZ116:BJL116"/>
    <mergeCell ref="BJM116:BJY116"/>
    <mergeCell ref="BEZ116:BFL116"/>
    <mergeCell ref="BFM116:BFY116"/>
    <mergeCell ref="BFZ116:BGL116"/>
    <mergeCell ref="BGM116:BGY116"/>
    <mergeCell ref="BGZ116:BHL116"/>
    <mergeCell ref="BCM116:BCY116"/>
    <mergeCell ref="BCZ116:BDL116"/>
    <mergeCell ref="BDM116:BDY116"/>
    <mergeCell ref="BDZ116:BEL116"/>
    <mergeCell ref="BEM116:BEY116"/>
    <mergeCell ref="AZZ116:BAL116"/>
    <mergeCell ref="BAM116:BAY116"/>
    <mergeCell ref="BAZ116:BBL116"/>
    <mergeCell ref="BBM116:BBY116"/>
    <mergeCell ref="BBZ116:BCL116"/>
    <mergeCell ref="AXM116:AXY116"/>
    <mergeCell ref="AXZ116:AYL116"/>
    <mergeCell ref="AYM116:AYY116"/>
    <mergeCell ref="AYZ116:AZL116"/>
    <mergeCell ref="AZM116:AZY116"/>
    <mergeCell ref="AUZ116:AVL116"/>
    <mergeCell ref="AVM116:AVY116"/>
    <mergeCell ref="AVZ116:AWL116"/>
    <mergeCell ref="AWM116:AWY116"/>
    <mergeCell ref="AWZ116:AXL116"/>
    <mergeCell ref="ASM116:ASY116"/>
    <mergeCell ref="ASZ116:ATL116"/>
    <mergeCell ref="ATM116:ATY116"/>
    <mergeCell ref="ATZ116:AUL116"/>
    <mergeCell ref="AUM116:AUY116"/>
    <mergeCell ref="APZ116:AQL116"/>
    <mergeCell ref="AQM116:AQY116"/>
    <mergeCell ref="AQZ116:ARL116"/>
    <mergeCell ref="ARM116:ARY116"/>
    <mergeCell ref="ARZ116:ASL116"/>
    <mergeCell ref="ANM116:ANY116"/>
    <mergeCell ref="ANZ116:AOL116"/>
    <mergeCell ref="AOM116:AOY116"/>
    <mergeCell ref="AOZ116:APL116"/>
    <mergeCell ref="APM116:APY116"/>
    <mergeCell ref="AKZ116:ALL116"/>
    <mergeCell ref="ALM116:ALY116"/>
    <mergeCell ref="ALZ116:AML116"/>
    <mergeCell ref="AMM116:AMY116"/>
    <mergeCell ref="AMZ116:ANL116"/>
    <mergeCell ref="AIM116:AIY116"/>
    <mergeCell ref="AIZ116:AJL116"/>
    <mergeCell ref="AJM116:AJY116"/>
    <mergeCell ref="AJZ116:AKL116"/>
    <mergeCell ref="AKM116:AKY116"/>
    <mergeCell ref="AFZ116:AGL116"/>
    <mergeCell ref="AGM116:AGY116"/>
    <mergeCell ref="AGZ116:AHL116"/>
    <mergeCell ref="AHM116:AHY116"/>
    <mergeCell ref="AHZ116:AIL116"/>
    <mergeCell ref="ADM116:ADY116"/>
    <mergeCell ref="ADZ116:AEL116"/>
    <mergeCell ref="AEM116:AEY116"/>
    <mergeCell ref="AEZ116:AFL116"/>
    <mergeCell ref="AFM116:AFY116"/>
    <mergeCell ref="AAZ116:ABL116"/>
    <mergeCell ref="ABM116:ABY116"/>
    <mergeCell ref="ABZ116:ACL116"/>
    <mergeCell ref="ACM116:ACY116"/>
    <mergeCell ref="ACZ116:ADL116"/>
    <mergeCell ref="YM116:YY116"/>
    <mergeCell ref="YZ116:ZL116"/>
    <mergeCell ref="ZM116:ZY116"/>
    <mergeCell ref="ZZ116:AAL116"/>
    <mergeCell ref="AAM116:AAY116"/>
    <mergeCell ref="VZ116:WL116"/>
    <mergeCell ref="WM116:WY116"/>
    <mergeCell ref="WZ116:XL116"/>
    <mergeCell ref="XM116:XY116"/>
    <mergeCell ref="XZ116:YL116"/>
    <mergeCell ref="TM116:TY116"/>
    <mergeCell ref="TZ116:UL116"/>
    <mergeCell ref="UM116:UY116"/>
    <mergeCell ref="UZ116:VL116"/>
    <mergeCell ref="VM116:VY116"/>
    <mergeCell ref="QZ116:RL116"/>
    <mergeCell ref="RM116:RY116"/>
    <mergeCell ref="RZ116:SL116"/>
    <mergeCell ref="SM116:SY116"/>
    <mergeCell ref="SZ116:TL116"/>
    <mergeCell ref="OM116:OY116"/>
    <mergeCell ref="OZ116:PL116"/>
    <mergeCell ref="PM116:PY116"/>
    <mergeCell ref="PZ116:QL116"/>
    <mergeCell ref="QM116:QY116"/>
    <mergeCell ref="LZ116:ML116"/>
    <mergeCell ref="MM116:MY116"/>
    <mergeCell ref="MZ116:NL116"/>
    <mergeCell ref="NM116:NY116"/>
    <mergeCell ref="NZ116:OL116"/>
    <mergeCell ref="JM116:JY116"/>
    <mergeCell ref="JZ116:KL116"/>
    <mergeCell ref="KM116:KY116"/>
    <mergeCell ref="KZ116:LL116"/>
    <mergeCell ref="LM116:LY116"/>
    <mergeCell ref="GZ116:HL116"/>
    <mergeCell ref="HM116:HY116"/>
    <mergeCell ref="HZ116:IL116"/>
    <mergeCell ref="IM116:IY116"/>
    <mergeCell ref="IZ116:JL116"/>
    <mergeCell ref="EM116:EY116"/>
    <mergeCell ref="EZ116:FL116"/>
    <mergeCell ref="FM116:FY116"/>
    <mergeCell ref="FZ116:GL116"/>
    <mergeCell ref="GM116:GY116"/>
    <mergeCell ref="BZ116:CL116"/>
    <mergeCell ref="CM116:CY116"/>
    <mergeCell ref="CZ116:DL116"/>
    <mergeCell ref="DM116:DY116"/>
    <mergeCell ref="DZ116:EL116"/>
    <mergeCell ref="M116:Y116"/>
    <mergeCell ref="Z116:AL116"/>
    <mergeCell ref="AM116:AY116"/>
    <mergeCell ref="AZ116:BL116"/>
    <mergeCell ref="BM116:BY116"/>
    <mergeCell ref="XCZ115:XDL115"/>
    <mergeCell ref="XDM115:XDY115"/>
    <mergeCell ref="XDZ115:XEL115"/>
    <mergeCell ref="XEM115:XEY115"/>
    <mergeCell ref="XEZ115:XFC115"/>
    <mergeCell ref="XAM115:XAY115"/>
    <mergeCell ref="XAZ115:XBL115"/>
    <mergeCell ref="XBM115:XBY115"/>
    <mergeCell ref="XBZ115:XCL115"/>
    <mergeCell ref="XCM115:XCY115"/>
    <mergeCell ref="WXZ115:WYL115"/>
    <mergeCell ref="WYM115:WYY115"/>
    <mergeCell ref="WYZ115:WZL115"/>
    <mergeCell ref="WZM115:WZY115"/>
    <mergeCell ref="WZZ115:XAL115"/>
    <mergeCell ref="WVM115:WVY115"/>
    <mergeCell ref="WVZ115:WWL115"/>
    <mergeCell ref="WWM115:WWY115"/>
    <mergeCell ref="WWZ115:WXL115"/>
    <mergeCell ref="WXM115:WXY115"/>
    <mergeCell ref="WSZ115:WTL115"/>
    <mergeCell ref="WTM115:WTY115"/>
    <mergeCell ref="WTZ115:WUL115"/>
    <mergeCell ref="WUM115:WUY115"/>
    <mergeCell ref="WUZ115:WVL115"/>
    <mergeCell ref="WQM115:WQY115"/>
    <mergeCell ref="WQZ115:WRL115"/>
    <mergeCell ref="WRM115:WRY115"/>
    <mergeCell ref="WRZ115:WSL115"/>
    <mergeCell ref="WSM115:WSY115"/>
    <mergeCell ref="WNZ115:WOL115"/>
    <mergeCell ref="WOM115:WOY115"/>
    <mergeCell ref="WOZ115:WPL115"/>
    <mergeCell ref="WPM115:WPY115"/>
    <mergeCell ref="WPZ115:WQL115"/>
    <mergeCell ref="WLM115:WLY115"/>
    <mergeCell ref="WLZ115:WML115"/>
    <mergeCell ref="WMM115:WMY115"/>
    <mergeCell ref="WMZ115:WNL115"/>
    <mergeCell ref="WNM115:WNY115"/>
    <mergeCell ref="WIZ115:WJL115"/>
    <mergeCell ref="WJM115:WJY115"/>
    <mergeCell ref="WJZ115:WKL115"/>
    <mergeCell ref="WKM115:WKY115"/>
    <mergeCell ref="WKZ115:WLL115"/>
    <mergeCell ref="WGM115:WGY115"/>
    <mergeCell ref="WGZ115:WHL115"/>
    <mergeCell ref="WHM115:WHY115"/>
    <mergeCell ref="WHZ115:WIL115"/>
    <mergeCell ref="WIM115:WIY115"/>
    <mergeCell ref="WDZ115:WEL115"/>
    <mergeCell ref="WEM115:WEY115"/>
    <mergeCell ref="WEZ115:WFL115"/>
    <mergeCell ref="WFM115:WFY115"/>
    <mergeCell ref="WFZ115:WGL115"/>
    <mergeCell ref="WBM115:WBY115"/>
    <mergeCell ref="WBZ115:WCL115"/>
    <mergeCell ref="WCM115:WCY115"/>
    <mergeCell ref="WCZ115:WDL115"/>
    <mergeCell ref="WDM115:WDY115"/>
    <mergeCell ref="VYZ115:VZL115"/>
    <mergeCell ref="VZM115:VZY115"/>
    <mergeCell ref="VZZ115:WAL115"/>
    <mergeCell ref="WAM115:WAY115"/>
    <mergeCell ref="WAZ115:WBL115"/>
    <mergeCell ref="VWM115:VWY115"/>
    <mergeCell ref="VWZ115:VXL115"/>
    <mergeCell ref="VXM115:VXY115"/>
    <mergeCell ref="VXZ115:VYL115"/>
    <mergeCell ref="VYM115:VYY115"/>
    <mergeCell ref="VTZ115:VUL115"/>
    <mergeCell ref="VUM115:VUY115"/>
    <mergeCell ref="VUZ115:VVL115"/>
    <mergeCell ref="VVM115:VVY115"/>
    <mergeCell ref="VVZ115:VWL115"/>
    <mergeCell ref="VRM115:VRY115"/>
    <mergeCell ref="VRZ115:VSL115"/>
    <mergeCell ref="VSM115:VSY115"/>
    <mergeCell ref="VSZ115:VTL115"/>
    <mergeCell ref="VTM115:VTY115"/>
    <mergeCell ref="VOZ115:VPL115"/>
    <mergeCell ref="VPM115:VPY115"/>
    <mergeCell ref="VPZ115:VQL115"/>
    <mergeCell ref="VQM115:VQY115"/>
    <mergeCell ref="VQZ115:VRL115"/>
    <mergeCell ref="VMM115:VMY115"/>
    <mergeCell ref="VMZ115:VNL115"/>
    <mergeCell ref="VNM115:VNY115"/>
    <mergeCell ref="VNZ115:VOL115"/>
    <mergeCell ref="VOM115:VOY115"/>
    <mergeCell ref="VJZ115:VKL115"/>
    <mergeCell ref="VKM115:VKY115"/>
    <mergeCell ref="VKZ115:VLL115"/>
    <mergeCell ref="VLM115:VLY115"/>
    <mergeCell ref="VLZ115:VML115"/>
    <mergeCell ref="VHM115:VHY115"/>
    <mergeCell ref="VHZ115:VIL115"/>
    <mergeCell ref="VIM115:VIY115"/>
    <mergeCell ref="VIZ115:VJL115"/>
    <mergeCell ref="VJM115:VJY115"/>
    <mergeCell ref="VEZ115:VFL115"/>
    <mergeCell ref="VFM115:VFY115"/>
    <mergeCell ref="VFZ115:VGL115"/>
    <mergeCell ref="VGM115:VGY115"/>
    <mergeCell ref="VGZ115:VHL115"/>
    <mergeCell ref="VCM115:VCY115"/>
    <mergeCell ref="VCZ115:VDL115"/>
    <mergeCell ref="VDM115:VDY115"/>
    <mergeCell ref="VDZ115:VEL115"/>
    <mergeCell ref="VEM115:VEY115"/>
    <mergeCell ref="UZZ115:VAL115"/>
    <mergeCell ref="VAM115:VAY115"/>
    <mergeCell ref="VAZ115:VBL115"/>
    <mergeCell ref="VBM115:VBY115"/>
    <mergeCell ref="VBZ115:VCL115"/>
    <mergeCell ref="UXM115:UXY115"/>
    <mergeCell ref="UXZ115:UYL115"/>
    <mergeCell ref="UYM115:UYY115"/>
    <mergeCell ref="UYZ115:UZL115"/>
    <mergeCell ref="UZM115:UZY115"/>
    <mergeCell ref="UUZ115:UVL115"/>
    <mergeCell ref="UVM115:UVY115"/>
    <mergeCell ref="UVZ115:UWL115"/>
    <mergeCell ref="UWM115:UWY115"/>
    <mergeCell ref="UWZ115:UXL115"/>
    <mergeCell ref="USM115:USY115"/>
    <mergeCell ref="USZ115:UTL115"/>
    <mergeCell ref="UTM115:UTY115"/>
    <mergeCell ref="UTZ115:UUL115"/>
    <mergeCell ref="UUM115:UUY115"/>
    <mergeCell ref="UPZ115:UQL115"/>
    <mergeCell ref="UQM115:UQY115"/>
    <mergeCell ref="UQZ115:URL115"/>
    <mergeCell ref="URM115:URY115"/>
    <mergeCell ref="URZ115:USL115"/>
    <mergeCell ref="UNM115:UNY115"/>
    <mergeCell ref="UNZ115:UOL115"/>
    <mergeCell ref="UOM115:UOY115"/>
    <mergeCell ref="UOZ115:UPL115"/>
    <mergeCell ref="UPM115:UPY115"/>
    <mergeCell ref="UKZ115:ULL115"/>
    <mergeCell ref="ULM115:ULY115"/>
    <mergeCell ref="ULZ115:UML115"/>
    <mergeCell ref="UMM115:UMY115"/>
    <mergeCell ref="UMZ115:UNL115"/>
    <mergeCell ref="UIM115:UIY115"/>
    <mergeCell ref="UIZ115:UJL115"/>
    <mergeCell ref="UJM115:UJY115"/>
    <mergeCell ref="UJZ115:UKL115"/>
    <mergeCell ref="UKM115:UKY115"/>
    <mergeCell ref="UFZ115:UGL115"/>
    <mergeCell ref="UGM115:UGY115"/>
    <mergeCell ref="UGZ115:UHL115"/>
    <mergeCell ref="UHM115:UHY115"/>
    <mergeCell ref="UHZ115:UIL115"/>
    <mergeCell ref="UDM115:UDY115"/>
    <mergeCell ref="UDZ115:UEL115"/>
    <mergeCell ref="UEM115:UEY115"/>
    <mergeCell ref="UEZ115:UFL115"/>
    <mergeCell ref="UFM115:UFY115"/>
    <mergeCell ref="UAZ115:UBL115"/>
    <mergeCell ref="UBM115:UBY115"/>
    <mergeCell ref="UBZ115:UCL115"/>
    <mergeCell ref="UCM115:UCY115"/>
    <mergeCell ref="UCZ115:UDL115"/>
    <mergeCell ref="TYM115:TYY115"/>
    <mergeCell ref="TYZ115:TZL115"/>
    <mergeCell ref="TZM115:TZY115"/>
    <mergeCell ref="TZZ115:UAL115"/>
    <mergeCell ref="UAM115:UAY115"/>
    <mergeCell ref="TVZ115:TWL115"/>
    <mergeCell ref="TWM115:TWY115"/>
    <mergeCell ref="TWZ115:TXL115"/>
    <mergeCell ref="TXM115:TXY115"/>
    <mergeCell ref="TXZ115:TYL115"/>
    <mergeCell ref="TTM115:TTY115"/>
    <mergeCell ref="TTZ115:TUL115"/>
    <mergeCell ref="TUM115:TUY115"/>
    <mergeCell ref="TUZ115:TVL115"/>
    <mergeCell ref="TVM115:TVY115"/>
    <mergeCell ref="TQZ115:TRL115"/>
    <mergeCell ref="TRM115:TRY115"/>
    <mergeCell ref="TRZ115:TSL115"/>
    <mergeCell ref="TSM115:TSY115"/>
    <mergeCell ref="TSZ115:TTL115"/>
    <mergeCell ref="TOM115:TOY115"/>
    <mergeCell ref="TOZ115:TPL115"/>
    <mergeCell ref="TPM115:TPY115"/>
    <mergeCell ref="TPZ115:TQL115"/>
    <mergeCell ref="TQM115:TQY115"/>
    <mergeCell ref="TLZ115:TML115"/>
    <mergeCell ref="TMM115:TMY115"/>
    <mergeCell ref="TMZ115:TNL115"/>
    <mergeCell ref="TNM115:TNY115"/>
    <mergeCell ref="TNZ115:TOL115"/>
    <mergeCell ref="TJM115:TJY115"/>
    <mergeCell ref="TJZ115:TKL115"/>
    <mergeCell ref="TKM115:TKY115"/>
    <mergeCell ref="TKZ115:TLL115"/>
    <mergeCell ref="TLM115:TLY115"/>
    <mergeCell ref="TGZ115:THL115"/>
    <mergeCell ref="THM115:THY115"/>
    <mergeCell ref="THZ115:TIL115"/>
    <mergeCell ref="TIM115:TIY115"/>
    <mergeCell ref="TIZ115:TJL115"/>
    <mergeCell ref="TEM115:TEY115"/>
    <mergeCell ref="TEZ115:TFL115"/>
    <mergeCell ref="TFM115:TFY115"/>
    <mergeCell ref="TFZ115:TGL115"/>
    <mergeCell ref="TGM115:TGY115"/>
    <mergeCell ref="TBZ115:TCL115"/>
    <mergeCell ref="TCM115:TCY115"/>
    <mergeCell ref="TCZ115:TDL115"/>
    <mergeCell ref="TDM115:TDY115"/>
    <mergeCell ref="TDZ115:TEL115"/>
    <mergeCell ref="SZM115:SZY115"/>
    <mergeCell ref="SZZ115:TAL115"/>
    <mergeCell ref="TAM115:TAY115"/>
    <mergeCell ref="TAZ115:TBL115"/>
    <mergeCell ref="TBM115:TBY115"/>
    <mergeCell ref="SWZ115:SXL115"/>
    <mergeCell ref="SXM115:SXY115"/>
    <mergeCell ref="SXZ115:SYL115"/>
    <mergeCell ref="SYM115:SYY115"/>
    <mergeCell ref="SYZ115:SZL115"/>
    <mergeCell ref="SUM115:SUY115"/>
    <mergeCell ref="SUZ115:SVL115"/>
    <mergeCell ref="SVM115:SVY115"/>
    <mergeCell ref="SVZ115:SWL115"/>
    <mergeCell ref="SWM115:SWY115"/>
    <mergeCell ref="SRZ115:SSL115"/>
    <mergeCell ref="SSM115:SSY115"/>
    <mergeCell ref="SSZ115:STL115"/>
    <mergeCell ref="STM115:STY115"/>
    <mergeCell ref="STZ115:SUL115"/>
    <mergeCell ref="SPM115:SPY115"/>
    <mergeCell ref="SPZ115:SQL115"/>
    <mergeCell ref="SQM115:SQY115"/>
    <mergeCell ref="SQZ115:SRL115"/>
    <mergeCell ref="SRM115:SRY115"/>
    <mergeCell ref="SMZ115:SNL115"/>
    <mergeCell ref="SNM115:SNY115"/>
    <mergeCell ref="SNZ115:SOL115"/>
    <mergeCell ref="SOM115:SOY115"/>
    <mergeCell ref="SOZ115:SPL115"/>
    <mergeCell ref="SKM115:SKY115"/>
    <mergeCell ref="SKZ115:SLL115"/>
    <mergeCell ref="SLM115:SLY115"/>
    <mergeCell ref="SLZ115:SML115"/>
    <mergeCell ref="SMM115:SMY115"/>
    <mergeCell ref="SHZ115:SIL115"/>
    <mergeCell ref="SIM115:SIY115"/>
    <mergeCell ref="SIZ115:SJL115"/>
    <mergeCell ref="SJM115:SJY115"/>
    <mergeCell ref="SJZ115:SKL115"/>
    <mergeCell ref="SFM115:SFY115"/>
    <mergeCell ref="SFZ115:SGL115"/>
    <mergeCell ref="SGM115:SGY115"/>
    <mergeCell ref="SGZ115:SHL115"/>
    <mergeCell ref="SHM115:SHY115"/>
    <mergeCell ref="SCZ115:SDL115"/>
    <mergeCell ref="SDM115:SDY115"/>
    <mergeCell ref="SDZ115:SEL115"/>
    <mergeCell ref="SEM115:SEY115"/>
    <mergeCell ref="SEZ115:SFL115"/>
    <mergeCell ref="SAM115:SAY115"/>
    <mergeCell ref="SAZ115:SBL115"/>
    <mergeCell ref="SBM115:SBY115"/>
    <mergeCell ref="SBZ115:SCL115"/>
    <mergeCell ref="SCM115:SCY115"/>
    <mergeCell ref="RXZ115:RYL115"/>
    <mergeCell ref="RYM115:RYY115"/>
    <mergeCell ref="RYZ115:RZL115"/>
    <mergeCell ref="RZM115:RZY115"/>
    <mergeCell ref="RZZ115:SAL115"/>
    <mergeCell ref="RVM115:RVY115"/>
    <mergeCell ref="RVZ115:RWL115"/>
    <mergeCell ref="RWM115:RWY115"/>
    <mergeCell ref="RWZ115:RXL115"/>
    <mergeCell ref="RXM115:RXY115"/>
    <mergeCell ref="RSZ115:RTL115"/>
    <mergeCell ref="RTM115:RTY115"/>
    <mergeCell ref="RTZ115:RUL115"/>
    <mergeCell ref="RUM115:RUY115"/>
    <mergeCell ref="RUZ115:RVL115"/>
    <mergeCell ref="RQM115:RQY115"/>
    <mergeCell ref="RQZ115:RRL115"/>
    <mergeCell ref="RRM115:RRY115"/>
    <mergeCell ref="RRZ115:RSL115"/>
    <mergeCell ref="RSM115:RSY115"/>
    <mergeCell ref="RNZ115:ROL115"/>
    <mergeCell ref="ROM115:ROY115"/>
    <mergeCell ref="ROZ115:RPL115"/>
    <mergeCell ref="RPM115:RPY115"/>
    <mergeCell ref="RPZ115:RQL115"/>
    <mergeCell ref="RLM115:RLY115"/>
    <mergeCell ref="RLZ115:RML115"/>
    <mergeCell ref="RMM115:RMY115"/>
    <mergeCell ref="RMZ115:RNL115"/>
    <mergeCell ref="RNM115:RNY115"/>
    <mergeCell ref="RIZ115:RJL115"/>
    <mergeCell ref="RJM115:RJY115"/>
    <mergeCell ref="RJZ115:RKL115"/>
    <mergeCell ref="RKM115:RKY115"/>
    <mergeCell ref="RKZ115:RLL115"/>
    <mergeCell ref="RGM115:RGY115"/>
    <mergeCell ref="RGZ115:RHL115"/>
    <mergeCell ref="RHM115:RHY115"/>
    <mergeCell ref="RHZ115:RIL115"/>
    <mergeCell ref="RIM115:RIY115"/>
    <mergeCell ref="RDZ115:REL115"/>
    <mergeCell ref="REM115:REY115"/>
    <mergeCell ref="REZ115:RFL115"/>
    <mergeCell ref="RFM115:RFY115"/>
    <mergeCell ref="RFZ115:RGL115"/>
    <mergeCell ref="RBM115:RBY115"/>
    <mergeCell ref="RBZ115:RCL115"/>
    <mergeCell ref="RCM115:RCY115"/>
    <mergeCell ref="RCZ115:RDL115"/>
    <mergeCell ref="RDM115:RDY115"/>
    <mergeCell ref="QYZ115:QZL115"/>
    <mergeCell ref="QZM115:QZY115"/>
    <mergeCell ref="QZZ115:RAL115"/>
    <mergeCell ref="RAM115:RAY115"/>
    <mergeCell ref="RAZ115:RBL115"/>
    <mergeCell ref="QWM115:QWY115"/>
    <mergeCell ref="QWZ115:QXL115"/>
    <mergeCell ref="QXM115:QXY115"/>
    <mergeCell ref="QXZ115:QYL115"/>
    <mergeCell ref="QYM115:QYY115"/>
    <mergeCell ref="QTZ115:QUL115"/>
    <mergeCell ref="QUM115:QUY115"/>
    <mergeCell ref="QUZ115:QVL115"/>
    <mergeCell ref="QVM115:QVY115"/>
    <mergeCell ref="QVZ115:QWL115"/>
    <mergeCell ref="QRM115:QRY115"/>
    <mergeCell ref="QRZ115:QSL115"/>
    <mergeCell ref="QSM115:QSY115"/>
    <mergeCell ref="QSZ115:QTL115"/>
    <mergeCell ref="QTM115:QTY115"/>
    <mergeCell ref="QOZ115:QPL115"/>
    <mergeCell ref="QPM115:QPY115"/>
    <mergeCell ref="QPZ115:QQL115"/>
    <mergeCell ref="QQM115:QQY115"/>
    <mergeCell ref="QQZ115:QRL115"/>
    <mergeCell ref="QMM115:QMY115"/>
    <mergeCell ref="QMZ115:QNL115"/>
    <mergeCell ref="QNM115:QNY115"/>
    <mergeCell ref="QNZ115:QOL115"/>
    <mergeCell ref="QOM115:QOY115"/>
    <mergeCell ref="QJZ115:QKL115"/>
    <mergeCell ref="QKM115:QKY115"/>
    <mergeCell ref="QKZ115:QLL115"/>
    <mergeCell ref="QLM115:QLY115"/>
    <mergeCell ref="QLZ115:QML115"/>
    <mergeCell ref="QHM115:QHY115"/>
    <mergeCell ref="QHZ115:QIL115"/>
    <mergeCell ref="QIM115:QIY115"/>
    <mergeCell ref="QIZ115:QJL115"/>
    <mergeCell ref="QJM115:QJY115"/>
    <mergeCell ref="QEZ115:QFL115"/>
    <mergeCell ref="QFM115:QFY115"/>
    <mergeCell ref="QFZ115:QGL115"/>
    <mergeCell ref="QGM115:QGY115"/>
    <mergeCell ref="QGZ115:QHL115"/>
    <mergeCell ref="QCM115:QCY115"/>
    <mergeCell ref="QCZ115:QDL115"/>
    <mergeCell ref="QDM115:QDY115"/>
    <mergeCell ref="QDZ115:QEL115"/>
    <mergeCell ref="QEM115:QEY115"/>
    <mergeCell ref="PZZ115:QAL115"/>
    <mergeCell ref="QAM115:QAY115"/>
    <mergeCell ref="QAZ115:QBL115"/>
    <mergeCell ref="QBM115:QBY115"/>
    <mergeCell ref="QBZ115:QCL115"/>
    <mergeCell ref="PXM115:PXY115"/>
    <mergeCell ref="PXZ115:PYL115"/>
    <mergeCell ref="PYM115:PYY115"/>
    <mergeCell ref="PYZ115:PZL115"/>
    <mergeCell ref="PZM115:PZY115"/>
    <mergeCell ref="PUZ115:PVL115"/>
    <mergeCell ref="PVM115:PVY115"/>
    <mergeCell ref="PVZ115:PWL115"/>
    <mergeCell ref="PWM115:PWY115"/>
    <mergeCell ref="PWZ115:PXL115"/>
    <mergeCell ref="PSM115:PSY115"/>
    <mergeCell ref="PSZ115:PTL115"/>
    <mergeCell ref="PTM115:PTY115"/>
    <mergeCell ref="PTZ115:PUL115"/>
    <mergeCell ref="PUM115:PUY115"/>
    <mergeCell ref="PPZ115:PQL115"/>
    <mergeCell ref="PQM115:PQY115"/>
    <mergeCell ref="PQZ115:PRL115"/>
    <mergeCell ref="PRM115:PRY115"/>
    <mergeCell ref="PRZ115:PSL115"/>
    <mergeCell ref="PNM115:PNY115"/>
    <mergeCell ref="PNZ115:POL115"/>
    <mergeCell ref="POM115:POY115"/>
    <mergeCell ref="POZ115:PPL115"/>
    <mergeCell ref="PPM115:PPY115"/>
    <mergeCell ref="PKZ115:PLL115"/>
    <mergeCell ref="PLM115:PLY115"/>
    <mergeCell ref="PLZ115:PML115"/>
    <mergeCell ref="PMM115:PMY115"/>
    <mergeCell ref="PMZ115:PNL115"/>
    <mergeCell ref="PIM115:PIY115"/>
    <mergeCell ref="PIZ115:PJL115"/>
    <mergeCell ref="PJM115:PJY115"/>
    <mergeCell ref="PJZ115:PKL115"/>
    <mergeCell ref="PKM115:PKY115"/>
    <mergeCell ref="PFZ115:PGL115"/>
    <mergeCell ref="PGM115:PGY115"/>
    <mergeCell ref="PGZ115:PHL115"/>
    <mergeCell ref="PHM115:PHY115"/>
    <mergeCell ref="PHZ115:PIL115"/>
    <mergeCell ref="PDM115:PDY115"/>
    <mergeCell ref="PDZ115:PEL115"/>
    <mergeCell ref="PEM115:PEY115"/>
    <mergeCell ref="PEZ115:PFL115"/>
    <mergeCell ref="PFM115:PFY115"/>
    <mergeCell ref="PAZ115:PBL115"/>
    <mergeCell ref="PBM115:PBY115"/>
    <mergeCell ref="PBZ115:PCL115"/>
    <mergeCell ref="PCM115:PCY115"/>
    <mergeCell ref="PCZ115:PDL115"/>
    <mergeCell ref="OYM115:OYY115"/>
    <mergeCell ref="OYZ115:OZL115"/>
    <mergeCell ref="OZM115:OZY115"/>
    <mergeCell ref="OZZ115:PAL115"/>
    <mergeCell ref="PAM115:PAY115"/>
    <mergeCell ref="OVZ115:OWL115"/>
    <mergeCell ref="OWM115:OWY115"/>
    <mergeCell ref="OWZ115:OXL115"/>
    <mergeCell ref="OXM115:OXY115"/>
    <mergeCell ref="OXZ115:OYL115"/>
    <mergeCell ref="OTM115:OTY115"/>
    <mergeCell ref="OTZ115:OUL115"/>
    <mergeCell ref="OUM115:OUY115"/>
    <mergeCell ref="OUZ115:OVL115"/>
    <mergeCell ref="OVM115:OVY115"/>
    <mergeCell ref="OQZ115:ORL115"/>
    <mergeCell ref="ORM115:ORY115"/>
    <mergeCell ref="ORZ115:OSL115"/>
    <mergeCell ref="OSM115:OSY115"/>
    <mergeCell ref="OSZ115:OTL115"/>
    <mergeCell ref="OOM115:OOY115"/>
    <mergeCell ref="OOZ115:OPL115"/>
    <mergeCell ref="OPM115:OPY115"/>
    <mergeCell ref="OPZ115:OQL115"/>
    <mergeCell ref="OQM115:OQY115"/>
    <mergeCell ref="OLZ115:OML115"/>
    <mergeCell ref="OMM115:OMY115"/>
    <mergeCell ref="OMZ115:ONL115"/>
    <mergeCell ref="ONM115:ONY115"/>
    <mergeCell ref="ONZ115:OOL115"/>
    <mergeCell ref="OJM115:OJY115"/>
    <mergeCell ref="OJZ115:OKL115"/>
    <mergeCell ref="OKM115:OKY115"/>
    <mergeCell ref="OKZ115:OLL115"/>
    <mergeCell ref="OLM115:OLY115"/>
    <mergeCell ref="OGZ115:OHL115"/>
    <mergeCell ref="OHM115:OHY115"/>
    <mergeCell ref="OHZ115:OIL115"/>
    <mergeCell ref="OIM115:OIY115"/>
    <mergeCell ref="OIZ115:OJL115"/>
    <mergeCell ref="OEM115:OEY115"/>
    <mergeCell ref="OEZ115:OFL115"/>
    <mergeCell ref="OFM115:OFY115"/>
    <mergeCell ref="OFZ115:OGL115"/>
    <mergeCell ref="OGM115:OGY115"/>
    <mergeCell ref="OBZ115:OCL115"/>
    <mergeCell ref="OCM115:OCY115"/>
    <mergeCell ref="OCZ115:ODL115"/>
    <mergeCell ref="ODM115:ODY115"/>
    <mergeCell ref="ODZ115:OEL115"/>
    <mergeCell ref="NZM115:NZY115"/>
    <mergeCell ref="NZZ115:OAL115"/>
    <mergeCell ref="OAM115:OAY115"/>
    <mergeCell ref="OAZ115:OBL115"/>
    <mergeCell ref="OBM115:OBY115"/>
    <mergeCell ref="NWZ115:NXL115"/>
    <mergeCell ref="NXM115:NXY115"/>
    <mergeCell ref="NXZ115:NYL115"/>
    <mergeCell ref="NYM115:NYY115"/>
    <mergeCell ref="NYZ115:NZL115"/>
    <mergeCell ref="NUM115:NUY115"/>
    <mergeCell ref="NUZ115:NVL115"/>
    <mergeCell ref="NVM115:NVY115"/>
    <mergeCell ref="NVZ115:NWL115"/>
    <mergeCell ref="NWM115:NWY115"/>
    <mergeCell ref="NRZ115:NSL115"/>
    <mergeCell ref="NSM115:NSY115"/>
    <mergeCell ref="NSZ115:NTL115"/>
    <mergeCell ref="NTM115:NTY115"/>
    <mergeCell ref="NTZ115:NUL115"/>
    <mergeCell ref="NPM115:NPY115"/>
    <mergeCell ref="NPZ115:NQL115"/>
    <mergeCell ref="NQM115:NQY115"/>
    <mergeCell ref="NQZ115:NRL115"/>
    <mergeCell ref="NRM115:NRY115"/>
    <mergeCell ref="NMZ115:NNL115"/>
    <mergeCell ref="NNM115:NNY115"/>
    <mergeCell ref="NNZ115:NOL115"/>
    <mergeCell ref="NOM115:NOY115"/>
    <mergeCell ref="NOZ115:NPL115"/>
    <mergeCell ref="NKM115:NKY115"/>
    <mergeCell ref="NKZ115:NLL115"/>
    <mergeCell ref="NLM115:NLY115"/>
    <mergeCell ref="NLZ115:NML115"/>
    <mergeCell ref="NMM115:NMY115"/>
    <mergeCell ref="NHZ115:NIL115"/>
    <mergeCell ref="NIM115:NIY115"/>
    <mergeCell ref="NIZ115:NJL115"/>
    <mergeCell ref="NJM115:NJY115"/>
    <mergeCell ref="NJZ115:NKL115"/>
    <mergeCell ref="NFM115:NFY115"/>
    <mergeCell ref="NFZ115:NGL115"/>
    <mergeCell ref="NGM115:NGY115"/>
    <mergeCell ref="NGZ115:NHL115"/>
    <mergeCell ref="NHM115:NHY115"/>
    <mergeCell ref="NCZ115:NDL115"/>
    <mergeCell ref="NDM115:NDY115"/>
    <mergeCell ref="NDZ115:NEL115"/>
    <mergeCell ref="NEM115:NEY115"/>
    <mergeCell ref="NEZ115:NFL115"/>
    <mergeCell ref="NAM115:NAY115"/>
    <mergeCell ref="NAZ115:NBL115"/>
    <mergeCell ref="NBM115:NBY115"/>
    <mergeCell ref="NBZ115:NCL115"/>
    <mergeCell ref="NCM115:NCY115"/>
    <mergeCell ref="MXZ115:MYL115"/>
    <mergeCell ref="MYM115:MYY115"/>
    <mergeCell ref="MYZ115:MZL115"/>
    <mergeCell ref="MZM115:MZY115"/>
    <mergeCell ref="MZZ115:NAL115"/>
    <mergeCell ref="MVM115:MVY115"/>
    <mergeCell ref="MVZ115:MWL115"/>
    <mergeCell ref="MWM115:MWY115"/>
    <mergeCell ref="MWZ115:MXL115"/>
    <mergeCell ref="MXM115:MXY115"/>
    <mergeCell ref="MSZ115:MTL115"/>
    <mergeCell ref="MTM115:MTY115"/>
    <mergeCell ref="MTZ115:MUL115"/>
    <mergeCell ref="MUM115:MUY115"/>
    <mergeCell ref="MUZ115:MVL115"/>
    <mergeCell ref="MQM115:MQY115"/>
    <mergeCell ref="MQZ115:MRL115"/>
    <mergeCell ref="MRM115:MRY115"/>
    <mergeCell ref="MRZ115:MSL115"/>
    <mergeCell ref="MSM115:MSY115"/>
    <mergeCell ref="MNZ115:MOL115"/>
    <mergeCell ref="MOM115:MOY115"/>
    <mergeCell ref="MOZ115:MPL115"/>
    <mergeCell ref="MPM115:MPY115"/>
    <mergeCell ref="MPZ115:MQL115"/>
    <mergeCell ref="MLM115:MLY115"/>
    <mergeCell ref="MLZ115:MML115"/>
    <mergeCell ref="MMM115:MMY115"/>
    <mergeCell ref="MMZ115:MNL115"/>
    <mergeCell ref="MNM115:MNY115"/>
    <mergeCell ref="MIZ115:MJL115"/>
    <mergeCell ref="MJM115:MJY115"/>
    <mergeCell ref="MJZ115:MKL115"/>
    <mergeCell ref="MKM115:MKY115"/>
    <mergeCell ref="MKZ115:MLL115"/>
    <mergeCell ref="MGM115:MGY115"/>
    <mergeCell ref="MGZ115:MHL115"/>
    <mergeCell ref="MHM115:MHY115"/>
    <mergeCell ref="MHZ115:MIL115"/>
    <mergeCell ref="MIM115:MIY115"/>
    <mergeCell ref="MDZ115:MEL115"/>
    <mergeCell ref="MEM115:MEY115"/>
    <mergeCell ref="MEZ115:MFL115"/>
    <mergeCell ref="MFM115:MFY115"/>
    <mergeCell ref="MFZ115:MGL115"/>
    <mergeCell ref="MBM115:MBY115"/>
    <mergeCell ref="MBZ115:MCL115"/>
    <mergeCell ref="MCM115:MCY115"/>
    <mergeCell ref="MCZ115:MDL115"/>
    <mergeCell ref="MDM115:MDY115"/>
    <mergeCell ref="LYZ115:LZL115"/>
    <mergeCell ref="LZM115:LZY115"/>
    <mergeCell ref="LZZ115:MAL115"/>
    <mergeCell ref="MAM115:MAY115"/>
    <mergeCell ref="MAZ115:MBL115"/>
    <mergeCell ref="LWM115:LWY115"/>
    <mergeCell ref="LWZ115:LXL115"/>
    <mergeCell ref="LXM115:LXY115"/>
    <mergeCell ref="LXZ115:LYL115"/>
    <mergeCell ref="LYM115:LYY115"/>
    <mergeCell ref="LTZ115:LUL115"/>
    <mergeCell ref="LUM115:LUY115"/>
    <mergeCell ref="LUZ115:LVL115"/>
    <mergeCell ref="LVM115:LVY115"/>
    <mergeCell ref="LVZ115:LWL115"/>
    <mergeCell ref="LRM115:LRY115"/>
    <mergeCell ref="LRZ115:LSL115"/>
    <mergeCell ref="LSM115:LSY115"/>
    <mergeCell ref="LSZ115:LTL115"/>
    <mergeCell ref="LTM115:LTY115"/>
    <mergeCell ref="LOZ115:LPL115"/>
    <mergeCell ref="LPM115:LPY115"/>
    <mergeCell ref="LPZ115:LQL115"/>
    <mergeCell ref="LQM115:LQY115"/>
    <mergeCell ref="LQZ115:LRL115"/>
    <mergeCell ref="LMM115:LMY115"/>
    <mergeCell ref="LMZ115:LNL115"/>
    <mergeCell ref="LNM115:LNY115"/>
    <mergeCell ref="LNZ115:LOL115"/>
    <mergeCell ref="LOM115:LOY115"/>
    <mergeCell ref="LJZ115:LKL115"/>
    <mergeCell ref="LKM115:LKY115"/>
    <mergeCell ref="LKZ115:LLL115"/>
    <mergeCell ref="LLM115:LLY115"/>
    <mergeCell ref="LLZ115:LML115"/>
    <mergeCell ref="LHM115:LHY115"/>
    <mergeCell ref="LHZ115:LIL115"/>
    <mergeCell ref="LIM115:LIY115"/>
    <mergeCell ref="LIZ115:LJL115"/>
    <mergeCell ref="LJM115:LJY115"/>
    <mergeCell ref="LEZ115:LFL115"/>
    <mergeCell ref="LFM115:LFY115"/>
    <mergeCell ref="LFZ115:LGL115"/>
    <mergeCell ref="LGM115:LGY115"/>
    <mergeCell ref="LGZ115:LHL115"/>
    <mergeCell ref="LCM115:LCY115"/>
    <mergeCell ref="LCZ115:LDL115"/>
    <mergeCell ref="LDM115:LDY115"/>
    <mergeCell ref="LDZ115:LEL115"/>
    <mergeCell ref="LEM115:LEY115"/>
    <mergeCell ref="KZZ115:LAL115"/>
    <mergeCell ref="LAM115:LAY115"/>
    <mergeCell ref="LAZ115:LBL115"/>
    <mergeCell ref="LBM115:LBY115"/>
    <mergeCell ref="LBZ115:LCL115"/>
    <mergeCell ref="KXM115:KXY115"/>
    <mergeCell ref="KXZ115:KYL115"/>
    <mergeCell ref="KYM115:KYY115"/>
    <mergeCell ref="KYZ115:KZL115"/>
    <mergeCell ref="KZM115:KZY115"/>
    <mergeCell ref="KUZ115:KVL115"/>
    <mergeCell ref="KVM115:KVY115"/>
    <mergeCell ref="KVZ115:KWL115"/>
    <mergeCell ref="KWM115:KWY115"/>
    <mergeCell ref="KWZ115:KXL115"/>
    <mergeCell ref="KSM115:KSY115"/>
    <mergeCell ref="KSZ115:KTL115"/>
    <mergeCell ref="KTM115:KTY115"/>
    <mergeCell ref="KTZ115:KUL115"/>
    <mergeCell ref="KUM115:KUY115"/>
    <mergeCell ref="KPZ115:KQL115"/>
    <mergeCell ref="KQM115:KQY115"/>
    <mergeCell ref="KQZ115:KRL115"/>
    <mergeCell ref="KRM115:KRY115"/>
    <mergeCell ref="KRZ115:KSL115"/>
    <mergeCell ref="KNM115:KNY115"/>
    <mergeCell ref="KNZ115:KOL115"/>
    <mergeCell ref="KOM115:KOY115"/>
    <mergeCell ref="KOZ115:KPL115"/>
    <mergeCell ref="KPM115:KPY115"/>
    <mergeCell ref="KKZ115:KLL115"/>
    <mergeCell ref="KLM115:KLY115"/>
    <mergeCell ref="KLZ115:KML115"/>
    <mergeCell ref="KMM115:KMY115"/>
    <mergeCell ref="KMZ115:KNL115"/>
    <mergeCell ref="KIM115:KIY115"/>
    <mergeCell ref="KIZ115:KJL115"/>
    <mergeCell ref="KJM115:KJY115"/>
    <mergeCell ref="KJZ115:KKL115"/>
    <mergeCell ref="KKM115:KKY115"/>
    <mergeCell ref="KFZ115:KGL115"/>
    <mergeCell ref="KGM115:KGY115"/>
    <mergeCell ref="KGZ115:KHL115"/>
    <mergeCell ref="KHM115:KHY115"/>
    <mergeCell ref="KHZ115:KIL115"/>
    <mergeCell ref="KDM115:KDY115"/>
    <mergeCell ref="KDZ115:KEL115"/>
    <mergeCell ref="KEM115:KEY115"/>
    <mergeCell ref="KEZ115:KFL115"/>
    <mergeCell ref="KFM115:KFY115"/>
    <mergeCell ref="KAZ115:KBL115"/>
    <mergeCell ref="KBM115:KBY115"/>
    <mergeCell ref="KBZ115:KCL115"/>
    <mergeCell ref="KCM115:KCY115"/>
    <mergeCell ref="KCZ115:KDL115"/>
    <mergeCell ref="JYM115:JYY115"/>
    <mergeCell ref="JYZ115:JZL115"/>
    <mergeCell ref="JZM115:JZY115"/>
    <mergeCell ref="JZZ115:KAL115"/>
    <mergeCell ref="KAM115:KAY115"/>
    <mergeCell ref="JVZ115:JWL115"/>
    <mergeCell ref="JWM115:JWY115"/>
    <mergeCell ref="JWZ115:JXL115"/>
    <mergeCell ref="JXM115:JXY115"/>
    <mergeCell ref="JXZ115:JYL115"/>
    <mergeCell ref="JTM115:JTY115"/>
    <mergeCell ref="JTZ115:JUL115"/>
    <mergeCell ref="JUM115:JUY115"/>
    <mergeCell ref="JUZ115:JVL115"/>
    <mergeCell ref="JVM115:JVY115"/>
    <mergeCell ref="JQZ115:JRL115"/>
    <mergeCell ref="JRM115:JRY115"/>
    <mergeCell ref="JRZ115:JSL115"/>
    <mergeCell ref="JSM115:JSY115"/>
    <mergeCell ref="JSZ115:JTL115"/>
    <mergeCell ref="JOM115:JOY115"/>
    <mergeCell ref="JOZ115:JPL115"/>
    <mergeCell ref="JPM115:JPY115"/>
    <mergeCell ref="JPZ115:JQL115"/>
    <mergeCell ref="JQM115:JQY115"/>
    <mergeCell ref="JLZ115:JML115"/>
    <mergeCell ref="JMM115:JMY115"/>
    <mergeCell ref="JMZ115:JNL115"/>
    <mergeCell ref="JNM115:JNY115"/>
    <mergeCell ref="JNZ115:JOL115"/>
    <mergeCell ref="JJM115:JJY115"/>
    <mergeCell ref="JJZ115:JKL115"/>
    <mergeCell ref="JKM115:JKY115"/>
    <mergeCell ref="JKZ115:JLL115"/>
    <mergeCell ref="JLM115:JLY115"/>
    <mergeCell ref="JGZ115:JHL115"/>
    <mergeCell ref="JHM115:JHY115"/>
    <mergeCell ref="JHZ115:JIL115"/>
    <mergeCell ref="JIM115:JIY115"/>
    <mergeCell ref="JIZ115:JJL115"/>
    <mergeCell ref="JEM115:JEY115"/>
    <mergeCell ref="JEZ115:JFL115"/>
    <mergeCell ref="JFM115:JFY115"/>
    <mergeCell ref="JFZ115:JGL115"/>
    <mergeCell ref="JGM115:JGY115"/>
    <mergeCell ref="JBZ115:JCL115"/>
    <mergeCell ref="JCM115:JCY115"/>
    <mergeCell ref="JCZ115:JDL115"/>
    <mergeCell ref="JDM115:JDY115"/>
    <mergeCell ref="JDZ115:JEL115"/>
    <mergeCell ref="IZM115:IZY115"/>
    <mergeCell ref="IZZ115:JAL115"/>
    <mergeCell ref="JAM115:JAY115"/>
    <mergeCell ref="JAZ115:JBL115"/>
    <mergeCell ref="JBM115:JBY115"/>
    <mergeCell ref="IWZ115:IXL115"/>
    <mergeCell ref="IXM115:IXY115"/>
    <mergeCell ref="IXZ115:IYL115"/>
    <mergeCell ref="IYM115:IYY115"/>
    <mergeCell ref="IYZ115:IZL115"/>
    <mergeCell ref="IUM115:IUY115"/>
    <mergeCell ref="IUZ115:IVL115"/>
    <mergeCell ref="IVM115:IVY115"/>
    <mergeCell ref="IVZ115:IWL115"/>
    <mergeCell ref="IWM115:IWY115"/>
    <mergeCell ref="IRZ115:ISL115"/>
    <mergeCell ref="ISM115:ISY115"/>
    <mergeCell ref="ISZ115:ITL115"/>
    <mergeCell ref="ITM115:ITY115"/>
    <mergeCell ref="ITZ115:IUL115"/>
    <mergeCell ref="IPM115:IPY115"/>
    <mergeCell ref="IPZ115:IQL115"/>
    <mergeCell ref="IQM115:IQY115"/>
    <mergeCell ref="IQZ115:IRL115"/>
    <mergeCell ref="IRM115:IRY115"/>
    <mergeCell ref="IMZ115:INL115"/>
    <mergeCell ref="INM115:INY115"/>
    <mergeCell ref="INZ115:IOL115"/>
    <mergeCell ref="IOM115:IOY115"/>
    <mergeCell ref="IOZ115:IPL115"/>
    <mergeCell ref="IKM115:IKY115"/>
    <mergeCell ref="IKZ115:ILL115"/>
    <mergeCell ref="ILM115:ILY115"/>
    <mergeCell ref="ILZ115:IML115"/>
    <mergeCell ref="IMM115:IMY115"/>
    <mergeCell ref="IHZ115:IIL115"/>
    <mergeCell ref="IIM115:IIY115"/>
    <mergeCell ref="IIZ115:IJL115"/>
    <mergeCell ref="IJM115:IJY115"/>
    <mergeCell ref="IJZ115:IKL115"/>
    <mergeCell ref="IFM115:IFY115"/>
    <mergeCell ref="IFZ115:IGL115"/>
    <mergeCell ref="IGM115:IGY115"/>
    <mergeCell ref="IGZ115:IHL115"/>
    <mergeCell ref="IHM115:IHY115"/>
    <mergeCell ref="ICZ115:IDL115"/>
    <mergeCell ref="IDM115:IDY115"/>
    <mergeCell ref="IDZ115:IEL115"/>
    <mergeCell ref="IEM115:IEY115"/>
    <mergeCell ref="IEZ115:IFL115"/>
    <mergeCell ref="IAM115:IAY115"/>
    <mergeCell ref="IAZ115:IBL115"/>
    <mergeCell ref="IBM115:IBY115"/>
    <mergeCell ref="IBZ115:ICL115"/>
    <mergeCell ref="ICM115:ICY115"/>
    <mergeCell ref="HXZ115:HYL115"/>
    <mergeCell ref="HYM115:HYY115"/>
    <mergeCell ref="HYZ115:HZL115"/>
    <mergeCell ref="HZM115:HZY115"/>
    <mergeCell ref="HZZ115:IAL115"/>
    <mergeCell ref="HVM115:HVY115"/>
    <mergeCell ref="HVZ115:HWL115"/>
    <mergeCell ref="HWM115:HWY115"/>
    <mergeCell ref="HWZ115:HXL115"/>
    <mergeCell ref="HXM115:HXY115"/>
    <mergeCell ref="HSZ115:HTL115"/>
    <mergeCell ref="HTM115:HTY115"/>
    <mergeCell ref="HTZ115:HUL115"/>
    <mergeCell ref="HUM115:HUY115"/>
    <mergeCell ref="HUZ115:HVL115"/>
    <mergeCell ref="HQM115:HQY115"/>
    <mergeCell ref="HQZ115:HRL115"/>
    <mergeCell ref="HRM115:HRY115"/>
    <mergeCell ref="HRZ115:HSL115"/>
    <mergeCell ref="HSM115:HSY115"/>
    <mergeCell ref="HNZ115:HOL115"/>
    <mergeCell ref="HOM115:HOY115"/>
    <mergeCell ref="HOZ115:HPL115"/>
    <mergeCell ref="HPM115:HPY115"/>
    <mergeCell ref="HPZ115:HQL115"/>
    <mergeCell ref="HLM115:HLY115"/>
    <mergeCell ref="HLZ115:HML115"/>
    <mergeCell ref="HMM115:HMY115"/>
    <mergeCell ref="HMZ115:HNL115"/>
    <mergeCell ref="HNM115:HNY115"/>
    <mergeCell ref="HIZ115:HJL115"/>
    <mergeCell ref="HJM115:HJY115"/>
    <mergeCell ref="HJZ115:HKL115"/>
    <mergeCell ref="HKM115:HKY115"/>
    <mergeCell ref="HKZ115:HLL115"/>
    <mergeCell ref="HGM115:HGY115"/>
    <mergeCell ref="HGZ115:HHL115"/>
    <mergeCell ref="HHM115:HHY115"/>
    <mergeCell ref="HHZ115:HIL115"/>
    <mergeCell ref="HIM115:HIY115"/>
    <mergeCell ref="HDZ115:HEL115"/>
    <mergeCell ref="HEM115:HEY115"/>
    <mergeCell ref="HEZ115:HFL115"/>
    <mergeCell ref="HFM115:HFY115"/>
    <mergeCell ref="HFZ115:HGL115"/>
    <mergeCell ref="HBM115:HBY115"/>
    <mergeCell ref="HBZ115:HCL115"/>
    <mergeCell ref="HCM115:HCY115"/>
    <mergeCell ref="HCZ115:HDL115"/>
    <mergeCell ref="HDM115:HDY115"/>
    <mergeCell ref="GYZ115:GZL115"/>
    <mergeCell ref="GZM115:GZY115"/>
    <mergeCell ref="GZZ115:HAL115"/>
    <mergeCell ref="HAM115:HAY115"/>
    <mergeCell ref="HAZ115:HBL115"/>
    <mergeCell ref="GWM115:GWY115"/>
    <mergeCell ref="GWZ115:GXL115"/>
    <mergeCell ref="GXM115:GXY115"/>
    <mergeCell ref="GXZ115:GYL115"/>
    <mergeCell ref="GYM115:GYY115"/>
    <mergeCell ref="GTZ115:GUL115"/>
    <mergeCell ref="GUM115:GUY115"/>
    <mergeCell ref="GUZ115:GVL115"/>
    <mergeCell ref="GVM115:GVY115"/>
    <mergeCell ref="GVZ115:GWL115"/>
    <mergeCell ref="GRM115:GRY115"/>
    <mergeCell ref="GRZ115:GSL115"/>
    <mergeCell ref="GSM115:GSY115"/>
    <mergeCell ref="GSZ115:GTL115"/>
    <mergeCell ref="GTM115:GTY115"/>
    <mergeCell ref="GOZ115:GPL115"/>
    <mergeCell ref="GPM115:GPY115"/>
    <mergeCell ref="GPZ115:GQL115"/>
    <mergeCell ref="GQM115:GQY115"/>
    <mergeCell ref="GQZ115:GRL115"/>
    <mergeCell ref="GMM115:GMY115"/>
    <mergeCell ref="GMZ115:GNL115"/>
    <mergeCell ref="GNM115:GNY115"/>
    <mergeCell ref="GNZ115:GOL115"/>
    <mergeCell ref="GOM115:GOY115"/>
    <mergeCell ref="GJZ115:GKL115"/>
    <mergeCell ref="GKM115:GKY115"/>
    <mergeCell ref="GKZ115:GLL115"/>
    <mergeCell ref="GLM115:GLY115"/>
    <mergeCell ref="GLZ115:GML115"/>
    <mergeCell ref="GHM115:GHY115"/>
    <mergeCell ref="GHZ115:GIL115"/>
    <mergeCell ref="GIM115:GIY115"/>
    <mergeCell ref="GIZ115:GJL115"/>
    <mergeCell ref="GJM115:GJY115"/>
    <mergeCell ref="GEZ115:GFL115"/>
    <mergeCell ref="GFM115:GFY115"/>
    <mergeCell ref="GFZ115:GGL115"/>
    <mergeCell ref="GGM115:GGY115"/>
    <mergeCell ref="GGZ115:GHL115"/>
    <mergeCell ref="GCM115:GCY115"/>
    <mergeCell ref="GCZ115:GDL115"/>
    <mergeCell ref="GDM115:GDY115"/>
    <mergeCell ref="GDZ115:GEL115"/>
    <mergeCell ref="GEM115:GEY115"/>
    <mergeCell ref="FZZ115:GAL115"/>
    <mergeCell ref="GAM115:GAY115"/>
    <mergeCell ref="GAZ115:GBL115"/>
    <mergeCell ref="GBM115:GBY115"/>
    <mergeCell ref="GBZ115:GCL115"/>
    <mergeCell ref="FXM115:FXY115"/>
    <mergeCell ref="FXZ115:FYL115"/>
    <mergeCell ref="FYM115:FYY115"/>
    <mergeCell ref="FYZ115:FZL115"/>
    <mergeCell ref="FZM115:FZY115"/>
    <mergeCell ref="FUZ115:FVL115"/>
    <mergeCell ref="FVM115:FVY115"/>
    <mergeCell ref="FVZ115:FWL115"/>
    <mergeCell ref="FWM115:FWY115"/>
    <mergeCell ref="FWZ115:FXL115"/>
    <mergeCell ref="FSM115:FSY115"/>
    <mergeCell ref="FSZ115:FTL115"/>
    <mergeCell ref="FTM115:FTY115"/>
    <mergeCell ref="FTZ115:FUL115"/>
    <mergeCell ref="FUM115:FUY115"/>
    <mergeCell ref="FPZ115:FQL115"/>
    <mergeCell ref="FQM115:FQY115"/>
    <mergeCell ref="FQZ115:FRL115"/>
    <mergeCell ref="FRM115:FRY115"/>
    <mergeCell ref="FRZ115:FSL115"/>
    <mergeCell ref="FNM115:FNY115"/>
    <mergeCell ref="FNZ115:FOL115"/>
    <mergeCell ref="FOM115:FOY115"/>
    <mergeCell ref="FOZ115:FPL115"/>
    <mergeCell ref="FPM115:FPY115"/>
    <mergeCell ref="FKZ115:FLL115"/>
    <mergeCell ref="FLM115:FLY115"/>
    <mergeCell ref="FLZ115:FML115"/>
    <mergeCell ref="FMM115:FMY115"/>
    <mergeCell ref="FMZ115:FNL115"/>
    <mergeCell ref="FIM115:FIY115"/>
    <mergeCell ref="FIZ115:FJL115"/>
    <mergeCell ref="FJM115:FJY115"/>
    <mergeCell ref="FJZ115:FKL115"/>
    <mergeCell ref="FKM115:FKY115"/>
    <mergeCell ref="FFZ115:FGL115"/>
    <mergeCell ref="FGM115:FGY115"/>
    <mergeCell ref="FGZ115:FHL115"/>
    <mergeCell ref="FHM115:FHY115"/>
    <mergeCell ref="FHZ115:FIL115"/>
    <mergeCell ref="FDM115:FDY115"/>
    <mergeCell ref="FDZ115:FEL115"/>
    <mergeCell ref="FEM115:FEY115"/>
    <mergeCell ref="FEZ115:FFL115"/>
    <mergeCell ref="FFM115:FFY115"/>
    <mergeCell ref="FAZ115:FBL115"/>
    <mergeCell ref="FBM115:FBY115"/>
    <mergeCell ref="FBZ115:FCL115"/>
    <mergeCell ref="FCM115:FCY115"/>
    <mergeCell ref="FCZ115:FDL115"/>
    <mergeCell ref="EYM115:EYY115"/>
    <mergeCell ref="EYZ115:EZL115"/>
    <mergeCell ref="EZM115:EZY115"/>
    <mergeCell ref="EZZ115:FAL115"/>
    <mergeCell ref="FAM115:FAY115"/>
    <mergeCell ref="EVZ115:EWL115"/>
    <mergeCell ref="EWM115:EWY115"/>
    <mergeCell ref="EWZ115:EXL115"/>
    <mergeCell ref="EXM115:EXY115"/>
    <mergeCell ref="EXZ115:EYL115"/>
    <mergeCell ref="ETM115:ETY115"/>
    <mergeCell ref="ETZ115:EUL115"/>
    <mergeCell ref="EUM115:EUY115"/>
    <mergeCell ref="EUZ115:EVL115"/>
    <mergeCell ref="EVM115:EVY115"/>
    <mergeCell ref="EQZ115:ERL115"/>
    <mergeCell ref="ERM115:ERY115"/>
    <mergeCell ref="ERZ115:ESL115"/>
    <mergeCell ref="ESM115:ESY115"/>
    <mergeCell ref="ESZ115:ETL115"/>
    <mergeCell ref="EOM115:EOY115"/>
    <mergeCell ref="EOZ115:EPL115"/>
    <mergeCell ref="EPM115:EPY115"/>
    <mergeCell ref="EPZ115:EQL115"/>
    <mergeCell ref="EQM115:EQY115"/>
    <mergeCell ref="ELZ115:EML115"/>
    <mergeCell ref="EMM115:EMY115"/>
    <mergeCell ref="EMZ115:ENL115"/>
    <mergeCell ref="ENM115:ENY115"/>
    <mergeCell ref="ENZ115:EOL115"/>
    <mergeCell ref="EJM115:EJY115"/>
    <mergeCell ref="EJZ115:EKL115"/>
    <mergeCell ref="EKM115:EKY115"/>
    <mergeCell ref="EKZ115:ELL115"/>
    <mergeCell ref="ELM115:ELY115"/>
    <mergeCell ref="EGZ115:EHL115"/>
    <mergeCell ref="EHM115:EHY115"/>
    <mergeCell ref="EHZ115:EIL115"/>
    <mergeCell ref="EIM115:EIY115"/>
    <mergeCell ref="EIZ115:EJL115"/>
    <mergeCell ref="EEM115:EEY115"/>
    <mergeCell ref="EEZ115:EFL115"/>
    <mergeCell ref="EFM115:EFY115"/>
    <mergeCell ref="EFZ115:EGL115"/>
    <mergeCell ref="EGM115:EGY115"/>
    <mergeCell ref="EBZ115:ECL115"/>
    <mergeCell ref="ECM115:ECY115"/>
    <mergeCell ref="ECZ115:EDL115"/>
    <mergeCell ref="EDM115:EDY115"/>
    <mergeCell ref="EDZ115:EEL115"/>
    <mergeCell ref="DZM115:DZY115"/>
    <mergeCell ref="DZZ115:EAL115"/>
    <mergeCell ref="EAM115:EAY115"/>
    <mergeCell ref="EAZ115:EBL115"/>
    <mergeCell ref="EBM115:EBY115"/>
    <mergeCell ref="DWZ115:DXL115"/>
    <mergeCell ref="DXM115:DXY115"/>
    <mergeCell ref="DXZ115:DYL115"/>
    <mergeCell ref="DYM115:DYY115"/>
    <mergeCell ref="DYZ115:DZL115"/>
    <mergeCell ref="DUM115:DUY115"/>
    <mergeCell ref="DUZ115:DVL115"/>
    <mergeCell ref="DVM115:DVY115"/>
    <mergeCell ref="DVZ115:DWL115"/>
    <mergeCell ref="DWM115:DWY115"/>
    <mergeCell ref="DRZ115:DSL115"/>
    <mergeCell ref="DSM115:DSY115"/>
    <mergeCell ref="DSZ115:DTL115"/>
    <mergeCell ref="DTM115:DTY115"/>
    <mergeCell ref="DTZ115:DUL115"/>
    <mergeCell ref="DPM115:DPY115"/>
    <mergeCell ref="DPZ115:DQL115"/>
    <mergeCell ref="DQM115:DQY115"/>
    <mergeCell ref="DQZ115:DRL115"/>
    <mergeCell ref="DRM115:DRY115"/>
    <mergeCell ref="DMZ115:DNL115"/>
    <mergeCell ref="DNM115:DNY115"/>
    <mergeCell ref="DNZ115:DOL115"/>
    <mergeCell ref="DOM115:DOY115"/>
    <mergeCell ref="DOZ115:DPL115"/>
    <mergeCell ref="DKM115:DKY115"/>
    <mergeCell ref="DKZ115:DLL115"/>
    <mergeCell ref="DLM115:DLY115"/>
    <mergeCell ref="DLZ115:DML115"/>
    <mergeCell ref="DMM115:DMY115"/>
    <mergeCell ref="DHZ115:DIL115"/>
    <mergeCell ref="DIM115:DIY115"/>
    <mergeCell ref="DIZ115:DJL115"/>
    <mergeCell ref="DJM115:DJY115"/>
    <mergeCell ref="DJZ115:DKL115"/>
    <mergeCell ref="DFM115:DFY115"/>
    <mergeCell ref="DFZ115:DGL115"/>
    <mergeCell ref="DGM115:DGY115"/>
    <mergeCell ref="DGZ115:DHL115"/>
    <mergeCell ref="DHM115:DHY115"/>
    <mergeCell ref="DCZ115:DDL115"/>
    <mergeCell ref="DDM115:DDY115"/>
    <mergeCell ref="DDZ115:DEL115"/>
    <mergeCell ref="DEM115:DEY115"/>
    <mergeCell ref="DEZ115:DFL115"/>
    <mergeCell ref="DAM115:DAY115"/>
    <mergeCell ref="DAZ115:DBL115"/>
    <mergeCell ref="DBM115:DBY115"/>
    <mergeCell ref="DBZ115:DCL115"/>
    <mergeCell ref="DCM115:DCY115"/>
    <mergeCell ref="CXZ115:CYL115"/>
    <mergeCell ref="CYM115:CYY115"/>
    <mergeCell ref="CYZ115:CZL115"/>
    <mergeCell ref="CZM115:CZY115"/>
    <mergeCell ref="CZZ115:DAL115"/>
    <mergeCell ref="CVM115:CVY115"/>
    <mergeCell ref="CVZ115:CWL115"/>
    <mergeCell ref="CWM115:CWY115"/>
    <mergeCell ref="CWZ115:CXL115"/>
    <mergeCell ref="CXM115:CXY115"/>
    <mergeCell ref="CSZ115:CTL115"/>
    <mergeCell ref="CTM115:CTY115"/>
    <mergeCell ref="CTZ115:CUL115"/>
    <mergeCell ref="CUM115:CUY115"/>
    <mergeCell ref="CUZ115:CVL115"/>
    <mergeCell ref="CQM115:CQY115"/>
    <mergeCell ref="CQZ115:CRL115"/>
    <mergeCell ref="CRM115:CRY115"/>
    <mergeCell ref="CRZ115:CSL115"/>
    <mergeCell ref="CSM115:CSY115"/>
    <mergeCell ref="CNZ115:COL115"/>
    <mergeCell ref="COM115:COY115"/>
    <mergeCell ref="COZ115:CPL115"/>
    <mergeCell ref="CPM115:CPY115"/>
    <mergeCell ref="CPZ115:CQL115"/>
    <mergeCell ref="CLM115:CLY115"/>
    <mergeCell ref="CLZ115:CML115"/>
    <mergeCell ref="CMM115:CMY115"/>
    <mergeCell ref="CMZ115:CNL115"/>
    <mergeCell ref="CNM115:CNY115"/>
    <mergeCell ref="CIZ115:CJL115"/>
    <mergeCell ref="CJM115:CJY115"/>
    <mergeCell ref="CJZ115:CKL115"/>
    <mergeCell ref="CKM115:CKY115"/>
    <mergeCell ref="CKZ115:CLL115"/>
    <mergeCell ref="CGM115:CGY115"/>
    <mergeCell ref="CGZ115:CHL115"/>
    <mergeCell ref="CHM115:CHY115"/>
    <mergeCell ref="CHZ115:CIL115"/>
    <mergeCell ref="CIM115:CIY115"/>
    <mergeCell ref="CDZ115:CEL115"/>
    <mergeCell ref="CEM115:CEY115"/>
    <mergeCell ref="CEZ115:CFL115"/>
    <mergeCell ref="CFM115:CFY115"/>
    <mergeCell ref="CFZ115:CGL115"/>
    <mergeCell ref="CBM115:CBY115"/>
    <mergeCell ref="CBZ115:CCL115"/>
    <mergeCell ref="CCM115:CCY115"/>
    <mergeCell ref="CCZ115:CDL115"/>
    <mergeCell ref="CDM115:CDY115"/>
    <mergeCell ref="BYZ115:BZL115"/>
    <mergeCell ref="BZM115:BZY115"/>
    <mergeCell ref="BZZ115:CAL115"/>
    <mergeCell ref="CAM115:CAY115"/>
    <mergeCell ref="CAZ115:CBL115"/>
    <mergeCell ref="BWM115:BWY115"/>
    <mergeCell ref="BWZ115:BXL115"/>
    <mergeCell ref="BXM115:BXY115"/>
    <mergeCell ref="BXZ115:BYL115"/>
    <mergeCell ref="BYM115:BYY115"/>
    <mergeCell ref="BTZ115:BUL115"/>
    <mergeCell ref="BUM115:BUY115"/>
    <mergeCell ref="BUZ115:BVL115"/>
    <mergeCell ref="BVM115:BVY115"/>
    <mergeCell ref="BVZ115:BWL115"/>
    <mergeCell ref="BRM115:BRY115"/>
    <mergeCell ref="BRZ115:BSL115"/>
    <mergeCell ref="BSM115:BSY115"/>
    <mergeCell ref="BSZ115:BTL115"/>
    <mergeCell ref="BTM115:BTY115"/>
    <mergeCell ref="BOZ115:BPL115"/>
    <mergeCell ref="BPM115:BPY115"/>
    <mergeCell ref="BPZ115:BQL115"/>
    <mergeCell ref="BQM115:BQY115"/>
    <mergeCell ref="BQZ115:BRL115"/>
    <mergeCell ref="BMM115:BMY115"/>
    <mergeCell ref="BMZ115:BNL115"/>
    <mergeCell ref="BNM115:BNY115"/>
    <mergeCell ref="BNZ115:BOL115"/>
    <mergeCell ref="BOM115:BOY115"/>
    <mergeCell ref="BJZ115:BKL115"/>
    <mergeCell ref="BKM115:BKY115"/>
    <mergeCell ref="BKZ115:BLL115"/>
    <mergeCell ref="BLM115:BLY115"/>
    <mergeCell ref="BLZ115:BML115"/>
    <mergeCell ref="BHM115:BHY115"/>
    <mergeCell ref="BHZ115:BIL115"/>
    <mergeCell ref="BIM115:BIY115"/>
    <mergeCell ref="BIZ115:BJL115"/>
    <mergeCell ref="BJM115:BJY115"/>
    <mergeCell ref="BEZ115:BFL115"/>
    <mergeCell ref="BFM115:BFY115"/>
    <mergeCell ref="BFZ115:BGL115"/>
    <mergeCell ref="BGM115:BGY115"/>
    <mergeCell ref="BGZ115:BHL115"/>
    <mergeCell ref="BCM115:BCY115"/>
    <mergeCell ref="BCZ115:BDL115"/>
    <mergeCell ref="BDM115:BDY115"/>
    <mergeCell ref="BDZ115:BEL115"/>
    <mergeCell ref="BEM115:BEY115"/>
    <mergeCell ref="AZZ115:BAL115"/>
    <mergeCell ref="BAM115:BAY115"/>
    <mergeCell ref="BAZ115:BBL115"/>
    <mergeCell ref="BBM115:BBY115"/>
    <mergeCell ref="BBZ115:BCL115"/>
    <mergeCell ref="AXM115:AXY115"/>
    <mergeCell ref="AXZ115:AYL115"/>
    <mergeCell ref="AYM115:AYY115"/>
    <mergeCell ref="AYZ115:AZL115"/>
    <mergeCell ref="AZM115:AZY115"/>
    <mergeCell ref="AUZ115:AVL115"/>
    <mergeCell ref="AVM115:AVY115"/>
    <mergeCell ref="AVZ115:AWL115"/>
    <mergeCell ref="AWM115:AWY115"/>
    <mergeCell ref="AWZ115:AXL115"/>
    <mergeCell ref="ASM115:ASY115"/>
    <mergeCell ref="ASZ115:ATL115"/>
    <mergeCell ref="ATM115:ATY115"/>
    <mergeCell ref="ATZ115:AUL115"/>
    <mergeCell ref="AUM115:AUY115"/>
    <mergeCell ref="APZ115:AQL115"/>
    <mergeCell ref="AQM115:AQY115"/>
    <mergeCell ref="AQZ115:ARL115"/>
    <mergeCell ref="ARM115:ARY115"/>
    <mergeCell ref="ARZ115:ASL115"/>
    <mergeCell ref="ANM115:ANY115"/>
    <mergeCell ref="ANZ115:AOL115"/>
    <mergeCell ref="AOM115:AOY115"/>
    <mergeCell ref="AOZ115:APL115"/>
    <mergeCell ref="APM115:APY115"/>
    <mergeCell ref="AKZ115:ALL115"/>
    <mergeCell ref="ALM115:ALY115"/>
    <mergeCell ref="ALZ115:AML115"/>
    <mergeCell ref="AMM115:AMY115"/>
    <mergeCell ref="AMZ115:ANL115"/>
    <mergeCell ref="AIM115:AIY115"/>
    <mergeCell ref="AIZ115:AJL115"/>
    <mergeCell ref="AJM115:AJY115"/>
    <mergeCell ref="AJZ115:AKL115"/>
    <mergeCell ref="AKM115:AKY115"/>
    <mergeCell ref="AFZ115:AGL115"/>
    <mergeCell ref="AGM115:AGY115"/>
    <mergeCell ref="AGZ115:AHL115"/>
    <mergeCell ref="AHM115:AHY115"/>
    <mergeCell ref="AHZ115:AIL115"/>
    <mergeCell ref="ADM115:ADY115"/>
    <mergeCell ref="ADZ115:AEL115"/>
    <mergeCell ref="AEM115:AEY115"/>
    <mergeCell ref="AEZ115:AFL115"/>
    <mergeCell ref="AFM115:AFY115"/>
    <mergeCell ref="AAZ115:ABL115"/>
    <mergeCell ref="ABM115:ABY115"/>
    <mergeCell ref="ABZ115:ACL115"/>
    <mergeCell ref="ACM115:ACY115"/>
    <mergeCell ref="ACZ115:ADL115"/>
    <mergeCell ref="YM115:YY115"/>
    <mergeCell ref="YZ115:ZL115"/>
    <mergeCell ref="ZM115:ZY115"/>
    <mergeCell ref="ZZ115:AAL115"/>
    <mergeCell ref="AAM115:AAY115"/>
    <mergeCell ref="VZ115:WL115"/>
    <mergeCell ref="WM115:WY115"/>
    <mergeCell ref="WZ115:XL115"/>
    <mergeCell ref="XM115:XY115"/>
    <mergeCell ref="XZ115:YL115"/>
    <mergeCell ref="TM115:TY115"/>
    <mergeCell ref="TZ115:UL115"/>
    <mergeCell ref="UM115:UY115"/>
    <mergeCell ref="UZ115:VL115"/>
    <mergeCell ref="VM115:VY115"/>
    <mergeCell ref="QZ115:RL115"/>
    <mergeCell ref="RM115:RY115"/>
    <mergeCell ref="RZ115:SL115"/>
    <mergeCell ref="SM115:SY115"/>
    <mergeCell ref="SZ115:TL115"/>
    <mergeCell ref="OM115:OY115"/>
    <mergeCell ref="OZ115:PL115"/>
    <mergeCell ref="PM115:PY115"/>
    <mergeCell ref="PZ115:QL115"/>
    <mergeCell ref="QM115:QY115"/>
    <mergeCell ref="LZ115:ML115"/>
    <mergeCell ref="MM115:MY115"/>
    <mergeCell ref="MZ115:NL115"/>
    <mergeCell ref="NM115:NY115"/>
    <mergeCell ref="NZ115:OL115"/>
    <mergeCell ref="JM115:JY115"/>
    <mergeCell ref="JZ115:KL115"/>
    <mergeCell ref="KM115:KY115"/>
    <mergeCell ref="KZ115:LL115"/>
    <mergeCell ref="LM115:LY115"/>
    <mergeCell ref="GZ115:HL115"/>
    <mergeCell ref="HM115:HY115"/>
    <mergeCell ref="HZ115:IL115"/>
    <mergeCell ref="IM115:IY115"/>
    <mergeCell ref="IZ115:JL115"/>
    <mergeCell ref="EM115:EY115"/>
    <mergeCell ref="EZ115:FL115"/>
    <mergeCell ref="FM115:FY115"/>
    <mergeCell ref="FZ115:GL115"/>
    <mergeCell ref="GM115:GY115"/>
    <mergeCell ref="BZ115:CL115"/>
    <mergeCell ref="CM115:CY115"/>
    <mergeCell ref="CZ115:DL115"/>
    <mergeCell ref="DM115:DY115"/>
    <mergeCell ref="DZ115:EL115"/>
    <mergeCell ref="M115:Y115"/>
    <mergeCell ref="Z115:AL115"/>
    <mergeCell ref="AM115:AY115"/>
    <mergeCell ref="AZ115:BL115"/>
    <mergeCell ref="BM115:BY115"/>
    <mergeCell ref="XCZ114:XDL114"/>
    <mergeCell ref="XDM114:XDY114"/>
    <mergeCell ref="XDZ114:XEL114"/>
    <mergeCell ref="XEM114:XEY114"/>
    <mergeCell ref="XEZ114:XFC114"/>
    <mergeCell ref="XAM114:XAY114"/>
    <mergeCell ref="XAZ114:XBL114"/>
    <mergeCell ref="XBM114:XBY114"/>
    <mergeCell ref="XBZ114:XCL114"/>
    <mergeCell ref="XCM114:XCY114"/>
    <mergeCell ref="WXZ114:WYL114"/>
    <mergeCell ref="WYM114:WYY114"/>
    <mergeCell ref="WYZ114:WZL114"/>
    <mergeCell ref="WZM114:WZY114"/>
    <mergeCell ref="WZZ114:XAL114"/>
    <mergeCell ref="WVM114:WVY114"/>
    <mergeCell ref="WVZ114:WWL114"/>
    <mergeCell ref="WWM114:WWY114"/>
    <mergeCell ref="WWZ114:WXL114"/>
    <mergeCell ref="WXM114:WXY114"/>
    <mergeCell ref="WSZ114:WTL114"/>
    <mergeCell ref="WTM114:WTY114"/>
    <mergeCell ref="WTZ114:WUL114"/>
    <mergeCell ref="WUM114:WUY114"/>
    <mergeCell ref="WUZ114:WVL114"/>
    <mergeCell ref="WQM114:WQY114"/>
    <mergeCell ref="WQZ114:WRL114"/>
    <mergeCell ref="WRM114:WRY114"/>
    <mergeCell ref="WRZ114:WSL114"/>
    <mergeCell ref="WSM114:WSY114"/>
    <mergeCell ref="WNZ114:WOL114"/>
    <mergeCell ref="WOM114:WOY114"/>
    <mergeCell ref="WOZ114:WPL114"/>
    <mergeCell ref="WPM114:WPY114"/>
    <mergeCell ref="WPZ114:WQL114"/>
    <mergeCell ref="WLM114:WLY114"/>
    <mergeCell ref="WLZ114:WML114"/>
    <mergeCell ref="WMM114:WMY114"/>
    <mergeCell ref="WMZ114:WNL114"/>
    <mergeCell ref="WNM114:WNY114"/>
    <mergeCell ref="WIZ114:WJL114"/>
    <mergeCell ref="WJM114:WJY114"/>
    <mergeCell ref="WJZ114:WKL114"/>
    <mergeCell ref="WKM114:WKY114"/>
    <mergeCell ref="WKZ114:WLL114"/>
    <mergeCell ref="WGM114:WGY114"/>
    <mergeCell ref="WGZ114:WHL114"/>
    <mergeCell ref="WHM114:WHY114"/>
    <mergeCell ref="WHZ114:WIL114"/>
    <mergeCell ref="WIM114:WIY114"/>
    <mergeCell ref="WDZ114:WEL114"/>
    <mergeCell ref="WEM114:WEY114"/>
    <mergeCell ref="WEZ114:WFL114"/>
    <mergeCell ref="WFM114:WFY114"/>
    <mergeCell ref="WFZ114:WGL114"/>
    <mergeCell ref="WBM114:WBY114"/>
    <mergeCell ref="WBZ114:WCL114"/>
    <mergeCell ref="WCM114:WCY114"/>
    <mergeCell ref="WCZ114:WDL114"/>
    <mergeCell ref="WDM114:WDY114"/>
    <mergeCell ref="VYZ114:VZL114"/>
    <mergeCell ref="VZM114:VZY114"/>
    <mergeCell ref="VZZ114:WAL114"/>
    <mergeCell ref="WAM114:WAY114"/>
    <mergeCell ref="WAZ114:WBL114"/>
    <mergeCell ref="VWM114:VWY114"/>
    <mergeCell ref="VWZ114:VXL114"/>
    <mergeCell ref="VXM114:VXY114"/>
    <mergeCell ref="VXZ114:VYL114"/>
    <mergeCell ref="VYM114:VYY114"/>
    <mergeCell ref="VTZ114:VUL114"/>
    <mergeCell ref="VUM114:VUY114"/>
    <mergeCell ref="VUZ114:VVL114"/>
    <mergeCell ref="VVM114:VVY114"/>
    <mergeCell ref="VVZ114:VWL114"/>
    <mergeCell ref="VRM114:VRY114"/>
    <mergeCell ref="VRZ114:VSL114"/>
    <mergeCell ref="VSM114:VSY114"/>
    <mergeCell ref="VSZ114:VTL114"/>
    <mergeCell ref="VTM114:VTY114"/>
    <mergeCell ref="VOZ114:VPL114"/>
    <mergeCell ref="VPM114:VPY114"/>
    <mergeCell ref="VPZ114:VQL114"/>
    <mergeCell ref="VQM114:VQY114"/>
    <mergeCell ref="VQZ114:VRL114"/>
    <mergeCell ref="VMM114:VMY114"/>
    <mergeCell ref="VMZ114:VNL114"/>
    <mergeCell ref="VNM114:VNY114"/>
    <mergeCell ref="VNZ114:VOL114"/>
    <mergeCell ref="VOM114:VOY114"/>
    <mergeCell ref="VJZ114:VKL114"/>
    <mergeCell ref="VKM114:VKY114"/>
    <mergeCell ref="VKZ114:VLL114"/>
    <mergeCell ref="VLM114:VLY114"/>
    <mergeCell ref="VLZ114:VML114"/>
    <mergeCell ref="VHM114:VHY114"/>
    <mergeCell ref="VHZ114:VIL114"/>
    <mergeCell ref="VIM114:VIY114"/>
    <mergeCell ref="VIZ114:VJL114"/>
    <mergeCell ref="VJM114:VJY114"/>
    <mergeCell ref="VEZ114:VFL114"/>
    <mergeCell ref="VFM114:VFY114"/>
    <mergeCell ref="VFZ114:VGL114"/>
    <mergeCell ref="VGM114:VGY114"/>
    <mergeCell ref="VGZ114:VHL114"/>
    <mergeCell ref="VCM114:VCY114"/>
    <mergeCell ref="VCZ114:VDL114"/>
    <mergeCell ref="VDM114:VDY114"/>
    <mergeCell ref="VDZ114:VEL114"/>
    <mergeCell ref="VEM114:VEY114"/>
    <mergeCell ref="UZZ114:VAL114"/>
    <mergeCell ref="VAM114:VAY114"/>
    <mergeCell ref="VAZ114:VBL114"/>
    <mergeCell ref="VBM114:VBY114"/>
    <mergeCell ref="VBZ114:VCL114"/>
    <mergeCell ref="UXM114:UXY114"/>
    <mergeCell ref="UXZ114:UYL114"/>
    <mergeCell ref="UYM114:UYY114"/>
    <mergeCell ref="UYZ114:UZL114"/>
    <mergeCell ref="UZM114:UZY114"/>
    <mergeCell ref="UUZ114:UVL114"/>
    <mergeCell ref="UVM114:UVY114"/>
    <mergeCell ref="UVZ114:UWL114"/>
    <mergeCell ref="UWM114:UWY114"/>
    <mergeCell ref="UWZ114:UXL114"/>
    <mergeCell ref="USM114:USY114"/>
    <mergeCell ref="USZ114:UTL114"/>
    <mergeCell ref="UTM114:UTY114"/>
    <mergeCell ref="UTZ114:UUL114"/>
    <mergeCell ref="UUM114:UUY114"/>
    <mergeCell ref="UPZ114:UQL114"/>
    <mergeCell ref="UQM114:UQY114"/>
    <mergeCell ref="UQZ114:URL114"/>
    <mergeCell ref="URM114:URY114"/>
    <mergeCell ref="URZ114:USL114"/>
    <mergeCell ref="UNM114:UNY114"/>
    <mergeCell ref="UNZ114:UOL114"/>
    <mergeCell ref="UOM114:UOY114"/>
    <mergeCell ref="UOZ114:UPL114"/>
    <mergeCell ref="UPM114:UPY114"/>
    <mergeCell ref="UKZ114:ULL114"/>
    <mergeCell ref="ULM114:ULY114"/>
    <mergeCell ref="ULZ114:UML114"/>
    <mergeCell ref="UMM114:UMY114"/>
    <mergeCell ref="UMZ114:UNL114"/>
    <mergeCell ref="UIM114:UIY114"/>
    <mergeCell ref="UIZ114:UJL114"/>
    <mergeCell ref="UJM114:UJY114"/>
    <mergeCell ref="UJZ114:UKL114"/>
    <mergeCell ref="UKM114:UKY114"/>
    <mergeCell ref="UFZ114:UGL114"/>
    <mergeCell ref="UGM114:UGY114"/>
    <mergeCell ref="UGZ114:UHL114"/>
    <mergeCell ref="UHM114:UHY114"/>
    <mergeCell ref="UHZ114:UIL114"/>
    <mergeCell ref="UDM114:UDY114"/>
    <mergeCell ref="UDZ114:UEL114"/>
    <mergeCell ref="UEM114:UEY114"/>
    <mergeCell ref="UEZ114:UFL114"/>
    <mergeCell ref="UFM114:UFY114"/>
    <mergeCell ref="UAZ114:UBL114"/>
    <mergeCell ref="UBM114:UBY114"/>
    <mergeCell ref="UBZ114:UCL114"/>
    <mergeCell ref="UCM114:UCY114"/>
    <mergeCell ref="UCZ114:UDL114"/>
    <mergeCell ref="TYM114:TYY114"/>
    <mergeCell ref="TYZ114:TZL114"/>
    <mergeCell ref="TZM114:TZY114"/>
    <mergeCell ref="TZZ114:UAL114"/>
    <mergeCell ref="UAM114:UAY114"/>
    <mergeCell ref="TVZ114:TWL114"/>
    <mergeCell ref="TWM114:TWY114"/>
    <mergeCell ref="TWZ114:TXL114"/>
    <mergeCell ref="TXM114:TXY114"/>
    <mergeCell ref="TXZ114:TYL114"/>
    <mergeCell ref="TTM114:TTY114"/>
    <mergeCell ref="TTZ114:TUL114"/>
    <mergeCell ref="TUM114:TUY114"/>
    <mergeCell ref="TUZ114:TVL114"/>
    <mergeCell ref="TVM114:TVY114"/>
    <mergeCell ref="TQZ114:TRL114"/>
    <mergeCell ref="TRM114:TRY114"/>
    <mergeCell ref="TRZ114:TSL114"/>
    <mergeCell ref="TSM114:TSY114"/>
    <mergeCell ref="TSZ114:TTL114"/>
    <mergeCell ref="TOM114:TOY114"/>
    <mergeCell ref="TOZ114:TPL114"/>
    <mergeCell ref="TPM114:TPY114"/>
    <mergeCell ref="TPZ114:TQL114"/>
    <mergeCell ref="TQM114:TQY114"/>
    <mergeCell ref="TLZ114:TML114"/>
    <mergeCell ref="TMM114:TMY114"/>
    <mergeCell ref="TMZ114:TNL114"/>
    <mergeCell ref="TNM114:TNY114"/>
    <mergeCell ref="TNZ114:TOL114"/>
    <mergeCell ref="TJM114:TJY114"/>
    <mergeCell ref="TJZ114:TKL114"/>
    <mergeCell ref="TKM114:TKY114"/>
    <mergeCell ref="TKZ114:TLL114"/>
    <mergeCell ref="TLM114:TLY114"/>
    <mergeCell ref="TGZ114:THL114"/>
    <mergeCell ref="THM114:THY114"/>
    <mergeCell ref="THZ114:TIL114"/>
    <mergeCell ref="TIM114:TIY114"/>
    <mergeCell ref="TIZ114:TJL114"/>
    <mergeCell ref="TEM114:TEY114"/>
    <mergeCell ref="TEZ114:TFL114"/>
    <mergeCell ref="TFM114:TFY114"/>
    <mergeCell ref="TFZ114:TGL114"/>
    <mergeCell ref="TGM114:TGY114"/>
    <mergeCell ref="TBZ114:TCL114"/>
    <mergeCell ref="TCM114:TCY114"/>
    <mergeCell ref="TCZ114:TDL114"/>
    <mergeCell ref="TDM114:TDY114"/>
    <mergeCell ref="TDZ114:TEL114"/>
    <mergeCell ref="SZM114:SZY114"/>
    <mergeCell ref="SZZ114:TAL114"/>
    <mergeCell ref="TAM114:TAY114"/>
    <mergeCell ref="TAZ114:TBL114"/>
    <mergeCell ref="TBM114:TBY114"/>
    <mergeCell ref="SWZ114:SXL114"/>
    <mergeCell ref="SXM114:SXY114"/>
    <mergeCell ref="SXZ114:SYL114"/>
    <mergeCell ref="SYM114:SYY114"/>
    <mergeCell ref="SYZ114:SZL114"/>
    <mergeCell ref="SUM114:SUY114"/>
    <mergeCell ref="SUZ114:SVL114"/>
    <mergeCell ref="SVM114:SVY114"/>
    <mergeCell ref="SVZ114:SWL114"/>
    <mergeCell ref="SWM114:SWY114"/>
    <mergeCell ref="SRZ114:SSL114"/>
    <mergeCell ref="SSM114:SSY114"/>
    <mergeCell ref="SSZ114:STL114"/>
    <mergeCell ref="STM114:STY114"/>
    <mergeCell ref="STZ114:SUL114"/>
    <mergeCell ref="SPM114:SPY114"/>
    <mergeCell ref="SPZ114:SQL114"/>
    <mergeCell ref="SQM114:SQY114"/>
    <mergeCell ref="SQZ114:SRL114"/>
    <mergeCell ref="SRM114:SRY114"/>
    <mergeCell ref="SMZ114:SNL114"/>
    <mergeCell ref="SNM114:SNY114"/>
    <mergeCell ref="SNZ114:SOL114"/>
    <mergeCell ref="SOM114:SOY114"/>
    <mergeCell ref="SOZ114:SPL114"/>
    <mergeCell ref="SKM114:SKY114"/>
    <mergeCell ref="SKZ114:SLL114"/>
    <mergeCell ref="SLM114:SLY114"/>
    <mergeCell ref="SLZ114:SML114"/>
    <mergeCell ref="SMM114:SMY114"/>
    <mergeCell ref="SHZ114:SIL114"/>
    <mergeCell ref="SIM114:SIY114"/>
    <mergeCell ref="SIZ114:SJL114"/>
    <mergeCell ref="SJM114:SJY114"/>
    <mergeCell ref="SJZ114:SKL114"/>
    <mergeCell ref="SFM114:SFY114"/>
    <mergeCell ref="SFZ114:SGL114"/>
    <mergeCell ref="SGM114:SGY114"/>
    <mergeCell ref="SGZ114:SHL114"/>
    <mergeCell ref="SHM114:SHY114"/>
    <mergeCell ref="SCZ114:SDL114"/>
    <mergeCell ref="SDM114:SDY114"/>
    <mergeCell ref="SDZ114:SEL114"/>
    <mergeCell ref="SEM114:SEY114"/>
    <mergeCell ref="SEZ114:SFL114"/>
    <mergeCell ref="SAM114:SAY114"/>
    <mergeCell ref="SAZ114:SBL114"/>
    <mergeCell ref="SBM114:SBY114"/>
    <mergeCell ref="SBZ114:SCL114"/>
    <mergeCell ref="SCM114:SCY114"/>
    <mergeCell ref="RXZ114:RYL114"/>
    <mergeCell ref="RYM114:RYY114"/>
    <mergeCell ref="RYZ114:RZL114"/>
    <mergeCell ref="RZM114:RZY114"/>
    <mergeCell ref="RZZ114:SAL114"/>
    <mergeCell ref="RVM114:RVY114"/>
    <mergeCell ref="RVZ114:RWL114"/>
    <mergeCell ref="RWM114:RWY114"/>
    <mergeCell ref="RWZ114:RXL114"/>
    <mergeCell ref="RXM114:RXY114"/>
    <mergeCell ref="RSZ114:RTL114"/>
    <mergeCell ref="RTM114:RTY114"/>
    <mergeCell ref="RTZ114:RUL114"/>
    <mergeCell ref="RUM114:RUY114"/>
    <mergeCell ref="RUZ114:RVL114"/>
    <mergeCell ref="RQM114:RQY114"/>
    <mergeCell ref="RQZ114:RRL114"/>
    <mergeCell ref="RRM114:RRY114"/>
    <mergeCell ref="RRZ114:RSL114"/>
    <mergeCell ref="RSM114:RSY114"/>
    <mergeCell ref="RNZ114:ROL114"/>
    <mergeCell ref="ROM114:ROY114"/>
    <mergeCell ref="ROZ114:RPL114"/>
    <mergeCell ref="RPM114:RPY114"/>
    <mergeCell ref="RPZ114:RQL114"/>
    <mergeCell ref="RLM114:RLY114"/>
    <mergeCell ref="RLZ114:RML114"/>
    <mergeCell ref="RMM114:RMY114"/>
    <mergeCell ref="RMZ114:RNL114"/>
    <mergeCell ref="RNM114:RNY114"/>
    <mergeCell ref="RIZ114:RJL114"/>
    <mergeCell ref="RJM114:RJY114"/>
    <mergeCell ref="RJZ114:RKL114"/>
    <mergeCell ref="RKM114:RKY114"/>
    <mergeCell ref="RKZ114:RLL114"/>
    <mergeCell ref="RGM114:RGY114"/>
    <mergeCell ref="RGZ114:RHL114"/>
    <mergeCell ref="RHM114:RHY114"/>
    <mergeCell ref="RHZ114:RIL114"/>
    <mergeCell ref="RIM114:RIY114"/>
    <mergeCell ref="RDZ114:REL114"/>
    <mergeCell ref="REM114:REY114"/>
    <mergeCell ref="REZ114:RFL114"/>
    <mergeCell ref="RFM114:RFY114"/>
    <mergeCell ref="RFZ114:RGL114"/>
    <mergeCell ref="RBM114:RBY114"/>
    <mergeCell ref="RBZ114:RCL114"/>
    <mergeCell ref="RCM114:RCY114"/>
    <mergeCell ref="RCZ114:RDL114"/>
    <mergeCell ref="RDM114:RDY114"/>
    <mergeCell ref="QYZ114:QZL114"/>
    <mergeCell ref="QZM114:QZY114"/>
    <mergeCell ref="QZZ114:RAL114"/>
    <mergeCell ref="RAM114:RAY114"/>
    <mergeCell ref="RAZ114:RBL114"/>
    <mergeCell ref="QWM114:QWY114"/>
    <mergeCell ref="QWZ114:QXL114"/>
    <mergeCell ref="QXM114:QXY114"/>
    <mergeCell ref="QXZ114:QYL114"/>
    <mergeCell ref="QYM114:QYY114"/>
    <mergeCell ref="QTZ114:QUL114"/>
    <mergeCell ref="QUM114:QUY114"/>
    <mergeCell ref="QUZ114:QVL114"/>
    <mergeCell ref="QVM114:QVY114"/>
    <mergeCell ref="QVZ114:QWL114"/>
    <mergeCell ref="QRM114:QRY114"/>
    <mergeCell ref="QRZ114:QSL114"/>
    <mergeCell ref="QSM114:QSY114"/>
    <mergeCell ref="QSZ114:QTL114"/>
    <mergeCell ref="QTM114:QTY114"/>
    <mergeCell ref="QOZ114:QPL114"/>
    <mergeCell ref="QPM114:QPY114"/>
    <mergeCell ref="QPZ114:QQL114"/>
    <mergeCell ref="QQM114:QQY114"/>
    <mergeCell ref="QQZ114:QRL114"/>
    <mergeCell ref="QMM114:QMY114"/>
    <mergeCell ref="QMZ114:QNL114"/>
    <mergeCell ref="QNM114:QNY114"/>
    <mergeCell ref="QNZ114:QOL114"/>
    <mergeCell ref="QOM114:QOY114"/>
    <mergeCell ref="QJZ114:QKL114"/>
    <mergeCell ref="QKM114:QKY114"/>
    <mergeCell ref="QKZ114:QLL114"/>
    <mergeCell ref="QLM114:QLY114"/>
    <mergeCell ref="QLZ114:QML114"/>
    <mergeCell ref="QHM114:QHY114"/>
    <mergeCell ref="QHZ114:QIL114"/>
    <mergeCell ref="QIM114:QIY114"/>
    <mergeCell ref="QIZ114:QJL114"/>
    <mergeCell ref="QJM114:QJY114"/>
    <mergeCell ref="QEZ114:QFL114"/>
    <mergeCell ref="QFM114:QFY114"/>
    <mergeCell ref="QFZ114:QGL114"/>
    <mergeCell ref="QGM114:QGY114"/>
    <mergeCell ref="QGZ114:QHL114"/>
    <mergeCell ref="QCM114:QCY114"/>
    <mergeCell ref="QCZ114:QDL114"/>
    <mergeCell ref="QDM114:QDY114"/>
    <mergeCell ref="QDZ114:QEL114"/>
    <mergeCell ref="QEM114:QEY114"/>
    <mergeCell ref="PZZ114:QAL114"/>
    <mergeCell ref="QAM114:QAY114"/>
    <mergeCell ref="QAZ114:QBL114"/>
    <mergeCell ref="QBM114:QBY114"/>
    <mergeCell ref="QBZ114:QCL114"/>
    <mergeCell ref="PXM114:PXY114"/>
    <mergeCell ref="PXZ114:PYL114"/>
    <mergeCell ref="PYM114:PYY114"/>
    <mergeCell ref="PYZ114:PZL114"/>
    <mergeCell ref="PZM114:PZY114"/>
    <mergeCell ref="PUZ114:PVL114"/>
    <mergeCell ref="PVM114:PVY114"/>
    <mergeCell ref="PVZ114:PWL114"/>
    <mergeCell ref="PWM114:PWY114"/>
    <mergeCell ref="PWZ114:PXL114"/>
    <mergeCell ref="PSM114:PSY114"/>
    <mergeCell ref="PSZ114:PTL114"/>
    <mergeCell ref="PTM114:PTY114"/>
    <mergeCell ref="PTZ114:PUL114"/>
    <mergeCell ref="PUM114:PUY114"/>
    <mergeCell ref="PPZ114:PQL114"/>
    <mergeCell ref="PQM114:PQY114"/>
    <mergeCell ref="PQZ114:PRL114"/>
    <mergeCell ref="PRM114:PRY114"/>
    <mergeCell ref="PRZ114:PSL114"/>
    <mergeCell ref="PNM114:PNY114"/>
    <mergeCell ref="PNZ114:POL114"/>
    <mergeCell ref="POM114:POY114"/>
    <mergeCell ref="POZ114:PPL114"/>
    <mergeCell ref="PPM114:PPY114"/>
    <mergeCell ref="PKZ114:PLL114"/>
    <mergeCell ref="PLM114:PLY114"/>
    <mergeCell ref="PLZ114:PML114"/>
    <mergeCell ref="PMM114:PMY114"/>
    <mergeCell ref="PMZ114:PNL114"/>
    <mergeCell ref="PIM114:PIY114"/>
    <mergeCell ref="PIZ114:PJL114"/>
    <mergeCell ref="PJM114:PJY114"/>
    <mergeCell ref="PJZ114:PKL114"/>
    <mergeCell ref="PKM114:PKY114"/>
    <mergeCell ref="PFZ114:PGL114"/>
    <mergeCell ref="PGM114:PGY114"/>
    <mergeCell ref="PGZ114:PHL114"/>
    <mergeCell ref="PHM114:PHY114"/>
    <mergeCell ref="PHZ114:PIL114"/>
    <mergeCell ref="PDM114:PDY114"/>
    <mergeCell ref="PDZ114:PEL114"/>
    <mergeCell ref="PEM114:PEY114"/>
    <mergeCell ref="PEZ114:PFL114"/>
    <mergeCell ref="PFM114:PFY114"/>
    <mergeCell ref="PAZ114:PBL114"/>
    <mergeCell ref="PBM114:PBY114"/>
    <mergeCell ref="PBZ114:PCL114"/>
    <mergeCell ref="PCM114:PCY114"/>
    <mergeCell ref="PCZ114:PDL114"/>
    <mergeCell ref="OYM114:OYY114"/>
    <mergeCell ref="OYZ114:OZL114"/>
    <mergeCell ref="OZM114:OZY114"/>
    <mergeCell ref="OZZ114:PAL114"/>
    <mergeCell ref="PAM114:PAY114"/>
    <mergeCell ref="OVZ114:OWL114"/>
    <mergeCell ref="OWM114:OWY114"/>
    <mergeCell ref="OWZ114:OXL114"/>
    <mergeCell ref="OXM114:OXY114"/>
    <mergeCell ref="OXZ114:OYL114"/>
    <mergeCell ref="OTM114:OTY114"/>
    <mergeCell ref="OTZ114:OUL114"/>
    <mergeCell ref="OUM114:OUY114"/>
    <mergeCell ref="OUZ114:OVL114"/>
    <mergeCell ref="OVM114:OVY114"/>
    <mergeCell ref="OQZ114:ORL114"/>
    <mergeCell ref="ORM114:ORY114"/>
    <mergeCell ref="ORZ114:OSL114"/>
    <mergeCell ref="OSM114:OSY114"/>
    <mergeCell ref="OSZ114:OTL114"/>
    <mergeCell ref="OOM114:OOY114"/>
    <mergeCell ref="OOZ114:OPL114"/>
    <mergeCell ref="OPM114:OPY114"/>
    <mergeCell ref="OPZ114:OQL114"/>
    <mergeCell ref="OQM114:OQY114"/>
    <mergeCell ref="OLZ114:OML114"/>
    <mergeCell ref="OMM114:OMY114"/>
    <mergeCell ref="OMZ114:ONL114"/>
    <mergeCell ref="ONM114:ONY114"/>
    <mergeCell ref="ONZ114:OOL114"/>
    <mergeCell ref="OJM114:OJY114"/>
    <mergeCell ref="OJZ114:OKL114"/>
    <mergeCell ref="OKM114:OKY114"/>
    <mergeCell ref="OKZ114:OLL114"/>
    <mergeCell ref="OLM114:OLY114"/>
    <mergeCell ref="OGZ114:OHL114"/>
    <mergeCell ref="OHM114:OHY114"/>
    <mergeCell ref="OHZ114:OIL114"/>
    <mergeCell ref="OIM114:OIY114"/>
    <mergeCell ref="OIZ114:OJL114"/>
    <mergeCell ref="OEM114:OEY114"/>
    <mergeCell ref="OEZ114:OFL114"/>
    <mergeCell ref="OFM114:OFY114"/>
    <mergeCell ref="OFZ114:OGL114"/>
    <mergeCell ref="OGM114:OGY114"/>
    <mergeCell ref="OBZ114:OCL114"/>
    <mergeCell ref="OCM114:OCY114"/>
    <mergeCell ref="OCZ114:ODL114"/>
    <mergeCell ref="ODM114:ODY114"/>
    <mergeCell ref="ODZ114:OEL114"/>
    <mergeCell ref="NZM114:NZY114"/>
    <mergeCell ref="NZZ114:OAL114"/>
    <mergeCell ref="OAM114:OAY114"/>
    <mergeCell ref="OAZ114:OBL114"/>
    <mergeCell ref="OBM114:OBY114"/>
    <mergeCell ref="NWZ114:NXL114"/>
    <mergeCell ref="NXM114:NXY114"/>
    <mergeCell ref="NXZ114:NYL114"/>
    <mergeCell ref="NYM114:NYY114"/>
    <mergeCell ref="NYZ114:NZL114"/>
    <mergeCell ref="NUM114:NUY114"/>
    <mergeCell ref="NUZ114:NVL114"/>
    <mergeCell ref="NVM114:NVY114"/>
    <mergeCell ref="NVZ114:NWL114"/>
    <mergeCell ref="NWM114:NWY114"/>
    <mergeCell ref="NRZ114:NSL114"/>
    <mergeCell ref="NSM114:NSY114"/>
    <mergeCell ref="NSZ114:NTL114"/>
    <mergeCell ref="NTM114:NTY114"/>
    <mergeCell ref="NTZ114:NUL114"/>
    <mergeCell ref="NPM114:NPY114"/>
    <mergeCell ref="NPZ114:NQL114"/>
    <mergeCell ref="NQM114:NQY114"/>
    <mergeCell ref="NQZ114:NRL114"/>
    <mergeCell ref="NRM114:NRY114"/>
    <mergeCell ref="NMZ114:NNL114"/>
    <mergeCell ref="NNM114:NNY114"/>
    <mergeCell ref="NNZ114:NOL114"/>
    <mergeCell ref="NOM114:NOY114"/>
    <mergeCell ref="NOZ114:NPL114"/>
    <mergeCell ref="NKM114:NKY114"/>
    <mergeCell ref="NKZ114:NLL114"/>
    <mergeCell ref="NLM114:NLY114"/>
    <mergeCell ref="NLZ114:NML114"/>
    <mergeCell ref="NMM114:NMY114"/>
    <mergeCell ref="NHZ114:NIL114"/>
    <mergeCell ref="NIM114:NIY114"/>
    <mergeCell ref="NIZ114:NJL114"/>
    <mergeCell ref="NJM114:NJY114"/>
    <mergeCell ref="NJZ114:NKL114"/>
    <mergeCell ref="NFM114:NFY114"/>
    <mergeCell ref="NFZ114:NGL114"/>
    <mergeCell ref="NGM114:NGY114"/>
    <mergeCell ref="NGZ114:NHL114"/>
    <mergeCell ref="NHM114:NHY114"/>
    <mergeCell ref="NCZ114:NDL114"/>
    <mergeCell ref="NDM114:NDY114"/>
    <mergeCell ref="NDZ114:NEL114"/>
    <mergeCell ref="NEM114:NEY114"/>
    <mergeCell ref="NEZ114:NFL114"/>
    <mergeCell ref="NAM114:NAY114"/>
    <mergeCell ref="NAZ114:NBL114"/>
    <mergeCell ref="NBM114:NBY114"/>
    <mergeCell ref="NBZ114:NCL114"/>
    <mergeCell ref="NCM114:NCY114"/>
    <mergeCell ref="MXZ114:MYL114"/>
    <mergeCell ref="MYM114:MYY114"/>
    <mergeCell ref="MYZ114:MZL114"/>
    <mergeCell ref="MZM114:MZY114"/>
    <mergeCell ref="MZZ114:NAL114"/>
    <mergeCell ref="MVM114:MVY114"/>
    <mergeCell ref="MVZ114:MWL114"/>
    <mergeCell ref="MWM114:MWY114"/>
    <mergeCell ref="MWZ114:MXL114"/>
    <mergeCell ref="MXM114:MXY114"/>
    <mergeCell ref="MSZ114:MTL114"/>
    <mergeCell ref="MTM114:MTY114"/>
    <mergeCell ref="MTZ114:MUL114"/>
    <mergeCell ref="MUM114:MUY114"/>
    <mergeCell ref="MUZ114:MVL114"/>
    <mergeCell ref="MQM114:MQY114"/>
    <mergeCell ref="MQZ114:MRL114"/>
    <mergeCell ref="MRM114:MRY114"/>
    <mergeCell ref="MRZ114:MSL114"/>
    <mergeCell ref="MSM114:MSY114"/>
    <mergeCell ref="MNZ114:MOL114"/>
    <mergeCell ref="MOM114:MOY114"/>
    <mergeCell ref="MOZ114:MPL114"/>
    <mergeCell ref="MPM114:MPY114"/>
    <mergeCell ref="MPZ114:MQL114"/>
    <mergeCell ref="MLM114:MLY114"/>
    <mergeCell ref="MLZ114:MML114"/>
    <mergeCell ref="MMM114:MMY114"/>
    <mergeCell ref="MMZ114:MNL114"/>
    <mergeCell ref="MNM114:MNY114"/>
    <mergeCell ref="MIZ114:MJL114"/>
    <mergeCell ref="MJM114:MJY114"/>
    <mergeCell ref="MJZ114:MKL114"/>
    <mergeCell ref="MKM114:MKY114"/>
    <mergeCell ref="MKZ114:MLL114"/>
    <mergeCell ref="MGM114:MGY114"/>
    <mergeCell ref="MGZ114:MHL114"/>
    <mergeCell ref="MHM114:MHY114"/>
    <mergeCell ref="MHZ114:MIL114"/>
    <mergeCell ref="MIM114:MIY114"/>
    <mergeCell ref="MDZ114:MEL114"/>
    <mergeCell ref="MEM114:MEY114"/>
    <mergeCell ref="MEZ114:MFL114"/>
    <mergeCell ref="MFM114:MFY114"/>
    <mergeCell ref="MFZ114:MGL114"/>
    <mergeCell ref="MBM114:MBY114"/>
    <mergeCell ref="MBZ114:MCL114"/>
    <mergeCell ref="MCM114:MCY114"/>
    <mergeCell ref="MCZ114:MDL114"/>
    <mergeCell ref="MDM114:MDY114"/>
    <mergeCell ref="LYZ114:LZL114"/>
    <mergeCell ref="LZM114:LZY114"/>
    <mergeCell ref="LZZ114:MAL114"/>
    <mergeCell ref="MAM114:MAY114"/>
    <mergeCell ref="MAZ114:MBL114"/>
    <mergeCell ref="LWM114:LWY114"/>
    <mergeCell ref="LWZ114:LXL114"/>
    <mergeCell ref="LXM114:LXY114"/>
    <mergeCell ref="LXZ114:LYL114"/>
    <mergeCell ref="LYM114:LYY114"/>
    <mergeCell ref="LTZ114:LUL114"/>
    <mergeCell ref="LUM114:LUY114"/>
    <mergeCell ref="LUZ114:LVL114"/>
    <mergeCell ref="LVM114:LVY114"/>
    <mergeCell ref="LVZ114:LWL114"/>
    <mergeCell ref="LRM114:LRY114"/>
    <mergeCell ref="LRZ114:LSL114"/>
    <mergeCell ref="LSM114:LSY114"/>
    <mergeCell ref="LSZ114:LTL114"/>
    <mergeCell ref="LTM114:LTY114"/>
    <mergeCell ref="LOZ114:LPL114"/>
    <mergeCell ref="LPM114:LPY114"/>
    <mergeCell ref="LPZ114:LQL114"/>
    <mergeCell ref="LQM114:LQY114"/>
    <mergeCell ref="LQZ114:LRL114"/>
    <mergeCell ref="LMM114:LMY114"/>
    <mergeCell ref="LMZ114:LNL114"/>
    <mergeCell ref="LNM114:LNY114"/>
    <mergeCell ref="LNZ114:LOL114"/>
    <mergeCell ref="LOM114:LOY114"/>
    <mergeCell ref="LJZ114:LKL114"/>
    <mergeCell ref="LKM114:LKY114"/>
    <mergeCell ref="LKZ114:LLL114"/>
    <mergeCell ref="LLM114:LLY114"/>
    <mergeCell ref="LLZ114:LML114"/>
    <mergeCell ref="LHM114:LHY114"/>
    <mergeCell ref="LHZ114:LIL114"/>
    <mergeCell ref="LIM114:LIY114"/>
    <mergeCell ref="LIZ114:LJL114"/>
    <mergeCell ref="LJM114:LJY114"/>
    <mergeCell ref="LEZ114:LFL114"/>
    <mergeCell ref="LFM114:LFY114"/>
    <mergeCell ref="LFZ114:LGL114"/>
    <mergeCell ref="LGM114:LGY114"/>
    <mergeCell ref="LGZ114:LHL114"/>
    <mergeCell ref="LCM114:LCY114"/>
    <mergeCell ref="LCZ114:LDL114"/>
    <mergeCell ref="LDM114:LDY114"/>
    <mergeCell ref="LDZ114:LEL114"/>
    <mergeCell ref="LEM114:LEY114"/>
    <mergeCell ref="KZZ114:LAL114"/>
    <mergeCell ref="LAM114:LAY114"/>
    <mergeCell ref="LAZ114:LBL114"/>
    <mergeCell ref="LBM114:LBY114"/>
    <mergeCell ref="LBZ114:LCL114"/>
    <mergeCell ref="KXM114:KXY114"/>
    <mergeCell ref="KXZ114:KYL114"/>
    <mergeCell ref="KYM114:KYY114"/>
    <mergeCell ref="KYZ114:KZL114"/>
    <mergeCell ref="KZM114:KZY114"/>
    <mergeCell ref="KUZ114:KVL114"/>
    <mergeCell ref="KVM114:KVY114"/>
    <mergeCell ref="KVZ114:KWL114"/>
    <mergeCell ref="KWM114:KWY114"/>
    <mergeCell ref="KWZ114:KXL114"/>
    <mergeCell ref="KSM114:KSY114"/>
    <mergeCell ref="KSZ114:KTL114"/>
    <mergeCell ref="KTM114:KTY114"/>
    <mergeCell ref="KTZ114:KUL114"/>
    <mergeCell ref="KUM114:KUY114"/>
    <mergeCell ref="KPZ114:KQL114"/>
    <mergeCell ref="KQM114:KQY114"/>
    <mergeCell ref="KQZ114:KRL114"/>
    <mergeCell ref="KRM114:KRY114"/>
    <mergeCell ref="KRZ114:KSL114"/>
    <mergeCell ref="KNM114:KNY114"/>
    <mergeCell ref="KNZ114:KOL114"/>
    <mergeCell ref="KOM114:KOY114"/>
    <mergeCell ref="KOZ114:KPL114"/>
    <mergeCell ref="KPM114:KPY114"/>
    <mergeCell ref="KKZ114:KLL114"/>
    <mergeCell ref="KLM114:KLY114"/>
    <mergeCell ref="KLZ114:KML114"/>
    <mergeCell ref="KMM114:KMY114"/>
    <mergeCell ref="KMZ114:KNL114"/>
    <mergeCell ref="KIM114:KIY114"/>
    <mergeCell ref="KIZ114:KJL114"/>
    <mergeCell ref="KJM114:KJY114"/>
    <mergeCell ref="KJZ114:KKL114"/>
    <mergeCell ref="KKM114:KKY114"/>
    <mergeCell ref="KFZ114:KGL114"/>
    <mergeCell ref="KGM114:KGY114"/>
    <mergeCell ref="KGZ114:KHL114"/>
    <mergeCell ref="KHM114:KHY114"/>
    <mergeCell ref="KHZ114:KIL114"/>
    <mergeCell ref="KDM114:KDY114"/>
    <mergeCell ref="KDZ114:KEL114"/>
    <mergeCell ref="KEM114:KEY114"/>
    <mergeCell ref="KEZ114:KFL114"/>
    <mergeCell ref="KFM114:KFY114"/>
    <mergeCell ref="KAZ114:KBL114"/>
    <mergeCell ref="KBM114:KBY114"/>
    <mergeCell ref="KBZ114:KCL114"/>
    <mergeCell ref="KCM114:KCY114"/>
    <mergeCell ref="KCZ114:KDL114"/>
    <mergeCell ref="JYM114:JYY114"/>
    <mergeCell ref="JYZ114:JZL114"/>
    <mergeCell ref="JZM114:JZY114"/>
    <mergeCell ref="JZZ114:KAL114"/>
    <mergeCell ref="KAM114:KAY114"/>
    <mergeCell ref="JVZ114:JWL114"/>
    <mergeCell ref="JWM114:JWY114"/>
    <mergeCell ref="JWZ114:JXL114"/>
    <mergeCell ref="JXM114:JXY114"/>
    <mergeCell ref="JXZ114:JYL114"/>
    <mergeCell ref="JTM114:JTY114"/>
    <mergeCell ref="JTZ114:JUL114"/>
    <mergeCell ref="JUM114:JUY114"/>
    <mergeCell ref="JUZ114:JVL114"/>
    <mergeCell ref="JVM114:JVY114"/>
    <mergeCell ref="JQZ114:JRL114"/>
    <mergeCell ref="JRM114:JRY114"/>
    <mergeCell ref="JRZ114:JSL114"/>
    <mergeCell ref="JSM114:JSY114"/>
    <mergeCell ref="JSZ114:JTL114"/>
    <mergeCell ref="JOM114:JOY114"/>
    <mergeCell ref="JOZ114:JPL114"/>
    <mergeCell ref="JPM114:JPY114"/>
    <mergeCell ref="JPZ114:JQL114"/>
    <mergeCell ref="JQM114:JQY114"/>
    <mergeCell ref="JLZ114:JML114"/>
    <mergeCell ref="JMM114:JMY114"/>
    <mergeCell ref="JMZ114:JNL114"/>
    <mergeCell ref="JNM114:JNY114"/>
    <mergeCell ref="JNZ114:JOL114"/>
    <mergeCell ref="JJM114:JJY114"/>
    <mergeCell ref="JJZ114:JKL114"/>
    <mergeCell ref="JKM114:JKY114"/>
    <mergeCell ref="JKZ114:JLL114"/>
    <mergeCell ref="JLM114:JLY114"/>
    <mergeCell ref="JGZ114:JHL114"/>
    <mergeCell ref="JHM114:JHY114"/>
    <mergeCell ref="JHZ114:JIL114"/>
    <mergeCell ref="JIM114:JIY114"/>
    <mergeCell ref="JIZ114:JJL114"/>
    <mergeCell ref="JEM114:JEY114"/>
    <mergeCell ref="JEZ114:JFL114"/>
    <mergeCell ref="JFM114:JFY114"/>
    <mergeCell ref="JFZ114:JGL114"/>
    <mergeCell ref="JGM114:JGY114"/>
    <mergeCell ref="JBZ114:JCL114"/>
    <mergeCell ref="JCM114:JCY114"/>
    <mergeCell ref="JCZ114:JDL114"/>
    <mergeCell ref="JDM114:JDY114"/>
    <mergeCell ref="JDZ114:JEL114"/>
    <mergeCell ref="IZM114:IZY114"/>
    <mergeCell ref="IZZ114:JAL114"/>
    <mergeCell ref="JAM114:JAY114"/>
    <mergeCell ref="JAZ114:JBL114"/>
    <mergeCell ref="JBM114:JBY114"/>
    <mergeCell ref="IWZ114:IXL114"/>
    <mergeCell ref="IXM114:IXY114"/>
    <mergeCell ref="IXZ114:IYL114"/>
    <mergeCell ref="IYM114:IYY114"/>
    <mergeCell ref="IYZ114:IZL114"/>
    <mergeCell ref="IUM114:IUY114"/>
    <mergeCell ref="IUZ114:IVL114"/>
    <mergeCell ref="IVM114:IVY114"/>
    <mergeCell ref="IVZ114:IWL114"/>
    <mergeCell ref="IWM114:IWY114"/>
    <mergeCell ref="IRZ114:ISL114"/>
    <mergeCell ref="ISM114:ISY114"/>
    <mergeCell ref="ISZ114:ITL114"/>
    <mergeCell ref="ITM114:ITY114"/>
    <mergeCell ref="ITZ114:IUL114"/>
    <mergeCell ref="IPM114:IPY114"/>
    <mergeCell ref="IPZ114:IQL114"/>
    <mergeCell ref="IQM114:IQY114"/>
    <mergeCell ref="IQZ114:IRL114"/>
    <mergeCell ref="IRM114:IRY114"/>
    <mergeCell ref="IMZ114:INL114"/>
    <mergeCell ref="INM114:INY114"/>
    <mergeCell ref="INZ114:IOL114"/>
    <mergeCell ref="IOM114:IOY114"/>
    <mergeCell ref="IOZ114:IPL114"/>
    <mergeCell ref="IKM114:IKY114"/>
    <mergeCell ref="IKZ114:ILL114"/>
    <mergeCell ref="ILM114:ILY114"/>
    <mergeCell ref="ILZ114:IML114"/>
    <mergeCell ref="IMM114:IMY114"/>
    <mergeCell ref="IHZ114:IIL114"/>
    <mergeCell ref="IIM114:IIY114"/>
    <mergeCell ref="IIZ114:IJL114"/>
    <mergeCell ref="IJM114:IJY114"/>
    <mergeCell ref="IJZ114:IKL114"/>
    <mergeCell ref="IFM114:IFY114"/>
    <mergeCell ref="IFZ114:IGL114"/>
    <mergeCell ref="IGM114:IGY114"/>
    <mergeCell ref="IGZ114:IHL114"/>
    <mergeCell ref="IHM114:IHY114"/>
    <mergeCell ref="ICZ114:IDL114"/>
    <mergeCell ref="IDM114:IDY114"/>
    <mergeCell ref="IDZ114:IEL114"/>
    <mergeCell ref="IEM114:IEY114"/>
    <mergeCell ref="IEZ114:IFL114"/>
    <mergeCell ref="IAM114:IAY114"/>
    <mergeCell ref="IAZ114:IBL114"/>
    <mergeCell ref="IBM114:IBY114"/>
    <mergeCell ref="IBZ114:ICL114"/>
    <mergeCell ref="ICM114:ICY114"/>
    <mergeCell ref="HXZ114:HYL114"/>
    <mergeCell ref="HYM114:HYY114"/>
    <mergeCell ref="HYZ114:HZL114"/>
    <mergeCell ref="HZM114:HZY114"/>
    <mergeCell ref="HZZ114:IAL114"/>
    <mergeCell ref="HVM114:HVY114"/>
    <mergeCell ref="HVZ114:HWL114"/>
    <mergeCell ref="HWM114:HWY114"/>
    <mergeCell ref="HWZ114:HXL114"/>
    <mergeCell ref="HXM114:HXY114"/>
    <mergeCell ref="HSZ114:HTL114"/>
    <mergeCell ref="HTM114:HTY114"/>
    <mergeCell ref="HTZ114:HUL114"/>
    <mergeCell ref="HUM114:HUY114"/>
    <mergeCell ref="HUZ114:HVL114"/>
    <mergeCell ref="HQM114:HQY114"/>
    <mergeCell ref="HQZ114:HRL114"/>
    <mergeCell ref="HRM114:HRY114"/>
    <mergeCell ref="HRZ114:HSL114"/>
    <mergeCell ref="HSM114:HSY114"/>
    <mergeCell ref="HNZ114:HOL114"/>
    <mergeCell ref="HOM114:HOY114"/>
    <mergeCell ref="HOZ114:HPL114"/>
    <mergeCell ref="HPM114:HPY114"/>
    <mergeCell ref="HPZ114:HQL114"/>
    <mergeCell ref="HLM114:HLY114"/>
    <mergeCell ref="HLZ114:HML114"/>
    <mergeCell ref="HMM114:HMY114"/>
    <mergeCell ref="HMZ114:HNL114"/>
    <mergeCell ref="HNM114:HNY114"/>
    <mergeCell ref="HIZ114:HJL114"/>
    <mergeCell ref="HJM114:HJY114"/>
    <mergeCell ref="HJZ114:HKL114"/>
    <mergeCell ref="HKM114:HKY114"/>
    <mergeCell ref="HKZ114:HLL114"/>
    <mergeCell ref="HGM114:HGY114"/>
    <mergeCell ref="HGZ114:HHL114"/>
    <mergeCell ref="HHM114:HHY114"/>
    <mergeCell ref="HHZ114:HIL114"/>
    <mergeCell ref="HIM114:HIY114"/>
    <mergeCell ref="HDZ114:HEL114"/>
    <mergeCell ref="HEM114:HEY114"/>
    <mergeCell ref="HEZ114:HFL114"/>
    <mergeCell ref="HFM114:HFY114"/>
    <mergeCell ref="HFZ114:HGL114"/>
    <mergeCell ref="HBM114:HBY114"/>
    <mergeCell ref="HBZ114:HCL114"/>
    <mergeCell ref="HCM114:HCY114"/>
    <mergeCell ref="HCZ114:HDL114"/>
    <mergeCell ref="HDM114:HDY114"/>
    <mergeCell ref="GYZ114:GZL114"/>
    <mergeCell ref="GZM114:GZY114"/>
    <mergeCell ref="GZZ114:HAL114"/>
    <mergeCell ref="HAM114:HAY114"/>
    <mergeCell ref="HAZ114:HBL114"/>
    <mergeCell ref="GWM114:GWY114"/>
    <mergeCell ref="GWZ114:GXL114"/>
    <mergeCell ref="GXM114:GXY114"/>
    <mergeCell ref="GXZ114:GYL114"/>
    <mergeCell ref="GYM114:GYY114"/>
    <mergeCell ref="GTZ114:GUL114"/>
    <mergeCell ref="GUM114:GUY114"/>
    <mergeCell ref="GUZ114:GVL114"/>
    <mergeCell ref="GVM114:GVY114"/>
    <mergeCell ref="GVZ114:GWL114"/>
    <mergeCell ref="GRM114:GRY114"/>
    <mergeCell ref="GRZ114:GSL114"/>
    <mergeCell ref="GSM114:GSY114"/>
    <mergeCell ref="GSZ114:GTL114"/>
    <mergeCell ref="GTM114:GTY114"/>
    <mergeCell ref="GOZ114:GPL114"/>
    <mergeCell ref="GPM114:GPY114"/>
    <mergeCell ref="GPZ114:GQL114"/>
    <mergeCell ref="GQM114:GQY114"/>
    <mergeCell ref="GQZ114:GRL114"/>
    <mergeCell ref="GMM114:GMY114"/>
    <mergeCell ref="GMZ114:GNL114"/>
    <mergeCell ref="GNM114:GNY114"/>
    <mergeCell ref="GNZ114:GOL114"/>
    <mergeCell ref="GOM114:GOY114"/>
    <mergeCell ref="GJZ114:GKL114"/>
    <mergeCell ref="GKM114:GKY114"/>
    <mergeCell ref="GKZ114:GLL114"/>
    <mergeCell ref="GLM114:GLY114"/>
    <mergeCell ref="GLZ114:GML114"/>
    <mergeCell ref="GHM114:GHY114"/>
    <mergeCell ref="GHZ114:GIL114"/>
    <mergeCell ref="GIM114:GIY114"/>
    <mergeCell ref="GIZ114:GJL114"/>
    <mergeCell ref="GJM114:GJY114"/>
    <mergeCell ref="GEZ114:GFL114"/>
    <mergeCell ref="GFM114:GFY114"/>
    <mergeCell ref="GFZ114:GGL114"/>
    <mergeCell ref="GGM114:GGY114"/>
    <mergeCell ref="GGZ114:GHL114"/>
    <mergeCell ref="GCM114:GCY114"/>
    <mergeCell ref="GCZ114:GDL114"/>
    <mergeCell ref="GDM114:GDY114"/>
    <mergeCell ref="GDZ114:GEL114"/>
    <mergeCell ref="GEM114:GEY114"/>
    <mergeCell ref="FZZ114:GAL114"/>
    <mergeCell ref="GAM114:GAY114"/>
    <mergeCell ref="GAZ114:GBL114"/>
    <mergeCell ref="GBM114:GBY114"/>
    <mergeCell ref="GBZ114:GCL114"/>
    <mergeCell ref="FXM114:FXY114"/>
    <mergeCell ref="FXZ114:FYL114"/>
    <mergeCell ref="FYM114:FYY114"/>
    <mergeCell ref="FYZ114:FZL114"/>
    <mergeCell ref="FZM114:FZY114"/>
    <mergeCell ref="FUZ114:FVL114"/>
    <mergeCell ref="FVM114:FVY114"/>
    <mergeCell ref="FVZ114:FWL114"/>
    <mergeCell ref="FWM114:FWY114"/>
    <mergeCell ref="FWZ114:FXL114"/>
    <mergeCell ref="FSM114:FSY114"/>
    <mergeCell ref="FSZ114:FTL114"/>
    <mergeCell ref="FTM114:FTY114"/>
    <mergeCell ref="FTZ114:FUL114"/>
    <mergeCell ref="FUM114:FUY114"/>
    <mergeCell ref="FPZ114:FQL114"/>
    <mergeCell ref="FQM114:FQY114"/>
    <mergeCell ref="FQZ114:FRL114"/>
    <mergeCell ref="FRM114:FRY114"/>
    <mergeCell ref="FRZ114:FSL114"/>
    <mergeCell ref="FNM114:FNY114"/>
    <mergeCell ref="FNZ114:FOL114"/>
    <mergeCell ref="FOM114:FOY114"/>
    <mergeCell ref="FOZ114:FPL114"/>
    <mergeCell ref="FPM114:FPY114"/>
    <mergeCell ref="FKZ114:FLL114"/>
    <mergeCell ref="FLM114:FLY114"/>
    <mergeCell ref="FLZ114:FML114"/>
    <mergeCell ref="FMM114:FMY114"/>
    <mergeCell ref="FMZ114:FNL114"/>
    <mergeCell ref="FIM114:FIY114"/>
    <mergeCell ref="FIZ114:FJL114"/>
    <mergeCell ref="FJM114:FJY114"/>
    <mergeCell ref="FJZ114:FKL114"/>
    <mergeCell ref="FKM114:FKY114"/>
    <mergeCell ref="FFZ114:FGL114"/>
    <mergeCell ref="FGM114:FGY114"/>
    <mergeCell ref="FGZ114:FHL114"/>
    <mergeCell ref="FHM114:FHY114"/>
    <mergeCell ref="FHZ114:FIL114"/>
    <mergeCell ref="FDM114:FDY114"/>
    <mergeCell ref="FDZ114:FEL114"/>
    <mergeCell ref="FEM114:FEY114"/>
    <mergeCell ref="FEZ114:FFL114"/>
    <mergeCell ref="FFM114:FFY114"/>
    <mergeCell ref="FAZ114:FBL114"/>
    <mergeCell ref="FBM114:FBY114"/>
    <mergeCell ref="FBZ114:FCL114"/>
    <mergeCell ref="FCM114:FCY114"/>
    <mergeCell ref="FCZ114:FDL114"/>
    <mergeCell ref="EYM114:EYY114"/>
    <mergeCell ref="EYZ114:EZL114"/>
    <mergeCell ref="EZM114:EZY114"/>
    <mergeCell ref="EZZ114:FAL114"/>
    <mergeCell ref="FAM114:FAY114"/>
    <mergeCell ref="EVZ114:EWL114"/>
    <mergeCell ref="EWM114:EWY114"/>
    <mergeCell ref="EWZ114:EXL114"/>
    <mergeCell ref="EXM114:EXY114"/>
    <mergeCell ref="EXZ114:EYL114"/>
    <mergeCell ref="ETM114:ETY114"/>
    <mergeCell ref="ETZ114:EUL114"/>
    <mergeCell ref="EUM114:EUY114"/>
    <mergeCell ref="EUZ114:EVL114"/>
    <mergeCell ref="EVM114:EVY114"/>
    <mergeCell ref="EQZ114:ERL114"/>
    <mergeCell ref="ERM114:ERY114"/>
    <mergeCell ref="ERZ114:ESL114"/>
    <mergeCell ref="ESM114:ESY114"/>
    <mergeCell ref="ESZ114:ETL114"/>
    <mergeCell ref="EOM114:EOY114"/>
    <mergeCell ref="EOZ114:EPL114"/>
    <mergeCell ref="EPM114:EPY114"/>
    <mergeCell ref="EPZ114:EQL114"/>
    <mergeCell ref="EQM114:EQY114"/>
    <mergeCell ref="ELZ114:EML114"/>
    <mergeCell ref="EMM114:EMY114"/>
    <mergeCell ref="EMZ114:ENL114"/>
    <mergeCell ref="ENM114:ENY114"/>
    <mergeCell ref="ENZ114:EOL114"/>
    <mergeCell ref="EJM114:EJY114"/>
    <mergeCell ref="EJZ114:EKL114"/>
    <mergeCell ref="EKM114:EKY114"/>
    <mergeCell ref="EKZ114:ELL114"/>
    <mergeCell ref="ELM114:ELY114"/>
    <mergeCell ref="EGZ114:EHL114"/>
    <mergeCell ref="EHM114:EHY114"/>
    <mergeCell ref="EHZ114:EIL114"/>
    <mergeCell ref="EIM114:EIY114"/>
    <mergeCell ref="EIZ114:EJL114"/>
    <mergeCell ref="EEM114:EEY114"/>
    <mergeCell ref="EEZ114:EFL114"/>
    <mergeCell ref="EFM114:EFY114"/>
    <mergeCell ref="EFZ114:EGL114"/>
    <mergeCell ref="EGM114:EGY114"/>
    <mergeCell ref="EBZ114:ECL114"/>
    <mergeCell ref="ECM114:ECY114"/>
    <mergeCell ref="ECZ114:EDL114"/>
    <mergeCell ref="EDM114:EDY114"/>
    <mergeCell ref="EDZ114:EEL114"/>
    <mergeCell ref="DZM114:DZY114"/>
    <mergeCell ref="DZZ114:EAL114"/>
    <mergeCell ref="EAM114:EAY114"/>
    <mergeCell ref="EAZ114:EBL114"/>
    <mergeCell ref="EBM114:EBY114"/>
    <mergeCell ref="DWZ114:DXL114"/>
    <mergeCell ref="DXM114:DXY114"/>
    <mergeCell ref="DXZ114:DYL114"/>
    <mergeCell ref="DYM114:DYY114"/>
    <mergeCell ref="DYZ114:DZL114"/>
    <mergeCell ref="DUM114:DUY114"/>
    <mergeCell ref="DUZ114:DVL114"/>
    <mergeCell ref="DVM114:DVY114"/>
    <mergeCell ref="DVZ114:DWL114"/>
    <mergeCell ref="DWM114:DWY114"/>
    <mergeCell ref="DRZ114:DSL114"/>
    <mergeCell ref="DSM114:DSY114"/>
    <mergeCell ref="DSZ114:DTL114"/>
    <mergeCell ref="DTM114:DTY114"/>
    <mergeCell ref="DTZ114:DUL114"/>
    <mergeCell ref="DPM114:DPY114"/>
    <mergeCell ref="DPZ114:DQL114"/>
    <mergeCell ref="DQM114:DQY114"/>
    <mergeCell ref="DQZ114:DRL114"/>
    <mergeCell ref="DRM114:DRY114"/>
    <mergeCell ref="DMZ114:DNL114"/>
    <mergeCell ref="DNM114:DNY114"/>
    <mergeCell ref="DNZ114:DOL114"/>
    <mergeCell ref="DOM114:DOY114"/>
    <mergeCell ref="DOZ114:DPL114"/>
    <mergeCell ref="DKM114:DKY114"/>
    <mergeCell ref="DKZ114:DLL114"/>
    <mergeCell ref="DLM114:DLY114"/>
    <mergeCell ref="DLZ114:DML114"/>
    <mergeCell ref="DMM114:DMY114"/>
    <mergeCell ref="DHZ114:DIL114"/>
    <mergeCell ref="DIM114:DIY114"/>
    <mergeCell ref="DIZ114:DJL114"/>
    <mergeCell ref="DJM114:DJY114"/>
    <mergeCell ref="DJZ114:DKL114"/>
    <mergeCell ref="DFM114:DFY114"/>
    <mergeCell ref="DFZ114:DGL114"/>
    <mergeCell ref="DGM114:DGY114"/>
    <mergeCell ref="DGZ114:DHL114"/>
    <mergeCell ref="DHM114:DHY114"/>
    <mergeCell ref="DCZ114:DDL114"/>
    <mergeCell ref="DDM114:DDY114"/>
    <mergeCell ref="DDZ114:DEL114"/>
    <mergeCell ref="DEM114:DEY114"/>
    <mergeCell ref="DEZ114:DFL114"/>
    <mergeCell ref="DAM114:DAY114"/>
    <mergeCell ref="DAZ114:DBL114"/>
    <mergeCell ref="DBM114:DBY114"/>
    <mergeCell ref="DBZ114:DCL114"/>
    <mergeCell ref="DCM114:DCY114"/>
    <mergeCell ref="CXZ114:CYL114"/>
    <mergeCell ref="CYM114:CYY114"/>
    <mergeCell ref="CYZ114:CZL114"/>
    <mergeCell ref="CZM114:CZY114"/>
    <mergeCell ref="CZZ114:DAL114"/>
    <mergeCell ref="CVM114:CVY114"/>
    <mergeCell ref="CVZ114:CWL114"/>
    <mergeCell ref="CWM114:CWY114"/>
    <mergeCell ref="CWZ114:CXL114"/>
    <mergeCell ref="CXM114:CXY114"/>
    <mergeCell ref="CSZ114:CTL114"/>
    <mergeCell ref="CTM114:CTY114"/>
    <mergeCell ref="CTZ114:CUL114"/>
    <mergeCell ref="CUM114:CUY114"/>
    <mergeCell ref="CUZ114:CVL114"/>
    <mergeCell ref="CQM114:CQY114"/>
    <mergeCell ref="CQZ114:CRL114"/>
    <mergeCell ref="CRM114:CRY114"/>
    <mergeCell ref="CRZ114:CSL114"/>
    <mergeCell ref="CSM114:CSY114"/>
    <mergeCell ref="CNZ114:COL114"/>
    <mergeCell ref="COM114:COY114"/>
    <mergeCell ref="COZ114:CPL114"/>
    <mergeCell ref="CPM114:CPY114"/>
    <mergeCell ref="CPZ114:CQL114"/>
    <mergeCell ref="CLM114:CLY114"/>
    <mergeCell ref="CLZ114:CML114"/>
    <mergeCell ref="CMM114:CMY114"/>
    <mergeCell ref="CMZ114:CNL114"/>
    <mergeCell ref="CNM114:CNY114"/>
    <mergeCell ref="CIZ114:CJL114"/>
    <mergeCell ref="CJM114:CJY114"/>
    <mergeCell ref="CJZ114:CKL114"/>
    <mergeCell ref="CKM114:CKY114"/>
    <mergeCell ref="CKZ114:CLL114"/>
    <mergeCell ref="CGM114:CGY114"/>
    <mergeCell ref="CGZ114:CHL114"/>
    <mergeCell ref="CHM114:CHY114"/>
    <mergeCell ref="CHZ114:CIL114"/>
    <mergeCell ref="CIM114:CIY114"/>
    <mergeCell ref="CDZ114:CEL114"/>
    <mergeCell ref="CEM114:CEY114"/>
    <mergeCell ref="CEZ114:CFL114"/>
    <mergeCell ref="CFM114:CFY114"/>
    <mergeCell ref="CFZ114:CGL114"/>
    <mergeCell ref="CBM114:CBY114"/>
    <mergeCell ref="CBZ114:CCL114"/>
    <mergeCell ref="CCM114:CCY114"/>
    <mergeCell ref="CCZ114:CDL114"/>
    <mergeCell ref="CDM114:CDY114"/>
    <mergeCell ref="BYZ114:BZL114"/>
    <mergeCell ref="BZM114:BZY114"/>
    <mergeCell ref="BZZ114:CAL114"/>
    <mergeCell ref="CAM114:CAY114"/>
    <mergeCell ref="CAZ114:CBL114"/>
    <mergeCell ref="BWM114:BWY114"/>
    <mergeCell ref="BWZ114:BXL114"/>
    <mergeCell ref="BXM114:BXY114"/>
    <mergeCell ref="BXZ114:BYL114"/>
    <mergeCell ref="BYM114:BYY114"/>
    <mergeCell ref="BTZ114:BUL114"/>
    <mergeCell ref="BUM114:BUY114"/>
    <mergeCell ref="BUZ114:BVL114"/>
    <mergeCell ref="BVM114:BVY114"/>
    <mergeCell ref="BVZ114:BWL114"/>
    <mergeCell ref="BRM114:BRY114"/>
    <mergeCell ref="BRZ114:BSL114"/>
    <mergeCell ref="BSM114:BSY114"/>
    <mergeCell ref="BSZ114:BTL114"/>
    <mergeCell ref="BTM114:BTY114"/>
    <mergeCell ref="BOZ114:BPL114"/>
    <mergeCell ref="BPM114:BPY114"/>
    <mergeCell ref="BPZ114:BQL114"/>
    <mergeCell ref="BQM114:BQY114"/>
    <mergeCell ref="BQZ114:BRL114"/>
    <mergeCell ref="BMM114:BMY114"/>
    <mergeCell ref="BMZ114:BNL114"/>
    <mergeCell ref="BNM114:BNY114"/>
    <mergeCell ref="BNZ114:BOL114"/>
    <mergeCell ref="BOM114:BOY114"/>
    <mergeCell ref="BJZ114:BKL114"/>
    <mergeCell ref="BKM114:BKY114"/>
    <mergeCell ref="BKZ114:BLL114"/>
    <mergeCell ref="BLM114:BLY114"/>
    <mergeCell ref="BLZ114:BML114"/>
    <mergeCell ref="BHM114:BHY114"/>
    <mergeCell ref="BHZ114:BIL114"/>
    <mergeCell ref="BIM114:BIY114"/>
    <mergeCell ref="BIZ114:BJL114"/>
    <mergeCell ref="BJM114:BJY114"/>
    <mergeCell ref="BEZ114:BFL114"/>
    <mergeCell ref="BFM114:BFY114"/>
    <mergeCell ref="BFZ114:BGL114"/>
    <mergeCell ref="BGM114:BGY114"/>
    <mergeCell ref="BGZ114:BHL114"/>
    <mergeCell ref="BCM114:BCY114"/>
    <mergeCell ref="BCZ114:BDL114"/>
    <mergeCell ref="BDM114:BDY114"/>
    <mergeCell ref="BDZ114:BEL114"/>
    <mergeCell ref="BEM114:BEY114"/>
    <mergeCell ref="AZZ114:BAL114"/>
    <mergeCell ref="BAM114:BAY114"/>
    <mergeCell ref="BAZ114:BBL114"/>
    <mergeCell ref="BBM114:BBY114"/>
    <mergeCell ref="BBZ114:BCL114"/>
    <mergeCell ref="AXM114:AXY114"/>
    <mergeCell ref="AXZ114:AYL114"/>
    <mergeCell ref="AYM114:AYY114"/>
    <mergeCell ref="AYZ114:AZL114"/>
    <mergeCell ref="AZM114:AZY114"/>
    <mergeCell ref="AUZ114:AVL114"/>
    <mergeCell ref="AVM114:AVY114"/>
    <mergeCell ref="AVZ114:AWL114"/>
    <mergeCell ref="AWM114:AWY114"/>
    <mergeCell ref="AWZ114:AXL114"/>
    <mergeCell ref="ASM114:ASY114"/>
    <mergeCell ref="ASZ114:ATL114"/>
    <mergeCell ref="ATM114:ATY114"/>
    <mergeCell ref="ATZ114:AUL114"/>
    <mergeCell ref="AUM114:AUY114"/>
    <mergeCell ref="APZ114:AQL114"/>
    <mergeCell ref="AQM114:AQY114"/>
    <mergeCell ref="AQZ114:ARL114"/>
    <mergeCell ref="ARM114:ARY114"/>
    <mergeCell ref="ARZ114:ASL114"/>
    <mergeCell ref="ANM114:ANY114"/>
    <mergeCell ref="ANZ114:AOL114"/>
    <mergeCell ref="AOM114:AOY114"/>
    <mergeCell ref="AOZ114:APL114"/>
    <mergeCell ref="APM114:APY114"/>
    <mergeCell ref="AKZ114:ALL114"/>
    <mergeCell ref="ALM114:ALY114"/>
    <mergeCell ref="ALZ114:AML114"/>
    <mergeCell ref="AMM114:AMY114"/>
    <mergeCell ref="AMZ114:ANL114"/>
    <mergeCell ref="AIM114:AIY114"/>
    <mergeCell ref="AIZ114:AJL114"/>
    <mergeCell ref="AJM114:AJY114"/>
    <mergeCell ref="AJZ114:AKL114"/>
    <mergeCell ref="AKM114:AKY114"/>
    <mergeCell ref="AFZ114:AGL114"/>
    <mergeCell ref="AGM114:AGY114"/>
    <mergeCell ref="AGZ114:AHL114"/>
    <mergeCell ref="AHM114:AHY114"/>
    <mergeCell ref="AHZ114:AIL114"/>
    <mergeCell ref="ADM114:ADY114"/>
    <mergeCell ref="ADZ114:AEL114"/>
    <mergeCell ref="AEM114:AEY114"/>
    <mergeCell ref="AEZ114:AFL114"/>
    <mergeCell ref="AFM114:AFY114"/>
    <mergeCell ref="AAZ114:ABL114"/>
    <mergeCell ref="ABM114:ABY114"/>
    <mergeCell ref="ABZ114:ACL114"/>
    <mergeCell ref="ACM114:ACY114"/>
    <mergeCell ref="ACZ114:ADL114"/>
    <mergeCell ref="YM114:YY114"/>
    <mergeCell ref="YZ114:ZL114"/>
    <mergeCell ref="ZM114:ZY114"/>
    <mergeCell ref="ZZ114:AAL114"/>
    <mergeCell ref="AAM114:AAY114"/>
    <mergeCell ref="VZ114:WL114"/>
    <mergeCell ref="WM114:WY114"/>
    <mergeCell ref="WZ114:XL114"/>
    <mergeCell ref="XM114:XY114"/>
    <mergeCell ref="XZ114:YL114"/>
    <mergeCell ref="TM114:TY114"/>
    <mergeCell ref="TZ114:UL114"/>
    <mergeCell ref="UM114:UY114"/>
    <mergeCell ref="UZ114:VL114"/>
    <mergeCell ref="VM114:VY114"/>
    <mergeCell ref="QZ114:RL114"/>
    <mergeCell ref="RM114:RY114"/>
    <mergeCell ref="RZ114:SL114"/>
    <mergeCell ref="SM114:SY114"/>
    <mergeCell ref="SZ114:TL114"/>
    <mergeCell ref="OM114:OY114"/>
    <mergeCell ref="OZ114:PL114"/>
    <mergeCell ref="PM114:PY114"/>
    <mergeCell ref="PZ114:QL114"/>
    <mergeCell ref="QM114:QY114"/>
    <mergeCell ref="LZ114:ML114"/>
    <mergeCell ref="MM114:MY114"/>
    <mergeCell ref="MZ114:NL114"/>
    <mergeCell ref="NM114:NY114"/>
    <mergeCell ref="NZ114:OL114"/>
    <mergeCell ref="JM114:JY114"/>
    <mergeCell ref="JZ114:KL114"/>
    <mergeCell ref="KM114:KY114"/>
    <mergeCell ref="KZ114:LL114"/>
    <mergeCell ref="LM114:LY114"/>
    <mergeCell ref="GZ114:HL114"/>
    <mergeCell ref="HM114:HY114"/>
    <mergeCell ref="HZ114:IL114"/>
    <mergeCell ref="IM114:IY114"/>
    <mergeCell ref="IZ114:JL114"/>
    <mergeCell ref="EM114:EY114"/>
    <mergeCell ref="EZ114:FL114"/>
    <mergeCell ref="FM114:FY114"/>
    <mergeCell ref="FZ114:GL114"/>
    <mergeCell ref="GM114:GY114"/>
    <mergeCell ref="BZ114:CL114"/>
    <mergeCell ref="CM114:CY114"/>
    <mergeCell ref="CZ114:DL114"/>
    <mergeCell ref="DM114:DY114"/>
    <mergeCell ref="DZ114:EL114"/>
    <mergeCell ref="M114:Y114"/>
    <mergeCell ref="Z114:AL114"/>
    <mergeCell ref="AM114:AY114"/>
    <mergeCell ref="AZ114:BL114"/>
    <mergeCell ref="BM114:BY114"/>
    <mergeCell ref="XCZ113:XDL113"/>
    <mergeCell ref="XDM113:XDY113"/>
    <mergeCell ref="XDZ113:XEL113"/>
    <mergeCell ref="XEM113:XEY113"/>
    <mergeCell ref="XEZ113:XFC113"/>
    <mergeCell ref="XAM113:XAY113"/>
    <mergeCell ref="XAZ113:XBL113"/>
    <mergeCell ref="XBM113:XBY113"/>
    <mergeCell ref="XBZ113:XCL113"/>
    <mergeCell ref="XCM113:XCY113"/>
    <mergeCell ref="WXZ113:WYL113"/>
    <mergeCell ref="WYM113:WYY113"/>
    <mergeCell ref="WYZ113:WZL113"/>
    <mergeCell ref="WZM113:WZY113"/>
    <mergeCell ref="WZZ113:XAL113"/>
    <mergeCell ref="WVM113:WVY113"/>
    <mergeCell ref="WVZ113:WWL113"/>
    <mergeCell ref="WWM113:WWY113"/>
    <mergeCell ref="WWZ113:WXL113"/>
    <mergeCell ref="WXM113:WXY113"/>
    <mergeCell ref="WSZ113:WTL113"/>
    <mergeCell ref="WTM113:WTY113"/>
    <mergeCell ref="WTZ113:WUL113"/>
    <mergeCell ref="WUM113:WUY113"/>
    <mergeCell ref="WUZ113:WVL113"/>
    <mergeCell ref="WQM113:WQY113"/>
    <mergeCell ref="WQZ113:WRL113"/>
    <mergeCell ref="WRM113:WRY113"/>
    <mergeCell ref="WRZ113:WSL113"/>
    <mergeCell ref="WSM113:WSY113"/>
    <mergeCell ref="WNZ113:WOL113"/>
    <mergeCell ref="WOM113:WOY113"/>
    <mergeCell ref="WOZ113:WPL113"/>
    <mergeCell ref="WPM113:WPY113"/>
    <mergeCell ref="WPZ113:WQL113"/>
    <mergeCell ref="WLM113:WLY113"/>
    <mergeCell ref="WLZ113:WML113"/>
    <mergeCell ref="WMM113:WMY113"/>
    <mergeCell ref="WMZ113:WNL113"/>
    <mergeCell ref="WNM113:WNY113"/>
    <mergeCell ref="WIZ113:WJL113"/>
    <mergeCell ref="WJM113:WJY113"/>
    <mergeCell ref="WJZ113:WKL113"/>
    <mergeCell ref="WKM113:WKY113"/>
    <mergeCell ref="WKZ113:WLL113"/>
    <mergeCell ref="WGM113:WGY113"/>
    <mergeCell ref="WGZ113:WHL113"/>
    <mergeCell ref="WHM113:WHY113"/>
    <mergeCell ref="WHZ113:WIL113"/>
    <mergeCell ref="WIM113:WIY113"/>
    <mergeCell ref="WDZ113:WEL113"/>
    <mergeCell ref="WEM113:WEY113"/>
    <mergeCell ref="WEZ113:WFL113"/>
    <mergeCell ref="WFM113:WFY113"/>
    <mergeCell ref="WFZ113:WGL113"/>
    <mergeCell ref="WBM113:WBY113"/>
    <mergeCell ref="WBZ113:WCL113"/>
    <mergeCell ref="WCM113:WCY113"/>
    <mergeCell ref="WCZ113:WDL113"/>
    <mergeCell ref="WDM113:WDY113"/>
    <mergeCell ref="VYZ113:VZL113"/>
    <mergeCell ref="VZM113:VZY113"/>
    <mergeCell ref="VZZ113:WAL113"/>
    <mergeCell ref="WAM113:WAY113"/>
    <mergeCell ref="WAZ113:WBL113"/>
    <mergeCell ref="VWM113:VWY113"/>
    <mergeCell ref="VWZ113:VXL113"/>
    <mergeCell ref="VXM113:VXY113"/>
    <mergeCell ref="VXZ113:VYL113"/>
    <mergeCell ref="VYM113:VYY113"/>
    <mergeCell ref="VTZ113:VUL113"/>
    <mergeCell ref="VUM113:VUY113"/>
    <mergeCell ref="VUZ113:VVL113"/>
    <mergeCell ref="VVM113:VVY113"/>
    <mergeCell ref="VVZ113:VWL113"/>
    <mergeCell ref="VRM113:VRY113"/>
    <mergeCell ref="VRZ113:VSL113"/>
    <mergeCell ref="VSM113:VSY113"/>
    <mergeCell ref="VSZ113:VTL113"/>
    <mergeCell ref="VTM113:VTY113"/>
    <mergeCell ref="VOZ113:VPL113"/>
    <mergeCell ref="VPM113:VPY113"/>
    <mergeCell ref="VPZ113:VQL113"/>
    <mergeCell ref="VQM113:VQY113"/>
    <mergeCell ref="VQZ113:VRL113"/>
    <mergeCell ref="VMM113:VMY113"/>
    <mergeCell ref="VMZ113:VNL113"/>
    <mergeCell ref="VNM113:VNY113"/>
    <mergeCell ref="VNZ113:VOL113"/>
    <mergeCell ref="VOM113:VOY113"/>
    <mergeCell ref="VJZ113:VKL113"/>
    <mergeCell ref="VKM113:VKY113"/>
    <mergeCell ref="VKZ113:VLL113"/>
    <mergeCell ref="VLM113:VLY113"/>
    <mergeCell ref="VLZ113:VML113"/>
    <mergeCell ref="VHM113:VHY113"/>
    <mergeCell ref="VHZ113:VIL113"/>
    <mergeCell ref="VIM113:VIY113"/>
    <mergeCell ref="VIZ113:VJL113"/>
    <mergeCell ref="VJM113:VJY113"/>
    <mergeCell ref="VEZ113:VFL113"/>
    <mergeCell ref="VFM113:VFY113"/>
    <mergeCell ref="VFZ113:VGL113"/>
    <mergeCell ref="VGM113:VGY113"/>
    <mergeCell ref="VGZ113:VHL113"/>
    <mergeCell ref="VCM113:VCY113"/>
    <mergeCell ref="VCZ113:VDL113"/>
    <mergeCell ref="VDM113:VDY113"/>
    <mergeCell ref="VDZ113:VEL113"/>
    <mergeCell ref="VEM113:VEY113"/>
    <mergeCell ref="UZZ113:VAL113"/>
    <mergeCell ref="VAM113:VAY113"/>
    <mergeCell ref="VAZ113:VBL113"/>
    <mergeCell ref="VBM113:VBY113"/>
    <mergeCell ref="VBZ113:VCL113"/>
    <mergeCell ref="UXM113:UXY113"/>
    <mergeCell ref="UXZ113:UYL113"/>
    <mergeCell ref="UYM113:UYY113"/>
    <mergeCell ref="UYZ113:UZL113"/>
    <mergeCell ref="UZM113:UZY113"/>
    <mergeCell ref="UUZ113:UVL113"/>
    <mergeCell ref="UVM113:UVY113"/>
    <mergeCell ref="UVZ113:UWL113"/>
    <mergeCell ref="UWM113:UWY113"/>
    <mergeCell ref="UWZ113:UXL113"/>
    <mergeCell ref="USM113:USY113"/>
    <mergeCell ref="USZ113:UTL113"/>
    <mergeCell ref="UTM113:UTY113"/>
    <mergeCell ref="UTZ113:UUL113"/>
    <mergeCell ref="UUM113:UUY113"/>
    <mergeCell ref="UPZ113:UQL113"/>
    <mergeCell ref="UQM113:UQY113"/>
    <mergeCell ref="UQZ113:URL113"/>
    <mergeCell ref="URM113:URY113"/>
    <mergeCell ref="URZ113:USL113"/>
    <mergeCell ref="UNM113:UNY113"/>
    <mergeCell ref="UNZ113:UOL113"/>
    <mergeCell ref="UOM113:UOY113"/>
    <mergeCell ref="UOZ113:UPL113"/>
    <mergeCell ref="UPM113:UPY113"/>
    <mergeCell ref="UKZ113:ULL113"/>
    <mergeCell ref="ULM113:ULY113"/>
    <mergeCell ref="ULZ113:UML113"/>
    <mergeCell ref="UMM113:UMY113"/>
    <mergeCell ref="UMZ113:UNL113"/>
    <mergeCell ref="UIM113:UIY113"/>
    <mergeCell ref="UIZ113:UJL113"/>
    <mergeCell ref="UJM113:UJY113"/>
    <mergeCell ref="UJZ113:UKL113"/>
    <mergeCell ref="UKM113:UKY113"/>
    <mergeCell ref="UFZ113:UGL113"/>
    <mergeCell ref="UGM113:UGY113"/>
    <mergeCell ref="UGZ113:UHL113"/>
    <mergeCell ref="UHM113:UHY113"/>
    <mergeCell ref="UHZ113:UIL113"/>
    <mergeCell ref="UDM113:UDY113"/>
    <mergeCell ref="UDZ113:UEL113"/>
    <mergeCell ref="UEM113:UEY113"/>
    <mergeCell ref="UEZ113:UFL113"/>
    <mergeCell ref="UFM113:UFY113"/>
    <mergeCell ref="UAZ113:UBL113"/>
    <mergeCell ref="UBM113:UBY113"/>
    <mergeCell ref="UBZ113:UCL113"/>
    <mergeCell ref="UCM113:UCY113"/>
    <mergeCell ref="UCZ113:UDL113"/>
    <mergeCell ref="TYM113:TYY113"/>
    <mergeCell ref="TYZ113:TZL113"/>
    <mergeCell ref="TZM113:TZY113"/>
    <mergeCell ref="TZZ113:UAL113"/>
    <mergeCell ref="UAM113:UAY113"/>
    <mergeCell ref="TVZ113:TWL113"/>
    <mergeCell ref="TWM113:TWY113"/>
    <mergeCell ref="TWZ113:TXL113"/>
    <mergeCell ref="TXM113:TXY113"/>
    <mergeCell ref="TXZ113:TYL113"/>
    <mergeCell ref="TTM113:TTY113"/>
    <mergeCell ref="TTZ113:TUL113"/>
    <mergeCell ref="TUM113:TUY113"/>
    <mergeCell ref="TUZ113:TVL113"/>
    <mergeCell ref="TVM113:TVY113"/>
    <mergeCell ref="TQZ113:TRL113"/>
    <mergeCell ref="TRM113:TRY113"/>
    <mergeCell ref="TRZ113:TSL113"/>
    <mergeCell ref="TSM113:TSY113"/>
    <mergeCell ref="TSZ113:TTL113"/>
    <mergeCell ref="TOM113:TOY113"/>
    <mergeCell ref="TOZ113:TPL113"/>
    <mergeCell ref="TPM113:TPY113"/>
    <mergeCell ref="TPZ113:TQL113"/>
    <mergeCell ref="TQM113:TQY113"/>
    <mergeCell ref="TLZ113:TML113"/>
    <mergeCell ref="TMM113:TMY113"/>
    <mergeCell ref="TMZ113:TNL113"/>
    <mergeCell ref="TNM113:TNY113"/>
    <mergeCell ref="TNZ113:TOL113"/>
    <mergeCell ref="TJM113:TJY113"/>
    <mergeCell ref="TJZ113:TKL113"/>
    <mergeCell ref="TKM113:TKY113"/>
    <mergeCell ref="TKZ113:TLL113"/>
    <mergeCell ref="TLM113:TLY113"/>
    <mergeCell ref="TGZ113:THL113"/>
    <mergeCell ref="THM113:THY113"/>
    <mergeCell ref="THZ113:TIL113"/>
    <mergeCell ref="TIM113:TIY113"/>
    <mergeCell ref="TIZ113:TJL113"/>
    <mergeCell ref="TEM113:TEY113"/>
    <mergeCell ref="TEZ113:TFL113"/>
    <mergeCell ref="TFM113:TFY113"/>
    <mergeCell ref="TFZ113:TGL113"/>
    <mergeCell ref="TGM113:TGY113"/>
    <mergeCell ref="TBZ113:TCL113"/>
    <mergeCell ref="TCM113:TCY113"/>
    <mergeCell ref="TCZ113:TDL113"/>
    <mergeCell ref="TDM113:TDY113"/>
    <mergeCell ref="TDZ113:TEL113"/>
    <mergeCell ref="SZM113:SZY113"/>
    <mergeCell ref="SZZ113:TAL113"/>
    <mergeCell ref="TAM113:TAY113"/>
    <mergeCell ref="TAZ113:TBL113"/>
    <mergeCell ref="TBM113:TBY113"/>
    <mergeCell ref="SWZ113:SXL113"/>
    <mergeCell ref="SXM113:SXY113"/>
    <mergeCell ref="SXZ113:SYL113"/>
    <mergeCell ref="SYM113:SYY113"/>
    <mergeCell ref="SYZ113:SZL113"/>
    <mergeCell ref="SUM113:SUY113"/>
    <mergeCell ref="SUZ113:SVL113"/>
    <mergeCell ref="SVM113:SVY113"/>
    <mergeCell ref="SVZ113:SWL113"/>
    <mergeCell ref="SWM113:SWY113"/>
    <mergeCell ref="SRZ113:SSL113"/>
    <mergeCell ref="SSM113:SSY113"/>
    <mergeCell ref="SSZ113:STL113"/>
    <mergeCell ref="STM113:STY113"/>
    <mergeCell ref="STZ113:SUL113"/>
    <mergeCell ref="SPM113:SPY113"/>
    <mergeCell ref="SPZ113:SQL113"/>
    <mergeCell ref="SQM113:SQY113"/>
    <mergeCell ref="SQZ113:SRL113"/>
    <mergeCell ref="SRM113:SRY113"/>
    <mergeCell ref="SMZ113:SNL113"/>
    <mergeCell ref="SNM113:SNY113"/>
    <mergeCell ref="SNZ113:SOL113"/>
    <mergeCell ref="SOM113:SOY113"/>
    <mergeCell ref="SOZ113:SPL113"/>
    <mergeCell ref="SKM113:SKY113"/>
    <mergeCell ref="SKZ113:SLL113"/>
    <mergeCell ref="SLM113:SLY113"/>
    <mergeCell ref="SLZ113:SML113"/>
    <mergeCell ref="SMM113:SMY113"/>
    <mergeCell ref="SHZ113:SIL113"/>
    <mergeCell ref="SIM113:SIY113"/>
    <mergeCell ref="SIZ113:SJL113"/>
    <mergeCell ref="SJM113:SJY113"/>
    <mergeCell ref="SJZ113:SKL113"/>
    <mergeCell ref="SFM113:SFY113"/>
    <mergeCell ref="SFZ113:SGL113"/>
    <mergeCell ref="SGM113:SGY113"/>
    <mergeCell ref="SGZ113:SHL113"/>
    <mergeCell ref="SHM113:SHY113"/>
    <mergeCell ref="SCZ113:SDL113"/>
    <mergeCell ref="SDM113:SDY113"/>
    <mergeCell ref="SDZ113:SEL113"/>
    <mergeCell ref="SEM113:SEY113"/>
    <mergeCell ref="SEZ113:SFL113"/>
    <mergeCell ref="SAM113:SAY113"/>
    <mergeCell ref="SAZ113:SBL113"/>
    <mergeCell ref="SBM113:SBY113"/>
    <mergeCell ref="SBZ113:SCL113"/>
    <mergeCell ref="SCM113:SCY113"/>
    <mergeCell ref="RXZ113:RYL113"/>
    <mergeCell ref="RYM113:RYY113"/>
    <mergeCell ref="RYZ113:RZL113"/>
    <mergeCell ref="RZM113:RZY113"/>
    <mergeCell ref="RZZ113:SAL113"/>
    <mergeCell ref="RVM113:RVY113"/>
    <mergeCell ref="RVZ113:RWL113"/>
    <mergeCell ref="RWM113:RWY113"/>
    <mergeCell ref="RWZ113:RXL113"/>
    <mergeCell ref="RXM113:RXY113"/>
    <mergeCell ref="RSZ113:RTL113"/>
    <mergeCell ref="RTM113:RTY113"/>
    <mergeCell ref="RTZ113:RUL113"/>
    <mergeCell ref="RUM113:RUY113"/>
    <mergeCell ref="RUZ113:RVL113"/>
    <mergeCell ref="RQM113:RQY113"/>
    <mergeCell ref="RQZ113:RRL113"/>
    <mergeCell ref="RRM113:RRY113"/>
    <mergeCell ref="RRZ113:RSL113"/>
    <mergeCell ref="RSM113:RSY113"/>
    <mergeCell ref="RNZ113:ROL113"/>
    <mergeCell ref="ROM113:ROY113"/>
    <mergeCell ref="ROZ113:RPL113"/>
    <mergeCell ref="RPM113:RPY113"/>
    <mergeCell ref="RPZ113:RQL113"/>
    <mergeCell ref="RLM113:RLY113"/>
    <mergeCell ref="RLZ113:RML113"/>
    <mergeCell ref="RMM113:RMY113"/>
    <mergeCell ref="RMZ113:RNL113"/>
    <mergeCell ref="RNM113:RNY113"/>
    <mergeCell ref="RIZ113:RJL113"/>
    <mergeCell ref="RJM113:RJY113"/>
    <mergeCell ref="RJZ113:RKL113"/>
    <mergeCell ref="RKM113:RKY113"/>
    <mergeCell ref="RKZ113:RLL113"/>
    <mergeCell ref="RGM113:RGY113"/>
    <mergeCell ref="RGZ113:RHL113"/>
    <mergeCell ref="RHM113:RHY113"/>
    <mergeCell ref="RHZ113:RIL113"/>
    <mergeCell ref="RIM113:RIY113"/>
    <mergeCell ref="RDZ113:REL113"/>
    <mergeCell ref="REM113:REY113"/>
    <mergeCell ref="REZ113:RFL113"/>
    <mergeCell ref="RFM113:RFY113"/>
    <mergeCell ref="RFZ113:RGL113"/>
    <mergeCell ref="RBM113:RBY113"/>
    <mergeCell ref="RBZ113:RCL113"/>
    <mergeCell ref="RCM113:RCY113"/>
    <mergeCell ref="RCZ113:RDL113"/>
    <mergeCell ref="RDM113:RDY113"/>
    <mergeCell ref="QYZ113:QZL113"/>
    <mergeCell ref="QZM113:QZY113"/>
    <mergeCell ref="QZZ113:RAL113"/>
    <mergeCell ref="RAM113:RAY113"/>
    <mergeCell ref="RAZ113:RBL113"/>
    <mergeCell ref="QWM113:QWY113"/>
    <mergeCell ref="QWZ113:QXL113"/>
    <mergeCell ref="QXM113:QXY113"/>
    <mergeCell ref="QXZ113:QYL113"/>
    <mergeCell ref="QYM113:QYY113"/>
    <mergeCell ref="QTZ113:QUL113"/>
    <mergeCell ref="QUM113:QUY113"/>
    <mergeCell ref="QUZ113:QVL113"/>
    <mergeCell ref="QVM113:QVY113"/>
    <mergeCell ref="QVZ113:QWL113"/>
    <mergeCell ref="QRM113:QRY113"/>
    <mergeCell ref="QRZ113:QSL113"/>
    <mergeCell ref="QSM113:QSY113"/>
    <mergeCell ref="QSZ113:QTL113"/>
    <mergeCell ref="QTM113:QTY113"/>
    <mergeCell ref="QOZ113:QPL113"/>
    <mergeCell ref="QPM113:QPY113"/>
    <mergeCell ref="QPZ113:QQL113"/>
    <mergeCell ref="QQM113:QQY113"/>
    <mergeCell ref="QQZ113:QRL113"/>
    <mergeCell ref="QMM113:QMY113"/>
    <mergeCell ref="QMZ113:QNL113"/>
    <mergeCell ref="QNM113:QNY113"/>
    <mergeCell ref="QNZ113:QOL113"/>
    <mergeCell ref="QOM113:QOY113"/>
    <mergeCell ref="QJZ113:QKL113"/>
    <mergeCell ref="QKM113:QKY113"/>
    <mergeCell ref="QKZ113:QLL113"/>
    <mergeCell ref="QLM113:QLY113"/>
    <mergeCell ref="QLZ113:QML113"/>
    <mergeCell ref="QHM113:QHY113"/>
    <mergeCell ref="QHZ113:QIL113"/>
    <mergeCell ref="QIM113:QIY113"/>
    <mergeCell ref="QIZ113:QJL113"/>
    <mergeCell ref="QJM113:QJY113"/>
    <mergeCell ref="QEZ113:QFL113"/>
    <mergeCell ref="QFM113:QFY113"/>
    <mergeCell ref="QFZ113:QGL113"/>
    <mergeCell ref="QGM113:QGY113"/>
    <mergeCell ref="QGZ113:QHL113"/>
    <mergeCell ref="QCM113:QCY113"/>
    <mergeCell ref="QCZ113:QDL113"/>
    <mergeCell ref="QDM113:QDY113"/>
    <mergeCell ref="QDZ113:QEL113"/>
    <mergeCell ref="QEM113:QEY113"/>
    <mergeCell ref="PZZ113:QAL113"/>
    <mergeCell ref="QAM113:QAY113"/>
    <mergeCell ref="QAZ113:QBL113"/>
    <mergeCell ref="QBM113:QBY113"/>
    <mergeCell ref="QBZ113:QCL113"/>
    <mergeCell ref="PXM113:PXY113"/>
    <mergeCell ref="PXZ113:PYL113"/>
    <mergeCell ref="PYM113:PYY113"/>
    <mergeCell ref="PYZ113:PZL113"/>
    <mergeCell ref="PZM113:PZY113"/>
    <mergeCell ref="PUZ113:PVL113"/>
    <mergeCell ref="PVM113:PVY113"/>
    <mergeCell ref="PVZ113:PWL113"/>
    <mergeCell ref="PWM113:PWY113"/>
    <mergeCell ref="PWZ113:PXL113"/>
    <mergeCell ref="PSM113:PSY113"/>
    <mergeCell ref="PSZ113:PTL113"/>
    <mergeCell ref="PTM113:PTY113"/>
    <mergeCell ref="PTZ113:PUL113"/>
    <mergeCell ref="PUM113:PUY113"/>
    <mergeCell ref="PPZ113:PQL113"/>
    <mergeCell ref="PQM113:PQY113"/>
    <mergeCell ref="PQZ113:PRL113"/>
    <mergeCell ref="PRM113:PRY113"/>
    <mergeCell ref="PRZ113:PSL113"/>
    <mergeCell ref="PNM113:PNY113"/>
    <mergeCell ref="PNZ113:POL113"/>
    <mergeCell ref="POM113:POY113"/>
    <mergeCell ref="POZ113:PPL113"/>
    <mergeCell ref="PPM113:PPY113"/>
    <mergeCell ref="PKZ113:PLL113"/>
    <mergeCell ref="PLM113:PLY113"/>
    <mergeCell ref="PLZ113:PML113"/>
    <mergeCell ref="PMM113:PMY113"/>
    <mergeCell ref="PMZ113:PNL113"/>
    <mergeCell ref="PIM113:PIY113"/>
    <mergeCell ref="PIZ113:PJL113"/>
    <mergeCell ref="PJM113:PJY113"/>
    <mergeCell ref="PJZ113:PKL113"/>
    <mergeCell ref="PKM113:PKY113"/>
    <mergeCell ref="PFZ113:PGL113"/>
    <mergeCell ref="PGM113:PGY113"/>
    <mergeCell ref="PGZ113:PHL113"/>
    <mergeCell ref="PHM113:PHY113"/>
    <mergeCell ref="PHZ113:PIL113"/>
    <mergeCell ref="PDM113:PDY113"/>
    <mergeCell ref="PDZ113:PEL113"/>
    <mergeCell ref="PEM113:PEY113"/>
    <mergeCell ref="PEZ113:PFL113"/>
    <mergeCell ref="PFM113:PFY113"/>
    <mergeCell ref="PAZ113:PBL113"/>
    <mergeCell ref="PBM113:PBY113"/>
    <mergeCell ref="PBZ113:PCL113"/>
    <mergeCell ref="PCM113:PCY113"/>
    <mergeCell ref="PCZ113:PDL113"/>
    <mergeCell ref="OYM113:OYY113"/>
    <mergeCell ref="OYZ113:OZL113"/>
    <mergeCell ref="OZM113:OZY113"/>
    <mergeCell ref="OZZ113:PAL113"/>
    <mergeCell ref="PAM113:PAY113"/>
    <mergeCell ref="OVZ113:OWL113"/>
    <mergeCell ref="OWM113:OWY113"/>
    <mergeCell ref="OWZ113:OXL113"/>
    <mergeCell ref="OXM113:OXY113"/>
    <mergeCell ref="OXZ113:OYL113"/>
    <mergeCell ref="OTM113:OTY113"/>
    <mergeCell ref="OTZ113:OUL113"/>
    <mergeCell ref="OUM113:OUY113"/>
    <mergeCell ref="OUZ113:OVL113"/>
    <mergeCell ref="OVM113:OVY113"/>
    <mergeCell ref="OQZ113:ORL113"/>
    <mergeCell ref="ORM113:ORY113"/>
    <mergeCell ref="ORZ113:OSL113"/>
    <mergeCell ref="OSM113:OSY113"/>
    <mergeCell ref="OSZ113:OTL113"/>
    <mergeCell ref="OOM113:OOY113"/>
    <mergeCell ref="OOZ113:OPL113"/>
    <mergeCell ref="OPM113:OPY113"/>
    <mergeCell ref="OPZ113:OQL113"/>
    <mergeCell ref="OQM113:OQY113"/>
    <mergeCell ref="OLZ113:OML113"/>
    <mergeCell ref="OMM113:OMY113"/>
    <mergeCell ref="OMZ113:ONL113"/>
    <mergeCell ref="ONM113:ONY113"/>
    <mergeCell ref="ONZ113:OOL113"/>
    <mergeCell ref="OJM113:OJY113"/>
    <mergeCell ref="OJZ113:OKL113"/>
    <mergeCell ref="OKM113:OKY113"/>
    <mergeCell ref="OKZ113:OLL113"/>
    <mergeCell ref="OLM113:OLY113"/>
    <mergeCell ref="OGZ113:OHL113"/>
    <mergeCell ref="OHM113:OHY113"/>
    <mergeCell ref="OHZ113:OIL113"/>
    <mergeCell ref="OIM113:OIY113"/>
    <mergeCell ref="OIZ113:OJL113"/>
    <mergeCell ref="OEM113:OEY113"/>
    <mergeCell ref="OEZ113:OFL113"/>
    <mergeCell ref="OFM113:OFY113"/>
    <mergeCell ref="OFZ113:OGL113"/>
    <mergeCell ref="OGM113:OGY113"/>
    <mergeCell ref="OBZ113:OCL113"/>
    <mergeCell ref="OCM113:OCY113"/>
    <mergeCell ref="OCZ113:ODL113"/>
    <mergeCell ref="ODM113:ODY113"/>
    <mergeCell ref="ODZ113:OEL113"/>
    <mergeCell ref="NZM113:NZY113"/>
    <mergeCell ref="NZZ113:OAL113"/>
    <mergeCell ref="OAM113:OAY113"/>
    <mergeCell ref="OAZ113:OBL113"/>
    <mergeCell ref="OBM113:OBY113"/>
    <mergeCell ref="NWZ113:NXL113"/>
    <mergeCell ref="NXM113:NXY113"/>
    <mergeCell ref="NXZ113:NYL113"/>
    <mergeCell ref="NYM113:NYY113"/>
    <mergeCell ref="NYZ113:NZL113"/>
    <mergeCell ref="NUM113:NUY113"/>
    <mergeCell ref="NUZ113:NVL113"/>
    <mergeCell ref="NVM113:NVY113"/>
    <mergeCell ref="NVZ113:NWL113"/>
    <mergeCell ref="NWM113:NWY113"/>
    <mergeCell ref="NRZ113:NSL113"/>
    <mergeCell ref="NSM113:NSY113"/>
    <mergeCell ref="NSZ113:NTL113"/>
    <mergeCell ref="NTM113:NTY113"/>
    <mergeCell ref="NTZ113:NUL113"/>
    <mergeCell ref="NPM113:NPY113"/>
    <mergeCell ref="NPZ113:NQL113"/>
    <mergeCell ref="NQM113:NQY113"/>
    <mergeCell ref="NQZ113:NRL113"/>
    <mergeCell ref="NRM113:NRY113"/>
    <mergeCell ref="NMZ113:NNL113"/>
    <mergeCell ref="NNM113:NNY113"/>
    <mergeCell ref="NNZ113:NOL113"/>
    <mergeCell ref="NOM113:NOY113"/>
    <mergeCell ref="NOZ113:NPL113"/>
    <mergeCell ref="NKM113:NKY113"/>
    <mergeCell ref="NKZ113:NLL113"/>
    <mergeCell ref="NLM113:NLY113"/>
    <mergeCell ref="NLZ113:NML113"/>
    <mergeCell ref="NMM113:NMY113"/>
    <mergeCell ref="NHZ113:NIL113"/>
    <mergeCell ref="NIM113:NIY113"/>
    <mergeCell ref="NIZ113:NJL113"/>
    <mergeCell ref="NJM113:NJY113"/>
    <mergeCell ref="NJZ113:NKL113"/>
    <mergeCell ref="NFM113:NFY113"/>
    <mergeCell ref="NFZ113:NGL113"/>
    <mergeCell ref="NGM113:NGY113"/>
    <mergeCell ref="NGZ113:NHL113"/>
    <mergeCell ref="NHM113:NHY113"/>
    <mergeCell ref="NCZ113:NDL113"/>
    <mergeCell ref="NDM113:NDY113"/>
    <mergeCell ref="NDZ113:NEL113"/>
    <mergeCell ref="NEM113:NEY113"/>
    <mergeCell ref="NEZ113:NFL113"/>
    <mergeCell ref="NAM113:NAY113"/>
    <mergeCell ref="NAZ113:NBL113"/>
    <mergeCell ref="NBM113:NBY113"/>
    <mergeCell ref="NBZ113:NCL113"/>
    <mergeCell ref="NCM113:NCY113"/>
    <mergeCell ref="MXZ113:MYL113"/>
    <mergeCell ref="MYM113:MYY113"/>
    <mergeCell ref="MYZ113:MZL113"/>
    <mergeCell ref="MZM113:MZY113"/>
    <mergeCell ref="MZZ113:NAL113"/>
    <mergeCell ref="MVM113:MVY113"/>
    <mergeCell ref="MVZ113:MWL113"/>
    <mergeCell ref="MWM113:MWY113"/>
    <mergeCell ref="MWZ113:MXL113"/>
    <mergeCell ref="MXM113:MXY113"/>
    <mergeCell ref="MSZ113:MTL113"/>
    <mergeCell ref="MTM113:MTY113"/>
    <mergeCell ref="MTZ113:MUL113"/>
    <mergeCell ref="MUM113:MUY113"/>
    <mergeCell ref="MUZ113:MVL113"/>
    <mergeCell ref="MQM113:MQY113"/>
    <mergeCell ref="MQZ113:MRL113"/>
    <mergeCell ref="MRM113:MRY113"/>
    <mergeCell ref="MRZ113:MSL113"/>
    <mergeCell ref="MSM113:MSY113"/>
    <mergeCell ref="MNZ113:MOL113"/>
    <mergeCell ref="MOM113:MOY113"/>
    <mergeCell ref="MOZ113:MPL113"/>
    <mergeCell ref="MPM113:MPY113"/>
    <mergeCell ref="MPZ113:MQL113"/>
    <mergeCell ref="MLM113:MLY113"/>
    <mergeCell ref="MLZ113:MML113"/>
    <mergeCell ref="MMM113:MMY113"/>
    <mergeCell ref="MMZ113:MNL113"/>
    <mergeCell ref="MNM113:MNY113"/>
    <mergeCell ref="MIZ113:MJL113"/>
    <mergeCell ref="MJM113:MJY113"/>
    <mergeCell ref="MJZ113:MKL113"/>
    <mergeCell ref="MKM113:MKY113"/>
    <mergeCell ref="MKZ113:MLL113"/>
    <mergeCell ref="MGM113:MGY113"/>
    <mergeCell ref="MGZ113:MHL113"/>
    <mergeCell ref="MHM113:MHY113"/>
    <mergeCell ref="MHZ113:MIL113"/>
    <mergeCell ref="MIM113:MIY113"/>
    <mergeCell ref="MDZ113:MEL113"/>
    <mergeCell ref="MEM113:MEY113"/>
    <mergeCell ref="MEZ113:MFL113"/>
    <mergeCell ref="MFM113:MFY113"/>
    <mergeCell ref="MFZ113:MGL113"/>
    <mergeCell ref="MBM113:MBY113"/>
    <mergeCell ref="MBZ113:MCL113"/>
    <mergeCell ref="MCM113:MCY113"/>
    <mergeCell ref="MCZ113:MDL113"/>
    <mergeCell ref="MDM113:MDY113"/>
    <mergeCell ref="LYZ113:LZL113"/>
    <mergeCell ref="LZM113:LZY113"/>
    <mergeCell ref="LZZ113:MAL113"/>
    <mergeCell ref="MAM113:MAY113"/>
    <mergeCell ref="MAZ113:MBL113"/>
    <mergeCell ref="LWM113:LWY113"/>
    <mergeCell ref="LWZ113:LXL113"/>
    <mergeCell ref="LXM113:LXY113"/>
    <mergeCell ref="LXZ113:LYL113"/>
    <mergeCell ref="LYM113:LYY113"/>
    <mergeCell ref="LTZ113:LUL113"/>
    <mergeCell ref="LUM113:LUY113"/>
    <mergeCell ref="LUZ113:LVL113"/>
    <mergeCell ref="LVM113:LVY113"/>
    <mergeCell ref="LVZ113:LWL113"/>
    <mergeCell ref="LRM113:LRY113"/>
    <mergeCell ref="LRZ113:LSL113"/>
    <mergeCell ref="LSM113:LSY113"/>
    <mergeCell ref="LSZ113:LTL113"/>
    <mergeCell ref="LTM113:LTY113"/>
    <mergeCell ref="LOZ113:LPL113"/>
    <mergeCell ref="LPM113:LPY113"/>
    <mergeCell ref="LPZ113:LQL113"/>
    <mergeCell ref="LQM113:LQY113"/>
    <mergeCell ref="LQZ113:LRL113"/>
    <mergeCell ref="LMM113:LMY113"/>
    <mergeCell ref="LMZ113:LNL113"/>
    <mergeCell ref="LNM113:LNY113"/>
    <mergeCell ref="LNZ113:LOL113"/>
    <mergeCell ref="LOM113:LOY113"/>
    <mergeCell ref="LJZ113:LKL113"/>
    <mergeCell ref="LKM113:LKY113"/>
    <mergeCell ref="LKZ113:LLL113"/>
    <mergeCell ref="LLM113:LLY113"/>
    <mergeCell ref="LLZ113:LML113"/>
    <mergeCell ref="LHM113:LHY113"/>
    <mergeCell ref="LHZ113:LIL113"/>
    <mergeCell ref="LIM113:LIY113"/>
    <mergeCell ref="LIZ113:LJL113"/>
    <mergeCell ref="LJM113:LJY113"/>
    <mergeCell ref="LEZ113:LFL113"/>
    <mergeCell ref="LFM113:LFY113"/>
    <mergeCell ref="LFZ113:LGL113"/>
    <mergeCell ref="LGM113:LGY113"/>
    <mergeCell ref="LGZ113:LHL113"/>
    <mergeCell ref="LCM113:LCY113"/>
    <mergeCell ref="LCZ113:LDL113"/>
    <mergeCell ref="LDM113:LDY113"/>
    <mergeCell ref="LDZ113:LEL113"/>
    <mergeCell ref="LEM113:LEY113"/>
    <mergeCell ref="KZZ113:LAL113"/>
    <mergeCell ref="LAM113:LAY113"/>
    <mergeCell ref="LAZ113:LBL113"/>
    <mergeCell ref="LBM113:LBY113"/>
    <mergeCell ref="LBZ113:LCL113"/>
    <mergeCell ref="KXM113:KXY113"/>
    <mergeCell ref="KXZ113:KYL113"/>
    <mergeCell ref="KYM113:KYY113"/>
    <mergeCell ref="KYZ113:KZL113"/>
    <mergeCell ref="KZM113:KZY113"/>
    <mergeCell ref="KUZ113:KVL113"/>
    <mergeCell ref="KVM113:KVY113"/>
    <mergeCell ref="KVZ113:KWL113"/>
    <mergeCell ref="KWM113:KWY113"/>
    <mergeCell ref="KWZ113:KXL113"/>
    <mergeCell ref="KSM113:KSY113"/>
    <mergeCell ref="KSZ113:KTL113"/>
    <mergeCell ref="KTM113:KTY113"/>
    <mergeCell ref="KTZ113:KUL113"/>
    <mergeCell ref="KUM113:KUY113"/>
    <mergeCell ref="KPZ113:KQL113"/>
    <mergeCell ref="KQM113:KQY113"/>
    <mergeCell ref="KQZ113:KRL113"/>
    <mergeCell ref="KRM113:KRY113"/>
    <mergeCell ref="KRZ113:KSL113"/>
    <mergeCell ref="KNM113:KNY113"/>
    <mergeCell ref="KNZ113:KOL113"/>
    <mergeCell ref="KOM113:KOY113"/>
    <mergeCell ref="KOZ113:KPL113"/>
    <mergeCell ref="KPM113:KPY113"/>
    <mergeCell ref="KKZ113:KLL113"/>
    <mergeCell ref="KLM113:KLY113"/>
    <mergeCell ref="KLZ113:KML113"/>
    <mergeCell ref="KMM113:KMY113"/>
    <mergeCell ref="KMZ113:KNL113"/>
    <mergeCell ref="KIM113:KIY113"/>
    <mergeCell ref="KIZ113:KJL113"/>
    <mergeCell ref="KJM113:KJY113"/>
    <mergeCell ref="KJZ113:KKL113"/>
    <mergeCell ref="KKM113:KKY113"/>
    <mergeCell ref="KFZ113:KGL113"/>
    <mergeCell ref="KGM113:KGY113"/>
    <mergeCell ref="KGZ113:KHL113"/>
    <mergeCell ref="KHM113:KHY113"/>
    <mergeCell ref="KHZ113:KIL113"/>
    <mergeCell ref="KDM113:KDY113"/>
    <mergeCell ref="KDZ113:KEL113"/>
    <mergeCell ref="KEM113:KEY113"/>
    <mergeCell ref="KEZ113:KFL113"/>
    <mergeCell ref="KFM113:KFY113"/>
    <mergeCell ref="KAZ113:KBL113"/>
    <mergeCell ref="KBM113:KBY113"/>
    <mergeCell ref="KBZ113:KCL113"/>
    <mergeCell ref="KCM113:KCY113"/>
    <mergeCell ref="KCZ113:KDL113"/>
    <mergeCell ref="JYM113:JYY113"/>
    <mergeCell ref="JYZ113:JZL113"/>
    <mergeCell ref="JZM113:JZY113"/>
    <mergeCell ref="JZZ113:KAL113"/>
    <mergeCell ref="KAM113:KAY113"/>
    <mergeCell ref="JVZ113:JWL113"/>
    <mergeCell ref="JWM113:JWY113"/>
    <mergeCell ref="JWZ113:JXL113"/>
    <mergeCell ref="JXM113:JXY113"/>
    <mergeCell ref="JXZ113:JYL113"/>
    <mergeCell ref="JTM113:JTY113"/>
    <mergeCell ref="JTZ113:JUL113"/>
    <mergeCell ref="JUM113:JUY113"/>
    <mergeCell ref="JUZ113:JVL113"/>
    <mergeCell ref="JVM113:JVY113"/>
    <mergeCell ref="JQZ113:JRL113"/>
    <mergeCell ref="JRM113:JRY113"/>
    <mergeCell ref="JRZ113:JSL113"/>
    <mergeCell ref="JSM113:JSY113"/>
    <mergeCell ref="JSZ113:JTL113"/>
    <mergeCell ref="JOM113:JOY113"/>
    <mergeCell ref="JOZ113:JPL113"/>
    <mergeCell ref="JPM113:JPY113"/>
    <mergeCell ref="JPZ113:JQL113"/>
    <mergeCell ref="JQM113:JQY113"/>
    <mergeCell ref="JLZ113:JML113"/>
    <mergeCell ref="JMM113:JMY113"/>
    <mergeCell ref="JMZ113:JNL113"/>
    <mergeCell ref="JNM113:JNY113"/>
    <mergeCell ref="JNZ113:JOL113"/>
    <mergeCell ref="JJM113:JJY113"/>
    <mergeCell ref="JJZ113:JKL113"/>
    <mergeCell ref="JKM113:JKY113"/>
    <mergeCell ref="JKZ113:JLL113"/>
    <mergeCell ref="JLM113:JLY113"/>
    <mergeCell ref="JGZ113:JHL113"/>
    <mergeCell ref="JHM113:JHY113"/>
    <mergeCell ref="JHZ113:JIL113"/>
    <mergeCell ref="JIM113:JIY113"/>
    <mergeCell ref="JIZ113:JJL113"/>
    <mergeCell ref="JEM113:JEY113"/>
    <mergeCell ref="JEZ113:JFL113"/>
    <mergeCell ref="JFM113:JFY113"/>
    <mergeCell ref="JFZ113:JGL113"/>
    <mergeCell ref="JGM113:JGY113"/>
    <mergeCell ref="JBZ113:JCL113"/>
    <mergeCell ref="JCM113:JCY113"/>
    <mergeCell ref="JCZ113:JDL113"/>
    <mergeCell ref="JDM113:JDY113"/>
    <mergeCell ref="JDZ113:JEL113"/>
    <mergeCell ref="IZM113:IZY113"/>
    <mergeCell ref="IZZ113:JAL113"/>
    <mergeCell ref="JAM113:JAY113"/>
    <mergeCell ref="JAZ113:JBL113"/>
    <mergeCell ref="JBM113:JBY113"/>
    <mergeCell ref="IWZ113:IXL113"/>
    <mergeCell ref="IXM113:IXY113"/>
    <mergeCell ref="IXZ113:IYL113"/>
    <mergeCell ref="IYM113:IYY113"/>
    <mergeCell ref="IYZ113:IZL113"/>
    <mergeCell ref="IUM113:IUY113"/>
    <mergeCell ref="IUZ113:IVL113"/>
    <mergeCell ref="IVM113:IVY113"/>
    <mergeCell ref="IVZ113:IWL113"/>
    <mergeCell ref="IWM113:IWY113"/>
    <mergeCell ref="IRZ113:ISL113"/>
    <mergeCell ref="ISM113:ISY113"/>
    <mergeCell ref="ISZ113:ITL113"/>
    <mergeCell ref="ITM113:ITY113"/>
    <mergeCell ref="ITZ113:IUL113"/>
    <mergeCell ref="IPM113:IPY113"/>
    <mergeCell ref="IPZ113:IQL113"/>
    <mergeCell ref="IQM113:IQY113"/>
    <mergeCell ref="IQZ113:IRL113"/>
    <mergeCell ref="IRM113:IRY113"/>
    <mergeCell ref="IMZ113:INL113"/>
    <mergeCell ref="INM113:INY113"/>
    <mergeCell ref="INZ113:IOL113"/>
    <mergeCell ref="IOM113:IOY113"/>
    <mergeCell ref="IOZ113:IPL113"/>
    <mergeCell ref="IKM113:IKY113"/>
    <mergeCell ref="IKZ113:ILL113"/>
    <mergeCell ref="ILM113:ILY113"/>
    <mergeCell ref="ILZ113:IML113"/>
    <mergeCell ref="IMM113:IMY113"/>
    <mergeCell ref="IHZ113:IIL113"/>
    <mergeCell ref="IIM113:IIY113"/>
    <mergeCell ref="IIZ113:IJL113"/>
    <mergeCell ref="IJM113:IJY113"/>
    <mergeCell ref="IJZ113:IKL113"/>
    <mergeCell ref="IFM113:IFY113"/>
    <mergeCell ref="IFZ113:IGL113"/>
    <mergeCell ref="IGM113:IGY113"/>
    <mergeCell ref="IGZ113:IHL113"/>
    <mergeCell ref="IHM113:IHY113"/>
    <mergeCell ref="ICZ113:IDL113"/>
    <mergeCell ref="IDM113:IDY113"/>
    <mergeCell ref="IDZ113:IEL113"/>
    <mergeCell ref="IEM113:IEY113"/>
    <mergeCell ref="IEZ113:IFL113"/>
    <mergeCell ref="IAM113:IAY113"/>
    <mergeCell ref="IAZ113:IBL113"/>
    <mergeCell ref="IBM113:IBY113"/>
    <mergeCell ref="IBZ113:ICL113"/>
    <mergeCell ref="ICM113:ICY113"/>
    <mergeCell ref="HXZ113:HYL113"/>
    <mergeCell ref="HYM113:HYY113"/>
    <mergeCell ref="HYZ113:HZL113"/>
    <mergeCell ref="HZM113:HZY113"/>
    <mergeCell ref="HZZ113:IAL113"/>
    <mergeCell ref="HVM113:HVY113"/>
    <mergeCell ref="HVZ113:HWL113"/>
    <mergeCell ref="HWM113:HWY113"/>
    <mergeCell ref="HWZ113:HXL113"/>
    <mergeCell ref="HXM113:HXY113"/>
    <mergeCell ref="HSZ113:HTL113"/>
    <mergeCell ref="HTM113:HTY113"/>
    <mergeCell ref="HTZ113:HUL113"/>
    <mergeCell ref="HUM113:HUY113"/>
    <mergeCell ref="HUZ113:HVL113"/>
    <mergeCell ref="HQM113:HQY113"/>
    <mergeCell ref="HQZ113:HRL113"/>
    <mergeCell ref="HRM113:HRY113"/>
    <mergeCell ref="HRZ113:HSL113"/>
    <mergeCell ref="HSM113:HSY113"/>
    <mergeCell ref="HNZ113:HOL113"/>
    <mergeCell ref="HOM113:HOY113"/>
    <mergeCell ref="HOZ113:HPL113"/>
    <mergeCell ref="HPM113:HPY113"/>
    <mergeCell ref="HPZ113:HQL113"/>
    <mergeCell ref="HLM113:HLY113"/>
    <mergeCell ref="HLZ113:HML113"/>
    <mergeCell ref="HMM113:HMY113"/>
    <mergeCell ref="HMZ113:HNL113"/>
    <mergeCell ref="HNM113:HNY113"/>
    <mergeCell ref="HIZ113:HJL113"/>
    <mergeCell ref="HJM113:HJY113"/>
    <mergeCell ref="HJZ113:HKL113"/>
    <mergeCell ref="HKM113:HKY113"/>
    <mergeCell ref="HKZ113:HLL113"/>
    <mergeCell ref="HGM113:HGY113"/>
    <mergeCell ref="HGZ113:HHL113"/>
    <mergeCell ref="HHM113:HHY113"/>
    <mergeCell ref="HHZ113:HIL113"/>
    <mergeCell ref="HIM113:HIY113"/>
    <mergeCell ref="HDZ113:HEL113"/>
    <mergeCell ref="HEM113:HEY113"/>
    <mergeCell ref="HEZ113:HFL113"/>
    <mergeCell ref="HFM113:HFY113"/>
    <mergeCell ref="HFZ113:HGL113"/>
    <mergeCell ref="HBM113:HBY113"/>
    <mergeCell ref="HBZ113:HCL113"/>
    <mergeCell ref="HCM113:HCY113"/>
    <mergeCell ref="HCZ113:HDL113"/>
    <mergeCell ref="HDM113:HDY113"/>
    <mergeCell ref="GYZ113:GZL113"/>
    <mergeCell ref="GZM113:GZY113"/>
    <mergeCell ref="GZZ113:HAL113"/>
    <mergeCell ref="HAM113:HAY113"/>
    <mergeCell ref="HAZ113:HBL113"/>
    <mergeCell ref="GWM113:GWY113"/>
    <mergeCell ref="GWZ113:GXL113"/>
    <mergeCell ref="GXM113:GXY113"/>
    <mergeCell ref="GXZ113:GYL113"/>
    <mergeCell ref="GYM113:GYY113"/>
    <mergeCell ref="GTZ113:GUL113"/>
    <mergeCell ref="GUM113:GUY113"/>
    <mergeCell ref="GUZ113:GVL113"/>
    <mergeCell ref="GVM113:GVY113"/>
    <mergeCell ref="GVZ113:GWL113"/>
    <mergeCell ref="GRM113:GRY113"/>
    <mergeCell ref="GRZ113:GSL113"/>
    <mergeCell ref="GSM113:GSY113"/>
    <mergeCell ref="GSZ113:GTL113"/>
    <mergeCell ref="GTM113:GTY113"/>
    <mergeCell ref="GOZ113:GPL113"/>
    <mergeCell ref="GPM113:GPY113"/>
    <mergeCell ref="GPZ113:GQL113"/>
    <mergeCell ref="GQM113:GQY113"/>
    <mergeCell ref="GQZ113:GRL113"/>
    <mergeCell ref="GMM113:GMY113"/>
    <mergeCell ref="GMZ113:GNL113"/>
    <mergeCell ref="GNM113:GNY113"/>
    <mergeCell ref="GNZ113:GOL113"/>
    <mergeCell ref="GOM113:GOY113"/>
    <mergeCell ref="GJZ113:GKL113"/>
    <mergeCell ref="GKM113:GKY113"/>
    <mergeCell ref="GKZ113:GLL113"/>
    <mergeCell ref="GLM113:GLY113"/>
    <mergeCell ref="GLZ113:GML113"/>
    <mergeCell ref="GHM113:GHY113"/>
    <mergeCell ref="GHZ113:GIL113"/>
    <mergeCell ref="GIM113:GIY113"/>
    <mergeCell ref="GIZ113:GJL113"/>
    <mergeCell ref="GJM113:GJY113"/>
    <mergeCell ref="GEZ113:GFL113"/>
    <mergeCell ref="GFM113:GFY113"/>
    <mergeCell ref="GFZ113:GGL113"/>
    <mergeCell ref="GGM113:GGY113"/>
    <mergeCell ref="GGZ113:GHL113"/>
    <mergeCell ref="GCM113:GCY113"/>
    <mergeCell ref="GCZ113:GDL113"/>
    <mergeCell ref="GDM113:GDY113"/>
    <mergeCell ref="GDZ113:GEL113"/>
    <mergeCell ref="GEM113:GEY113"/>
    <mergeCell ref="FZZ113:GAL113"/>
    <mergeCell ref="GAM113:GAY113"/>
    <mergeCell ref="GAZ113:GBL113"/>
    <mergeCell ref="GBM113:GBY113"/>
    <mergeCell ref="GBZ113:GCL113"/>
    <mergeCell ref="FXM113:FXY113"/>
    <mergeCell ref="FXZ113:FYL113"/>
    <mergeCell ref="FYM113:FYY113"/>
    <mergeCell ref="FYZ113:FZL113"/>
    <mergeCell ref="FZM113:FZY113"/>
    <mergeCell ref="FUZ113:FVL113"/>
    <mergeCell ref="FVM113:FVY113"/>
    <mergeCell ref="FVZ113:FWL113"/>
    <mergeCell ref="FWM113:FWY113"/>
    <mergeCell ref="FWZ113:FXL113"/>
    <mergeCell ref="FSM113:FSY113"/>
    <mergeCell ref="FSZ113:FTL113"/>
    <mergeCell ref="FTM113:FTY113"/>
    <mergeCell ref="FTZ113:FUL113"/>
    <mergeCell ref="FUM113:FUY113"/>
    <mergeCell ref="FPZ113:FQL113"/>
    <mergeCell ref="FQM113:FQY113"/>
    <mergeCell ref="FQZ113:FRL113"/>
    <mergeCell ref="FRM113:FRY113"/>
    <mergeCell ref="FRZ113:FSL113"/>
    <mergeCell ref="FNM113:FNY113"/>
    <mergeCell ref="FNZ113:FOL113"/>
    <mergeCell ref="FOM113:FOY113"/>
    <mergeCell ref="FOZ113:FPL113"/>
    <mergeCell ref="FPM113:FPY113"/>
    <mergeCell ref="FKZ113:FLL113"/>
    <mergeCell ref="FLM113:FLY113"/>
    <mergeCell ref="FLZ113:FML113"/>
    <mergeCell ref="FMM113:FMY113"/>
    <mergeCell ref="FMZ113:FNL113"/>
    <mergeCell ref="FIM113:FIY113"/>
    <mergeCell ref="FIZ113:FJL113"/>
    <mergeCell ref="FJM113:FJY113"/>
    <mergeCell ref="FJZ113:FKL113"/>
    <mergeCell ref="FKM113:FKY113"/>
    <mergeCell ref="FFZ113:FGL113"/>
    <mergeCell ref="FGM113:FGY113"/>
    <mergeCell ref="FGZ113:FHL113"/>
    <mergeCell ref="FHM113:FHY113"/>
    <mergeCell ref="FHZ113:FIL113"/>
    <mergeCell ref="FDM113:FDY113"/>
    <mergeCell ref="FDZ113:FEL113"/>
    <mergeCell ref="FEM113:FEY113"/>
    <mergeCell ref="FEZ113:FFL113"/>
    <mergeCell ref="FFM113:FFY113"/>
    <mergeCell ref="FAZ113:FBL113"/>
    <mergeCell ref="FBM113:FBY113"/>
    <mergeCell ref="FBZ113:FCL113"/>
    <mergeCell ref="FCM113:FCY113"/>
    <mergeCell ref="FCZ113:FDL113"/>
    <mergeCell ref="EYM113:EYY113"/>
    <mergeCell ref="EYZ113:EZL113"/>
    <mergeCell ref="EZM113:EZY113"/>
    <mergeCell ref="EZZ113:FAL113"/>
    <mergeCell ref="FAM113:FAY113"/>
    <mergeCell ref="EVZ113:EWL113"/>
    <mergeCell ref="EWM113:EWY113"/>
    <mergeCell ref="EWZ113:EXL113"/>
    <mergeCell ref="EXM113:EXY113"/>
    <mergeCell ref="EXZ113:EYL113"/>
    <mergeCell ref="ETM113:ETY113"/>
    <mergeCell ref="ETZ113:EUL113"/>
    <mergeCell ref="EUM113:EUY113"/>
    <mergeCell ref="EUZ113:EVL113"/>
    <mergeCell ref="EVM113:EVY113"/>
    <mergeCell ref="EQZ113:ERL113"/>
    <mergeCell ref="ERM113:ERY113"/>
    <mergeCell ref="ERZ113:ESL113"/>
    <mergeCell ref="ESM113:ESY113"/>
    <mergeCell ref="ESZ113:ETL113"/>
    <mergeCell ref="EOM113:EOY113"/>
    <mergeCell ref="EOZ113:EPL113"/>
    <mergeCell ref="EPM113:EPY113"/>
    <mergeCell ref="EPZ113:EQL113"/>
    <mergeCell ref="EQM113:EQY113"/>
    <mergeCell ref="ELZ113:EML113"/>
    <mergeCell ref="EMM113:EMY113"/>
    <mergeCell ref="EMZ113:ENL113"/>
    <mergeCell ref="ENM113:ENY113"/>
    <mergeCell ref="ENZ113:EOL113"/>
    <mergeCell ref="EJM113:EJY113"/>
    <mergeCell ref="EJZ113:EKL113"/>
    <mergeCell ref="EKM113:EKY113"/>
    <mergeCell ref="EKZ113:ELL113"/>
    <mergeCell ref="ELM113:ELY113"/>
    <mergeCell ref="EGZ113:EHL113"/>
    <mergeCell ref="EHM113:EHY113"/>
    <mergeCell ref="EHZ113:EIL113"/>
    <mergeCell ref="EIM113:EIY113"/>
    <mergeCell ref="EIZ113:EJL113"/>
    <mergeCell ref="EEM113:EEY113"/>
    <mergeCell ref="EEZ113:EFL113"/>
    <mergeCell ref="EFM113:EFY113"/>
    <mergeCell ref="EFZ113:EGL113"/>
    <mergeCell ref="EGM113:EGY113"/>
    <mergeCell ref="EBZ113:ECL113"/>
    <mergeCell ref="ECM113:ECY113"/>
    <mergeCell ref="ECZ113:EDL113"/>
    <mergeCell ref="EDM113:EDY113"/>
    <mergeCell ref="EDZ113:EEL113"/>
    <mergeCell ref="DZM113:DZY113"/>
    <mergeCell ref="DZZ113:EAL113"/>
    <mergeCell ref="EAM113:EAY113"/>
    <mergeCell ref="EAZ113:EBL113"/>
    <mergeCell ref="EBM113:EBY113"/>
    <mergeCell ref="DWZ113:DXL113"/>
    <mergeCell ref="DXM113:DXY113"/>
    <mergeCell ref="DXZ113:DYL113"/>
    <mergeCell ref="DYM113:DYY113"/>
    <mergeCell ref="DYZ113:DZL113"/>
    <mergeCell ref="DUM113:DUY113"/>
    <mergeCell ref="DUZ113:DVL113"/>
    <mergeCell ref="DVM113:DVY113"/>
    <mergeCell ref="DVZ113:DWL113"/>
    <mergeCell ref="DWM113:DWY113"/>
    <mergeCell ref="DRZ113:DSL113"/>
    <mergeCell ref="DSM113:DSY113"/>
    <mergeCell ref="DSZ113:DTL113"/>
    <mergeCell ref="DTM113:DTY113"/>
    <mergeCell ref="DTZ113:DUL113"/>
    <mergeCell ref="DPM113:DPY113"/>
    <mergeCell ref="DPZ113:DQL113"/>
    <mergeCell ref="DQM113:DQY113"/>
    <mergeCell ref="DQZ113:DRL113"/>
    <mergeCell ref="DRM113:DRY113"/>
    <mergeCell ref="DMZ113:DNL113"/>
    <mergeCell ref="DNM113:DNY113"/>
    <mergeCell ref="DNZ113:DOL113"/>
    <mergeCell ref="DOM113:DOY113"/>
    <mergeCell ref="DOZ113:DPL113"/>
    <mergeCell ref="DKM113:DKY113"/>
    <mergeCell ref="DKZ113:DLL113"/>
    <mergeCell ref="DLM113:DLY113"/>
    <mergeCell ref="DLZ113:DML113"/>
    <mergeCell ref="DMM113:DMY113"/>
    <mergeCell ref="DHZ113:DIL113"/>
    <mergeCell ref="DIM113:DIY113"/>
    <mergeCell ref="DIZ113:DJL113"/>
    <mergeCell ref="DJM113:DJY113"/>
    <mergeCell ref="DJZ113:DKL113"/>
    <mergeCell ref="DFM113:DFY113"/>
    <mergeCell ref="DFZ113:DGL113"/>
    <mergeCell ref="DGM113:DGY113"/>
    <mergeCell ref="DGZ113:DHL113"/>
    <mergeCell ref="DHM113:DHY113"/>
    <mergeCell ref="DCZ113:DDL113"/>
    <mergeCell ref="DDM113:DDY113"/>
    <mergeCell ref="DDZ113:DEL113"/>
    <mergeCell ref="DEM113:DEY113"/>
    <mergeCell ref="DEZ113:DFL113"/>
    <mergeCell ref="DAM113:DAY113"/>
    <mergeCell ref="DAZ113:DBL113"/>
    <mergeCell ref="DBM113:DBY113"/>
    <mergeCell ref="DBZ113:DCL113"/>
    <mergeCell ref="DCM113:DCY113"/>
    <mergeCell ref="CXZ113:CYL113"/>
    <mergeCell ref="CYM113:CYY113"/>
    <mergeCell ref="CYZ113:CZL113"/>
    <mergeCell ref="CZM113:CZY113"/>
    <mergeCell ref="CZZ113:DAL113"/>
    <mergeCell ref="CVM113:CVY113"/>
    <mergeCell ref="CVZ113:CWL113"/>
    <mergeCell ref="CWM113:CWY113"/>
    <mergeCell ref="CWZ113:CXL113"/>
    <mergeCell ref="CXM113:CXY113"/>
    <mergeCell ref="CSZ113:CTL113"/>
    <mergeCell ref="CTM113:CTY113"/>
    <mergeCell ref="CTZ113:CUL113"/>
    <mergeCell ref="CUM113:CUY113"/>
    <mergeCell ref="CUZ113:CVL113"/>
    <mergeCell ref="CQM113:CQY113"/>
    <mergeCell ref="CQZ113:CRL113"/>
    <mergeCell ref="CRM113:CRY113"/>
    <mergeCell ref="CRZ113:CSL113"/>
    <mergeCell ref="CSM113:CSY113"/>
    <mergeCell ref="CNZ113:COL113"/>
    <mergeCell ref="COM113:COY113"/>
    <mergeCell ref="COZ113:CPL113"/>
    <mergeCell ref="CPM113:CPY113"/>
    <mergeCell ref="CPZ113:CQL113"/>
    <mergeCell ref="CLM113:CLY113"/>
    <mergeCell ref="CLZ113:CML113"/>
    <mergeCell ref="CMM113:CMY113"/>
    <mergeCell ref="CMZ113:CNL113"/>
    <mergeCell ref="CNM113:CNY113"/>
    <mergeCell ref="CIZ113:CJL113"/>
    <mergeCell ref="CJM113:CJY113"/>
    <mergeCell ref="CJZ113:CKL113"/>
    <mergeCell ref="CKM113:CKY113"/>
    <mergeCell ref="CKZ113:CLL113"/>
    <mergeCell ref="CGM113:CGY113"/>
    <mergeCell ref="CGZ113:CHL113"/>
    <mergeCell ref="CHM113:CHY113"/>
    <mergeCell ref="CHZ113:CIL113"/>
    <mergeCell ref="CIM113:CIY113"/>
    <mergeCell ref="CDZ113:CEL113"/>
    <mergeCell ref="CEM113:CEY113"/>
    <mergeCell ref="CEZ113:CFL113"/>
    <mergeCell ref="CFM113:CFY113"/>
    <mergeCell ref="CFZ113:CGL113"/>
    <mergeCell ref="CBM113:CBY113"/>
    <mergeCell ref="CBZ113:CCL113"/>
    <mergeCell ref="CCM113:CCY113"/>
    <mergeCell ref="CCZ113:CDL113"/>
    <mergeCell ref="CDM113:CDY113"/>
    <mergeCell ref="BYZ113:BZL113"/>
    <mergeCell ref="BZM113:BZY113"/>
    <mergeCell ref="BZZ113:CAL113"/>
    <mergeCell ref="CAM113:CAY113"/>
    <mergeCell ref="CAZ113:CBL113"/>
    <mergeCell ref="BWM113:BWY113"/>
    <mergeCell ref="BWZ113:BXL113"/>
    <mergeCell ref="BXM113:BXY113"/>
    <mergeCell ref="BXZ113:BYL113"/>
    <mergeCell ref="BYM113:BYY113"/>
    <mergeCell ref="BTZ113:BUL113"/>
    <mergeCell ref="BUM113:BUY113"/>
    <mergeCell ref="BUZ113:BVL113"/>
    <mergeCell ref="BVM113:BVY113"/>
    <mergeCell ref="BVZ113:BWL113"/>
    <mergeCell ref="BRM113:BRY113"/>
    <mergeCell ref="BRZ113:BSL113"/>
    <mergeCell ref="BSM113:BSY113"/>
    <mergeCell ref="BSZ113:BTL113"/>
    <mergeCell ref="BTM113:BTY113"/>
    <mergeCell ref="BOZ113:BPL113"/>
    <mergeCell ref="BPM113:BPY113"/>
    <mergeCell ref="BPZ113:BQL113"/>
    <mergeCell ref="BQM113:BQY113"/>
    <mergeCell ref="BQZ113:BRL113"/>
    <mergeCell ref="BMM113:BMY113"/>
    <mergeCell ref="BMZ113:BNL113"/>
    <mergeCell ref="BNM113:BNY113"/>
    <mergeCell ref="BNZ113:BOL113"/>
    <mergeCell ref="BOM113:BOY113"/>
    <mergeCell ref="BJZ113:BKL113"/>
    <mergeCell ref="BKM113:BKY113"/>
    <mergeCell ref="BKZ113:BLL113"/>
    <mergeCell ref="BLM113:BLY113"/>
    <mergeCell ref="BLZ113:BML113"/>
    <mergeCell ref="BHM113:BHY113"/>
    <mergeCell ref="BHZ113:BIL113"/>
    <mergeCell ref="BIM113:BIY113"/>
    <mergeCell ref="BIZ113:BJL113"/>
    <mergeCell ref="BJM113:BJY113"/>
    <mergeCell ref="BEZ113:BFL113"/>
    <mergeCell ref="BFM113:BFY113"/>
    <mergeCell ref="BFZ113:BGL113"/>
    <mergeCell ref="BGM113:BGY113"/>
    <mergeCell ref="BGZ113:BHL113"/>
    <mergeCell ref="BCM113:BCY113"/>
    <mergeCell ref="BCZ113:BDL113"/>
    <mergeCell ref="BDM113:BDY113"/>
    <mergeCell ref="BDZ113:BEL113"/>
    <mergeCell ref="BEM113:BEY113"/>
    <mergeCell ref="AZZ113:BAL113"/>
    <mergeCell ref="BAM113:BAY113"/>
    <mergeCell ref="BAZ113:BBL113"/>
    <mergeCell ref="BBM113:BBY113"/>
    <mergeCell ref="BBZ113:BCL113"/>
    <mergeCell ref="AXM113:AXY113"/>
    <mergeCell ref="AXZ113:AYL113"/>
    <mergeCell ref="AYM113:AYY113"/>
    <mergeCell ref="AYZ113:AZL113"/>
    <mergeCell ref="AZM113:AZY113"/>
    <mergeCell ref="AUZ113:AVL113"/>
    <mergeCell ref="AVM113:AVY113"/>
    <mergeCell ref="AVZ113:AWL113"/>
    <mergeCell ref="AWM113:AWY113"/>
    <mergeCell ref="AWZ113:AXL113"/>
    <mergeCell ref="ASM113:ASY113"/>
    <mergeCell ref="ASZ113:ATL113"/>
    <mergeCell ref="ATM113:ATY113"/>
    <mergeCell ref="ATZ113:AUL113"/>
    <mergeCell ref="AUM113:AUY113"/>
    <mergeCell ref="APZ113:AQL113"/>
    <mergeCell ref="AQM113:AQY113"/>
    <mergeCell ref="AQZ113:ARL113"/>
    <mergeCell ref="ARM113:ARY113"/>
    <mergeCell ref="ARZ113:ASL113"/>
    <mergeCell ref="ANM113:ANY113"/>
    <mergeCell ref="ANZ113:AOL113"/>
    <mergeCell ref="AOM113:AOY113"/>
    <mergeCell ref="AOZ113:APL113"/>
    <mergeCell ref="APM113:APY113"/>
    <mergeCell ref="AKZ113:ALL113"/>
    <mergeCell ref="ALM113:ALY113"/>
    <mergeCell ref="ALZ113:AML113"/>
    <mergeCell ref="AMM113:AMY113"/>
    <mergeCell ref="AMZ113:ANL113"/>
    <mergeCell ref="AIM113:AIY113"/>
    <mergeCell ref="AIZ113:AJL113"/>
    <mergeCell ref="AJM113:AJY113"/>
    <mergeCell ref="AJZ113:AKL113"/>
    <mergeCell ref="AKM113:AKY113"/>
    <mergeCell ref="AFZ113:AGL113"/>
    <mergeCell ref="AGM113:AGY113"/>
    <mergeCell ref="AGZ113:AHL113"/>
    <mergeCell ref="AHM113:AHY113"/>
    <mergeCell ref="AHZ113:AIL113"/>
    <mergeCell ref="ADM113:ADY113"/>
    <mergeCell ref="ADZ113:AEL113"/>
    <mergeCell ref="AEM113:AEY113"/>
    <mergeCell ref="AEZ113:AFL113"/>
    <mergeCell ref="AFM113:AFY113"/>
    <mergeCell ref="AAZ113:ABL113"/>
    <mergeCell ref="ABM113:ABY113"/>
    <mergeCell ref="ABZ113:ACL113"/>
    <mergeCell ref="ACM113:ACY113"/>
    <mergeCell ref="ACZ113:ADL113"/>
    <mergeCell ref="YM113:YY113"/>
    <mergeCell ref="YZ113:ZL113"/>
    <mergeCell ref="ZM113:ZY113"/>
    <mergeCell ref="ZZ113:AAL113"/>
    <mergeCell ref="AAM113:AAY113"/>
    <mergeCell ref="VZ113:WL113"/>
    <mergeCell ref="WM113:WY113"/>
    <mergeCell ref="WZ113:XL113"/>
    <mergeCell ref="XM113:XY113"/>
    <mergeCell ref="XZ113:YL113"/>
    <mergeCell ref="TM113:TY113"/>
    <mergeCell ref="TZ113:UL113"/>
    <mergeCell ref="UM113:UY113"/>
    <mergeCell ref="UZ113:VL113"/>
    <mergeCell ref="VM113:VY113"/>
    <mergeCell ref="EM113:EY113"/>
    <mergeCell ref="EZ113:FL113"/>
    <mergeCell ref="FM113:FY113"/>
    <mergeCell ref="FZ113:GL113"/>
    <mergeCell ref="GM113:GY113"/>
    <mergeCell ref="BZ113:CL113"/>
    <mergeCell ref="CM113:CY113"/>
    <mergeCell ref="CZ113:DL113"/>
    <mergeCell ref="DM113:DY113"/>
    <mergeCell ref="DZ113:EL113"/>
    <mergeCell ref="M113:Y113"/>
    <mergeCell ref="Z113:AL113"/>
    <mergeCell ref="AM113:AY113"/>
    <mergeCell ref="AZ113:BL113"/>
    <mergeCell ref="BM113:BY113"/>
    <mergeCell ref="QZ113:RL113"/>
    <mergeCell ref="RM113:RY113"/>
    <mergeCell ref="OM113:OY113"/>
    <mergeCell ref="OZ113:PL113"/>
    <mergeCell ref="PM113:PY113"/>
    <mergeCell ref="PZ113:QL113"/>
    <mergeCell ref="QM113:QY113"/>
    <mergeCell ref="LZ113:ML113"/>
    <mergeCell ref="MM113:MY113"/>
    <mergeCell ref="MZ113:NL113"/>
    <mergeCell ref="NM113:NY113"/>
    <mergeCell ref="NZ113:OL113"/>
    <mergeCell ref="JM113:JY113"/>
    <mergeCell ref="JZ113:KL113"/>
    <mergeCell ref="KM113:KY113"/>
    <mergeCell ref="KZ113:LL113"/>
    <mergeCell ref="LM113:LY113"/>
    <mergeCell ref="XCZ112:XDL112"/>
    <mergeCell ref="XDM112:XDY112"/>
    <mergeCell ref="XDZ112:XEL112"/>
    <mergeCell ref="XEM112:XEY112"/>
    <mergeCell ref="XEZ112:XFC112"/>
    <mergeCell ref="XAM112:XAY112"/>
    <mergeCell ref="XAZ112:XBL112"/>
    <mergeCell ref="XBM112:XBY112"/>
    <mergeCell ref="XBZ112:XCL112"/>
    <mergeCell ref="XCM112:XCY112"/>
    <mergeCell ref="WXZ112:WYL112"/>
    <mergeCell ref="WYM112:WYY112"/>
    <mergeCell ref="WYZ112:WZL112"/>
    <mergeCell ref="WZM112:WZY112"/>
    <mergeCell ref="WZZ112:XAL112"/>
    <mergeCell ref="WVM112:WVY112"/>
    <mergeCell ref="WVZ112:WWL112"/>
    <mergeCell ref="WWM112:WWY112"/>
    <mergeCell ref="WWZ112:WXL112"/>
    <mergeCell ref="WXM112:WXY112"/>
    <mergeCell ref="WSZ112:WTL112"/>
    <mergeCell ref="WTM112:WTY112"/>
    <mergeCell ref="WTZ112:WUL112"/>
    <mergeCell ref="WUM112:WUY112"/>
    <mergeCell ref="WUZ112:WVL112"/>
    <mergeCell ref="WQM112:WQY112"/>
    <mergeCell ref="WQZ112:WRL112"/>
    <mergeCell ref="WRM112:WRY112"/>
    <mergeCell ref="WRZ112:WSL112"/>
    <mergeCell ref="WSM112:WSY112"/>
    <mergeCell ref="WNZ112:WOL112"/>
    <mergeCell ref="WOM112:WOY112"/>
    <mergeCell ref="WOZ112:WPL112"/>
    <mergeCell ref="WPM112:WPY112"/>
    <mergeCell ref="WPZ112:WQL112"/>
    <mergeCell ref="WLM112:WLY112"/>
    <mergeCell ref="WLZ112:WML112"/>
    <mergeCell ref="WMM112:WMY112"/>
    <mergeCell ref="WMZ112:WNL112"/>
    <mergeCell ref="WNM112:WNY112"/>
    <mergeCell ref="WIZ112:WJL112"/>
    <mergeCell ref="WJM112:WJY112"/>
    <mergeCell ref="WJZ112:WKL112"/>
    <mergeCell ref="WKM112:WKY112"/>
    <mergeCell ref="WKZ112:WLL112"/>
    <mergeCell ref="WGM112:WGY112"/>
    <mergeCell ref="WGZ112:WHL112"/>
    <mergeCell ref="WHM112:WHY112"/>
    <mergeCell ref="WHZ112:WIL112"/>
    <mergeCell ref="WIM112:WIY112"/>
    <mergeCell ref="WDZ112:WEL112"/>
    <mergeCell ref="WEM112:WEY112"/>
    <mergeCell ref="WEZ112:WFL112"/>
    <mergeCell ref="WFM112:WFY112"/>
    <mergeCell ref="WFZ112:WGL112"/>
    <mergeCell ref="WBM112:WBY112"/>
    <mergeCell ref="WBZ112:WCL112"/>
    <mergeCell ref="WCM112:WCY112"/>
    <mergeCell ref="WCZ112:WDL112"/>
    <mergeCell ref="WDM112:WDY112"/>
    <mergeCell ref="VYZ112:VZL112"/>
    <mergeCell ref="VZM112:VZY112"/>
    <mergeCell ref="VZZ112:WAL112"/>
    <mergeCell ref="WAM112:WAY112"/>
    <mergeCell ref="WAZ112:WBL112"/>
    <mergeCell ref="VWM112:VWY112"/>
    <mergeCell ref="VWZ112:VXL112"/>
    <mergeCell ref="VXM112:VXY112"/>
    <mergeCell ref="VXZ112:VYL112"/>
    <mergeCell ref="VYM112:VYY112"/>
    <mergeCell ref="VTZ112:VUL112"/>
    <mergeCell ref="VUM112:VUY112"/>
    <mergeCell ref="VUZ112:VVL112"/>
    <mergeCell ref="VVM112:VVY112"/>
    <mergeCell ref="VVZ112:VWL112"/>
    <mergeCell ref="VRM112:VRY112"/>
    <mergeCell ref="VRZ112:VSL112"/>
    <mergeCell ref="VSM112:VSY112"/>
    <mergeCell ref="VSZ112:VTL112"/>
    <mergeCell ref="VTM112:VTY112"/>
    <mergeCell ref="VOZ112:VPL112"/>
    <mergeCell ref="VPM112:VPY112"/>
    <mergeCell ref="VPZ112:VQL112"/>
    <mergeCell ref="VQM112:VQY112"/>
    <mergeCell ref="VQZ112:VRL112"/>
    <mergeCell ref="VMM112:VMY112"/>
    <mergeCell ref="VMZ112:VNL112"/>
    <mergeCell ref="VNM112:VNY112"/>
    <mergeCell ref="VNZ112:VOL112"/>
    <mergeCell ref="VOM112:VOY112"/>
    <mergeCell ref="VJZ112:VKL112"/>
    <mergeCell ref="VKM112:VKY112"/>
    <mergeCell ref="VKZ112:VLL112"/>
    <mergeCell ref="VLM112:VLY112"/>
    <mergeCell ref="VLZ112:VML112"/>
    <mergeCell ref="VHM112:VHY112"/>
    <mergeCell ref="VHZ112:VIL112"/>
    <mergeCell ref="VIM112:VIY112"/>
    <mergeCell ref="VIZ112:VJL112"/>
    <mergeCell ref="VJM112:VJY112"/>
    <mergeCell ref="VEZ112:VFL112"/>
    <mergeCell ref="VFM112:VFY112"/>
    <mergeCell ref="VFZ112:VGL112"/>
    <mergeCell ref="VGM112:VGY112"/>
    <mergeCell ref="VGZ112:VHL112"/>
    <mergeCell ref="VCM112:VCY112"/>
    <mergeCell ref="VCZ112:VDL112"/>
    <mergeCell ref="VDM112:VDY112"/>
    <mergeCell ref="VDZ112:VEL112"/>
    <mergeCell ref="VEM112:VEY112"/>
    <mergeCell ref="UZZ112:VAL112"/>
    <mergeCell ref="VAM112:VAY112"/>
    <mergeCell ref="VAZ112:VBL112"/>
    <mergeCell ref="VBM112:VBY112"/>
    <mergeCell ref="VBZ112:VCL112"/>
    <mergeCell ref="UXM112:UXY112"/>
    <mergeCell ref="UXZ112:UYL112"/>
    <mergeCell ref="UYM112:UYY112"/>
    <mergeCell ref="UYZ112:UZL112"/>
    <mergeCell ref="UZM112:UZY112"/>
    <mergeCell ref="UUZ112:UVL112"/>
    <mergeCell ref="UVM112:UVY112"/>
    <mergeCell ref="UVZ112:UWL112"/>
    <mergeCell ref="UWM112:UWY112"/>
    <mergeCell ref="UWZ112:UXL112"/>
    <mergeCell ref="USM112:USY112"/>
    <mergeCell ref="USZ112:UTL112"/>
    <mergeCell ref="UTM112:UTY112"/>
    <mergeCell ref="UTZ112:UUL112"/>
    <mergeCell ref="UUM112:UUY112"/>
    <mergeCell ref="UPZ112:UQL112"/>
    <mergeCell ref="UQM112:UQY112"/>
    <mergeCell ref="UQZ112:URL112"/>
    <mergeCell ref="URM112:URY112"/>
    <mergeCell ref="URZ112:USL112"/>
    <mergeCell ref="UNM112:UNY112"/>
    <mergeCell ref="UNZ112:UOL112"/>
    <mergeCell ref="UOM112:UOY112"/>
    <mergeCell ref="UOZ112:UPL112"/>
    <mergeCell ref="UPM112:UPY112"/>
    <mergeCell ref="UKZ112:ULL112"/>
    <mergeCell ref="ULM112:ULY112"/>
    <mergeCell ref="ULZ112:UML112"/>
    <mergeCell ref="UMM112:UMY112"/>
    <mergeCell ref="UMZ112:UNL112"/>
    <mergeCell ref="UIM112:UIY112"/>
    <mergeCell ref="UIZ112:UJL112"/>
    <mergeCell ref="UJM112:UJY112"/>
    <mergeCell ref="UJZ112:UKL112"/>
    <mergeCell ref="UKM112:UKY112"/>
    <mergeCell ref="UFZ112:UGL112"/>
    <mergeCell ref="UGM112:UGY112"/>
    <mergeCell ref="UGZ112:UHL112"/>
    <mergeCell ref="UHM112:UHY112"/>
    <mergeCell ref="UHZ112:UIL112"/>
    <mergeCell ref="UDM112:UDY112"/>
    <mergeCell ref="UDZ112:UEL112"/>
    <mergeCell ref="UEM112:UEY112"/>
    <mergeCell ref="UEZ112:UFL112"/>
    <mergeCell ref="UFM112:UFY112"/>
    <mergeCell ref="UAZ112:UBL112"/>
    <mergeCell ref="UBM112:UBY112"/>
    <mergeCell ref="UBZ112:UCL112"/>
    <mergeCell ref="UCM112:UCY112"/>
    <mergeCell ref="UCZ112:UDL112"/>
    <mergeCell ref="TYM112:TYY112"/>
    <mergeCell ref="TYZ112:TZL112"/>
    <mergeCell ref="TZM112:TZY112"/>
    <mergeCell ref="TZZ112:UAL112"/>
    <mergeCell ref="UAM112:UAY112"/>
    <mergeCell ref="TVZ112:TWL112"/>
    <mergeCell ref="TWM112:TWY112"/>
    <mergeCell ref="TWZ112:TXL112"/>
    <mergeCell ref="TXM112:TXY112"/>
    <mergeCell ref="TXZ112:TYL112"/>
    <mergeCell ref="TTM112:TTY112"/>
    <mergeCell ref="TTZ112:TUL112"/>
    <mergeCell ref="TUM112:TUY112"/>
    <mergeCell ref="TUZ112:TVL112"/>
    <mergeCell ref="TVM112:TVY112"/>
    <mergeCell ref="TQZ112:TRL112"/>
    <mergeCell ref="TRM112:TRY112"/>
    <mergeCell ref="TRZ112:TSL112"/>
    <mergeCell ref="TSM112:TSY112"/>
    <mergeCell ref="TSZ112:TTL112"/>
    <mergeCell ref="TOM112:TOY112"/>
    <mergeCell ref="TOZ112:TPL112"/>
    <mergeCell ref="TPM112:TPY112"/>
    <mergeCell ref="TPZ112:TQL112"/>
    <mergeCell ref="TQM112:TQY112"/>
    <mergeCell ref="TLZ112:TML112"/>
    <mergeCell ref="TMM112:TMY112"/>
    <mergeCell ref="TMZ112:TNL112"/>
    <mergeCell ref="TNM112:TNY112"/>
    <mergeCell ref="TNZ112:TOL112"/>
    <mergeCell ref="TJM112:TJY112"/>
    <mergeCell ref="TJZ112:TKL112"/>
    <mergeCell ref="TKM112:TKY112"/>
    <mergeCell ref="TKZ112:TLL112"/>
    <mergeCell ref="TLM112:TLY112"/>
    <mergeCell ref="TGZ112:THL112"/>
    <mergeCell ref="THM112:THY112"/>
    <mergeCell ref="THZ112:TIL112"/>
    <mergeCell ref="TIM112:TIY112"/>
    <mergeCell ref="TIZ112:TJL112"/>
    <mergeCell ref="TEM112:TEY112"/>
    <mergeCell ref="TEZ112:TFL112"/>
    <mergeCell ref="TFM112:TFY112"/>
    <mergeCell ref="TFZ112:TGL112"/>
    <mergeCell ref="TGM112:TGY112"/>
    <mergeCell ref="TBZ112:TCL112"/>
    <mergeCell ref="TCM112:TCY112"/>
    <mergeCell ref="TCZ112:TDL112"/>
    <mergeCell ref="TDM112:TDY112"/>
    <mergeCell ref="TDZ112:TEL112"/>
    <mergeCell ref="SZM112:SZY112"/>
    <mergeCell ref="SZZ112:TAL112"/>
    <mergeCell ref="TAM112:TAY112"/>
    <mergeCell ref="TAZ112:TBL112"/>
    <mergeCell ref="TBM112:TBY112"/>
    <mergeCell ref="SWZ112:SXL112"/>
    <mergeCell ref="SXM112:SXY112"/>
    <mergeCell ref="SXZ112:SYL112"/>
    <mergeCell ref="SYM112:SYY112"/>
    <mergeCell ref="SYZ112:SZL112"/>
    <mergeCell ref="SUM112:SUY112"/>
    <mergeCell ref="SUZ112:SVL112"/>
    <mergeCell ref="SVM112:SVY112"/>
    <mergeCell ref="SVZ112:SWL112"/>
    <mergeCell ref="SWM112:SWY112"/>
    <mergeCell ref="SRZ112:SSL112"/>
    <mergeCell ref="SSM112:SSY112"/>
    <mergeCell ref="SSZ112:STL112"/>
    <mergeCell ref="STM112:STY112"/>
    <mergeCell ref="STZ112:SUL112"/>
    <mergeCell ref="SPM112:SPY112"/>
    <mergeCell ref="SPZ112:SQL112"/>
    <mergeCell ref="SQM112:SQY112"/>
    <mergeCell ref="SQZ112:SRL112"/>
    <mergeCell ref="SRM112:SRY112"/>
    <mergeCell ref="SMZ112:SNL112"/>
    <mergeCell ref="SNM112:SNY112"/>
    <mergeCell ref="SNZ112:SOL112"/>
    <mergeCell ref="SOM112:SOY112"/>
    <mergeCell ref="SOZ112:SPL112"/>
    <mergeCell ref="SKM112:SKY112"/>
    <mergeCell ref="SKZ112:SLL112"/>
    <mergeCell ref="SLM112:SLY112"/>
    <mergeCell ref="SLZ112:SML112"/>
    <mergeCell ref="SMM112:SMY112"/>
    <mergeCell ref="SHZ112:SIL112"/>
    <mergeCell ref="SIM112:SIY112"/>
    <mergeCell ref="SIZ112:SJL112"/>
    <mergeCell ref="SJM112:SJY112"/>
    <mergeCell ref="SJZ112:SKL112"/>
    <mergeCell ref="SFM112:SFY112"/>
    <mergeCell ref="SFZ112:SGL112"/>
    <mergeCell ref="SGM112:SGY112"/>
    <mergeCell ref="SGZ112:SHL112"/>
    <mergeCell ref="SHM112:SHY112"/>
    <mergeCell ref="SCZ112:SDL112"/>
    <mergeCell ref="SDM112:SDY112"/>
    <mergeCell ref="SDZ112:SEL112"/>
    <mergeCell ref="SEM112:SEY112"/>
    <mergeCell ref="SEZ112:SFL112"/>
    <mergeCell ref="SAM112:SAY112"/>
    <mergeCell ref="SAZ112:SBL112"/>
    <mergeCell ref="SBM112:SBY112"/>
    <mergeCell ref="SBZ112:SCL112"/>
    <mergeCell ref="SCM112:SCY112"/>
    <mergeCell ref="RXZ112:RYL112"/>
    <mergeCell ref="RYM112:RYY112"/>
    <mergeCell ref="RYZ112:RZL112"/>
    <mergeCell ref="RZM112:RZY112"/>
    <mergeCell ref="RZZ112:SAL112"/>
    <mergeCell ref="RVM112:RVY112"/>
    <mergeCell ref="RVZ112:RWL112"/>
    <mergeCell ref="RWM112:RWY112"/>
    <mergeCell ref="RWZ112:RXL112"/>
    <mergeCell ref="RXM112:RXY112"/>
    <mergeCell ref="RSZ112:RTL112"/>
    <mergeCell ref="RTM112:RTY112"/>
    <mergeCell ref="RTZ112:RUL112"/>
    <mergeCell ref="RUM112:RUY112"/>
    <mergeCell ref="RUZ112:RVL112"/>
    <mergeCell ref="RQM112:RQY112"/>
    <mergeCell ref="RQZ112:RRL112"/>
    <mergeCell ref="RRM112:RRY112"/>
    <mergeCell ref="RRZ112:RSL112"/>
    <mergeCell ref="RSM112:RSY112"/>
    <mergeCell ref="RNZ112:ROL112"/>
    <mergeCell ref="ROM112:ROY112"/>
    <mergeCell ref="ROZ112:RPL112"/>
    <mergeCell ref="RPM112:RPY112"/>
    <mergeCell ref="RPZ112:RQL112"/>
    <mergeCell ref="RLM112:RLY112"/>
    <mergeCell ref="RLZ112:RML112"/>
    <mergeCell ref="RMM112:RMY112"/>
    <mergeCell ref="RMZ112:RNL112"/>
    <mergeCell ref="RNM112:RNY112"/>
    <mergeCell ref="RIZ112:RJL112"/>
    <mergeCell ref="RJM112:RJY112"/>
    <mergeCell ref="RJZ112:RKL112"/>
    <mergeCell ref="RKM112:RKY112"/>
    <mergeCell ref="RKZ112:RLL112"/>
    <mergeCell ref="RGM112:RGY112"/>
    <mergeCell ref="RGZ112:RHL112"/>
    <mergeCell ref="RHM112:RHY112"/>
    <mergeCell ref="RHZ112:RIL112"/>
    <mergeCell ref="RIM112:RIY112"/>
    <mergeCell ref="RDZ112:REL112"/>
    <mergeCell ref="REM112:REY112"/>
    <mergeCell ref="REZ112:RFL112"/>
    <mergeCell ref="RFM112:RFY112"/>
    <mergeCell ref="RFZ112:RGL112"/>
    <mergeCell ref="RBM112:RBY112"/>
    <mergeCell ref="RBZ112:RCL112"/>
    <mergeCell ref="RCM112:RCY112"/>
    <mergeCell ref="RCZ112:RDL112"/>
    <mergeCell ref="RDM112:RDY112"/>
    <mergeCell ref="QYZ112:QZL112"/>
    <mergeCell ref="QZM112:QZY112"/>
    <mergeCell ref="QZZ112:RAL112"/>
    <mergeCell ref="RAM112:RAY112"/>
    <mergeCell ref="RAZ112:RBL112"/>
    <mergeCell ref="QWM112:QWY112"/>
    <mergeCell ref="QWZ112:QXL112"/>
    <mergeCell ref="QXM112:QXY112"/>
    <mergeCell ref="QXZ112:QYL112"/>
    <mergeCell ref="QYM112:QYY112"/>
    <mergeCell ref="QTZ112:QUL112"/>
    <mergeCell ref="QUM112:QUY112"/>
    <mergeCell ref="QUZ112:QVL112"/>
    <mergeCell ref="QVM112:QVY112"/>
    <mergeCell ref="QVZ112:QWL112"/>
    <mergeCell ref="QRM112:QRY112"/>
    <mergeCell ref="QRZ112:QSL112"/>
    <mergeCell ref="QSM112:QSY112"/>
    <mergeCell ref="QSZ112:QTL112"/>
    <mergeCell ref="QTM112:QTY112"/>
    <mergeCell ref="QOZ112:QPL112"/>
    <mergeCell ref="QPM112:QPY112"/>
    <mergeCell ref="QPZ112:QQL112"/>
    <mergeCell ref="QQM112:QQY112"/>
    <mergeCell ref="QQZ112:QRL112"/>
    <mergeCell ref="QMM112:QMY112"/>
    <mergeCell ref="QMZ112:QNL112"/>
    <mergeCell ref="QNM112:QNY112"/>
    <mergeCell ref="QNZ112:QOL112"/>
    <mergeCell ref="QOM112:QOY112"/>
    <mergeCell ref="QJZ112:QKL112"/>
    <mergeCell ref="QKM112:QKY112"/>
    <mergeCell ref="QKZ112:QLL112"/>
    <mergeCell ref="QLM112:QLY112"/>
    <mergeCell ref="QLZ112:QML112"/>
    <mergeCell ref="QHM112:QHY112"/>
    <mergeCell ref="QHZ112:QIL112"/>
    <mergeCell ref="QIM112:QIY112"/>
    <mergeCell ref="QIZ112:QJL112"/>
    <mergeCell ref="QJM112:QJY112"/>
    <mergeCell ref="QEZ112:QFL112"/>
    <mergeCell ref="QFM112:QFY112"/>
    <mergeCell ref="QFZ112:QGL112"/>
    <mergeCell ref="QGM112:QGY112"/>
    <mergeCell ref="QGZ112:QHL112"/>
    <mergeCell ref="QCM112:QCY112"/>
    <mergeCell ref="QCZ112:QDL112"/>
    <mergeCell ref="QDM112:QDY112"/>
    <mergeCell ref="QDZ112:QEL112"/>
    <mergeCell ref="QEM112:QEY112"/>
    <mergeCell ref="PZZ112:QAL112"/>
    <mergeCell ref="QAM112:QAY112"/>
    <mergeCell ref="QAZ112:QBL112"/>
    <mergeCell ref="QBM112:QBY112"/>
    <mergeCell ref="QBZ112:QCL112"/>
    <mergeCell ref="PXM112:PXY112"/>
    <mergeCell ref="PXZ112:PYL112"/>
    <mergeCell ref="PYM112:PYY112"/>
    <mergeCell ref="PYZ112:PZL112"/>
    <mergeCell ref="PZM112:PZY112"/>
    <mergeCell ref="PUZ112:PVL112"/>
    <mergeCell ref="PVM112:PVY112"/>
    <mergeCell ref="PVZ112:PWL112"/>
    <mergeCell ref="PWM112:PWY112"/>
    <mergeCell ref="PWZ112:PXL112"/>
    <mergeCell ref="PSM112:PSY112"/>
    <mergeCell ref="PSZ112:PTL112"/>
    <mergeCell ref="PTM112:PTY112"/>
    <mergeCell ref="PTZ112:PUL112"/>
    <mergeCell ref="PUM112:PUY112"/>
    <mergeCell ref="PPZ112:PQL112"/>
    <mergeCell ref="PQM112:PQY112"/>
    <mergeCell ref="PQZ112:PRL112"/>
    <mergeCell ref="PRM112:PRY112"/>
    <mergeCell ref="PRZ112:PSL112"/>
    <mergeCell ref="PNM112:PNY112"/>
    <mergeCell ref="PNZ112:POL112"/>
    <mergeCell ref="POM112:POY112"/>
    <mergeCell ref="POZ112:PPL112"/>
    <mergeCell ref="PPM112:PPY112"/>
    <mergeCell ref="PKZ112:PLL112"/>
    <mergeCell ref="PLM112:PLY112"/>
    <mergeCell ref="PLZ112:PML112"/>
    <mergeCell ref="PMM112:PMY112"/>
    <mergeCell ref="PMZ112:PNL112"/>
    <mergeCell ref="PIM112:PIY112"/>
    <mergeCell ref="PIZ112:PJL112"/>
    <mergeCell ref="PJM112:PJY112"/>
    <mergeCell ref="PJZ112:PKL112"/>
    <mergeCell ref="PKM112:PKY112"/>
    <mergeCell ref="PFZ112:PGL112"/>
    <mergeCell ref="PGM112:PGY112"/>
    <mergeCell ref="PGZ112:PHL112"/>
    <mergeCell ref="PHM112:PHY112"/>
    <mergeCell ref="PHZ112:PIL112"/>
    <mergeCell ref="PDM112:PDY112"/>
    <mergeCell ref="PDZ112:PEL112"/>
    <mergeCell ref="PEM112:PEY112"/>
    <mergeCell ref="PEZ112:PFL112"/>
    <mergeCell ref="PFM112:PFY112"/>
    <mergeCell ref="PAZ112:PBL112"/>
    <mergeCell ref="PBM112:PBY112"/>
    <mergeCell ref="PBZ112:PCL112"/>
    <mergeCell ref="PCM112:PCY112"/>
    <mergeCell ref="PCZ112:PDL112"/>
    <mergeCell ref="OYM112:OYY112"/>
    <mergeCell ref="OYZ112:OZL112"/>
    <mergeCell ref="OZM112:OZY112"/>
    <mergeCell ref="OZZ112:PAL112"/>
    <mergeCell ref="PAM112:PAY112"/>
    <mergeCell ref="OVZ112:OWL112"/>
    <mergeCell ref="OWM112:OWY112"/>
    <mergeCell ref="OWZ112:OXL112"/>
    <mergeCell ref="OXM112:OXY112"/>
    <mergeCell ref="OXZ112:OYL112"/>
    <mergeCell ref="OTM112:OTY112"/>
    <mergeCell ref="OTZ112:OUL112"/>
    <mergeCell ref="OUM112:OUY112"/>
    <mergeCell ref="OUZ112:OVL112"/>
    <mergeCell ref="OVM112:OVY112"/>
    <mergeCell ref="OQZ112:ORL112"/>
    <mergeCell ref="ORM112:ORY112"/>
    <mergeCell ref="ORZ112:OSL112"/>
    <mergeCell ref="OSM112:OSY112"/>
    <mergeCell ref="OSZ112:OTL112"/>
    <mergeCell ref="OOM112:OOY112"/>
    <mergeCell ref="OOZ112:OPL112"/>
    <mergeCell ref="OPM112:OPY112"/>
    <mergeCell ref="OPZ112:OQL112"/>
    <mergeCell ref="OQM112:OQY112"/>
    <mergeCell ref="OLZ112:OML112"/>
    <mergeCell ref="OMM112:OMY112"/>
    <mergeCell ref="OMZ112:ONL112"/>
    <mergeCell ref="ONM112:ONY112"/>
    <mergeCell ref="ONZ112:OOL112"/>
    <mergeCell ref="OJM112:OJY112"/>
    <mergeCell ref="OJZ112:OKL112"/>
    <mergeCell ref="OKM112:OKY112"/>
    <mergeCell ref="OKZ112:OLL112"/>
    <mergeCell ref="OLM112:OLY112"/>
    <mergeCell ref="OGZ112:OHL112"/>
    <mergeCell ref="OHM112:OHY112"/>
    <mergeCell ref="OHZ112:OIL112"/>
    <mergeCell ref="OIM112:OIY112"/>
    <mergeCell ref="OIZ112:OJL112"/>
    <mergeCell ref="OEM112:OEY112"/>
    <mergeCell ref="OEZ112:OFL112"/>
    <mergeCell ref="OFM112:OFY112"/>
    <mergeCell ref="OFZ112:OGL112"/>
    <mergeCell ref="OGM112:OGY112"/>
    <mergeCell ref="OBZ112:OCL112"/>
    <mergeCell ref="OCM112:OCY112"/>
    <mergeCell ref="OCZ112:ODL112"/>
    <mergeCell ref="ODM112:ODY112"/>
    <mergeCell ref="ODZ112:OEL112"/>
    <mergeCell ref="NZM112:NZY112"/>
    <mergeCell ref="NZZ112:OAL112"/>
    <mergeCell ref="OAM112:OAY112"/>
    <mergeCell ref="OAZ112:OBL112"/>
    <mergeCell ref="OBM112:OBY112"/>
    <mergeCell ref="NWZ112:NXL112"/>
    <mergeCell ref="NXM112:NXY112"/>
    <mergeCell ref="NXZ112:NYL112"/>
    <mergeCell ref="NYM112:NYY112"/>
    <mergeCell ref="NYZ112:NZL112"/>
    <mergeCell ref="NUM112:NUY112"/>
    <mergeCell ref="NUZ112:NVL112"/>
    <mergeCell ref="NVM112:NVY112"/>
    <mergeCell ref="NVZ112:NWL112"/>
    <mergeCell ref="NWM112:NWY112"/>
    <mergeCell ref="NRZ112:NSL112"/>
    <mergeCell ref="NSM112:NSY112"/>
    <mergeCell ref="NSZ112:NTL112"/>
    <mergeCell ref="NTM112:NTY112"/>
    <mergeCell ref="NTZ112:NUL112"/>
    <mergeCell ref="NPM112:NPY112"/>
    <mergeCell ref="NPZ112:NQL112"/>
    <mergeCell ref="NQM112:NQY112"/>
    <mergeCell ref="NQZ112:NRL112"/>
    <mergeCell ref="NRM112:NRY112"/>
    <mergeCell ref="NMZ112:NNL112"/>
    <mergeCell ref="NNM112:NNY112"/>
    <mergeCell ref="NNZ112:NOL112"/>
    <mergeCell ref="NOM112:NOY112"/>
    <mergeCell ref="NOZ112:NPL112"/>
    <mergeCell ref="NKM112:NKY112"/>
    <mergeCell ref="NKZ112:NLL112"/>
    <mergeCell ref="NLM112:NLY112"/>
    <mergeCell ref="NLZ112:NML112"/>
    <mergeCell ref="NMM112:NMY112"/>
    <mergeCell ref="NHZ112:NIL112"/>
    <mergeCell ref="NIM112:NIY112"/>
    <mergeCell ref="NIZ112:NJL112"/>
    <mergeCell ref="NJM112:NJY112"/>
    <mergeCell ref="NJZ112:NKL112"/>
    <mergeCell ref="NFM112:NFY112"/>
    <mergeCell ref="NFZ112:NGL112"/>
    <mergeCell ref="NGM112:NGY112"/>
    <mergeCell ref="NGZ112:NHL112"/>
    <mergeCell ref="NHM112:NHY112"/>
    <mergeCell ref="NCZ112:NDL112"/>
    <mergeCell ref="NDM112:NDY112"/>
    <mergeCell ref="NDZ112:NEL112"/>
    <mergeCell ref="NEM112:NEY112"/>
    <mergeCell ref="NEZ112:NFL112"/>
    <mergeCell ref="NAM112:NAY112"/>
    <mergeCell ref="NAZ112:NBL112"/>
    <mergeCell ref="NBM112:NBY112"/>
    <mergeCell ref="NBZ112:NCL112"/>
    <mergeCell ref="NCM112:NCY112"/>
    <mergeCell ref="MXZ112:MYL112"/>
    <mergeCell ref="MYM112:MYY112"/>
    <mergeCell ref="MYZ112:MZL112"/>
    <mergeCell ref="MZM112:MZY112"/>
    <mergeCell ref="MZZ112:NAL112"/>
    <mergeCell ref="MVM112:MVY112"/>
    <mergeCell ref="MVZ112:MWL112"/>
    <mergeCell ref="MWM112:MWY112"/>
    <mergeCell ref="MWZ112:MXL112"/>
    <mergeCell ref="MXM112:MXY112"/>
    <mergeCell ref="MSZ112:MTL112"/>
    <mergeCell ref="MTM112:MTY112"/>
    <mergeCell ref="MTZ112:MUL112"/>
    <mergeCell ref="MUM112:MUY112"/>
    <mergeCell ref="MUZ112:MVL112"/>
    <mergeCell ref="MQM112:MQY112"/>
    <mergeCell ref="MQZ112:MRL112"/>
    <mergeCell ref="MRM112:MRY112"/>
    <mergeCell ref="MRZ112:MSL112"/>
    <mergeCell ref="MSM112:MSY112"/>
    <mergeCell ref="MNZ112:MOL112"/>
    <mergeCell ref="MOM112:MOY112"/>
    <mergeCell ref="MOZ112:MPL112"/>
    <mergeCell ref="MPM112:MPY112"/>
    <mergeCell ref="MPZ112:MQL112"/>
    <mergeCell ref="MLM112:MLY112"/>
    <mergeCell ref="MLZ112:MML112"/>
    <mergeCell ref="MMM112:MMY112"/>
    <mergeCell ref="MMZ112:MNL112"/>
    <mergeCell ref="MNM112:MNY112"/>
    <mergeCell ref="MIZ112:MJL112"/>
    <mergeCell ref="MJM112:MJY112"/>
    <mergeCell ref="MJZ112:MKL112"/>
    <mergeCell ref="MKM112:MKY112"/>
    <mergeCell ref="MKZ112:MLL112"/>
    <mergeCell ref="MGM112:MGY112"/>
    <mergeCell ref="MGZ112:MHL112"/>
    <mergeCell ref="MHM112:MHY112"/>
    <mergeCell ref="MHZ112:MIL112"/>
    <mergeCell ref="MIM112:MIY112"/>
    <mergeCell ref="MDZ112:MEL112"/>
    <mergeCell ref="MEM112:MEY112"/>
    <mergeCell ref="MEZ112:MFL112"/>
    <mergeCell ref="MFM112:MFY112"/>
    <mergeCell ref="MFZ112:MGL112"/>
    <mergeCell ref="MBM112:MBY112"/>
    <mergeCell ref="MBZ112:MCL112"/>
    <mergeCell ref="MCM112:MCY112"/>
    <mergeCell ref="MCZ112:MDL112"/>
    <mergeCell ref="MDM112:MDY112"/>
    <mergeCell ref="LYZ112:LZL112"/>
    <mergeCell ref="LZM112:LZY112"/>
    <mergeCell ref="LZZ112:MAL112"/>
    <mergeCell ref="MAM112:MAY112"/>
    <mergeCell ref="MAZ112:MBL112"/>
    <mergeCell ref="LWM112:LWY112"/>
    <mergeCell ref="LWZ112:LXL112"/>
    <mergeCell ref="LXM112:LXY112"/>
    <mergeCell ref="LXZ112:LYL112"/>
    <mergeCell ref="LYM112:LYY112"/>
    <mergeCell ref="LTZ112:LUL112"/>
    <mergeCell ref="LUM112:LUY112"/>
    <mergeCell ref="LUZ112:LVL112"/>
    <mergeCell ref="LVM112:LVY112"/>
    <mergeCell ref="LVZ112:LWL112"/>
    <mergeCell ref="LRM112:LRY112"/>
    <mergeCell ref="LRZ112:LSL112"/>
    <mergeCell ref="LSM112:LSY112"/>
    <mergeCell ref="LSZ112:LTL112"/>
    <mergeCell ref="LTM112:LTY112"/>
    <mergeCell ref="LOZ112:LPL112"/>
    <mergeCell ref="LPM112:LPY112"/>
    <mergeCell ref="LPZ112:LQL112"/>
    <mergeCell ref="LQM112:LQY112"/>
    <mergeCell ref="LQZ112:LRL112"/>
    <mergeCell ref="LMM112:LMY112"/>
    <mergeCell ref="LMZ112:LNL112"/>
    <mergeCell ref="LNM112:LNY112"/>
    <mergeCell ref="LNZ112:LOL112"/>
    <mergeCell ref="LOM112:LOY112"/>
    <mergeCell ref="LJZ112:LKL112"/>
    <mergeCell ref="LKM112:LKY112"/>
    <mergeCell ref="LKZ112:LLL112"/>
    <mergeCell ref="LLM112:LLY112"/>
    <mergeCell ref="LLZ112:LML112"/>
    <mergeCell ref="LHM112:LHY112"/>
    <mergeCell ref="LHZ112:LIL112"/>
    <mergeCell ref="LIM112:LIY112"/>
    <mergeCell ref="LIZ112:LJL112"/>
    <mergeCell ref="LJM112:LJY112"/>
    <mergeCell ref="LEZ112:LFL112"/>
    <mergeCell ref="LFM112:LFY112"/>
    <mergeCell ref="LFZ112:LGL112"/>
    <mergeCell ref="LGM112:LGY112"/>
    <mergeCell ref="LGZ112:LHL112"/>
    <mergeCell ref="LCM112:LCY112"/>
    <mergeCell ref="LCZ112:LDL112"/>
    <mergeCell ref="LDM112:LDY112"/>
    <mergeCell ref="LDZ112:LEL112"/>
    <mergeCell ref="LEM112:LEY112"/>
    <mergeCell ref="KZZ112:LAL112"/>
    <mergeCell ref="LAM112:LAY112"/>
    <mergeCell ref="LAZ112:LBL112"/>
    <mergeCell ref="LBM112:LBY112"/>
    <mergeCell ref="LBZ112:LCL112"/>
    <mergeCell ref="KXM112:KXY112"/>
    <mergeCell ref="KXZ112:KYL112"/>
    <mergeCell ref="KYM112:KYY112"/>
    <mergeCell ref="KYZ112:KZL112"/>
    <mergeCell ref="KZM112:KZY112"/>
    <mergeCell ref="KUZ112:KVL112"/>
    <mergeCell ref="KVM112:KVY112"/>
    <mergeCell ref="KVZ112:KWL112"/>
    <mergeCell ref="KWM112:KWY112"/>
    <mergeCell ref="KWZ112:KXL112"/>
    <mergeCell ref="KSM112:KSY112"/>
    <mergeCell ref="KSZ112:KTL112"/>
    <mergeCell ref="KTM112:KTY112"/>
    <mergeCell ref="KTZ112:KUL112"/>
    <mergeCell ref="KUM112:KUY112"/>
    <mergeCell ref="KPZ112:KQL112"/>
    <mergeCell ref="KQM112:KQY112"/>
    <mergeCell ref="KQZ112:KRL112"/>
    <mergeCell ref="KRM112:KRY112"/>
    <mergeCell ref="KRZ112:KSL112"/>
    <mergeCell ref="KNM112:KNY112"/>
    <mergeCell ref="KNZ112:KOL112"/>
    <mergeCell ref="KOM112:KOY112"/>
    <mergeCell ref="KOZ112:KPL112"/>
    <mergeCell ref="KPM112:KPY112"/>
    <mergeCell ref="KKZ112:KLL112"/>
    <mergeCell ref="KLM112:KLY112"/>
    <mergeCell ref="KLZ112:KML112"/>
    <mergeCell ref="KMM112:KMY112"/>
    <mergeCell ref="KMZ112:KNL112"/>
    <mergeCell ref="KIM112:KIY112"/>
    <mergeCell ref="KIZ112:KJL112"/>
    <mergeCell ref="KJM112:KJY112"/>
    <mergeCell ref="KJZ112:KKL112"/>
    <mergeCell ref="KKM112:KKY112"/>
    <mergeCell ref="KFZ112:KGL112"/>
    <mergeCell ref="KGM112:KGY112"/>
    <mergeCell ref="KGZ112:KHL112"/>
    <mergeCell ref="KHM112:KHY112"/>
    <mergeCell ref="KHZ112:KIL112"/>
    <mergeCell ref="KDM112:KDY112"/>
    <mergeCell ref="KDZ112:KEL112"/>
    <mergeCell ref="KEM112:KEY112"/>
    <mergeCell ref="KEZ112:KFL112"/>
    <mergeCell ref="KFM112:KFY112"/>
    <mergeCell ref="KAZ112:KBL112"/>
    <mergeCell ref="KBM112:KBY112"/>
    <mergeCell ref="KBZ112:KCL112"/>
    <mergeCell ref="KCM112:KCY112"/>
    <mergeCell ref="KCZ112:KDL112"/>
    <mergeCell ref="JYM112:JYY112"/>
    <mergeCell ref="JYZ112:JZL112"/>
    <mergeCell ref="JZM112:JZY112"/>
    <mergeCell ref="JZZ112:KAL112"/>
    <mergeCell ref="KAM112:KAY112"/>
    <mergeCell ref="JVZ112:JWL112"/>
    <mergeCell ref="JWM112:JWY112"/>
    <mergeCell ref="JWZ112:JXL112"/>
    <mergeCell ref="JXM112:JXY112"/>
    <mergeCell ref="JXZ112:JYL112"/>
    <mergeCell ref="JTM112:JTY112"/>
    <mergeCell ref="JTZ112:JUL112"/>
    <mergeCell ref="JUM112:JUY112"/>
    <mergeCell ref="JUZ112:JVL112"/>
    <mergeCell ref="JVM112:JVY112"/>
    <mergeCell ref="JQZ112:JRL112"/>
    <mergeCell ref="JRM112:JRY112"/>
    <mergeCell ref="JRZ112:JSL112"/>
    <mergeCell ref="JSM112:JSY112"/>
    <mergeCell ref="JSZ112:JTL112"/>
    <mergeCell ref="JOM112:JOY112"/>
    <mergeCell ref="JOZ112:JPL112"/>
    <mergeCell ref="JPM112:JPY112"/>
    <mergeCell ref="JPZ112:JQL112"/>
    <mergeCell ref="JQM112:JQY112"/>
    <mergeCell ref="JLZ112:JML112"/>
    <mergeCell ref="JMM112:JMY112"/>
    <mergeCell ref="JMZ112:JNL112"/>
    <mergeCell ref="JNM112:JNY112"/>
    <mergeCell ref="JNZ112:JOL112"/>
    <mergeCell ref="JJM112:JJY112"/>
    <mergeCell ref="JJZ112:JKL112"/>
    <mergeCell ref="JKM112:JKY112"/>
    <mergeCell ref="JKZ112:JLL112"/>
    <mergeCell ref="JLM112:JLY112"/>
    <mergeCell ref="JGZ112:JHL112"/>
    <mergeCell ref="JHM112:JHY112"/>
    <mergeCell ref="JHZ112:JIL112"/>
    <mergeCell ref="JIM112:JIY112"/>
    <mergeCell ref="JIZ112:JJL112"/>
    <mergeCell ref="JEM112:JEY112"/>
    <mergeCell ref="JEZ112:JFL112"/>
    <mergeCell ref="JFM112:JFY112"/>
    <mergeCell ref="JFZ112:JGL112"/>
    <mergeCell ref="JGM112:JGY112"/>
    <mergeCell ref="JBZ112:JCL112"/>
    <mergeCell ref="JCM112:JCY112"/>
    <mergeCell ref="JCZ112:JDL112"/>
    <mergeCell ref="JDM112:JDY112"/>
    <mergeCell ref="JDZ112:JEL112"/>
    <mergeCell ref="IZM112:IZY112"/>
    <mergeCell ref="IZZ112:JAL112"/>
    <mergeCell ref="JAM112:JAY112"/>
    <mergeCell ref="JAZ112:JBL112"/>
    <mergeCell ref="JBM112:JBY112"/>
    <mergeCell ref="IWZ112:IXL112"/>
    <mergeCell ref="IXM112:IXY112"/>
    <mergeCell ref="IXZ112:IYL112"/>
    <mergeCell ref="IYM112:IYY112"/>
    <mergeCell ref="IYZ112:IZL112"/>
    <mergeCell ref="IUM112:IUY112"/>
    <mergeCell ref="IUZ112:IVL112"/>
    <mergeCell ref="IVM112:IVY112"/>
    <mergeCell ref="IVZ112:IWL112"/>
    <mergeCell ref="IWM112:IWY112"/>
    <mergeCell ref="IRZ112:ISL112"/>
    <mergeCell ref="ISM112:ISY112"/>
    <mergeCell ref="ISZ112:ITL112"/>
    <mergeCell ref="ITM112:ITY112"/>
    <mergeCell ref="ITZ112:IUL112"/>
    <mergeCell ref="IPM112:IPY112"/>
    <mergeCell ref="IPZ112:IQL112"/>
    <mergeCell ref="IQM112:IQY112"/>
    <mergeCell ref="IQZ112:IRL112"/>
    <mergeCell ref="IRM112:IRY112"/>
    <mergeCell ref="IMZ112:INL112"/>
    <mergeCell ref="INM112:INY112"/>
    <mergeCell ref="INZ112:IOL112"/>
    <mergeCell ref="IOM112:IOY112"/>
    <mergeCell ref="IOZ112:IPL112"/>
    <mergeCell ref="IKM112:IKY112"/>
    <mergeCell ref="IKZ112:ILL112"/>
    <mergeCell ref="ILM112:ILY112"/>
    <mergeCell ref="ILZ112:IML112"/>
    <mergeCell ref="IMM112:IMY112"/>
    <mergeCell ref="IHZ112:IIL112"/>
    <mergeCell ref="IIM112:IIY112"/>
    <mergeCell ref="IIZ112:IJL112"/>
    <mergeCell ref="IJM112:IJY112"/>
    <mergeCell ref="IJZ112:IKL112"/>
    <mergeCell ref="IFM112:IFY112"/>
    <mergeCell ref="IFZ112:IGL112"/>
    <mergeCell ref="IGM112:IGY112"/>
    <mergeCell ref="IGZ112:IHL112"/>
    <mergeCell ref="IHM112:IHY112"/>
    <mergeCell ref="ICZ112:IDL112"/>
    <mergeCell ref="IDM112:IDY112"/>
    <mergeCell ref="IDZ112:IEL112"/>
    <mergeCell ref="IEM112:IEY112"/>
    <mergeCell ref="IEZ112:IFL112"/>
    <mergeCell ref="IAM112:IAY112"/>
    <mergeCell ref="IAZ112:IBL112"/>
    <mergeCell ref="IBM112:IBY112"/>
    <mergeCell ref="IBZ112:ICL112"/>
    <mergeCell ref="ICM112:ICY112"/>
    <mergeCell ref="HXZ112:HYL112"/>
    <mergeCell ref="HYM112:HYY112"/>
    <mergeCell ref="HYZ112:HZL112"/>
    <mergeCell ref="HZM112:HZY112"/>
    <mergeCell ref="HZZ112:IAL112"/>
    <mergeCell ref="HVM112:HVY112"/>
    <mergeCell ref="HVZ112:HWL112"/>
    <mergeCell ref="HWM112:HWY112"/>
    <mergeCell ref="HWZ112:HXL112"/>
    <mergeCell ref="HXM112:HXY112"/>
    <mergeCell ref="HSZ112:HTL112"/>
    <mergeCell ref="HTM112:HTY112"/>
    <mergeCell ref="HTZ112:HUL112"/>
    <mergeCell ref="HUM112:HUY112"/>
    <mergeCell ref="HUZ112:HVL112"/>
    <mergeCell ref="HQM112:HQY112"/>
    <mergeCell ref="HQZ112:HRL112"/>
    <mergeCell ref="HRM112:HRY112"/>
    <mergeCell ref="HRZ112:HSL112"/>
    <mergeCell ref="HSM112:HSY112"/>
    <mergeCell ref="HNZ112:HOL112"/>
    <mergeCell ref="HOM112:HOY112"/>
    <mergeCell ref="HOZ112:HPL112"/>
    <mergeCell ref="HPM112:HPY112"/>
    <mergeCell ref="HPZ112:HQL112"/>
    <mergeCell ref="HLM112:HLY112"/>
    <mergeCell ref="HLZ112:HML112"/>
    <mergeCell ref="HMM112:HMY112"/>
    <mergeCell ref="HMZ112:HNL112"/>
    <mergeCell ref="HNM112:HNY112"/>
    <mergeCell ref="HIZ112:HJL112"/>
    <mergeCell ref="HJM112:HJY112"/>
    <mergeCell ref="HJZ112:HKL112"/>
    <mergeCell ref="HKM112:HKY112"/>
    <mergeCell ref="HKZ112:HLL112"/>
    <mergeCell ref="HGM112:HGY112"/>
    <mergeCell ref="HGZ112:HHL112"/>
    <mergeCell ref="HHM112:HHY112"/>
    <mergeCell ref="HHZ112:HIL112"/>
    <mergeCell ref="HIM112:HIY112"/>
    <mergeCell ref="HDZ112:HEL112"/>
    <mergeCell ref="HEM112:HEY112"/>
    <mergeCell ref="HEZ112:HFL112"/>
    <mergeCell ref="HFM112:HFY112"/>
    <mergeCell ref="HFZ112:HGL112"/>
    <mergeCell ref="HBM112:HBY112"/>
    <mergeCell ref="HBZ112:HCL112"/>
    <mergeCell ref="HCM112:HCY112"/>
    <mergeCell ref="HCZ112:HDL112"/>
    <mergeCell ref="HDM112:HDY112"/>
    <mergeCell ref="GYZ112:GZL112"/>
    <mergeCell ref="GZM112:GZY112"/>
    <mergeCell ref="GZZ112:HAL112"/>
    <mergeCell ref="HAM112:HAY112"/>
    <mergeCell ref="HAZ112:HBL112"/>
    <mergeCell ref="GWM112:GWY112"/>
    <mergeCell ref="GWZ112:GXL112"/>
    <mergeCell ref="GXM112:GXY112"/>
    <mergeCell ref="GXZ112:GYL112"/>
    <mergeCell ref="GYM112:GYY112"/>
    <mergeCell ref="GTZ112:GUL112"/>
    <mergeCell ref="GUM112:GUY112"/>
    <mergeCell ref="GUZ112:GVL112"/>
    <mergeCell ref="GVM112:GVY112"/>
    <mergeCell ref="GVZ112:GWL112"/>
    <mergeCell ref="GRM112:GRY112"/>
    <mergeCell ref="GRZ112:GSL112"/>
    <mergeCell ref="GSM112:GSY112"/>
    <mergeCell ref="GSZ112:GTL112"/>
    <mergeCell ref="GTM112:GTY112"/>
    <mergeCell ref="GOZ112:GPL112"/>
    <mergeCell ref="GPM112:GPY112"/>
    <mergeCell ref="GPZ112:GQL112"/>
    <mergeCell ref="GQM112:GQY112"/>
    <mergeCell ref="GQZ112:GRL112"/>
    <mergeCell ref="GMM112:GMY112"/>
    <mergeCell ref="GMZ112:GNL112"/>
    <mergeCell ref="GNM112:GNY112"/>
    <mergeCell ref="GNZ112:GOL112"/>
    <mergeCell ref="GOM112:GOY112"/>
    <mergeCell ref="GJZ112:GKL112"/>
    <mergeCell ref="GKM112:GKY112"/>
    <mergeCell ref="GKZ112:GLL112"/>
    <mergeCell ref="GLM112:GLY112"/>
    <mergeCell ref="GLZ112:GML112"/>
    <mergeCell ref="GHM112:GHY112"/>
    <mergeCell ref="GHZ112:GIL112"/>
    <mergeCell ref="GIM112:GIY112"/>
    <mergeCell ref="GIZ112:GJL112"/>
    <mergeCell ref="GJM112:GJY112"/>
    <mergeCell ref="GEZ112:GFL112"/>
    <mergeCell ref="GFM112:GFY112"/>
    <mergeCell ref="GFZ112:GGL112"/>
    <mergeCell ref="GGM112:GGY112"/>
    <mergeCell ref="GGZ112:GHL112"/>
    <mergeCell ref="GCM112:GCY112"/>
    <mergeCell ref="GCZ112:GDL112"/>
    <mergeCell ref="GDM112:GDY112"/>
    <mergeCell ref="GDZ112:GEL112"/>
    <mergeCell ref="GEM112:GEY112"/>
    <mergeCell ref="FZZ112:GAL112"/>
    <mergeCell ref="GAM112:GAY112"/>
    <mergeCell ref="GAZ112:GBL112"/>
    <mergeCell ref="GBM112:GBY112"/>
    <mergeCell ref="GBZ112:GCL112"/>
    <mergeCell ref="FXM112:FXY112"/>
    <mergeCell ref="FXZ112:FYL112"/>
    <mergeCell ref="FYM112:FYY112"/>
    <mergeCell ref="FYZ112:FZL112"/>
    <mergeCell ref="FZM112:FZY112"/>
    <mergeCell ref="FUZ112:FVL112"/>
    <mergeCell ref="FVM112:FVY112"/>
    <mergeCell ref="FVZ112:FWL112"/>
    <mergeCell ref="FWM112:FWY112"/>
    <mergeCell ref="FWZ112:FXL112"/>
    <mergeCell ref="FSM112:FSY112"/>
    <mergeCell ref="FSZ112:FTL112"/>
    <mergeCell ref="FTM112:FTY112"/>
    <mergeCell ref="FTZ112:FUL112"/>
    <mergeCell ref="FUM112:FUY112"/>
    <mergeCell ref="FPZ112:FQL112"/>
    <mergeCell ref="FQM112:FQY112"/>
    <mergeCell ref="FQZ112:FRL112"/>
    <mergeCell ref="FRM112:FRY112"/>
    <mergeCell ref="FRZ112:FSL112"/>
    <mergeCell ref="FNM112:FNY112"/>
    <mergeCell ref="FNZ112:FOL112"/>
    <mergeCell ref="FOM112:FOY112"/>
    <mergeCell ref="FOZ112:FPL112"/>
    <mergeCell ref="FPM112:FPY112"/>
    <mergeCell ref="FKZ112:FLL112"/>
    <mergeCell ref="FLM112:FLY112"/>
    <mergeCell ref="FLZ112:FML112"/>
    <mergeCell ref="FMM112:FMY112"/>
    <mergeCell ref="FMZ112:FNL112"/>
    <mergeCell ref="FIM112:FIY112"/>
    <mergeCell ref="FIZ112:FJL112"/>
    <mergeCell ref="FJM112:FJY112"/>
    <mergeCell ref="FJZ112:FKL112"/>
    <mergeCell ref="FKM112:FKY112"/>
    <mergeCell ref="FFZ112:FGL112"/>
    <mergeCell ref="FGM112:FGY112"/>
    <mergeCell ref="FGZ112:FHL112"/>
    <mergeCell ref="FHM112:FHY112"/>
    <mergeCell ref="FHZ112:FIL112"/>
    <mergeCell ref="FDM112:FDY112"/>
    <mergeCell ref="FDZ112:FEL112"/>
    <mergeCell ref="FEM112:FEY112"/>
    <mergeCell ref="FEZ112:FFL112"/>
    <mergeCell ref="FFM112:FFY112"/>
    <mergeCell ref="FAZ112:FBL112"/>
    <mergeCell ref="FBM112:FBY112"/>
    <mergeCell ref="FBZ112:FCL112"/>
    <mergeCell ref="FCM112:FCY112"/>
    <mergeCell ref="FCZ112:FDL112"/>
    <mergeCell ref="EYM112:EYY112"/>
    <mergeCell ref="EYZ112:EZL112"/>
    <mergeCell ref="EZM112:EZY112"/>
    <mergeCell ref="EZZ112:FAL112"/>
    <mergeCell ref="FAM112:FAY112"/>
    <mergeCell ref="EVZ112:EWL112"/>
    <mergeCell ref="EWM112:EWY112"/>
    <mergeCell ref="EWZ112:EXL112"/>
    <mergeCell ref="EXM112:EXY112"/>
    <mergeCell ref="EXZ112:EYL112"/>
    <mergeCell ref="ETM112:ETY112"/>
    <mergeCell ref="ETZ112:EUL112"/>
    <mergeCell ref="EUM112:EUY112"/>
    <mergeCell ref="EUZ112:EVL112"/>
    <mergeCell ref="EVM112:EVY112"/>
    <mergeCell ref="EQZ112:ERL112"/>
    <mergeCell ref="ERM112:ERY112"/>
    <mergeCell ref="ERZ112:ESL112"/>
    <mergeCell ref="ESM112:ESY112"/>
    <mergeCell ref="ESZ112:ETL112"/>
    <mergeCell ref="EOM112:EOY112"/>
    <mergeCell ref="EOZ112:EPL112"/>
    <mergeCell ref="EPM112:EPY112"/>
    <mergeCell ref="EPZ112:EQL112"/>
    <mergeCell ref="EQM112:EQY112"/>
    <mergeCell ref="ELZ112:EML112"/>
    <mergeCell ref="EMM112:EMY112"/>
    <mergeCell ref="EMZ112:ENL112"/>
    <mergeCell ref="ENM112:ENY112"/>
    <mergeCell ref="ENZ112:EOL112"/>
    <mergeCell ref="EJM112:EJY112"/>
    <mergeCell ref="EJZ112:EKL112"/>
    <mergeCell ref="EKM112:EKY112"/>
    <mergeCell ref="EKZ112:ELL112"/>
    <mergeCell ref="ELM112:ELY112"/>
    <mergeCell ref="EGZ112:EHL112"/>
    <mergeCell ref="EHM112:EHY112"/>
    <mergeCell ref="EHZ112:EIL112"/>
    <mergeCell ref="EIM112:EIY112"/>
    <mergeCell ref="EIZ112:EJL112"/>
    <mergeCell ref="EEM112:EEY112"/>
    <mergeCell ref="EEZ112:EFL112"/>
    <mergeCell ref="EFM112:EFY112"/>
    <mergeCell ref="EFZ112:EGL112"/>
    <mergeCell ref="EGM112:EGY112"/>
    <mergeCell ref="EBZ112:ECL112"/>
    <mergeCell ref="ECM112:ECY112"/>
    <mergeCell ref="ECZ112:EDL112"/>
    <mergeCell ref="EDM112:EDY112"/>
    <mergeCell ref="EDZ112:EEL112"/>
    <mergeCell ref="DZM112:DZY112"/>
    <mergeCell ref="DZZ112:EAL112"/>
    <mergeCell ref="EAM112:EAY112"/>
    <mergeCell ref="EAZ112:EBL112"/>
    <mergeCell ref="EBM112:EBY112"/>
    <mergeCell ref="DWZ112:DXL112"/>
    <mergeCell ref="DXM112:DXY112"/>
    <mergeCell ref="DXZ112:DYL112"/>
    <mergeCell ref="DYM112:DYY112"/>
    <mergeCell ref="DYZ112:DZL112"/>
    <mergeCell ref="DUM112:DUY112"/>
    <mergeCell ref="DUZ112:DVL112"/>
    <mergeCell ref="DVM112:DVY112"/>
    <mergeCell ref="DVZ112:DWL112"/>
    <mergeCell ref="DWM112:DWY112"/>
    <mergeCell ref="DRZ112:DSL112"/>
    <mergeCell ref="DSM112:DSY112"/>
    <mergeCell ref="DSZ112:DTL112"/>
    <mergeCell ref="DTM112:DTY112"/>
    <mergeCell ref="DTZ112:DUL112"/>
    <mergeCell ref="DPM112:DPY112"/>
    <mergeCell ref="DPZ112:DQL112"/>
    <mergeCell ref="DQM112:DQY112"/>
    <mergeCell ref="DQZ112:DRL112"/>
    <mergeCell ref="DRM112:DRY112"/>
    <mergeCell ref="DMZ112:DNL112"/>
    <mergeCell ref="DNM112:DNY112"/>
    <mergeCell ref="DNZ112:DOL112"/>
    <mergeCell ref="DOM112:DOY112"/>
    <mergeCell ref="DOZ112:DPL112"/>
    <mergeCell ref="DKM112:DKY112"/>
    <mergeCell ref="DKZ112:DLL112"/>
    <mergeCell ref="DLM112:DLY112"/>
    <mergeCell ref="DLZ112:DML112"/>
    <mergeCell ref="DMM112:DMY112"/>
    <mergeCell ref="DHZ112:DIL112"/>
    <mergeCell ref="DIM112:DIY112"/>
    <mergeCell ref="DIZ112:DJL112"/>
    <mergeCell ref="DJM112:DJY112"/>
    <mergeCell ref="DJZ112:DKL112"/>
    <mergeCell ref="DFM112:DFY112"/>
    <mergeCell ref="DFZ112:DGL112"/>
    <mergeCell ref="DGM112:DGY112"/>
    <mergeCell ref="DGZ112:DHL112"/>
    <mergeCell ref="DHM112:DHY112"/>
    <mergeCell ref="DCZ112:DDL112"/>
    <mergeCell ref="DDM112:DDY112"/>
    <mergeCell ref="DDZ112:DEL112"/>
    <mergeCell ref="DEM112:DEY112"/>
    <mergeCell ref="DEZ112:DFL112"/>
    <mergeCell ref="DAM112:DAY112"/>
    <mergeCell ref="DAZ112:DBL112"/>
    <mergeCell ref="DBM112:DBY112"/>
    <mergeCell ref="DBZ112:DCL112"/>
    <mergeCell ref="DCM112:DCY112"/>
    <mergeCell ref="CXZ112:CYL112"/>
    <mergeCell ref="CYM112:CYY112"/>
    <mergeCell ref="CYZ112:CZL112"/>
    <mergeCell ref="CZM112:CZY112"/>
    <mergeCell ref="CZZ112:DAL112"/>
    <mergeCell ref="CVM112:CVY112"/>
    <mergeCell ref="CVZ112:CWL112"/>
    <mergeCell ref="CWM112:CWY112"/>
    <mergeCell ref="CWZ112:CXL112"/>
    <mergeCell ref="CXM112:CXY112"/>
    <mergeCell ref="CSZ112:CTL112"/>
    <mergeCell ref="CTM112:CTY112"/>
    <mergeCell ref="CTZ112:CUL112"/>
    <mergeCell ref="CUM112:CUY112"/>
    <mergeCell ref="CUZ112:CVL112"/>
    <mergeCell ref="CQM112:CQY112"/>
    <mergeCell ref="CQZ112:CRL112"/>
    <mergeCell ref="CRM112:CRY112"/>
    <mergeCell ref="CRZ112:CSL112"/>
    <mergeCell ref="CSM112:CSY112"/>
    <mergeCell ref="CNZ112:COL112"/>
    <mergeCell ref="COM112:COY112"/>
    <mergeCell ref="COZ112:CPL112"/>
    <mergeCell ref="CPM112:CPY112"/>
    <mergeCell ref="CPZ112:CQL112"/>
    <mergeCell ref="CLM112:CLY112"/>
    <mergeCell ref="CLZ112:CML112"/>
    <mergeCell ref="CMM112:CMY112"/>
    <mergeCell ref="CMZ112:CNL112"/>
    <mergeCell ref="CNM112:CNY112"/>
    <mergeCell ref="CIZ112:CJL112"/>
    <mergeCell ref="CJM112:CJY112"/>
    <mergeCell ref="CJZ112:CKL112"/>
    <mergeCell ref="CKM112:CKY112"/>
    <mergeCell ref="CKZ112:CLL112"/>
    <mergeCell ref="CGM112:CGY112"/>
    <mergeCell ref="CGZ112:CHL112"/>
    <mergeCell ref="CHM112:CHY112"/>
    <mergeCell ref="CHZ112:CIL112"/>
    <mergeCell ref="CIM112:CIY112"/>
    <mergeCell ref="CDZ112:CEL112"/>
    <mergeCell ref="CEM112:CEY112"/>
    <mergeCell ref="CEZ112:CFL112"/>
    <mergeCell ref="CFM112:CFY112"/>
    <mergeCell ref="CFZ112:CGL112"/>
    <mergeCell ref="CBM112:CBY112"/>
    <mergeCell ref="CBZ112:CCL112"/>
    <mergeCell ref="CCM112:CCY112"/>
    <mergeCell ref="CCZ112:CDL112"/>
    <mergeCell ref="CDM112:CDY112"/>
    <mergeCell ref="BYZ112:BZL112"/>
    <mergeCell ref="BZM112:BZY112"/>
    <mergeCell ref="BZZ112:CAL112"/>
    <mergeCell ref="CAM112:CAY112"/>
    <mergeCell ref="CAZ112:CBL112"/>
    <mergeCell ref="BWM112:BWY112"/>
    <mergeCell ref="BWZ112:BXL112"/>
    <mergeCell ref="BXM112:BXY112"/>
    <mergeCell ref="BXZ112:BYL112"/>
    <mergeCell ref="BYM112:BYY112"/>
    <mergeCell ref="BTZ112:BUL112"/>
    <mergeCell ref="BUM112:BUY112"/>
    <mergeCell ref="BUZ112:BVL112"/>
    <mergeCell ref="BVM112:BVY112"/>
    <mergeCell ref="BVZ112:BWL112"/>
    <mergeCell ref="BRM112:BRY112"/>
    <mergeCell ref="BRZ112:BSL112"/>
    <mergeCell ref="BSM112:BSY112"/>
    <mergeCell ref="BSZ112:BTL112"/>
    <mergeCell ref="BTM112:BTY112"/>
    <mergeCell ref="BOZ112:BPL112"/>
    <mergeCell ref="BPM112:BPY112"/>
    <mergeCell ref="BPZ112:BQL112"/>
    <mergeCell ref="BQM112:BQY112"/>
    <mergeCell ref="BQZ112:BRL112"/>
    <mergeCell ref="BMM112:BMY112"/>
    <mergeCell ref="BMZ112:BNL112"/>
    <mergeCell ref="BNM112:BNY112"/>
    <mergeCell ref="BNZ112:BOL112"/>
    <mergeCell ref="BOM112:BOY112"/>
    <mergeCell ref="BJZ112:BKL112"/>
    <mergeCell ref="BKM112:BKY112"/>
    <mergeCell ref="BKZ112:BLL112"/>
    <mergeCell ref="BLM112:BLY112"/>
    <mergeCell ref="BLZ112:BML112"/>
    <mergeCell ref="BHM112:BHY112"/>
    <mergeCell ref="BHZ112:BIL112"/>
    <mergeCell ref="BIM112:BIY112"/>
    <mergeCell ref="BIZ112:BJL112"/>
    <mergeCell ref="BJM112:BJY112"/>
    <mergeCell ref="BEZ112:BFL112"/>
    <mergeCell ref="BFM112:BFY112"/>
    <mergeCell ref="BFZ112:BGL112"/>
    <mergeCell ref="BGM112:BGY112"/>
    <mergeCell ref="BGZ112:BHL112"/>
    <mergeCell ref="BCM112:BCY112"/>
    <mergeCell ref="BCZ112:BDL112"/>
    <mergeCell ref="BDM112:BDY112"/>
    <mergeCell ref="BDZ112:BEL112"/>
    <mergeCell ref="BEM112:BEY112"/>
    <mergeCell ref="AZZ112:BAL112"/>
    <mergeCell ref="BAM112:BAY112"/>
    <mergeCell ref="BAZ112:BBL112"/>
    <mergeCell ref="BBM112:BBY112"/>
    <mergeCell ref="BBZ112:BCL112"/>
    <mergeCell ref="AXM112:AXY112"/>
    <mergeCell ref="AXZ112:AYL112"/>
    <mergeCell ref="AYM112:AYY112"/>
    <mergeCell ref="AYZ112:AZL112"/>
    <mergeCell ref="AZM112:AZY112"/>
    <mergeCell ref="AUZ112:AVL112"/>
    <mergeCell ref="AVM112:AVY112"/>
    <mergeCell ref="AVZ112:AWL112"/>
    <mergeCell ref="AWM112:AWY112"/>
    <mergeCell ref="AWZ112:AXL112"/>
    <mergeCell ref="ASM112:ASY112"/>
    <mergeCell ref="ASZ112:ATL112"/>
    <mergeCell ref="ATM112:ATY112"/>
    <mergeCell ref="ATZ112:AUL112"/>
    <mergeCell ref="AUM112:AUY112"/>
    <mergeCell ref="APZ112:AQL112"/>
    <mergeCell ref="AQM112:AQY112"/>
    <mergeCell ref="AQZ112:ARL112"/>
    <mergeCell ref="ARM112:ARY112"/>
    <mergeCell ref="ARZ112:ASL112"/>
    <mergeCell ref="ANM112:ANY112"/>
    <mergeCell ref="ANZ112:AOL112"/>
    <mergeCell ref="AOM112:AOY112"/>
    <mergeCell ref="AOZ112:APL112"/>
    <mergeCell ref="APM112:APY112"/>
    <mergeCell ref="AKZ112:ALL112"/>
    <mergeCell ref="ALM112:ALY112"/>
    <mergeCell ref="ALZ112:AML112"/>
    <mergeCell ref="AMM112:AMY112"/>
    <mergeCell ref="AMZ112:ANL112"/>
    <mergeCell ref="AIM112:AIY112"/>
    <mergeCell ref="AIZ112:AJL112"/>
    <mergeCell ref="AJM112:AJY112"/>
    <mergeCell ref="AJZ112:AKL112"/>
    <mergeCell ref="AKM112:AKY112"/>
    <mergeCell ref="AFZ112:AGL112"/>
    <mergeCell ref="AGM112:AGY112"/>
    <mergeCell ref="AGZ112:AHL112"/>
    <mergeCell ref="AHM112:AHY112"/>
    <mergeCell ref="AHZ112:AIL112"/>
    <mergeCell ref="ADM112:ADY112"/>
    <mergeCell ref="ADZ112:AEL112"/>
    <mergeCell ref="AEM112:AEY112"/>
    <mergeCell ref="AEZ112:AFL112"/>
    <mergeCell ref="AFM112:AFY112"/>
    <mergeCell ref="AAZ112:ABL112"/>
    <mergeCell ref="ABM112:ABY112"/>
    <mergeCell ref="ABZ112:ACL112"/>
    <mergeCell ref="ACM112:ACY112"/>
    <mergeCell ref="ACZ112:ADL112"/>
    <mergeCell ref="YM112:YY112"/>
    <mergeCell ref="YZ112:ZL112"/>
    <mergeCell ref="ZM112:ZY112"/>
    <mergeCell ref="ZZ112:AAL112"/>
    <mergeCell ref="AAM112:AAY112"/>
    <mergeCell ref="VZ112:WL112"/>
    <mergeCell ref="WM112:WY112"/>
    <mergeCell ref="WZ112:XL112"/>
    <mergeCell ref="XM112:XY112"/>
    <mergeCell ref="XZ112:YL112"/>
    <mergeCell ref="TM112:TY112"/>
    <mergeCell ref="TZ112:UL112"/>
    <mergeCell ref="UM112:UY112"/>
    <mergeCell ref="UZ112:VL112"/>
    <mergeCell ref="VM112:VY112"/>
    <mergeCell ref="HZ113:IL113"/>
    <mergeCell ref="QZ112:RL112"/>
    <mergeCell ref="RM112:RY112"/>
    <mergeCell ref="RZ112:SL112"/>
    <mergeCell ref="SM112:SY112"/>
    <mergeCell ref="SZ112:TL112"/>
    <mergeCell ref="OM112:OY112"/>
    <mergeCell ref="OZ112:PL112"/>
    <mergeCell ref="PM112:PY112"/>
    <mergeCell ref="PZ112:QL112"/>
    <mergeCell ref="QM112:QY112"/>
    <mergeCell ref="LZ112:ML112"/>
    <mergeCell ref="MM112:MY112"/>
    <mergeCell ref="MZ112:NL112"/>
    <mergeCell ref="NM112:NY112"/>
    <mergeCell ref="NZ112:OL112"/>
    <mergeCell ref="JM112:JY112"/>
    <mergeCell ref="JZ112:KL112"/>
    <mergeCell ref="KM112:KY112"/>
    <mergeCell ref="KZ112:LL112"/>
    <mergeCell ref="LM112:LY112"/>
    <mergeCell ref="IM113:IY113"/>
    <mergeCell ref="IZ113:JL113"/>
    <mergeCell ref="RZ113:SL113"/>
    <mergeCell ref="SM113:SY113"/>
    <mergeCell ref="SZ113:TL113"/>
    <mergeCell ref="A113:L113"/>
    <mergeCell ref="A114:L114"/>
    <mergeCell ref="A115:L115"/>
    <mergeCell ref="A70:L70"/>
    <mergeCell ref="A60:K60"/>
    <mergeCell ref="A61:K61"/>
    <mergeCell ref="A62:K62"/>
    <mergeCell ref="A63:K63"/>
    <mergeCell ref="A64:L64"/>
    <mergeCell ref="A65:K65"/>
    <mergeCell ref="GZ112:HL112"/>
    <mergeCell ref="HM112:HY112"/>
    <mergeCell ref="HZ112:IL112"/>
    <mergeCell ref="IM112:IY112"/>
    <mergeCell ref="IZ112:JL112"/>
    <mergeCell ref="EM112:EY112"/>
    <mergeCell ref="EZ112:FL112"/>
    <mergeCell ref="FM112:FY112"/>
    <mergeCell ref="FZ112:GL112"/>
    <mergeCell ref="GM112:GY112"/>
    <mergeCell ref="BZ112:CL112"/>
    <mergeCell ref="CM112:CY112"/>
    <mergeCell ref="CZ112:DL112"/>
    <mergeCell ref="DM112:DY112"/>
    <mergeCell ref="DZ112:EL112"/>
    <mergeCell ref="M112:Y112"/>
    <mergeCell ref="Z112:AL112"/>
    <mergeCell ref="AM112:AY112"/>
    <mergeCell ref="AZ112:BL112"/>
    <mergeCell ref="BM112:BY112"/>
    <mergeCell ref="GZ113:HL113"/>
    <mergeCell ref="HM113:HY113"/>
    <mergeCell ref="A67:L67"/>
    <mergeCell ref="A66:L66"/>
    <mergeCell ref="A1:L2"/>
    <mergeCell ref="I4:J4"/>
    <mergeCell ref="F4:F5"/>
    <mergeCell ref="H4:H5"/>
    <mergeCell ref="A4:A5"/>
    <mergeCell ref="G4:G5"/>
    <mergeCell ref="K4:L4"/>
    <mergeCell ref="B3:B5"/>
    <mergeCell ref="E4:E5"/>
    <mergeCell ref="F3:H3"/>
    <mergeCell ref="A121:L122"/>
    <mergeCell ref="A124:L125"/>
    <mergeCell ref="A116:L116"/>
    <mergeCell ref="F87:F88"/>
    <mergeCell ref="K87:L87"/>
    <mergeCell ref="A87:A88"/>
    <mergeCell ref="G87:G88"/>
    <mergeCell ref="C86:D86"/>
    <mergeCell ref="I87:J87"/>
    <mergeCell ref="A119:L120"/>
    <mergeCell ref="A117:L117"/>
    <mergeCell ref="A118:L118"/>
    <mergeCell ref="A84:L85"/>
    <mergeCell ref="H87:H88"/>
    <mergeCell ref="B86:B88"/>
    <mergeCell ref="F86:H86"/>
    <mergeCell ref="E87:E88"/>
    <mergeCell ref="A110:L110"/>
    <mergeCell ref="A111:L111"/>
    <mergeCell ref="A112:L112"/>
  </mergeCells>
  <phoneticPr fontId="0" type="noConversion"/>
  <pageMargins left="1" right="1" top="1" bottom="1" header="0.5" footer="0.5"/>
  <pageSetup scale="97" orientation="landscape" r:id="rId14"/>
  <headerFooter alignWithMargins="0"/>
  <rowBreaks count="1" manualBreakCount="1">
    <brk id="118"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L131"/>
  <sheetViews>
    <sheetView showGridLines="0" topLeftCell="A83" zoomScale="115" zoomScaleNormal="115" zoomScaleSheetLayoutView="90" workbookViewId="0">
      <selection activeCell="M4" sqref="M4"/>
    </sheetView>
  </sheetViews>
  <sheetFormatPr defaultColWidth="9.109375" defaultRowHeight="12" customHeight="1" x14ac:dyDescent="0.2"/>
  <cols>
    <col min="1" max="1" width="9.5546875" style="63" customWidth="1"/>
    <col min="2" max="2" width="10" style="63" customWidth="1"/>
    <col min="3" max="3" width="10.5546875" style="41" customWidth="1"/>
    <col min="4" max="4" width="8.88671875" style="41" customWidth="1"/>
    <col min="5" max="5" width="10.6640625" style="63" customWidth="1"/>
    <col min="6" max="6" width="8.33203125" style="63" customWidth="1"/>
    <col min="7" max="7" width="9.88671875" style="63" customWidth="1"/>
    <col min="8" max="9" width="11.6640625" style="63" customWidth="1"/>
    <col min="10" max="16384" width="9.109375" style="123"/>
  </cols>
  <sheetData>
    <row r="1" spans="1:38" ht="12" customHeight="1" x14ac:dyDescent="0.2">
      <c r="A1" s="1024" t="s">
        <v>908</v>
      </c>
      <c r="B1" s="1024"/>
      <c r="C1" s="1024"/>
      <c r="D1" s="1024"/>
      <c r="E1" s="1024"/>
      <c r="F1" s="1024"/>
      <c r="G1" s="1024"/>
      <c r="H1" s="1024"/>
      <c r="I1" s="1024"/>
    </row>
    <row r="2" spans="1:38" ht="12" customHeight="1" x14ac:dyDescent="0.25">
      <c r="A2" s="1025"/>
      <c r="B2" s="1025"/>
      <c r="C2" s="1025"/>
      <c r="D2" s="1025"/>
      <c r="E2" s="1025"/>
      <c r="F2" s="1025"/>
      <c r="G2" s="1025"/>
      <c r="H2" s="1025"/>
      <c r="I2" s="1025"/>
      <c r="AG2"/>
      <c r="AH2"/>
      <c r="AI2"/>
      <c r="AJ2"/>
      <c r="AK2"/>
      <c r="AL2"/>
    </row>
    <row r="3" spans="1:38" ht="12.6" x14ac:dyDescent="0.25">
      <c r="A3" s="401"/>
      <c r="B3" s="1033" t="s">
        <v>842</v>
      </c>
      <c r="C3" s="1042" t="s">
        <v>198</v>
      </c>
      <c r="D3" s="1042"/>
      <c r="E3" s="396"/>
      <c r="F3" s="1042" t="s">
        <v>844</v>
      </c>
      <c r="G3" s="1042"/>
      <c r="H3" s="1042"/>
      <c r="I3" s="679" t="s">
        <v>35</v>
      </c>
      <c r="AG3"/>
      <c r="AH3"/>
      <c r="AI3"/>
      <c r="AJ3"/>
      <c r="AK3"/>
      <c r="AL3"/>
    </row>
    <row r="4" spans="1:38" ht="12.6" x14ac:dyDescent="0.25">
      <c r="A4" s="1009" t="s">
        <v>186</v>
      </c>
      <c r="B4" s="1031"/>
      <c r="C4" s="1031" t="s">
        <v>863</v>
      </c>
      <c r="D4" s="369"/>
      <c r="E4" s="1031" t="s">
        <v>1025</v>
      </c>
      <c r="F4" s="1031" t="s">
        <v>854</v>
      </c>
      <c r="G4" s="1031" t="s">
        <v>858</v>
      </c>
      <c r="H4" s="1037" t="s">
        <v>1027</v>
      </c>
      <c r="I4" s="1031" t="s">
        <v>1029</v>
      </c>
      <c r="J4"/>
      <c r="K4"/>
    </row>
    <row r="5" spans="1:38" ht="11.4" x14ac:dyDescent="0.2">
      <c r="A5" s="1029"/>
      <c r="B5" s="1032"/>
      <c r="C5" s="1032"/>
      <c r="D5" s="388" t="s">
        <v>40</v>
      </c>
      <c r="E5" s="1032"/>
      <c r="F5" s="1032"/>
      <c r="G5" s="1032"/>
      <c r="H5" s="1038"/>
      <c r="I5" s="1032"/>
    </row>
    <row r="6" spans="1:38" ht="10.199999999999999" x14ac:dyDescent="0.2">
      <c r="A6" s="90">
        <v>1971</v>
      </c>
      <c r="B6" s="363"/>
      <c r="C6" s="364"/>
      <c r="D6" s="364"/>
      <c r="E6" s="365"/>
      <c r="F6" s="364"/>
      <c r="G6" s="364"/>
      <c r="H6" s="366"/>
      <c r="I6" s="364"/>
    </row>
    <row r="7" spans="1:38" ht="12" customHeight="1" x14ac:dyDescent="0.2">
      <c r="A7" s="90">
        <v>1972</v>
      </c>
      <c r="B7" s="363"/>
      <c r="C7" s="364"/>
      <c r="D7" s="364"/>
      <c r="E7" s="365"/>
      <c r="F7" s="364"/>
      <c r="G7" s="364"/>
      <c r="H7" s="367"/>
      <c r="I7" s="364"/>
    </row>
    <row r="8" spans="1:38" ht="12" customHeight="1" x14ac:dyDescent="0.2">
      <c r="A8" s="90">
        <v>1973</v>
      </c>
      <c r="B8" s="363"/>
      <c r="C8" s="364"/>
      <c r="D8" s="364"/>
      <c r="E8" s="365"/>
      <c r="F8" s="364"/>
      <c r="G8" s="364"/>
      <c r="H8" s="367"/>
      <c r="I8" s="364"/>
    </row>
    <row r="9" spans="1:38" ht="12" customHeight="1" x14ac:dyDescent="0.2">
      <c r="A9" s="90">
        <v>1974</v>
      </c>
      <c r="B9" s="363"/>
      <c r="C9" s="364"/>
      <c r="D9" s="364"/>
      <c r="E9" s="365"/>
      <c r="F9" s="364"/>
      <c r="G9" s="364"/>
      <c r="H9" s="367"/>
      <c r="I9" s="364"/>
    </row>
    <row r="10" spans="1:38" ht="12" customHeight="1" x14ac:dyDescent="0.2">
      <c r="A10" s="90">
        <v>1975</v>
      </c>
      <c r="B10" s="363"/>
      <c r="C10" s="364"/>
      <c r="D10" s="364"/>
      <c r="E10" s="365"/>
      <c r="F10" s="364"/>
      <c r="G10" s="364"/>
      <c r="H10" s="367"/>
      <c r="I10" s="364"/>
    </row>
    <row r="11" spans="1:38" ht="12" customHeight="1" x14ac:dyDescent="0.2">
      <c r="A11" s="90">
        <v>1976</v>
      </c>
      <c r="B11" s="363"/>
      <c r="C11" s="364"/>
      <c r="D11" s="364"/>
      <c r="E11" s="365"/>
      <c r="F11" s="364"/>
      <c r="G11" s="364"/>
      <c r="H11" s="367"/>
      <c r="I11" s="364"/>
    </row>
    <row r="12" spans="1:38" ht="12" customHeight="1" x14ac:dyDescent="0.2">
      <c r="A12" s="90">
        <v>1977</v>
      </c>
      <c r="B12" s="363"/>
      <c r="C12" s="364"/>
      <c r="D12" s="364"/>
      <c r="E12" s="365"/>
      <c r="F12" s="364"/>
      <c r="G12" s="364"/>
      <c r="H12" s="367"/>
      <c r="I12" s="364"/>
    </row>
    <row r="13" spans="1:38" ht="12" customHeight="1" x14ac:dyDescent="0.2">
      <c r="A13" s="90">
        <v>1978</v>
      </c>
      <c r="B13" s="363"/>
      <c r="C13" s="364"/>
      <c r="D13" s="364"/>
      <c r="E13" s="365"/>
      <c r="F13" s="364"/>
      <c r="G13" s="364"/>
      <c r="H13" s="367"/>
      <c r="I13" s="364"/>
    </row>
    <row r="14" spans="1:38" ht="12" customHeight="1" x14ac:dyDescent="0.2">
      <c r="A14" s="90">
        <v>1979</v>
      </c>
      <c r="B14" s="48">
        <v>22141.570072634546</v>
      </c>
      <c r="C14" s="144">
        <v>146.57007263454534</v>
      </c>
      <c r="D14" s="144">
        <v>0</v>
      </c>
      <c r="E14" s="48">
        <v>21995</v>
      </c>
      <c r="F14" s="144">
        <v>0</v>
      </c>
      <c r="G14" s="144">
        <v>987</v>
      </c>
      <c r="H14" s="144">
        <v>0</v>
      </c>
      <c r="I14" s="144">
        <v>18797</v>
      </c>
    </row>
    <row r="15" spans="1:38" ht="12" customHeight="1" x14ac:dyDescent="0.2">
      <c r="A15" s="90">
        <v>1980</v>
      </c>
      <c r="B15" s="48">
        <v>22498</v>
      </c>
      <c r="C15" s="144">
        <v>15.833703998311712</v>
      </c>
      <c r="D15" s="144">
        <v>0</v>
      </c>
      <c r="E15" s="48">
        <v>22482</v>
      </c>
      <c r="F15" s="144">
        <v>0</v>
      </c>
      <c r="G15" s="144">
        <v>1181</v>
      </c>
      <c r="H15" s="144">
        <v>0</v>
      </c>
      <c r="I15" s="144">
        <v>13854</v>
      </c>
    </row>
    <row r="16" spans="1:38" ht="12" customHeight="1" x14ac:dyDescent="0.2">
      <c r="A16" s="90">
        <v>1981</v>
      </c>
      <c r="B16" s="48">
        <v>18746.284412704194</v>
      </c>
      <c r="C16" s="144">
        <v>9.2844127041922491</v>
      </c>
      <c r="D16" s="144">
        <v>0</v>
      </c>
      <c r="E16" s="48">
        <v>18737</v>
      </c>
      <c r="F16" s="144">
        <v>0</v>
      </c>
      <c r="G16" s="144">
        <v>1364</v>
      </c>
      <c r="H16" s="144">
        <v>0</v>
      </c>
      <c r="I16" s="144">
        <v>8639</v>
      </c>
    </row>
    <row r="17" spans="1:9" ht="12" customHeight="1" x14ac:dyDescent="0.2">
      <c r="A17" s="90">
        <v>1982</v>
      </c>
      <c r="B17" s="48">
        <v>14368.762014515496</v>
      </c>
      <c r="C17" s="144">
        <v>116.76201451549628</v>
      </c>
      <c r="D17" s="144">
        <v>0</v>
      </c>
      <c r="E17" s="48">
        <v>14252</v>
      </c>
      <c r="F17" s="144">
        <v>0</v>
      </c>
      <c r="G17" s="144">
        <v>1295</v>
      </c>
      <c r="H17" s="144">
        <v>0</v>
      </c>
      <c r="I17" s="144">
        <v>6587</v>
      </c>
    </row>
    <row r="18" spans="1:9" ht="12" customHeight="1" x14ac:dyDescent="0.2">
      <c r="A18" s="90">
        <v>1983</v>
      </c>
      <c r="B18" s="48">
        <v>13145.410209758595</v>
      </c>
      <c r="C18" s="144">
        <v>92.410209758595158</v>
      </c>
      <c r="D18" s="144">
        <v>0</v>
      </c>
      <c r="E18" s="48">
        <v>13053</v>
      </c>
      <c r="F18" s="144">
        <v>0</v>
      </c>
      <c r="G18" s="144">
        <v>297</v>
      </c>
      <c r="H18" s="144">
        <v>0</v>
      </c>
      <c r="I18" s="144">
        <v>6334</v>
      </c>
    </row>
    <row r="19" spans="1:9" ht="12" customHeight="1" x14ac:dyDescent="0.2">
      <c r="A19" s="90">
        <v>1984</v>
      </c>
      <c r="B19" s="48">
        <v>18764.773584411501</v>
      </c>
      <c r="C19" s="144">
        <v>21.773584411502796</v>
      </c>
      <c r="D19" s="144">
        <v>0</v>
      </c>
      <c r="E19" s="48">
        <v>18743</v>
      </c>
      <c r="F19" s="144">
        <v>0</v>
      </c>
      <c r="G19" s="144">
        <v>457</v>
      </c>
      <c r="H19" s="144">
        <v>0</v>
      </c>
      <c r="I19" s="144">
        <v>13984</v>
      </c>
    </row>
    <row r="20" spans="1:9" ht="12" customHeight="1" x14ac:dyDescent="0.2">
      <c r="A20" s="90">
        <v>1985</v>
      </c>
      <c r="B20" s="48">
        <v>18522</v>
      </c>
      <c r="C20" s="144">
        <v>35.920731707317074</v>
      </c>
      <c r="D20" s="144">
        <v>0</v>
      </c>
      <c r="E20" s="48">
        <v>18486</v>
      </c>
      <c r="F20" s="144">
        <v>0</v>
      </c>
      <c r="G20" s="144">
        <v>1453</v>
      </c>
      <c r="H20" s="144">
        <v>0</v>
      </c>
      <c r="I20" s="144">
        <v>14505</v>
      </c>
    </row>
    <row r="21" spans="1:9" ht="12" customHeight="1" x14ac:dyDescent="0.2">
      <c r="A21" s="90">
        <v>1986</v>
      </c>
      <c r="B21" s="48">
        <v>18751.837455577661</v>
      </c>
      <c r="C21" s="144">
        <v>108.83745557766099</v>
      </c>
      <c r="D21" s="144">
        <v>0</v>
      </c>
      <c r="E21" s="48">
        <v>18643</v>
      </c>
      <c r="F21" s="144">
        <v>0</v>
      </c>
      <c r="G21" s="144">
        <v>1116</v>
      </c>
      <c r="H21" s="144">
        <v>0</v>
      </c>
      <c r="I21" s="144">
        <v>14850</v>
      </c>
    </row>
    <row r="22" spans="1:9" ht="12" customHeight="1" x14ac:dyDescent="0.2">
      <c r="A22" s="90">
        <v>1987</v>
      </c>
      <c r="B22" s="48">
        <v>22714.537723916801</v>
      </c>
      <c r="C22" s="144">
        <v>141.13772391679788</v>
      </c>
      <c r="D22" s="144">
        <v>6.4</v>
      </c>
      <c r="E22" s="48">
        <v>22567</v>
      </c>
      <c r="F22" s="144">
        <v>0</v>
      </c>
      <c r="G22" s="144">
        <v>1684</v>
      </c>
      <c r="H22" s="144">
        <v>0</v>
      </c>
      <c r="I22" s="144">
        <v>13415</v>
      </c>
    </row>
    <row r="23" spans="1:9" ht="12" customHeight="1" x14ac:dyDescent="0.2">
      <c r="A23" s="90">
        <v>1988</v>
      </c>
      <c r="B23" s="48">
        <v>22719.547212441314</v>
      </c>
      <c r="C23" s="144">
        <v>80.947212441314548</v>
      </c>
      <c r="D23" s="144">
        <v>8.6</v>
      </c>
      <c r="E23" s="48">
        <v>22630</v>
      </c>
      <c r="F23" s="144">
        <v>0</v>
      </c>
      <c r="G23" s="144">
        <v>1497</v>
      </c>
      <c r="H23" s="144">
        <v>0</v>
      </c>
      <c r="I23" s="144">
        <v>13634</v>
      </c>
    </row>
    <row r="24" spans="1:9" ht="12" customHeight="1" x14ac:dyDescent="0.2">
      <c r="A24" s="90">
        <v>1989</v>
      </c>
      <c r="B24" s="48">
        <v>22201</v>
      </c>
      <c r="C24" s="144">
        <v>9.2008336268639184</v>
      </c>
      <c r="D24" s="144">
        <v>19.899999999999999</v>
      </c>
      <c r="E24" s="48">
        <v>22172</v>
      </c>
      <c r="F24" s="144">
        <v>0</v>
      </c>
      <c r="G24" s="144">
        <v>100</v>
      </c>
      <c r="H24" s="144">
        <v>0</v>
      </c>
      <c r="I24" s="144">
        <v>17484</v>
      </c>
    </row>
    <row r="25" spans="1:9" ht="12" customHeight="1" x14ac:dyDescent="0.2">
      <c r="A25" s="90">
        <v>1990</v>
      </c>
      <c r="B25" s="48">
        <v>18794</v>
      </c>
      <c r="C25" s="144">
        <v>15.235821834246437</v>
      </c>
      <c r="D25" s="144">
        <v>3.9000000000000004</v>
      </c>
      <c r="E25" s="48">
        <v>18775</v>
      </c>
      <c r="F25" s="144">
        <v>0</v>
      </c>
      <c r="G25" s="144">
        <v>111</v>
      </c>
      <c r="H25" s="144">
        <v>0</v>
      </c>
      <c r="I25" s="144">
        <v>13432</v>
      </c>
    </row>
    <row r="26" spans="1:9" ht="12" customHeight="1" x14ac:dyDescent="0.2">
      <c r="A26" s="53">
        <v>1991</v>
      </c>
      <c r="B26" s="48">
        <v>14323</v>
      </c>
      <c r="C26" s="144">
        <v>9.0840643169023565</v>
      </c>
      <c r="D26" s="144">
        <v>0.79999999999999982</v>
      </c>
      <c r="E26" s="48">
        <v>14313</v>
      </c>
      <c r="F26" s="144">
        <v>0</v>
      </c>
      <c r="G26" s="144">
        <v>171</v>
      </c>
      <c r="H26" s="144">
        <v>0</v>
      </c>
      <c r="I26" s="144">
        <v>10191</v>
      </c>
    </row>
    <row r="27" spans="1:9" ht="12" customHeight="1" x14ac:dyDescent="0.2">
      <c r="A27" s="53">
        <v>1992</v>
      </c>
      <c r="B27" s="48">
        <v>9428.2330263670792</v>
      </c>
      <c r="C27" s="144">
        <v>35.233026367078736</v>
      </c>
      <c r="D27" s="144">
        <v>16</v>
      </c>
      <c r="E27" s="48">
        <v>9377</v>
      </c>
      <c r="F27" s="144">
        <v>0</v>
      </c>
      <c r="G27" s="144">
        <v>46</v>
      </c>
      <c r="H27" s="144">
        <v>0</v>
      </c>
      <c r="I27" s="144">
        <v>7706</v>
      </c>
    </row>
    <row r="28" spans="1:9" ht="12" customHeight="1" x14ac:dyDescent="0.2">
      <c r="A28" s="53">
        <v>1993</v>
      </c>
      <c r="B28" s="48">
        <v>14021.477461833314</v>
      </c>
      <c r="C28" s="144">
        <v>80.777461833312429</v>
      </c>
      <c r="D28" s="144">
        <v>15.7</v>
      </c>
      <c r="E28" s="48">
        <v>13925</v>
      </c>
      <c r="F28" s="144">
        <v>0</v>
      </c>
      <c r="G28" s="144">
        <v>328</v>
      </c>
      <c r="H28" s="144">
        <v>0</v>
      </c>
      <c r="I28" s="144">
        <v>12927</v>
      </c>
    </row>
    <row r="29" spans="1:9" ht="12" customHeight="1" x14ac:dyDescent="0.2">
      <c r="A29" s="53">
        <v>1994</v>
      </c>
      <c r="B29" s="48">
        <v>14691.013438167316</v>
      </c>
      <c r="C29" s="144">
        <v>22.81343816731566</v>
      </c>
      <c r="D29" s="144">
        <v>28.200000000000003</v>
      </c>
      <c r="E29" s="48">
        <v>14640</v>
      </c>
      <c r="F29" s="144">
        <v>0</v>
      </c>
      <c r="G29" s="144">
        <v>171</v>
      </c>
      <c r="H29" s="144">
        <v>0</v>
      </c>
      <c r="I29" s="144">
        <v>12292</v>
      </c>
    </row>
    <row r="30" spans="1:9" ht="12" customHeight="1" x14ac:dyDescent="0.2">
      <c r="A30" s="53">
        <v>1995</v>
      </c>
      <c r="B30" s="48">
        <v>12454.651080550098</v>
      </c>
      <c r="C30" s="144">
        <v>5.1080550098231647E-2</v>
      </c>
      <c r="D30" s="144">
        <v>13.600000000000001</v>
      </c>
      <c r="E30" s="48">
        <v>12441</v>
      </c>
      <c r="F30" s="144">
        <v>0</v>
      </c>
      <c r="G30" s="144">
        <v>417</v>
      </c>
      <c r="H30" s="144">
        <v>0</v>
      </c>
      <c r="I30" s="144">
        <v>10623</v>
      </c>
    </row>
    <row r="31" spans="1:9" ht="12" customHeight="1" x14ac:dyDescent="0.2">
      <c r="A31" s="53">
        <v>1996</v>
      </c>
      <c r="B31" s="48">
        <v>12080.3</v>
      </c>
      <c r="C31" s="144">
        <v>15</v>
      </c>
      <c r="D31" s="144">
        <v>34.299999999999997</v>
      </c>
      <c r="E31" s="48">
        <v>12031</v>
      </c>
      <c r="F31" s="144">
        <v>0</v>
      </c>
      <c r="G31" s="144">
        <v>374</v>
      </c>
      <c r="H31" s="144">
        <v>0</v>
      </c>
      <c r="I31" s="144">
        <v>9417</v>
      </c>
    </row>
    <row r="32" spans="1:9" ht="12" customHeight="1" x14ac:dyDescent="0.2">
      <c r="A32" s="53">
        <v>1997</v>
      </c>
      <c r="B32" s="48">
        <v>17709</v>
      </c>
      <c r="C32" s="144">
        <v>6</v>
      </c>
      <c r="D32" s="144">
        <v>15.5</v>
      </c>
      <c r="E32" s="48">
        <v>17687</v>
      </c>
      <c r="F32" s="144">
        <v>0</v>
      </c>
      <c r="G32" s="144">
        <v>270</v>
      </c>
      <c r="H32" s="144">
        <v>0</v>
      </c>
      <c r="I32" s="144">
        <v>10063</v>
      </c>
    </row>
    <row r="33" spans="1:10" ht="12" customHeight="1" x14ac:dyDescent="0.2">
      <c r="A33" s="53">
        <v>1998</v>
      </c>
      <c r="B33" s="48">
        <v>15536</v>
      </c>
      <c r="C33" s="144">
        <v>0.8</v>
      </c>
      <c r="D33" s="144">
        <v>26.799999999999997</v>
      </c>
      <c r="E33" s="48">
        <v>15508</v>
      </c>
      <c r="F33" s="144">
        <v>0</v>
      </c>
      <c r="G33" s="144">
        <v>335</v>
      </c>
      <c r="H33" s="144">
        <v>0</v>
      </c>
      <c r="I33" s="144">
        <v>11225</v>
      </c>
    </row>
    <row r="34" spans="1:10" ht="12" customHeight="1" x14ac:dyDescent="0.2">
      <c r="A34" s="53">
        <v>1999</v>
      </c>
      <c r="B34" s="48">
        <v>21866.799999999999</v>
      </c>
      <c r="C34" s="144">
        <v>1</v>
      </c>
      <c r="D34" s="144">
        <v>50.8</v>
      </c>
      <c r="E34" s="48">
        <v>21815</v>
      </c>
      <c r="F34" s="144">
        <v>0</v>
      </c>
      <c r="G34" s="144">
        <v>395</v>
      </c>
      <c r="H34" s="144">
        <v>0</v>
      </c>
      <c r="I34" s="144">
        <v>18588</v>
      </c>
    </row>
    <row r="35" spans="1:10" ht="12" customHeight="1" x14ac:dyDescent="0.2">
      <c r="A35" s="53">
        <v>2000</v>
      </c>
      <c r="B35" s="48">
        <v>22595.1</v>
      </c>
      <c r="C35" s="144">
        <v>0.10000000000000009</v>
      </c>
      <c r="D35" s="144">
        <v>17</v>
      </c>
      <c r="E35" s="48">
        <v>22578</v>
      </c>
      <c r="F35" s="144">
        <v>0</v>
      </c>
      <c r="G35" s="144">
        <v>209</v>
      </c>
      <c r="H35" s="144">
        <v>481</v>
      </c>
      <c r="I35" s="144">
        <v>20218</v>
      </c>
    </row>
    <row r="36" spans="1:10" ht="12" customHeight="1" x14ac:dyDescent="0.2">
      <c r="A36" s="53">
        <v>2001</v>
      </c>
      <c r="B36" s="48">
        <v>52960.480000000003</v>
      </c>
      <c r="C36" s="144">
        <v>1.48</v>
      </c>
      <c r="D36" s="144">
        <v>64</v>
      </c>
      <c r="E36" s="48">
        <v>52895</v>
      </c>
      <c r="F36" s="144">
        <v>0</v>
      </c>
      <c r="G36" s="144">
        <v>692</v>
      </c>
      <c r="H36" s="144">
        <v>2428</v>
      </c>
      <c r="I36" s="144">
        <v>48844</v>
      </c>
    </row>
    <row r="37" spans="1:10" ht="12" customHeight="1" x14ac:dyDescent="0.2">
      <c r="A37" s="53">
        <v>2002</v>
      </c>
      <c r="B37" s="169">
        <v>89524</v>
      </c>
      <c r="C37" s="149">
        <v>8</v>
      </c>
      <c r="D37" s="149">
        <v>1446.5</v>
      </c>
      <c r="E37" s="169">
        <v>88069</v>
      </c>
      <c r="F37" s="149">
        <v>148.35</v>
      </c>
      <c r="G37" s="149">
        <v>2093</v>
      </c>
      <c r="H37" s="149">
        <v>2917</v>
      </c>
      <c r="I37" s="149">
        <v>86825</v>
      </c>
    </row>
    <row r="38" spans="1:10" ht="12" customHeight="1" x14ac:dyDescent="0.2">
      <c r="A38" s="53">
        <v>2003</v>
      </c>
      <c r="B38" s="169">
        <v>83058</v>
      </c>
      <c r="C38" s="149">
        <v>36</v>
      </c>
      <c r="D38" s="149">
        <v>1944.8</v>
      </c>
      <c r="E38" s="169">
        <v>81077</v>
      </c>
      <c r="F38" s="149">
        <v>455.4</v>
      </c>
      <c r="G38" s="149">
        <v>4297</v>
      </c>
      <c r="H38" s="149">
        <v>2401</v>
      </c>
      <c r="I38" s="149">
        <v>81543</v>
      </c>
    </row>
    <row r="39" spans="1:10" ht="12" customHeight="1" x14ac:dyDescent="0.2">
      <c r="A39" s="53">
        <v>2004</v>
      </c>
      <c r="B39" s="169">
        <v>65623</v>
      </c>
      <c r="C39" s="149">
        <v>222</v>
      </c>
      <c r="D39" s="149">
        <v>1245.5999999999999</v>
      </c>
      <c r="E39" s="169">
        <v>64155</v>
      </c>
      <c r="F39" s="149">
        <v>295.54999999999995</v>
      </c>
      <c r="G39" s="149">
        <v>8394</v>
      </c>
      <c r="H39" s="149">
        <v>2031</v>
      </c>
      <c r="I39" s="149">
        <v>62311</v>
      </c>
    </row>
    <row r="40" spans="1:10" ht="12" customHeight="1" x14ac:dyDescent="0.2">
      <c r="A40" s="53">
        <v>2005</v>
      </c>
      <c r="B40" s="169">
        <v>60272</v>
      </c>
      <c r="C40" s="149">
        <v>2787</v>
      </c>
      <c r="D40" s="149">
        <v>1621</v>
      </c>
      <c r="E40" s="169">
        <v>55864</v>
      </c>
      <c r="F40" s="149">
        <v>424.9818181818182</v>
      </c>
      <c r="G40" s="149">
        <v>7642</v>
      </c>
      <c r="H40" s="149">
        <v>1232</v>
      </c>
      <c r="I40" s="149">
        <v>54033</v>
      </c>
    </row>
    <row r="41" spans="1:10" ht="12" customHeight="1" x14ac:dyDescent="0.2">
      <c r="A41" s="53">
        <v>2006</v>
      </c>
      <c r="B41" s="169">
        <v>77573</v>
      </c>
      <c r="C41" s="149">
        <v>4828</v>
      </c>
      <c r="D41" s="149">
        <v>4925.6000000000004</v>
      </c>
      <c r="E41" s="169">
        <v>67819</v>
      </c>
      <c r="F41" s="149">
        <v>295</v>
      </c>
      <c r="G41" s="149">
        <v>16319</v>
      </c>
      <c r="H41" s="149">
        <v>1556</v>
      </c>
      <c r="I41" s="149">
        <v>61821</v>
      </c>
    </row>
    <row r="42" spans="1:10" ht="12" customHeight="1" x14ac:dyDescent="0.2">
      <c r="A42" s="53">
        <v>2007</v>
      </c>
      <c r="B42" s="169">
        <v>37035</v>
      </c>
      <c r="C42" s="149">
        <v>1122</v>
      </c>
      <c r="D42" s="149">
        <v>2214</v>
      </c>
      <c r="E42" s="169">
        <v>33699</v>
      </c>
      <c r="F42" s="149">
        <v>148</v>
      </c>
      <c r="G42" s="149">
        <v>5375</v>
      </c>
      <c r="H42" s="149">
        <v>1364</v>
      </c>
      <c r="I42" s="149">
        <v>28222</v>
      </c>
    </row>
    <row r="43" spans="1:10" ht="12" customHeight="1" x14ac:dyDescent="0.2">
      <c r="A43" s="53">
        <v>2008</v>
      </c>
      <c r="B43" s="169">
        <v>55532</v>
      </c>
      <c r="C43" s="149">
        <v>1429</v>
      </c>
      <c r="D43" s="149">
        <v>2140</v>
      </c>
      <c r="E43" s="169">
        <v>51963</v>
      </c>
      <c r="F43" s="149">
        <v>997</v>
      </c>
      <c r="G43" s="149">
        <v>9029</v>
      </c>
      <c r="H43" s="149">
        <v>2049</v>
      </c>
      <c r="I43" s="149">
        <v>38171</v>
      </c>
    </row>
    <row r="44" spans="1:10" ht="12" customHeight="1" x14ac:dyDescent="0.2">
      <c r="A44" s="53">
        <v>2009</v>
      </c>
      <c r="B44" s="169">
        <v>53881</v>
      </c>
      <c r="C44" s="149">
        <v>2546</v>
      </c>
      <c r="D44" s="149">
        <v>2341</v>
      </c>
      <c r="E44" s="169">
        <v>48994</v>
      </c>
      <c r="F44" s="149">
        <v>265</v>
      </c>
      <c r="G44" s="149">
        <v>11650</v>
      </c>
      <c r="H44" s="149">
        <v>1375.01</v>
      </c>
      <c r="I44" s="149">
        <v>44295</v>
      </c>
    </row>
    <row r="45" spans="1:10" ht="12" customHeight="1" x14ac:dyDescent="0.2">
      <c r="A45" s="53">
        <v>2010</v>
      </c>
      <c r="B45" s="169">
        <v>72116</v>
      </c>
      <c r="C45" s="149">
        <v>4740</v>
      </c>
      <c r="D45" s="149">
        <v>2738.2</v>
      </c>
      <c r="E45" s="169">
        <v>64638</v>
      </c>
      <c r="F45" s="149">
        <v>885.5596774193549</v>
      </c>
      <c r="G45" s="149">
        <v>15799</v>
      </c>
      <c r="H45" s="149">
        <v>3572.31</v>
      </c>
      <c r="I45" s="149">
        <v>47220</v>
      </c>
    </row>
    <row r="46" spans="1:10" ht="12" customHeight="1" x14ac:dyDescent="0.2">
      <c r="A46" s="53">
        <v>2011</v>
      </c>
      <c r="B46" s="169">
        <v>80574</v>
      </c>
      <c r="C46" s="149">
        <v>5004</v>
      </c>
      <c r="D46" s="149">
        <v>5576</v>
      </c>
      <c r="E46" s="169">
        <v>69994</v>
      </c>
      <c r="F46" s="149">
        <v>388.62547169811319</v>
      </c>
      <c r="G46" s="149">
        <v>20645</v>
      </c>
      <c r="H46" s="149">
        <v>1262.8800000000001</v>
      </c>
      <c r="I46" s="149">
        <v>44432</v>
      </c>
    </row>
    <row r="47" spans="1:10" ht="12" customHeight="1" x14ac:dyDescent="0.2">
      <c r="A47" s="53">
        <v>2012</v>
      </c>
      <c r="B47" s="169">
        <v>58299.7</v>
      </c>
      <c r="C47" s="149">
        <v>1715</v>
      </c>
      <c r="D47" s="149">
        <v>3280.7</v>
      </c>
      <c r="E47" s="169">
        <v>53304</v>
      </c>
      <c r="F47" s="149">
        <v>295.935593220339</v>
      </c>
      <c r="G47" s="149">
        <v>7824</v>
      </c>
      <c r="H47" s="149">
        <v>3423.09</v>
      </c>
      <c r="I47" s="149">
        <v>52184</v>
      </c>
    </row>
    <row r="48" spans="1:10" ht="12" customHeight="1" x14ac:dyDescent="0.2">
      <c r="A48" s="53">
        <v>2013</v>
      </c>
      <c r="B48" s="169">
        <v>67603.199999999997</v>
      </c>
      <c r="C48" s="149">
        <v>1987</v>
      </c>
      <c r="D48" s="149">
        <v>2058.1999999999998</v>
      </c>
      <c r="E48" s="169">
        <v>63508</v>
      </c>
      <c r="F48" s="149">
        <v>324.40204081632658</v>
      </c>
      <c r="G48" s="149">
        <v>13397</v>
      </c>
      <c r="H48" s="149">
        <v>3691.96</v>
      </c>
      <c r="I48" s="149">
        <v>68380</v>
      </c>
      <c r="J48" s="186"/>
    </row>
    <row r="49" spans="1:9" ht="12" customHeight="1" x14ac:dyDescent="0.2">
      <c r="A49" s="53">
        <v>2014</v>
      </c>
      <c r="B49" s="169">
        <v>78254.45</v>
      </c>
      <c r="C49" s="149">
        <v>2788</v>
      </c>
      <c r="D49" s="149">
        <v>2385.4499999999998</v>
      </c>
      <c r="E49" s="169">
        <v>72871</v>
      </c>
      <c r="F49" s="149">
        <v>453.20135135135138</v>
      </c>
      <c r="G49" s="149">
        <v>19389</v>
      </c>
      <c r="H49" s="149">
        <v>3723.52</v>
      </c>
      <c r="I49" s="149">
        <v>77982</v>
      </c>
    </row>
    <row r="50" spans="1:9" ht="12" customHeight="1" x14ac:dyDescent="0.2">
      <c r="A50" s="53">
        <v>2015</v>
      </c>
      <c r="B50" s="169">
        <v>126881.65</v>
      </c>
      <c r="C50" s="149">
        <v>4043</v>
      </c>
      <c r="D50" s="149">
        <v>6151.65</v>
      </c>
      <c r="E50" s="169">
        <v>116657</v>
      </c>
      <c r="F50" s="149">
        <v>785.55000000000007</v>
      </c>
      <c r="G50" s="149">
        <v>37763</v>
      </c>
      <c r="H50" s="149">
        <v>10693.89</v>
      </c>
      <c r="I50" s="149">
        <v>88691</v>
      </c>
    </row>
    <row r="51" spans="1:9" ht="12" customHeight="1" x14ac:dyDescent="0.2">
      <c r="A51" s="53">
        <v>2016</v>
      </c>
      <c r="B51" s="169">
        <v>91047.5</v>
      </c>
      <c r="C51" s="149">
        <v>3050</v>
      </c>
      <c r="D51" s="149">
        <v>3705.5</v>
      </c>
      <c r="E51" s="169">
        <v>84192</v>
      </c>
      <c r="F51" s="149">
        <v>565.4</v>
      </c>
      <c r="G51" s="149">
        <v>20515</v>
      </c>
      <c r="H51" s="149">
        <v>4198.8500000000004</v>
      </c>
      <c r="I51" s="149">
        <v>79253</v>
      </c>
    </row>
    <row r="52" spans="1:9" ht="12" customHeight="1" x14ac:dyDescent="0.2">
      <c r="A52" s="53">
        <v>2017</v>
      </c>
      <c r="B52" s="169">
        <v>68204</v>
      </c>
      <c r="C52" s="149">
        <v>47</v>
      </c>
      <c r="D52" s="149">
        <v>3853</v>
      </c>
      <c r="E52" s="169">
        <v>64144</v>
      </c>
      <c r="F52" s="149">
        <v>262</v>
      </c>
      <c r="G52" s="149">
        <v>16328</v>
      </c>
      <c r="H52" s="149">
        <v>1735.84</v>
      </c>
      <c r="I52" s="149">
        <v>56265</v>
      </c>
    </row>
    <row r="53" spans="1:9" ht="12" customHeight="1" x14ac:dyDescent="0.2">
      <c r="A53" s="53">
        <v>2018</v>
      </c>
      <c r="B53" s="169">
        <v>42120</v>
      </c>
      <c r="C53" s="149">
        <v>24</v>
      </c>
      <c r="D53" s="149">
        <v>1140</v>
      </c>
      <c r="E53" s="169">
        <v>40906</v>
      </c>
      <c r="F53" s="149">
        <v>134</v>
      </c>
      <c r="G53" s="149">
        <v>9498</v>
      </c>
      <c r="H53" s="149">
        <v>1335.81</v>
      </c>
      <c r="I53" s="149">
        <v>38816</v>
      </c>
    </row>
    <row r="54" spans="1:9" ht="12" customHeight="1" x14ac:dyDescent="0.2">
      <c r="A54" s="53">
        <v>2019</v>
      </c>
      <c r="B54" s="169">
        <v>34556</v>
      </c>
      <c r="C54" s="149">
        <v>23</v>
      </c>
      <c r="D54" s="149">
        <v>74</v>
      </c>
      <c r="E54" s="169">
        <v>34472</v>
      </c>
      <c r="F54" s="149">
        <v>6</v>
      </c>
      <c r="G54" s="149">
        <v>5637</v>
      </c>
      <c r="H54" s="149">
        <v>1431</v>
      </c>
      <c r="I54" s="149">
        <v>41090</v>
      </c>
    </row>
    <row r="55" spans="1:9" ht="12" customHeight="1" x14ac:dyDescent="0.2">
      <c r="A55" s="53">
        <v>2020</v>
      </c>
      <c r="B55" s="169">
        <v>65466.45</v>
      </c>
      <c r="C55" s="149">
        <v>13</v>
      </c>
      <c r="D55" s="149">
        <v>1389.45</v>
      </c>
      <c r="E55" s="169">
        <v>64064</v>
      </c>
      <c r="F55" s="149">
        <v>171.9</v>
      </c>
      <c r="G55" s="149">
        <v>8410</v>
      </c>
      <c r="H55" s="149">
        <v>1764</v>
      </c>
      <c r="I55" s="149">
        <v>70654</v>
      </c>
    </row>
    <row r="56" spans="1:9" ht="12" customHeight="1" x14ac:dyDescent="0.2">
      <c r="A56" s="53">
        <v>2021</v>
      </c>
      <c r="B56" s="169">
        <v>56799.7</v>
      </c>
      <c r="C56" s="149">
        <v>7</v>
      </c>
      <c r="D56" s="149">
        <v>2283.6999999999998</v>
      </c>
      <c r="E56" s="169">
        <v>54489</v>
      </c>
      <c r="F56" s="149">
        <v>102</v>
      </c>
      <c r="G56" s="149">
        <v>11225</v>
      </c>
      <c r="H56" s="149">
        <v>1645</v>
      </c>
      <c r="I56" s="149">
        <v>52076</v>
      </c>
    </row>
    <row r="57" spans="1:9" ht="12" customHeight="1" x14ac:dyDescent="0.2">
      <c r="A57" s="53">
        <v>2022</v>
      </c>
      <c r="B57" s="169">
        <v>78494</v>
      </c>
      <c r="C57" s="149">
        <v>65</v>
      </c>
      <c r="D57" s="149">
        <v>3548.8</v>
      </c>
      <c r="E57" s="169">
        <v>74810</v>
      </c>
      <c r="F57" s="149">
        <v>302</v>
      </c>
      <c r="G57" s="149">
        <v>16086</v>
      </c>
      <c r="H57" s="149">
        <v>1221</v>
      </c>
      <c r="I57" s="149">
        <v>64497</v>
      </c>
    </row>
    <row r="58" spans="1:9" ht="12" customHeight="1" x14ac:dyDescent="0.2">
      <c r="A58" s="53">
        <v>2023</v>
      </c>
      <c r="B58" s="169">
        <v>54722</v>
      </c>
      <c r="C58" s="149">
        <v>51</v>
      </c>
      <c r="D58" s="149">
        <v>2162</v>
      </c>
      <c r="E58" s="169">
        <v>52439</v>
      </c>
      <c r="F58" s="149">
        <v>136</v>
      </c>
      <c r="G58" s="149">
        <v>11002</v>
      </c>
      <c r="H58" s="149">
        <v>1832</v>
      </c>
      <c r="I58" s="149">
        <v>49410</v>
      </c>
    </row>
    <row r="59" spans="1:9" ht="12" customHeight="1" x14ac:dyDescent="0.2">
      <c r="A59" s="397" t="s">
        <v>1201</v>
      </c>
      <c r="B59" s="865">
        <v>42511</v>
      </c>
      <c r="C59" s="866">
        <v>0</v>
      </c>
      <c r="D59" s="866">
        <v>899</v>
      </c>
      <c r="E59" s="865">
        <v>41562</v>
      </c>
      <c r="F59" s="866">
        <v>122</v>
      </c>
      <c r="G59" s="866">
        <v>6999</v>
      </c>
      <c r="H59" s="866">
        <v>1363</v>
      </c>
      <c r="I59" s="866">
        <v>41142</v>
      </c>
    </row>
    <row r="60" spans="1:9" ht="12" customHeight="1" x14ac:dyDescent="0.2">
      <c r="A60" s="397" t="s">
        <v>216</v>
      </c>
      <c r="B60" s="39" t="s">
        <v>845</v>
      </c>
      <c r="C60" s="42"/>
      <c r="D60" s="42"/>
      <c r="E60" s="40"/>
      <c r="F60" s="40"/>
      <c r="G60" s="40"/>
      <c r="H60" s="40"/>
      <c r="I60" s="42" t="s">
        <v>846</v>
      </c>
    </row>
    <row r="61" spans="1:9" ht="12" customHeight="1" x14ac:dyDescent="0.2">
      <c r="A61" s="1016" t="s">
        <v>790</v>
      </c>
      <c r="B61" s="1016"/>
      <c r="C61" s="1016"/>
      <c r="D61" s="1016"/>
      <c r="E61" s="1016"/>
      <c r="F61" s="1016"/>
      <c r="G61" s="1016"/>
      <c r="H61" s="1016"/>
      <c r="I61" s="1016"/>
    </row>
    <row r="62" spans="1:9" ht="24.75" customHeight="1" x14ac:dyDescent="0.2">
      <c r="A62" s="996"/>
      <c r="B62" s="996"/>
      <c r="C62" s="996"/>
      <c r="D62" s="996"/>
      <c r="E62" s="996"/>
      <c r="F62" s="996"/>
      <c r="G62" s="996"/>
      <c r="H62" s="996"/>
      <c r="I62" s="996"/>
    </row>
    <row r="63" spans="1:9" ht="12" customHeight="1" x14ac:dyDescent="0.2">
      <c r="A63" s="996" t="s">
        <v>1030</v>
      </c>
      <c r="B63" s="996"/>
      <c r="C63" s="996"/>
      <c r="D63" s="996"/>
      <c r="E63" s="996"/>
      <c r="F63" s="996"/>
      <c r="G63" s="996"/>
      <c r="H63" s="996"/>
      <c r="I63" s="996"/>
    </row>
    <row r="64" spans="1:9" ht="21.75" customHeight="1" x14ac:dyDescent="0.2">
      <c r="A64" s="996"/>
      <c r="B64" s="996"/>
      <c r="C64" s="996"/>
      <c r="D64" s="996"/>
      <c r="E64" s="996"/>
      <c r="F64" s="996"/>
      <c r="G64" s="996"/>
      <c r="H64" s="996"/>
      <c r="I64" s="996"/>
    </row>
    <row r="65" spans="1:12" ht="12" customHeight="1" x14ac:dyDescent="0.2">
      <c r="A65" s="996" t="s">
        <v>843</v>
      </c>
      <c r="B65" s="996"/>
      <c r="C65" s="996"/>
      <c r="D65" s="996"/>
      <c r="E65" s="996"/>
      <c r="F65" s="996"/>
      <c r="G65" s="996"/>
      <c r="H65" s="996"/>
      <c r="I65" s="996"/>
    </row>
    <row r="66" spans="1:12" ht="10.199999999999999" x14ac:dyDescent="0.2">
      <c r="A66" s="996" t="s">
        <v>1082</v>
      </c>
      <c r="B66" s="996"/>
      <c r="C66" s="996"/>
      <c r="D66" s="996"/>
      <c r="E66" s="996"/>
      <c r="F66" s="996"/>
      <c r="G66" s="996"/>
      <c r="H66" s="996"/>
      <c r="I66" s="996"/>
      <c r="J66" s="657"/>
    </row>
    <row r="67" spans="1:12" ht="15.75" customHeight="1" x14ac:dyDescent="0.2">
      <c r="A67" s="63" t="s">
        <v>1131</v>
      </c>
      <c r="B67" s="657"/>
      <c r="C67" s="657"/>
      <c r="D67" s="657"/>
      <c r="E67" s="657"/>
      <c r="F67" s="657"/>
      <c r="G67" s="657"/>
      <c r="H67" s="657"/>
      <c r="I67" s="657"/>
    </row>
    <row r="68" spans="1:12" ht="36" customHeight="1" x14ac:dyDescent="0.2">
      <c r="A68" s="996" t="s">
        <v>1031</v>
      </c>
      <c r="B68" s="996"/>
      <c r="C68" s="996"/>
      <c r="D68" s="996"/>
      <c r="E68" s="996"/>
      <c r="F68" s="996"/>
      <c r="G68" s="996"/>
      <c r="H68" s="996"/>
      <c r="I68" s="996"/>
    </row>
    <row r="69" spans="1:12" ht="11.25" customHeight="1" x14ac:dyDescent="0.2">
      <c r="A69" s="1007" t="s">
        <v>1081</v>
      </c>
      <c r="B69" s="1007"/>
      <c r="C69" s="1007"/>
      <c r="D69" s="1007"/>
      <c r="E69" s="1007"/>
      <c r="F69" s="1007"/>
      <c r="G69" s="1007"/>
      <c r="H69" s="1007"/>
      <c r="I69" s="1007"/>
      <c r="J69" s="1007"/>
      <c r="K69" s="1007"/>
      <c r="L69" s="1007"/>
    </row>
    <row r="70" spans="1:12" ht="12" customHeight="1" x14ac:dyDescent="0.2">
      <c r="A70" s="63" t="s">
        <v>1023</v>
      </c>
      <c r="B70" s="123"/>
      <c r="C70" s="123"/>
      <c r="D70" s="123"/>
      <c r="E70" s="123"/>
      <c r="F70" s="123"/>
      <c r="G70" s="123"/>
      <c r="H70" s="123"/>
      <c r="I70" s="123"/>
    </row>
    <row r="71" spans="1:12" ht="12" customHeight="1" x14ac:dyDescent="0.2">
      <c r="A71" s="1023" t="s">
        <v>847</v>
      </c>
      <c r="B71" s="1023"/>
      <c r="C71" s="1023"/>
      <c r="D71" s="1023"/>
      <c r="E71" s="1023"/>
      <c r="F71" s="1023"/>
      <c r="G71" s="1023"/>
      <c r="H71" s="1023"/>
      <c r="I71" s="1023"/>
    </row>
    <row r="72" spans="1:12" ht="12" customHeight="1" x14ac:dyDescent="0.2">
      <c r="A72" s="1024" t="s">
        <v>848</v>
      </c>
      <c r="B72" s="1024"/>
      <c r="C72" s="1024"/>
      <c r="D72" s="1024"/>
      <c r="E72" s="1024"/>
      <c r="F72" s="1024"/>
      <c r="G72" s="1024"/>
      <c r="H72" s="1024"/>
      <c r="I72" s="1024"/>
    </row>
    <row r="73" spans="1:12" ht="22.5" customHeight="1" x14ac:dyDescent="0.2">
      <c r="A73" s="996" t="s">
        <v>849</v>
      </c>
      <c r="B73" s="996"/>
      <c r="C73" s="996"/>
      <c r="D73" s="996"/>
      <c r="E73" s="996"/>
      <c r="F73" s="996"/>
      <c r="G73" s="996"/>
      <c r="H73" s="996"/>
      <c r="I73" s="996"/>
    </row>
    <row r="74" spans="1:12" ht="12" customHeight="1" x14ac:dyDescent="0.2">
      <c r="B74" s="32"/>
      <c r="C74" s="59"/>
      <c r="D74" s="59"/>
      <c r="E74" s="32"/>
      <c r="F74" s="32"/>
      <c r="G74" s="32"/>
      <c r="H74" s="32"/>
      <c r="I74" s="32"/>
    </row>
    <row r="75" spans="1:12" ht="12" customHeight="1" x14ac:dyDescent="0.2">
      <c r="B75" s="32"/>
      <c r="C75" s="59"/>
      <c r="D75" s="59"/>
      <c r="E75" s="32"/>
      <c r="F75" s="32"/>
      <c r="G75" s="32"/>
      <c r="H75" s="32"/>
      <c r="I75" s="32"/>
    </row>
    <row r="76" spans="1:12" ht="12" customHeight="1" x14ac:dyDescent="0.2">
      <c r="B76" s="32"/>
      <c r="C76" s="59"/>
      <c r="D76" s="59"/>
      <c r="E76" s="32"/>
      <c r="F76" s="32"/>
      <c r="G76" s="32"/>
      <c r="H76" s="32"/>
      <c r="I76" s="32"/>
    </row>
    <row r="77" spans="1:12" s="315" customFormat="1" ht="12" customHeight="1" x14ac:dyDescent="0.2">
      <c r="A77" s="274"/>
      <c r="B77" s="303"/>
      <c r="C77" s="304"/>
      <c r="D77" s="304"/>
      <c r="E77" s="303"/>
      <c r="F77" s="303"/>
      <c r="G77" s="303"/>
      <c r="H77" s="303"/>
      <c r="I77" s="303"/>
    </row>
    <row r="78" spans="1:12" ht="12" customHeight="1" x14ac:dyDescent="0.2">
      <c r="B78" s="32"/>
    </row>
    <row r="79" spans="1:12" ht="12" customHeight="1" x14ac:dyDescent="0.2">
      <c r="B79" s="32"/>
    </row>
    <row r="85" spans="1:9" ht="12" customHeight="1" x14ac:dyDescent="0.2">
      <c r="A85" s="996" t="s">
        <v>1032</v>
      </c>
      <c r="B85" s="996"/>
      <c r="C85" s="996"/>
      <c r="D85" s="996"/>
      <c r="E85" s="996"/>
      <c r="F85" s="996"/>
      <c r="G85" s="996"/>
      <c r="H85" s="996"/>
      <c r="I85" s="996"/>
    </row>
    <row r="86" spans="1:9" ht="12" customHeight="1" x14ac:dyDescent="0.2">
      <c r="A86" s="1013"/>
      <c r="B86" s="1013"/>
      <c r="C86" s="1013"/>
      <c r="D86" s="1013"/>
      <c r="E86" s="1013"/>
      <c r="F86" s="1013"/>
      <c r="G86" s="1013"/>
      <c r="H86" s="1013"/>
      <c r="I86" s="1013"/>
    </row>
    <row r="87" spans="1:9" ht="10.199999999999999" x14ac:dyDescent="0.2">
      <c r="A87" s="401"/>
      <c r="B87" s="1033" t="s">
        <v>842</v>
      </c>
      <c r="C87" s="1042" t="s">
        <v>198</v>
      </c>
      <c r="D87" s="1042"/>
      <c r="E87" s="396"/>
      <c r="F87" s="1042" t="s">
        <v>844</v>
      </c>
      <c r="G87" s="1042"/>
      <c r="H87" s="1042"/>
      <c r="I87" s="679" t="s">
        <v>35</v>
      </c>
    </row>
    <row r="88" spans="1:9" ht="11.25" customHeight="1" x14ac:dyDescent="0.2">
      <c r="A88" s="1009" t="s">
        <v>186</v>
      </c>
      <c r="B88" s="1031"/>
      <c r="C88" s="1031" t="s">
        <v>863</v>
      </c>
      <c r="D88" s="369"/>
      <c r="E88" s="1031" t="s">
        <v>1025</v>
      </c>
      <c r="F88" s="1031" t="s">
        <v>854</v>
      </c>
      <c r="G88" s="1031" t="s">
        <v>858</v>
      </c>
      <c r="H88" s="1037" t="s">
        <v>1027</v>
      </c>
      <c r="I88" s="1031" t="s">
        <v>1029</v>
      </c>
    </row>
    <row r="89" spans="1:9" ht="11.4" x14ac:dyDescent="0.2">
      <c r="A89" s="1029"/>
      <c r="B89" s="1032"/>
      <c r="C89" s="1032"/>
      <c r="D89" s="388" t="s">
        <v>40</v>
      </c>
      <c r="E89" s="1032"/>
      <c r="F89" s="1032"/>
      <c r="G89" s="1032"/>
      <c r="H89" s="1038"/>
      <c r="I89" s="1032"/>
    </row>
    <row r="90" spans="1:9" ht="8.25" hidden="1" customHeight="1" x14ac:dyDescent="0.2">
      <c r="A90" s="53" t="s">
        <v>197</v>
      </c>
      <c r="B90" s="165" t="e">
        <f>AVERAGE(B6:B10)</f>
        <v>#DIV/0!</v>
      </c>
      <c r="C90" s="144" t="e">
        <f>AVERAGE(C6:C10)</f>
        <v>#DIV/0!</v>
      </c>
      <c r="D90" s="144" t="e">
        <f>AVERAGE(D6:D10)</f>
        <v>#DIV/0!</v>
      </c>
      <c r="E90" s="165" t="e">
        <f>AVERAGE(E6:E10)</f>
        <v>#DIV/0!</v>
      </c>
      <c r="F90" s="165"/>
      <c r="G90" s="165"/>
      <c r="H90" s="165" t="e">
        <f>AVERAGE(G6:G10)</f>
        <v>#DIV/0!</v>
      </c>
      <c r="I90" s="165" t="e">
        <f>AVERAGE(I6:I10)</f>
        <v>#DIV/0!</v>
      </c>
    </row>
    <row r="91" spans="1:9" ht="12" customHeight="1" x14ac:dyDescent="0.2">
      <c r="A91" s="53" t="s">
        <v>178</v>
      </c>
      <c r="B91" s="31">
        <f>AVERAGE(B16:B20)</f>
        <v>16709.44604427796</v>
      </c>
      <c r="C91" s="34">
        <f>AVERAGE(C16:C20)</f>
        <v>55.230190619420718</v>
      </c>
      <c r="D91" s="144">
        <f>AVERAGE(D16:D20)</f>
        <v>0</v>
      </c>
      <c r="E91" s="144">
        <f>AVERAGE(E16:E20)</f>
        <v>16654.2</v>
      </c>
      <c r="F91" s="34" t="s">
        <v>185</v>
      </c>
      <c r="G91" s="144">
        <f>AVERAGE(G16:G20)</f>
        <v>973.2</v>
      </c>
      <c r="H91" s="144">
        <f>AVERAGE(H16:H20)</f>
        <v>0</v>
      </c>
      <c r="I91" s="144">
        <f>AVERAGE(I16:I20)</f>
        <v>10009.799999999999</v>
      </c>
    </row>
    <row r="92" spans="1:9" ht="12" customHeight="1" x14ac:dyDescent="0.2">
      <c r="A92" s="53" t="s">
        <v>179</v>
      </c>
      <c r="B92" s="31">
        <f>AVERAGE(B21:B25)</f>
        <v>21036.184478387157</v>
      </c>
      <c r="C92" s="34">
        <f>AVERAGE(C21:C25)</f>
        <v>71.071809479376753</v>
      </c>
      <c r="D92" s="144">
        <f>AVERAGE(D21:D25)</f>
        <v>7.76</v>
      </c>
      <c r="E92" s="144">
        <f>AVERAGE(E21:E25)</f>
        <v>20957.400000000001</v>
      </c>
      <c r="F92" s="34" t="s">
        <v>185</v>
      </c>
      <c r="G92" s="144">
        <f>AVERAGE(G21:G25)</f>
        <v>901.6</v>
      </c>
      <c r="H92" s="144">
        <f>AVERAGE(H21:H25)</f>
        <v>0</v>
      </c>
      <c r="I92" s="144">
        <f>AVERAGE(I21:I25)</f>
        <v>14563</v>
      </c>
    </row>
    <row r="93" spans="1:9" ht="12" customHeight="1" x14ac:dyDescent="0.2">
      <c r="A93" s="53" t="s">
        <v>237</v>
      </c>
      <c r="B93" s="31">
        <f>AVERAGE(B26:B30)</f>
        <v>12983.675001383561</v>
      </c>
      <c r="C93" s="34">
        <f>AVERAGE(C26:C30)</f>
        <v>29.591814246941482</v>
      </c>
      <c r="D93" s="144">
        <f>AVERAGE(D26:D30)</f>
        <v>14.860000000000003</v>
      </c>
      <c r="E93" s="144">
        <f>AVERAGE(E26:E30)</f>
        <v>12939.2</v>
      </c>
      <c r="F93" s="34" t="s">
        <v>185</v>
      </c>
      <c r="G93" s="144">
        <f>AVERAGE(G26:G30)</f>
        <v>226.6</v>
      </c>
      <c r="H93" s="144">
        <f>AVERAGE(H26:H30)</f>
        <v>0</v>
      </c>
      <c r="I93" s="144">
        <f>AVERAGE(I26:I30)</f>
        <v>10747.8</v>
      </c>
    </row>
    <row r="94" spans="1:9" ht="12" customHeight="1" x14ac:dyDescent="0.2">
      <c r="A94" s="53" t="s">
        <v>375</v>
      </c>
      <c r="B94" s="31">
        <f>AVERAGE(B31:B35)</f>
        <v>17957.440000000002</v>
      </c>
      <c r="C94" s="34">
        <f>AVERAGE(C31:C35)</f>
        <v>4.58</v>
      </c>
      <c r="D94" s="144">
        <f>AVERAGE(D31:D35)</f>
        <v>28.879999999999995</v>
      </c>
      <c r="E94" s="144">
        <f>AVERAGE(E31:E35)</f>
        <v>17923.8</v>
      </c>
      <c r="F94" s="34" t="s">
        <v>185</v>
      </c>
      <c r="G94" s="144">
        <f>AVERAGE(G31:G35)</f>
        <v>316.60000000000002</v>
      </c>
      <c r="H94" s="144">
        <f>AVERAGE(H31:H35)</f>
        <v>96.2</v>
      </c>
      <c r="I94" s="144">
        <f>AVERAGE(I31:I35)</f>
        <v>13902.2</v>
      </c>
    </row>
    <row r="95" spans="1:9" ht="12" customHeight="1" x14ac:dyDescent="0.2">
      <c r="A95" s="53" t="s">
        <v>424</v>
      </c>
      <c r="B95" s="31">
        <f t="shared" ref="B95:I95" si="0">AVERAGE(B36:B40)</f>
        <v>70287.495999999999</v>
      </c>
      <c r="C95" s="34">
        <f t="shared" si="0"/>
        <v>610.89599999999996</v>
      </c>
      <c r="D95" s="144">
        <f t="shared" si="0"/>
        <v>1264.3799999999999</v>
      </c>
      <c r="E95" s="144">
        <f t="shared" si="0"/>
        <v>68412</v>
      </c>
      <c r="F95" s="34">
        <f t="shared" si="0"/>
        <v>264.85636363636365</v>
      </c>
      <c r="G95" s="144">
        <f t="shared" si="0"/>
        <v>4623.6000000000004</v>
      </c>
      <c r="H95" s="144">
        <f t="shared" si="0"/>
        <v>2201.8000000000002</v>
      </c>
      <c r="I95" s="144">
        <f t="shared" si="0"/>
        <v>66711.199999999997</v>
      </c>
    </row>
    <row r="96" spans="1:9" ht="12" customHeight="1" x14ac:dyDescent="0.2">
      <c r="A96" s="53" t="s">
        <v>719</v>
      </c>
      <c r="B96" s="31">
        <f>AVERAGE(B41:B45)</f>
        <v>59227.4</v>
      </c>
      <c r="C96" s="34">
        <f t="shared" ref="C96:I96" si="1">AVERAGE(C41:C45)</f>
        <v>2933</v>
      </c>
      <c r="D96" s="31">
        <f t="shared" si="1"/>
        <v>2871.7599999999998</v>
      </c>
      <c r="E96" s="31">
        <f t="shared" si="1"/>
        <v>53422.6</v>
      </c>
      <c r="F96" s="34">
        <f t="shared" si="1"/>
        <v>518.11193548387098</v>
      </c>
      <c r="G96" s="144">
        <f t="shared" si="1"/>
        <v>11634.4</v>
      </c>
      <c r="H96" s="144">
        <f t="shared" si="1"/>
        <v>1983.2639999999999</v>
      </c>
      <c r="I96" s="144">
        <f t="shared" si="1"/>
        <v>43945.8</v>
      </c>
    </row>
    <row r="97" spans="1:9" ht="12" customHeight="1" x14ac:dyDescent="0.2">
      <c r="A97" s="53">
        <v>2011</v>
      </c>
      <c r="B97" s="31">
        <f t="shared" ref="B97:I107" si="2">B46</f>
        <v>80574</v>
      </c>
      <c r="C97" s="34">
        <f t="shared" si="2"/>
        <v>5004</v>
      </c>
      <c r="D97" s="144">
        <f t="shared" si="2"/>
        <v>5576</v>
      </c>
      <c r="E97" s="144">
        <f t="shared" si="2"/>
        <v>69994</v>
      </c>
      <c r="F97" s="34">
        <f t="shared" si="2"/>
        <v>388.62547169811319</v>
      </c>
      <c r="G97" s="144">
        <f t="shared" si="2"/>
        <v>20645</v>
      </c>
      <c r="H97" s="144">
        <f t="shared" si="2"/>
        <v>1262.8800000000001</v>
      </c>
      <c r="I97" s="144">
        <f t="shared" si="2"/>
        <v>44432</v>
      </c>
    </row>
    <row r="98" spans="1:9" ht="12" customHeight="1" x14ac:dyDescent="0.2">
      <c r="A98" s="53">
        <v>2012</v>
      </c>
      <c r="B98" s="31">
        <f t="shared" si="2"/>
        <v>58299.7</v>
      </c>
      <c r="C98" s="34">
        <f t="shared" si="2"/>
        <v>1715</v>
      </c>
      <c r="D98" s="144">
        <f t="shared" si="2"/>
        <v>3280.7</v>
      </c>
      <c r="E98" s="144">
        <f t="shared" si="2"/>
        <v>53304</v>
      </c>
      <c r="F98" s="34">
        <f t="shared" si="2"/>
        <v>295.935593220339</v>
      </c>
      <c r="G98" s="144">
        <f t="shared" si="2"/>
        <v>7824</v>
      </c>
      <c r="H98" s="144">
        <f t="shared" si="2"/>
        <v>3423.09</v>
      </c>
      <c r="I98" s="144">
        <f t="shared" si="2"/>
        <v>52184</v>
      </c>
    </row>
    <row r="99" spans="1:9" ht="12" customHeight="1" x14ac:dyDescent="0.2">
      <c r="A99" s="53">
        <v>2013</v>
      </c>
      <c r="B99" s="31">
        <f t="shared" si="2"/>
        <v>67603.199999999997</v>
      </c>
      <c r="C99" s="34">
        <f t="shared" si="2"/>
        <v>1987</v>
      </c>
      <c r="D99" s="144">
        <f t="shared" si="2"/>
        <v>2058.1999999999998</v>
      </c>
      <c r="E99" s="144">
        <f t="shared" si="2"/>
        <v>63508</v>
      </c>
      <c r="F99" s="34">
        <f t="shared" si="2"/>
        <v>324.40204081632658</v>
      </c>
      <c r="G99" s="144">
        <f t="shared" si="2"/>
        <v>13397</v>
      </c>
      <c r="H99" s="144">
        <f t="shared" si="2"/>
        <v>3691.96</v>
      </c>
      <c r="I99" s="144">
        <f t="shared" si="2"/>
        <v>68380</v>
      </c>
    </row>
    <row r="100" spans="1:9" ht="12" customHeight="1" x14ac:dyDescent="0.2">
      <c r="A100" s="53">
        <v>2014</v>
      </c>
      <c r="B100" s="31">
        <f t="shared" si="2"/>
        <v>78254.45</v>
      </c>
      <c r="C100" s="34">
        <f t="shared" si="2"/>
        <v>2788</v>
      </c>
      <c r="D100" s="144">
        <f t="shared" si="2"/>
        <v>2385.4499999999998</v>
      </c>
      <c r="E100" s="144">
        <f t="shared" si="2"/>
        <v>72871</v>
      </c>
      <c r="F100" s="34">
        <f t="shared" si="2"/>
        <v>453.20135135135138</v>
      </c>
      <c r="G100" s="144">
        <f t="shared" si="2"/>
        <v>19389</v>
      </c>
      <c r="H100" s="144">
        <f t="shared" si="2"/>
        <v>3723.52</v>
      </c>
      <c r="I100" s="144">
        <f t="shared" si="2"/>
        <v>77982</v>
      </c>
    </row>
    <row r="101" spans="1:9" ht="12" customHeight="1" x14ac:dyDescent="0.2">
      <c r="A101" s="53">
        <v>2015</v>
      </c>
      <c r="B101" s="31">
        <f t="shared" si="2"/>
        <v>126881.65</v>
      </c>
      <c r="C101" s="34">
        <f t="shared" si="2"/>
        <v>4043</v>
      </c>
      <c r="D101" s="144">
        <f t="shared" si="2"/>
        <v>6151.65</v>
      </c>
      <c r="E101" s="144">
        <f t="shared" si="2"/>
        <v>116657</v>
      </c>
      <c r="F101" s="34">
        <f t="shared" si="2"/>
        <v>785.55000000000007</v>
      </c>
      <c r="G101" s="144">
        <f t="shared" si="2"/>
        <v>37763</v>
      </c>
      <c r="H101" s="144">
        <f t="shared" si="2"/>
        <v>10693.89</v>
      </c>
      <c r="I101" s="144">
        <f t="shared" si="2"/>
        <v>88691</v>
      </c>
    </row>
    <row r="102" spans="1:9" ht="12" customHeight="1" x14ac:dyDescent="0.2">
      <c r="A102" s="53">
        <v>2016</v>
      </c>
      <c r="B102" s="31">
        <f t="shared" si="2"/>
        <v>91047.5</v>
      </c>
      <c r="C102" s="34">
        <f t="shared" si="2"/>
        <v>3050</v>
      </c>
      <c r="D102" s="144">
        <f t="shared" si="2"/>
        <v>3705.5</v>
      </c>
      <c r="E102" s="144">
        <f t="shared" si="2"/>
        <v>84192</v>
      </c>
      <c r="F102" s="34">
        <f t="shared" si="2"/>
        <v>565.4</v>
      </c>
      <c r="G102" s="144">
        <f t="shared" si="2"/>
        <v>20515</v>
      </c>
      <c r="H102" s="144">
        <f t="shared" si="2"/>
        <v>4198.8500000000004</v>
      </c>
      <c r="I102" s="144">
        <f t="shared" si="2"/>
        <v>79253</v>
      </c>
    </row>
    <row r="103" spans="1:9" ht="12" customHeight="1" x14ac:dyDescent="0.2">
      <c r="A103" s="53">
        <v>2017</v>
      </c>
      <c r="B103" s="31">
        <f t="shared" si="2"/>
        <v>68204</v>
      </c>
      <c r="C103" s="34">
        <f t="shared" si="2"/>
        <v>47</v>
      </c>
      <c r="D103" s="144">
        <f t="shared" si="2"/>
        <v>3853</v>
      </c>
      <c r="E103" s="144">
        <f t="shared" si="2"/>
        <v>64144</v>
      </c>
      <c r="F103" s="34">
        <f t="shared" si="2"/>
        <v>262</v>
      </c>
      <c r="G103" s="144">
        <f t="shared" si="2"/>
        <v>16328</v>
      </c>
      <c r="H103" s="144">
        <f t="shared" si="2"/>
        <v>1735.84</v>
      </c>
      <c r="I103" s="144">
        <f t="shared" si="2"/>
        <v>56265</v>
      </c>
    </row>
    <row r="104" spans="1:9" ht="12" customHeight="1" x14ac:dyDescent="0.2">
      <c r="A104" s="53">
        <v>2018</v>
      </c>
      <c r="B104" s="31">
        <f t="shared" si="2"/>
        <v>42120</v>
      </c>
      <c r="C104" s="34">
        <f t="shared" si="2"/>
        <v>24</v>
      </c>
      <c r="D104" s="144">
        <f t="shared" si="2"/>
        <v>1140</v>
      </c>
      <c r="E104" s="144">
        <f t="shared" si="2"/>
        <v>40906</v>
      </c>
      <c r="F104" s="34">
        <f t="shared" si="2"/>
        <v>134</v>
      </c>
      <c r="G104" s="144">
        <f t="shared" si="2"/>
        <v>9498</v>
      </c>
      <c r="H104" s="144">
        <f t="shared" si="2"/>
        <v>1335.81</v>
      </c>
      <c r="I104" s="144">
        <f t="shared" si="2"/>
        <v>38816</v>
      </c>
    </row>
    <row r="105" spans="1:9" ht="12" customHeight="1" x14ac:dyDescent="0.2">
      <c r="A105" s="53">
        <v>2019</v>
      </c>
      <c r="B105" s="31">
        <f t="shared" si="2"/>
        <v>34556</v>
      </c>
      <c r="C105" s="34">
        <f t="shared" si="2"/>
        <v>23</v>
      </c>
      <c r="D105" s="144">
        <f t="shared" si="2"/>
        <v>74</v>
      </c>
      <c r="E105" s="144">
        <f t="shared" si="2"/>
        <v>34472</v>
      </c>
      <c r="F105" s="34">
        <f t="shared" si="2"/>
        <v>6</v>
      </c>
      <c r="G105" s="144">
        <f t="shared" si="2"/>
        <v>5637</v>
      </c>
      <c r="H105" s="144">
        <f t="shared" si="2"/>
        <v>1431</v>
      </c>
      <c r="I105" s="144">
        <f t="shared" si="2"/>
        <v>41090</v>
      </c>
    </row>
    <row r="106" spans="1:9" ht="12" customHeight="1" x14ac:dyDescent="0.2">
      <c r="A106" s="53">
        <v>2020</v>
      </c>
      <c r="B106" s="31">
        <f t="shared" si="2"/>
        <v>65466.45</v>
      </c>
      <c r="C106" s="34">
        <f t="shared" si="2"/>
        <v>13</v>
      </c>
      <c r="D106" s="144">
        <f t="shared" si="2"/>
        <v>1389.45</v>
      </c>
      <c r="E106" s="144">
        <f t="shared" si="2"/>
        <v>64064</v>
      </c>
      <c r="F106" s="34">
        <f t="shared" si="2"/>
        <v>171.9</v>
      </c>
      <c r="G106" s="144">
        <f t="shared" si="2"/>
        <v>8410</v>
      </c>
      <c r="H106" s="144">
        <f t="shared" si="2"/>
        <v>1764</v>
      </c>
      <c r="I106" s="144">
        <f t="shared" si="2"/>
        <v>70654</v>
      </c>
    </row>
    <row r="107" spans="1:9" ht="12" customHeight="1" x14ac:dyDescent="0.2">
      <c r="A107" s="53">
        <v>2021</v>
      </c>
      <c r="B107" s="31">
        <f t="shared" si="2"/>
        <v>56799.7</v>
      </c>
      <c r="C107" s="34">
        <f t="shared" si="2"/>
        <v>7</v>
      </c>
      <c r="D107" s="144">
        <f t="shared" si="2"/>
        <v>2283.6999999999998</v>
      </c>
      <c r="E107" s="144">
        <f t="shared" si="2"/>
        <v>54489</v>
      </c>
      <c r="F107" s="34">
        <f t="shared" si="2"/>
        <v>102</v>
      </c>
      <c r="G107" s="144">
        <f t="shared" si="2"/>
        <v>11225</v>
      </c>
      <c r="H107" s="144">
        <f t="shared" si="2"/>
        <v>1645</v>
      </c>
      <c r="I107" s="144">
        <f t="shared" si="2"/>
        <v>52076</v>
      </c>
    </row>
    <row r="108" spans="1:9" ht="12" customHeight="1" x14ac:dyDescent="0.2">
      <c r="A108" s="53">
        <v>2022</v>
      </c>
      <c r="B108" s="31">
        <f t="shared" ref="B108:I108" si="3">B57</f>
        <v>78494</v>
      </c>
      <c r="C108" s="34">
        <f t="shared" si="3"/>
        <v>65</v>
      </c>
      <c r="D108" s="144">
        <f t="shared" si="3"/>
        <v>3548.8</v>
      </c>
      <c r="E108" s="144">
        <f t="shared" si="3"/>
        <v>74810</v>
      </c>
      <c r="F108" s="34">
        <f t="shared" si="3"/>
        <v>302</v>
      </c>
      <c r="G108" s="144">
        <f t="shared" si="3"/>
        <v>16086</v>
      </c>
      <c r="H108" s="144">
        <f t="shared" si="3"/>
        <v>1221</v>
      </c>
      <c r="I108" s="144">
        <f t="shared" si="3"/>
        <v>64497</v>
      </c>
    </row>
    <row r="109" spans="1:9" ht="12" customHeight="1" x14ac:dyDescent="0.2">
      <c r="A109" s="53">
        <v>2023</v>
      </c>
      <c r="B109" s="31">
        <f t="shared" ref="B109:I110" si="4">B58</f>
        <v>54722</v>
      </c>
      <c r="C109" s="34">
        <f t="shared" si="4"/>
        <v>51</v>
      </c>
      <c r="D109" s="144">
        <f t="shared" si="4"/>
        <v>2162</v>
      </c>
      <c r="E109" s="144">
        <f t="shared" si="4"/>
        <v>52439</v>
      </c>
      <c r="F109" s="34">
        <f t="shared" si="4"/>
        <v>136</v>
      </c>
      <c r="G109" s="144">
        <f t="shared" si="4"/>
        <v>11002</v>
      </c>
      <c r="H109" s="144">
        <f t="shared" si="4"/>
        <v>1832</v>
      </c>
      <c r="I109" s="144">
        <f t="shared" si="4"/>
        <v>49410</v>
      </c>
    </row>
    <row r="110" spans="1:9" ht="12" customHeight="1" x14ac:dyDescent="0.2">
      <c r="A110" s="397" t="s">
        <v>1201</v>
      </c>
      <c r="B110" s="31">
        <f t="shared" si="4"/>
        <v>42511</v>
      </c>
      <c r="C110" s="34">
        <f t="shared" si="4"/>
        <v>0</v>
      </c>
      <c r="D110" s="144">
        <f t="shared" si="4"/>
        <v>899</v>
      </c>
      <c r="E110" s="144">
        <f t="shared" si="4"/>
        <v>41562</v>
      </c>
      <c r="F110" s="34">
        <f t="shared" si="4"/>
        <v>122</v>
      </c>
      <c r="G110" s="144">
        <f t="shared" si="4"/>
        <v>6999</v>
      </c>
      <c r="H110" s="144">
        <f t="shared" si="4"/>
        <v>1363</v>
      </c>
      <c r="I110" s="144">
        <f t="shared" si="4"/>
        <v>41142</v>
      </c>
    </row>
    <row r="111" spans="1:9" ht="12" customHeight="1" x14ac:dyDescent="0.2">
      <c r="A111" s="397" t="s">
        <v>216</v>
      </c>
      <c r="B111" s="87" t="s">
        <v>845</v>
      </c>
      <c r="C111" s="232"/>
      <c r="D111" s="232"/>
      <c r="E111" s="680"/>
      <c r="F111" s="680"/>
      <c r="G111" s="680"/>
      <c r="H111" s="680"/>
      <c r="I111" s="232" t="s">
        <v>846</v>
      </c>
    </row>
    <row r="112" spans="1:9" ht="10.199999999999999" x14ac:dyDescent="0.2">
      <c r="A112" s="1040" t="str">
        <f>A61</f>
        <v>a/  Summer Chinook accounting begins on June 16. Chinook managed as Snake River summer Chinook prior to 2004 are now grouped with all upriver spring Chinook because of overlap in run timing.  As of 2004, Snake River summer Chinook have been moved from this table to Table B-13.</v>
      </c>
      <c r="B112" s="1040"/>
      <c r="C112" s="1040"/>
      <c r="D112" s="1040"/>
      <c r="E112" s="1040"/>
      <c r="F112" s="1040"/>
      <c r="G112" s="1040"/>
      <c r="H112" s="1040"/>
      <c r="I112" s="1040"/>
    </row>
    <row r="113" spans="1:9" ht="21.75" customHeight="1" x14ac:dyDescent="0.2">
      <c r="A113" s="1040"/>
      <c r="B113" s="1040"/>
      <c r="C113" s="1040"/>
      <c r="D113" s="1040"/>
      <c r="E113" s="1040"/>
      <c r="F113" s="1040"/>
      <c r="G113" s="1040"/>
      <c r="H113" s="1040"/>
      <c r="I113" s="1040"/>
    </row>
    <row r="114" spans="1:9" ht="10.199999999999999" x14ac:dyDescent="0.2">
      <c r="A114" s="1040" t="str">
        <f>A63</f>
        <v>b/  Mainstem and Select Area Fisheries.  Includes estimated miscellaneous fishery-related impacts from mainstem recreational fisheries, test fisheries, commercial shad fisheries, and terminal area commercial gillnet fisheries beginning in 1979.  Includes release mortality in selective fisheries beginning in 2002.</v>
      </c>
      <c r="B114" s="1040"/>
      <c r="C114" s="1040"/>
      <c r="D114" s="1040"/>
      <c r="E114" s="1040"/>
      <c r="F114" s="1040"/>
      <c r="G114" s="1040"/>
      <c r="H114" s="1040"/>
      <c r="I114" s="1040"/>
    </row>
    <row r="115" spans="1:9" ht="24" customHeight="1" x14ac:dyDescent="0.2">
      <c r="A115" s="1040"/>
      <c r="B115" s="1040"/>
      <c r="C115" s="1040"/>
      <c r="D115" s="1040"/>
      <c r="E115" s="1040"/>
      <c r="F115" s="1040"/>
      <c r="G115" s="1040"/>
      <c r="H115" s="1040"/>
      <c r="I115" s="1040"/>
    </row>
    <row r="116" spans="1:9" ht="10.199999999999999" x14ac:dyDescent="0.2">
      <c r="A116" s="996" t="str">
        <f t="shared" ref="A116:A124" si="5">A65</f>
        <v>c/  Includes estimated catch and release mortalities from  mainstem and Select Area recreational fisheries.</v>
      </c>
      <c r="B116" s="996"/>
      <c r="C116" s="996"/>
      <c r="D116" s="996"/>
      <c r="E116" s="996"/>
      <c r="F116" s="996"/>
      <c r="G116" s="996"/>
      <c r="H116" s="996"/>
      <c r="I116" s="996"/>
    </row>
    <row r="117" spans="1:9" ht="10.199999999999999" x14ac:dyDescent="0.2">
      <c r="A117" s="1040" t="str">
        <f t="shared" si="5"/>
        <v>d/  Counting period June 16-July 31.</v>
      </c>
      <c r="B117" s="1040"/>
      <c r="C117" s="1040"/>
      <c r="D117" s="1040"/>
      <c r="E117" s="1040"/>
      <c r="F117" s="1040"/>
      <c r="G117" s="1040"/>
      <c r="H117" s="1040"/>
      <c r="I117" s="1040"/>
    </row>
    <row r="118" spans="1:9" ht="10.199999999999999" x14ac:dyDescent="0.2">
      <c r="A118" s="1043" t="str">
        <f t="shared" si="5"/>
        <v xml:space="preserve">e/ Mainstem catch from Bonneville Dam upstream to Priest Rapids Dam. </v>
      </c>
      <c r="B118" s="1043"/>
      <c r="C118" s="1043"/>
      <c r="D118" s="1043"/>
      <c r="E118" s="1043"/>
      <c r="F118" s="1043"/>
      <c r="G118" s="1043"/>
      <c r="H118" s="1043"/>
      <c r="I118" s="1043"/>
    </row>
    <row r="119" spans="1:9" ht="36" customHeight="1" x14ac:dyDescent="0.2">
      <c r="A119" s="1040" t="str">
        <f t="shared" si="5"/>
        <v>f/ Mainstem catch.  Includes ticketed commercial, over-the-bank sales, and ceremonial and subsistence catch. No directed commercial summer Chinook fishery from 1965 to 2003.  Landings during those years are bycatch from commercial sockeye fishery. Includes commercial and C&amp;S catch. Includes catch downstream of Bonneville since 2010.</v>
      </c>
      <c r="B119" s="1040"/>
      <c r="C119" s="1040"/>
      <c r="D119" s="1040"/>
      <c r="E119" s="1040"/>
      <c r="F119" s="1040"/>
      <c r="G119" s="1040"/>
      <c r="H119" s="1040"/>
      <c r="I119" s="1040"/>
    </row>
    <row r="120" spans="1:9" ht="10.199999999999999" x14ac:dyDescent="0.2">
      <c r="A120" s="1043" t="str">
        <f t="shared" si="5"/>
        <v>g/ Mainstem catch. Wanapum and Colville tribal fisheries.</v>
      </c>
      <c r="B120" s="1043"/>
      <c r="C120" s="1043"/>
      <c r="D120" s="1043"/>
      <c r="E120" s="1043"/>
      <c r="F120" s="1043"/>
      <c r="G120" s="1043"/>
      <c r="H120" s="1043"/>
      <c r="I120" s="1043"/>
    </row>
    <row r="121" spans="1:9" ht="10.199999999999999" x14ac:dyDescent="0.2">
      <c r="A121" s="1043" t="str">
        <f t="shared" si="5"/>
        <v>h/ Summer counting period June 18 to August 17.</v>
      </c>
      <c r="B121" s="1043"/>
      <c r="C121" s="1043"/>
      <c r="D121" s="1043"/>
      <c r="E121" s="1043"/>
      <c r="F121" s="1043"/>
      <c r="G121" s="1043"/>
      <c r="H121" s="1043"/>
      <c r="I121" s="1043"/>
    </row>
    <row r="122" spans="1:9" ht="10.199999999999999" x14ac:dyDescent="0.2">
      <c r="A122" s="1043" t="str">
        <f t="shared" si="5"/>
        <v>i/  Preliminary.</v>
      </c>
      <c r="B122" s="1043"/>
      <c r="C122" s="1043"/>
      <c r="D122" s="1043"/>
      <c r="E122" s="1043"/>
      <c r="F122" s="1043"/>
      <c r="G122" s="1043"/>
      <c r="H122" s="1043"/>
      <c r="I122" s="1043"/>
    </row>
    <row r="123" spans="1:9" ht="10.199999999999999" x14ac:dyDescent="0.2">
      <c r="A123" s="1043" t="str">
        <f t="shared" si="5"/>
        <v>j/  Comanager goal established in 2004 associated with regrouping Snake River summer Chinook with Snake River spring Chinook.</v>
      </c>
      <c r="B123" s="1043"/>
      <c r="C123" s="1043"/>
      <c r="D123" s="1043"/>
      <c r="E123" s="1043"/>
      <c r="F123" s="1043"/>
      <c r="G123" s="1043"/>
      <c r="H123" s="1043"/>
      <c r="I123" s="1043"/>
    </row>
    <row r="124" spans="1:9" ht="10.199999999999999" x14ac:dyDescent="0.2">
      <c r="A124" s="1043" t="str">
        <f t="shared" si="5"/>
        <v>k/  MSY spawning escapement objective adopted in 2011 under Amendment 16 based on Chinook Technical Committee Report 99-3.</v>
      </c>
      <c r="B124" s="1043"/>
      <c r="C124" s="1043"/>
      <c r="D124" s="1043"/>
      <c r="E124" s="1043"/>
      <c r="F124" s="1043"/>
      <c r="G124" s="1043"/>
      <c r="H124" s="1043"/>
      <c r="I124" s="1043"/>
    </row>
    <row r="125" spans="1:9" ht="10.199999999999999" x14ac:dyDescent="0.2">
      <c r="A125" s="1020"/>
      <c r="B125" s="1020"/>
      <c r="C125" s="1020"/>
      <c r="D125" s="1020"/>
      <c r="E125" s="1020"/>
      <c r="F125" s="1020"/>
      <c r="G125" s="1020"/>
      <c r="H125" s="1020"/>
      <c r="I125" s="1020"/>
    </row>
    <row r="126" spans="1:9" ht="12" customHeight="1" x14ac:dyDescent="0.2">
      <c r="A126" s="1020"/>
      <c r="B126" s="1020"/>
      <c r="C126" s="1020"/>
      <c r="D126" s="1020"/>
      <c r="E126" s="1020"/>
      <c r="F126" s="1020"/>
      <c r="G126" s="1020"/>
      <c r="H126" s="1020"/>
      <c r="I126" s="1020"/>
    </row>
    <row r="127" spans="1:9" ht="12" customHeight="1" x14ac:dyDescent="0.2">
      <c r="A127" s="1020"/>
      <c r="B127" s="1020"/>
      <c r="C127" s="1020"/>
      <c r="D127" s="1020"/>
      <c r="E127" s="1020"/>
      <c r="F127" s="1020"/>
      <c r="G127" s="1020"/>
      <c r="H127" s="1020"/>
      <c r="I127" s="1020"/>
    </row>
    <row r="128" spans="1:9" ht="12" customHeight="1" x14ac:dyDescent="0.2">
      <c r="A128" s="1020"/>
      <c r="B128" s="1020"/>
      <c r="C128" s="1020"/>
      <c r="D128" s="1020"/>
      <c r="E128" s="1020"/>
      <c r="F128" s="1020"/>
      <c r="G128" s="1020"/>
      <c r="H128" s="1020"/>
      <c r="I128" s="1020"/>
    </row>
    <row r="129" spans="1:9" ht="12" customHeight="1" x14ac:dyDescent="0.2">
      <c r="A129" s="657"/>
      <c r="B129" s="657"/>
      <c r="C129" s="657"/>
      <c r="D129" s="657"/>
      <c r="E129" s="657"/>
      <c r="F129" s="657"/>
      <c r="G129" s="657"/>
      <c r="H129" s="657"/>
      <c r="I129" s="657"/>
    </row>
    <row r="130" spans="1:9" ht="12" customHeight="1" x14ac:dyDescent="0.2">
      <c r="A130" s="657"/>
      <c r="B130" s="657"/>
      <c r="C130" s="657"/>
      <c r="D130" s="657"/>
      <c r="E130" s="657"/>
      <c r="F130" s="657"/>
      <c r="G130" s="657"/>
      <c r="H130" s="657"/>
      <c r="I130" s="657"/>
    </row>
    <row r="131" spans="1:9" ht="12" customHeight="1" x14ac:dyDescent="0.2">
      <c r="A131" s="657"/>
      <c r="B131" s="657"/>
      <c r="C131" s="657"/>
      <c r="D131" s="657"/>
      <c r="E131" s="657"/>
      <c r="F131" s="657"/>
      <c r="G131" s="657"/>
      <c r="H131" s="657"/>
      <c r="I131" s="657"/>
    </row>
  </sheetData>
  <customSheetViews>
    <customSheetView guid="{951E20F6-66AF-4739-924D-9C0B166AA065}" showPageBreaks="1" showGridLines="0" printArea="1" showRuler="0">
      <pane ySplit="5" topLeftCell="A127" activePane="bottomLeft" state="frozen"/>
      <selection pane="bottomLeft" activeCell="A109" sqref="A109:J148"/>
      <pageMargins left="1" right="1" top="1" bottom="1" header="0.5" footer="0.5"/>
      <pageSetup orientation="landscape" r:id="rId1"/>
      <headerFooter alignWithMargins="0"/>
    </customSheetView>
    <customSheetView guid="{56968ECB-F4FE-477A-8A39-9E820F23F3B6}" showGridLines="0" hiddenRows="1">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hiddenRows="1">
      <pane ySplit="5" topLeftCell="A24" activePane="bottomLeft" state="frozen"/>
      <selection pane="bottomLeft" activeCell="J39" sqref="J39"/>
      <pageMargins left="1" right="1" top="1" bottom="1" header="0.5" footer="0.5"/>
      <pageSetup orientation="landscape" r:id="rId3"/>
      <headerFooter alignWithMargins="0"/>
    </customSheetView>
    <customSheetView guid="{5AF37BD3-DE11-4EB0-B468-40F0C613EAAC}" showPageBreaks="1" showGridLines="0" showRuler="0">
      <pane ySplit="5" topLeftCell="A106" activePane="bottomLeft" state="frozen"/>
      <selection pane="bottomLeft" activeCell="A108" sqref="A108"/>
      <pageMargins left="1" right="1" top="1" bottom="1" header="0.5" footer="0.5"/>
      <pageSetup orientation="landscape" r:id="rId4"/>
      <headerFooter alignWithMargins="0"/>
    </customSheetView>
    <customSheetView guid="{4E64E44E-C413-40AC-A3E9-46A65E2E50C1}" showPageBreaks="1" showGridLines="0" printArea="1" hiddenRows="1" showRuler="0">
      <pane ySplit="5" topLeftCell="A106" activePane="bottomLeft" state="frozen"/>
      <selection pane="bottomLeft" activeCell="A108" sqref="A108"/>
      <pageMargins left="1" right="1" top="1" bottom="1" header="0.5" footer="0.5"/>
      <pageSetup orientation="landscape" r:id="rId5"/>
      <headerFooter alignWithMargins="0"/>
    </customSheetView>
    <customSheetView guid="{CBDD6A68-2B40-41C7-BE8F-235A878832D4}" showGridLines="0" hiddenRows="1" showRuler="0">
      <pane ySplit="5" topLeftCell="A18" activePane="bottomLeft" state="frozen"/>
      <selection pane="bottomLeft" activeCell="C10" sqref="C10"/>
      <pageMargins left="1" right="1" top="1" bottom="1" header="0.5" footer="0.5"/>
      <pageSetup orientation="landscape" r:id="rId6"/>
      <headerFooter alignWithMargins="0"/>
    </customSheetView>
    <customSheetView guid="{1BB9C890-5E21-46C2-BAFE-D361E72979A8}" showPageBreaks="1" showGridLines="0" printArea="1" hiddenRows="1" showRuler="0">
      <pane ySplit="5" topLeftCell="A78" activePane="bottomLeft" state="frozen"/>
      <selection pane="bottomLeft" activeCell="A98" sqref="A98:I99"/>
      <pageMargins left="1" right="1" top="1" bottom="1" header="0.5" footer="0.5"/>
      <pageSetup orientation="landscape" r:id="rId7"/>
      <headerFooter alignWithMargins="0"/>
    </customSheetView>
    <customSheetView guid="{622B48C2-7B56-4B1F-A7B4-4660CCA8C989}" showPageBreaks="1" showGridLines="0" printArea="1" hiddenRows="1" showRuler="0">
      <pane ySplit="5" topLeftCell="A102" activePane="bottomLeft" state="frozen"/>
      <selection pane="bottomLeft" activeCell="A128" sqref="A128:I128"/>
      <pageMargins left="1" right="1" top="1" bottom="1" header="0.5" footer="0.5"/>
      <pageSetup orientation="landscape" r:id="rId8"/>
      <headerFooter alignWithMargins="0"/>
    </customSheetView>
    <customSheetView guid="{BBF7E6D9-D6DC-4A8E-B6D8-078D86A9ABA9}" showPageBreaks="1" showGridLines="0" showRuler="0">
      <pane ySplit="5" topLeftCell="A6" activePane="bottomLeft" state="frozen"/>
      <selection pane="bottomLeft" sqref="A1:IV65536"/>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printArea="1" hiddenRows="1" showRuler="0">
      <pane ySplit="5" topLeftCell="A95" activePane="bottomLeft" state="frozen"/>
      <selection pane="bottomLeft" activeCell="A103" sqref="A103:I104"/>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sqref="A1:IV65536"/>
      <pageMargins left="1" right="1" top="1" bottom="1" header="0.5" footer="0.5"/>
      <pageSetup orientation="landscape" r:id="rId12"/>
      <headerFooter alignWithMargins="0"/>
    </customSheetView>
    <customSheetView guid="{EF5D9E67-CDBC-4DA7-AF4B-457CDBE1825C}" showGridLines="0" printArea="1" hiddenRows="1" hiddenColumns="1">
      <pane ySplit="5" topLeftCell="A6" activePane="bottomLeft" state="frozen"/>
      <selection pane="bottomLeft" activeCell="G16" sqref="G16"/>
      <pageMargins left="1" right="1" top="1" bottom="1" header="0.5" footer="0.5"/>
      <pageSetup orientation="landscape" r:id="rId13"/>
      <headerFooter alignWithMargins="0"/>
    </customSheetView>
  </customSheetViews>
  <mergeCells count="46">
    <mergeCell ref="A68:I68"/>
    <mergeCell ref="A117:I117"/>
    <mergeCell ref="A118:I118"/>
    <mergeCell ref="A112:I113"/>
    <mergeCell ref="A114:I115"/>
    <mergeCell ref="A85:I86"/>
    <mergeCell ref="A72:I72"/>
    <mergeCell ref="A73:I73"/>
    <mergeCell ref="A71:I71"/>
    <mergeCell ref="F87:H87"/>
    <mergeCell ref="A116:I116"/>
    <mergeCell ref="F88:F89"/>
    <mergeCell ref="G88:G89"/>
    <mergeCell ref="H88:H89"/>
    <mergeCell ref="I88:I89"/>
    <mergeCell ref="E88:E89"/>
    <mergeCell ref="A128:I128"/>
    <mergeCell ref="A119:I119"/>
    <mergeCell ref="A121:I121"/>
    <mergeCell ref="A122:I122"/>
    <mergeCell ref="A123:I123"/>
    <mergeCell ref="A124:I124"/>
    <mergeCell ref="A125:I125"/>
    <mergeCell ref="A126:I126"/>
    <mergeCell ref="A120:I120"/>
    <mergeCell ref="A127:I127"/>
    <mergeCell ref="A88:A89"/>
    <mergeCell ref="B87:B89"/>
    <mergeCell ref="C87:D87"/>
    <mergeCell ref="C88:C89"/>
    <mergeCell ref="A69:L69"/>
    <mergeCell ref="A1:I2"/>
    <mergeCell ref="A4:A5"/>
    <mergeCell ref="I4:I5"/>
    <mergeCell ref="E4:E5"/>
    <mergeCell ref="F3:H3"/>
    <mergeCell ref="C3:D3"/>
    <mergeCell ref="A65:I65"/>
    <mergeCell ref="A66:I66"/>
    <mergeCell ref="A61:I62"/>
    <mergeCell ref="A63:I64"/>
    <mergeCell ref="G4:G5"/>
    <mergeCell ref="H4:H5"/>
    <mergeCell ref="F4:F5"/>
    <mergeCell ref="C4:C5"/>
    <mergeCell ref="B3:B5"/>
  </mergeCells>
  <phoneticPr fontId="0" type="noConversion"/>
  <pageMargins left="0.7" right="0.7" top="0.75" bottom="0.75" header="0.3" footer="0.3"/>
  <pageSetup orientation="landscape" r:id="rId14"/>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2:AL116"/>
  <sheetViews>
    <sheetView showGridLines="0" zoomScale="130" zoomScaleNormal="130" workbookViewId="0">
      <pane ySplit="5" topLeftCell="A81" activePane="bottomLeft" state="frozen"/>
      <selection activeCell="R23" sqref="R23"/>
      <selection pane="bottomLeft" activeCell="A70" sqref="A70"/>
    </sheetView>
  </sheetViews>
  <sheetFormatPr defaultColWidth="9.109375" defaultRowHeight="12" customHeight="1" x14ac:dyDescent="0.2"/>
  <cols>
    <col min="1" max="1" width="9.44140625" style="63" customWidth="1"/>
    <col min="2" max="3" width="11.6640625" style="35" customWidth="1"/>
    <col min="4" max="4" width="12.5546875" style="62" bestFit="1" customWidth="1"/>
    <col min="5" max="5" width="9" style="35" customWidth="1"/>
    <col min="6" max="6" width="12.6640625" style="35" customWidth="1"/>
    <col min="7" max="7" width="14.44140625" style="35" customWidth="1"/>
    <col min="8" max="16384" width="9.109375" style="123"/>
  </cols>
  <sheetData>
    <row r="2" spans="1:38" ht="22.5" customHeight="1" x14ac:dyDescent="0.25">
      <c r="A2" s="1025" t="s">
        <v>893</v>
      </c>
      <c r="B2" s="1025"/>
      <c r="C2" s="1025"/>
      <c r="D2" s="1025"/>
      <c r="E2" s="1025"/>
      <c r="F2" s="1025"/>
      <c r="G2" s="1025"/>
      <c r="AG2"/>
      <c r="AH2"/>
      <c r="AI2"/>
      <c r="AJ2"/>
      <c r="AK2"/>
      <c r="AL2"/>
    </row>
    <row r="3" spans="1:38" ht="12" customHeight="1" x14ac:dyDescent="0.25">
      <c r="A3" s="1009" t="s">
        <v>862</v>
      </c>
      <c r="B3" s="1031" t="s">
        <v>842</v>
      </c>
      <c r="C3" s="1054" t="s">
        <v>864</v>
      </c>
      <c r="D3" s="1054"/>
      <c r="E3" s="1054"/>
      <c r="AG3"/>
      <c r="AH3"/>
      <c r="AI3"/>
      <c r="AJ3"/>
      <c r="AK3"/>
      <c r="AL3"/>
    </row>
    <row r="4" spans="1:38" ht="12" customHeight="1" x14ac:dyDescent="0.2">
      <c r="A4" s="1009"/>
      <c r="B4" s="1031"/>
      <c r="C4" s="1052" t="s">
        <v>863</v>
      </c>
      <c r="D4" s="80"/>
      <c r="E4" s="1044" t="s">
        <v>867</v>
      </c>
      <c r="F4" s="1046" t="s">
        <v>35</v>
      </c>
      <c r="G4" s="1046"/>
    </row>
    <row r="5" spans="1:38" ht="11.4" x14ac:dyDescent="0.2">
      <c r="A5" s="1029"/>
      <c r="B5" s="1031"/>
      <c r="C5" s="1053"/>
      <c r="D5" s="45" t="s">
        <v>40</v>
      </c>
      <c r="E5" s="1045"/>
      <c r="F5" s="403" t="s">
        <v>909</v>
      </c>
      <c r="G5" s="100" t="s">
        <v>910</v>
      </c>
    </row>
    <row r="6" spans="1:38" ht="12" customHeight="1" x14ac:dyDescent="0.2">
      <c r="A6" s="90">
        <v>1971</v>
      </c>
      <c r="B6" s="310">
        <v>175900</v>
      </c>
      <c r="C6" s="310">
        <v>78100</v>
      </c>
      <c r="D6" s="311">
        <v>5400</v>
      </c>
      <c r="E6" s="310">
        <v>0</v>
      </c>
      <c r="F6" s="310">
        <v>49200</v>
      </c>
      <c r="G6" s="310">
        <v>43200</v>
      </c>
    </row>
    <row r="7" spans="1:38" ht="12" customHeight="1" x14ac:dyDescent="0.2">
      <c r="A7" s="90">
        <v>1972</v>
      </c>
      <c r="B7" s="310">
        <v>175900</v>
      </c>
      <c r="C7" s="310">
        <v>78100</v>
      </c>
      <c r="D7" s="311">
        <v>5400</v>
      </c>
      <c r="E7" s="310">
        <v>0</v>
      </c>
      <c r="F7" s="310">
        <v>49200</v>
      </c>
      <c r="G7" s="310">
        <v>43200</v>
      </c>
    </row>
    <row r="8" spans="1:38" ht="12" customHeight="1" x14ac:dyDescent="0.2">
      <c r="A8" s="90">
        <v>1973</v>
      </c>
      <c r="B8" s="310">
        <v>175900</v>
      </c>
      <c r="C8" s="310">
        <v>78100</v>
      </c>
      <c r="D8" s="311">
        <v>5400</v>
      </c>
      <c r="E8" s="310">
        <v>0</v>
      </c>
      <c r="F8" s="310">
        <v>49200</v>
      </c>
      <c r="G8" s="310">
        <v>43200</v>
      </c>
    </row>
    <row r="9" spans="1:38" ht="12" customHeight="1" x14ac:dyDescent="0.25">
      <c r="A9" s="90">
        <v>1974</v>
      </c>
      <c r="B9" s="310">
        <v>175900</v>
      </c>
      <c r="C9" s="310">
        <v>78100</v>
      </c>
      <c r="D9" s="311">
        <v>5400</v>
      </c>
      <c r="E9" s="310">
        <v>0</v>
      </c>
      <c r="F9" s="310">
        <v>49200</v>
      </c>
      <c r="G9" s="310">
        <v>43200</v>
      </c>
      <c r="I9"/>
      <c r="J9"/>
      <c r="K9"/>
      <c r="L9"/>
    </row>
    <row r="10" spans="1:38" ht="12" customHeight="1" x14ac:dyDescent="0.2">
      <c r="A10" s="90">
        <v>1975</v>
      </c>
      <c r="B10" s="310">
        <v>175900</v>
      </c>
      <c r="C10" s="310">
        <v>78100</v>
      </c>
      <c r="D10" s="311">
        <v>5400</v>
      </c>
      <c r="E10" s="310">
        <v>0</v>
      </c>
      <c r="F10" s="310">
        <v>49200</v>
      </c>
      <c r="G10" s="310">
        <v>43200</v>
      </c>
    </row>
    <row r="11" spans="1:38" ht="12" customHeight="1" x14ac:dyDescent="0.2">
      <c r="A11" s="90">
        <v>1976</v>
      </c>
      <c r="B11" s="34">
        <v>171000</v>
      </c>
      <c r="C11" s="34">
        <v>63300</v>
      </c>
      <c r="D11" s="44">
        <v>5300</v>
      </c>
      <c r="E11" s="34">
        <v>0</v>
      </c>
      <c r="F11" s="34">
        <v>50800</v>
      </c>
      <c r="G11" s="34">
        <v>51600</v>
      </c>
    </row>
    <row r="12" spans="1:38" ht="12" customHeight="1" x14ac:dyDescent="0.2">
      <c r="A12" s="90">
        <v>1977</v>
      </c>
      <c r="B12" s="34">
        <v>165100</v>
      </c>
      <c r="C12" s="34">
        <v>74500</v>
      </c>
      <c r="D12" s="44">
        <v>3900</v>
      </c>
      <c r="E12" s="34">
        <v>0</v>
      </c>
      <c r="F12" s="34">
        <v>44500</v>
      </c>
      <c r="G12" s="34">
        <v>42200</v>
      </c>
    </row>
    <row r="13" spans="1:38" ht="12" customHeight="1" x14ac:dyDescent="0.2">
      <c r="A13" s="90">
        <v>1978</v>
      </c>
      <c r="B13" s="34">
        <v>166500</v>
      </c>
      <c r="C13" s="34">
        <v>58300</v>
      </c>
      <c r="D13" s="44">
        <v>5800</v>
      </c>
      <c r="E13" s="34">
        <v>0</v>
      </c>
      <c r="F13" s="34">
        <v>43200</v>
      </c>
      <c r="G13" s="34">
        <v>59200</v>
      </c>
    </row>
    <row r="14" spans="1:38" ht="12" customHeight="1" x14ac:dyDescent="0.2">
      <c r="A14" s="90">
        <v>1979</v>
      </c>
      <c r="B14" s="34">
        <v>118700</v>
      </c>
      <c r="C14" s="34">
        <v>43900</v>
      </c>
      <c r="D14" s="44">
        <v>4000</v>
      </c>
      <c r="E14" s="34">
        <v>0</v>
      </c>
      <c r="F14" s="34">
        <v>25300</v>
      </c>
      <c r="G14" s="34">
        <v>45500</v>
      </c>
    </row>
    <row r="15" spans="1:38" ht="12" customHeight="1" x14ac:dyDescent="0.2">
      <c r="A15" s="90">
        <v>1980</v>
      </c>
      <c r="B15" s="34">
        <v>105584</v>
      </c>
      <c r="C15" s="34">
        <v>57000</v>
      </c>
      <c r="D15" s="44">
        <v>2900</v>
      </c>
      <c r="E15" s="34">
        <v>100</v>
      </c>
      <c r="F15" s="34">
        <v>20900</v>
      </c>
      <c r="G15" s="34">
        <v>24600</v>
      </c>
    </row>
    <row r="16" spans="1:38" ht="12" customHeight="1" x14ac:dyDescent="0.2">
      <c r="A16" s="90">
        <v>1981</v>
      </c>
      <c r="B16" s="34">
        <v>94854</v>
      </c>
      <c r="C16" s="34">
        <v>21500</v>
      </c>
      <c r="D16" s="44">
        <v>2900</v>
      </c>
      <c r="E16" s="34">
        <v>1000</v>
      </c>
      <c r="F16" s="34">
        <v>26500</v>
      </c>
      <c r="G16" s="34">
        <v>42500</v>
      </c>
    </row>
    <row r="17" spans="1:7" ht="12" customHeight="1" x14ac:dyDescent="0.2">
      <c r="A17" s="90">
        <v>1982</v>
      </c>
      <c r="B17" s="34">
        <v>139466</v>
      </c>
      <c r="C17" s="34">
        <v>47300</v>
      </c>
      <c r="D17" s="44">
        <v>3900</v>
      </c>
      <c r="E17" s="34">
        <v>1000</v>
      </c>
      <c r="F17" s="34">
        <v>44000</v>
      </c>
      <c r="G17" s="34">
        <v>42600</v>
      </c>
    </row>
    <row r="18" spans="1:7" ht="12" customHeight="1" x14ac:dyDescent="0.2">
      <c r="A18" s="90">
        <v>1983</v>
      </c>
      <c r="B18" s="34">
        <v>88066</v>
      </c>
      <c r="C18" s="34">
        <v>14900</v>
      </c>
      <c r="D18" s="44">
        <v>1500</v>
      </c>
      <c r="E18" s="34">
        <v>800</v>
      </c>
      <c r="F18" s="34">
        <v>33700</v>
      </c>
      <c r="G18" s="34">
        <v>36500</v>
      </c>
    </row>
    <row r="19" spans="1:7" ht="12" customHeight="1" x14ac:dyDescent="0.2">
      <c r="A19" s="90">
        <v>1984</v>
      </c>
      <c r="B19" s="34">
        <v>102446</v>
      </c>
      <c r="C19" s="34">
        <v>26720</v>
      </c>
      <c r="D19" s="44">
        <v>8830</v>
      </c>
      <c r="E19" s="34">
        <v>1354</v>
      </c>
      <c r="F19" s="34">
        <v>32177</v>
      </c>
      <c r="G19" s="34">
        <v>27428</v>
      </c>
    </row>
    <row r="20" spans="1:7" ht="12" customHeight="1" x14ac:dyDescent="0.2">
      <c r="A20" s="90">
        <v>1985</v>
      </c>
      <c r="B20" s="34">
        <v>110985</v>
      </c>
      <c r="C20" s="34">
        <v>17600</v>
      </c>
      <c r="D20" s="44">
        <v>5300</v>
      </c>
      <c r="E20" s="34">
        <v>100</v>
      </c>
      <c r="F20" s="34">
        <v>52400</v>
      </c>
      <c r="G20" s="34">
        <v>35200</v>
      </c>
    </row>
    <row r="21" spans="1:7" ht="12" customHeight="1" x14ac:dyDescent="0.2">
      <c r="A21" s="90">
        <v>1986</v>
      </c>
      <c r="B21" s="34">
        <v>154821</v>
      </c>
      <c r="C21" s="34">
        <v>75300</v>
      </c>
      <c r="D21" s="44">
        <v>10800</v>
      </c>
      <c r="E21" s="34">
        <v>700</v>
      </c>
      <c r="F21" s="34">
        <v>26500</v>
      </c>
      <c r="G21" s="34">
        <v>41300</v>
      </c>
    </row>
    <row r="22" spans="1:7" ht="12" customHeight="1" x14ac:dyDescent="0.2">
      <c r="A22" s="90">
        <v>1987</v>
      </c>
      <c r="B22" s="34">
        <v>344080</v>
      </c>
      <c r="C22" s="34">
        <v>179800</v>
      </c>
      <c r="D22" s="44">
        <v>32600</v>
      </c>
      <c r="E22" s="34">
        <v>600</v>
      </c>
      <c r="F22" s="34">
        <v>49600</v>
      </c>
      <c r="G22" s="34">
        <v>80500</v>
      </c>
    </row>
    <row r="23" spans="1:7" ht="12" customHeight="1" x14ac:dyDescent="0.2">
      <c r="A23" s="90">
        <v>1988</v>
      </c>
      <c r="B23" s="34">
        <v>309949</v>
      </c>
      <c r="C23" s="34">
        <v>178400</v>
      </c>
      <c r="D23" s="44">
        <v>22000</v>
      </c>
      <c r="E23" s="34">
        <v>1800</v>
      </c>
      <c r="F23" s="34">
        <v>53000</v>
      </c>
      <c r="G23" s="34">
        <v>53800</v>
      </c>
    </row>
    <row r="24" spans="1:7" ht="12" customHeight="1" x14ac:dyDescent="0.2">
      <c r="A24" s="90">
        <v>1989</v>
      </c>
      <c r="B24" s="34">
        <v>130887</v>
      </c>
      <c r="C24" s="34">
        <v>31000</v>
      </c>
      <c r="D24" s="44">
        <v>15300</v>
      </c>
      <c r="E24" s="34">
        <v>0</v>
      </c>
      <c r="F24" s="34">
        <v>45100</v>
      </c>
      <c r="G24" s="34">
        <v>39300</v>
      </c>
    </row>
    <row r="25" spans="1:7" ht="12" customHeight="1" x14ac:dyDescent="0.2">
      <c r="A25" s="90">
        <v>1990</v>
      </c>
      <c r="B25" s="34">
        <v>59954</v>
      </c>
      <c r="C25" s="34">
        <v>4469</v>
      </c>
      <c r="D25" s="44">
        <v>6400</v>
      </c>
      <c r="E25" s="34">
        <v>175</v>
      </c>
      <c r="F25" s="34">
        <v>19672</v>
      </c>
      <c r="G25" s="34">
        <v>29205</v>
      </c>
    </row>
    <row r="26" spans="1:7" ht="12" customHeight="1" x14ac:dyDescent="0.2">
      <c r="A26" s="90">
        <v>1991</v>
      </c>
      <c r="B26" s="34">
        <v>62680</v>
      </c>
      <c r="C26" s="34">
        <v>6961</v>
      </c>
      <c r="D26" s="44">
        <v>8343</v>
      </c>
      <c r="E26" s="34">
        <v>367</v>
      </c>
      <c r="F26" s="34">
        <v>19161</v>
      </c>
      <c r="G26" s="34">
        <v>27692</v>
      </c>
    </row>
    <row r="27" spans="1:7" ht="12" customHeight="1" x14ac:dyDescent="0.2">
      <c r="A27" s="90">
        <v>1992</v>
      </c>
      <c r="B27" s="34">
        <v>62617</v>
      </c>
      <c r="C27" s="34">
        <v>3022</v>
      </c>
      <c r="D27" s="44">
        <v>8625</v>
      </c>
      <c r="E27" s="34">
        <v>212</v>
      </c>
      <c r="F27" s="34">
        <v>24248</v>
      </c>
      <c r="G27" s="34">
        <v>26457</v>
      </c>
    </row>
    <row r="28" spans="1:7" ht="12" customHeight="1" x14ac:dyDescent="0.2">
      <c r="A28" s="90">
        <v>1993</v>
      </c>
      <c r="B28" s="34">
        <v>52344</v>
      </c>
      <c r="C28" s="34">
        <v>4362</v>
      </c>
      <c r="D28" s="44">
        <v>6006</v>
      </c>
      <c r="E28" s="34">
        <v>218</v>
      </c>
      <c r="F28" s="34">
        <v>19709</v>
      </c>
      <c r="G28" s="34">
        <v>21980</v>
      </c>
    </row>
    <row r="29" spans="1:7" ht="12" customHeight="1" x14ac:dyDescent="0.2">
      <c r="A29" s="90">
        <v>1994</v>
      </c>
      <c r="B29" s="34">
        <v>53596</v>
      </c>
      <c r="C29" s="34">
        <v>7</v>
      </c>
      <c r="D29" s="44">
        <v>232</v>
      </c>
      <c r="E29" s="34">
        <v>33</v>
      </c>
      <c r="F29" s="34">
        <v>22674</v>
      </c>
      <c r="G29" s="34">
        <v>30637</v>
      </c>
    </row>
    <row r="30" spans="1:7" ht="12" customHeight="1" x14ac:dyDescent="0.2">
      <c r="A30" s="90">
        <v>1995</v>
      </c>
      <c r="B30" s="34">
        <v>46360</v>
      </c>
      <c r="C30" s="34">
        <v>2</v>
      </c>
      <c r="D30" s="44">
        <v>1784</v>
      </c>
      <c r="E30" s="34">
        <v>358</v>
      </c>
      <c r="F30" s="34">
        <v>13784</v>
      </c>
      <c r="G30" s="34">
        <v>30330</v>
      </c>
    </row>
    <row r="31" spans="1:7" ht="12" customHeight="1" x14ac:dyDescent="0.2">
      <c r="A31" s="90">
        <v>1996</v>
      </c>
      <c r="B31" s="34">
        <v>75495</v>
      </c>
      <c r="C31" s="34">
        <v>3899</v>
      </c>
      <c r="D31" s="44">
        <v>4641</v>
      </c>
      <c r="E31" s="34">
        <v>360</v>
      </c>
      <c r="F31" s="34">
        <v>23909</v>
      </c>
      <c r="G31" s="34">
        <v>42662</v>
      </c>
    </row>
    <row r="32" spans="1:7" ht="12" customHeight="1" x14ac:dyDescent="0.2">
      <c r="A32" s="90">
        <v>1997</v>
      </c>
      <c r="B32" s="34">
        <v>57393</v>
      </c>
      <c r="C32" s="34">
        <v>2369</v>
      </c>
      <c r="D32" s="44">
        <v>7704</v>
      </c>
      <c r="E32" s="34">
        <v>0</v>
      </c>
      <c r="F32" s="34">
        <v>22663</v>
      </c>
      <c r="G32" s="34">
        <v>24657</v>
      </c>
    </row>
    <row r="33" spans="1:7" ht="12" customHeight="1" x14ac:dyDescent="0.2">
      <c r="A33" s="90">
        <v>1998</v>
      </c>
      <c r="B33" s="34">
        <v>45265</v>
      </c>
      <c r="C33" s="34">
        <v>844</v>
      </c>
      <c r="D33" s="44">
        <v>4519</v>
      </c>
      <c r="E33" s="34">
        <v>0</v>
      </c>
      <c r="F33" s="34">
        <v>16713</v>
      </c>
      <c r="G33" s="34">
        <v>23035</v>
      </c>
    </row>
    <row r="34" spans="1:7" ht="12" customHeight="1" x14ac:dyDescent="0.2">
      <c r="A34" s="90">
        <v>1999</v>
      </c>
      <c r="B34" s="34">
        <v>39933</v>
      </c>
      <c r="C34" s="34">
        <v>2234</v>
      </c>
      <c r="D34" s="44">
        <v>6118</v>
      </c>
      <c r="E34" s="34">
        <v>0</v>
      </c>
      <c r="F34" s="34">
        <v>12551</v>
      </c>
      <c r="G34" s="34">
        <v>19030</v>
      </c>
    </row>
    <row r="35" spans="1:7" ht="12" customHeight="1" x14ac:dyDescent="0.2">
      <c r="A35" s="90">
        <v>2000</v>
      </c>
      <c r="B35" s="34">
        <v>26997</v>
      </c>
      <c r="C35" s="34">
        <v>860</v>
      </c>
      <c r="D35" s="44">
        <v>3212</v>
      </c>
      <c r="E35" s="34">
        <v>0</v>
      </c>
      <c r="F35" s="34">
        <v>10714</v>
      </c>
      <c r="G35" s="34">
        <v>12211</v>
      </c>
    </row>
    <row r="36" spans="1:7" ht="12" customHeight="1" x14ac:dyDescent="0.2">
      <c r="A36" s="90">
        <v>2001</v>
      </c>
      <c r="B36" s="34">
        <v>94330.704086854792</v>
      </c>
      <c r="C36" s="34">
        <v>4428</v>
      </c>
      <c r="D36" s="44">
        <v>7443</v>
      </c>
      <c r="E36" s="34">
        <v>0</v>
      </c>
      <c r="F36" s="34">
        <v>39434</v>
      </c>
      <c r="G36" s="34">
        <v>42996</v>
      </c>
    </row>
    <row r="37" spans="1:7" ht="12" customHeight="1" x14ac:dyDescent="0.2">
      <c r="A37" s="90">
        <v>2002</v>
      </c>
      <c r="B37" s="34">
        <v>156443.61778397937</v>
      </c>
      <c r="C37" s="34">
        <v>9928</v>
      </c>
      <c r="D37" s="44">
        <v>15353</v>
      </c>
      <c r="E37" s="34">
        <v>279</v>
      </c>
      <c r="F37" s="34">
        <v>80670</v>
      </c>
      <c r="G37" s="34">
        <v>50138</v>
      </c>
    </row>
    <row r="38" spans="1:7" ht="12" customHeight="1" x14ac:dyDescent="0.2">
      <c r="A38" s="90">
        <v>2003</v>
      </c>
      <c r="B38" s="34">
        <v>154983</v>
      </c>
      <c r="C38" s="34">
        <v>9216</v>
      </c>
      <c r="D38" s="44">
        <v>14213</v>
      </c>
      <c r="E38" s="34">
        <v>0</v>
      </c>
      <c r="F38" s="34">
        <v>97089</v>
      </c>
      <c r="G38" s="34">
        <v>34465</v>
      </c>
    </row>
    <row r="39" spans="1:7" ht="12" customHeight="1" x14ac:dyDescent="0.2">
      <c r="A39" s="90">
        <v>2004</v>
      </c>
      <c r="B39" s="34">
        <v>109055.26320152165</v>
      </c>
      <c r="C39" s="34">
        <v>13122</v>
      </c>
      <c r="D39" s="44">
        <v>11870</v>
      </c>
      <c r="E39" s="34">
        <v>475</v>
      </c>
      <c r="F39" s="34">
        <v>53399</v>
      </c>
      <c r="G39" s="34">
        <v>30103</v>
      </c>
    </row>
    <row r="40" spans="1:7" ht="12" customHeight="1" x14ac:dyDescent="0.2">
      <c r="A40" s="90">
        <v>2005</v>
      </c>
      <c r="B40" s="34">
        <v>78293.171793083413</v>
      </c>
      <c r="C40" s="34">
        <v>9219</v>
      </c>
      <c r="D40" s="44">
        <v>10140.1</v>
      </c>
      <c r="E40" s="34">
        <v>186</v>
      </c>
      <c r="F40" s="34">
        <v>33598</v>
      </c>
      <c r="G40" s="34">
        <v>25042</v>
      </c>
    </row>
    <row r="41" spans="1:7" ht="12" customHeight="1" x14ac:dyDescent="0.2">
      <c r="A41" s="90">
        <v>2006</v>
      </c>
      <c r="B41" s="34">
        <v>58319</v>
      </c>
      <c r="C41" s="34">
        <v>5919</v>
      </c>
      <c r="D41" s="44">
        <v>9449</v>
      </c>
      <c r="E41" s="34">
        <v>237</v>
      </c>
      <c r="F41" s="34">
        <v>26633</v>
      </c>
      <c r="G41" s="34">
        <v>15957</v>
      </c>
    </row>
    <row r="42" spans="1:7" ht="12" customHeight="1" x14ac:dyDescent="0.2">
      <c r="A42" s="90">
        <v>2007</v>
      </c>
      <c r="B42" s="34">
        <v>32689</v>
      </c>
      <c r="C42" s="34">
        <v>1308</v>
      </c>
      <c r="D42" s="44">
        <v>6123</v>
      </c>
      <c r="E42" s="34">
        <v>0</v>
      </c>
      <c r="F42" s="34">
        <v>10208</v>
      </c>
      <c r="G42" s="34">
        <v>15050</v>
      </c>
    </row>
    <row r="43" spans="1:7" ht="12" customHeight="1" x14ac:dyDescent="0.2">
      <c r="A43" s="90">
        <v>2008</v>
      </c>
      <c r="B43" s="34">
        <v>61559</v>
      </c>
      <c r="C43" s="34">
        <v>5701</v>
      </c>
      <c r="D43" s="44">
        <v>6543</v>
      </c>
      <c r="E43" s="34">
        <v>502</v>
      </c>
      <c r="F43" s="34">
        <v>21528</v>
      </c>
      <c r="G43" s="34">
        <v>27265</v>
      </c>
    </row>
    <row r="44" spans="1:7" ht="12" customHeight="1" x14ac:dyDescent="0.2">
      <c r="A44" s="162">
        <v>2009</v>
      </c>
      <c r="B44" s="150">
        <v>76738</v>
      </c>
      <c r="C44" s="150">
        <v>10259</v>
      </c>
      <c r="D44" s="152">
        <v>11295</v>
      </c>
      <c r="E44" s="150">
        <v>0</v>
      </c>
      <c r="F44" s="150">
        <v>23746</v>
      </c>
      <c r="G44" s="150">
        <v>31436</v>
      </c>
    </row>
    <row r="45" spans="1:7" ht="12" customHeight="1" x14ac:dyDescent="0.2">
      <c r="A45" s="162">
        <v>2010</v>
      </c>
      <c r="B45" s="150">
        <v>102955</v>
      </c>
      <c r="C45" s="150">
        <v>14981</v>
      </c>
      <c r="D45" s="152">
        <v>13046</v>
      </c>
      <c r="E45" s="150">
        <v>0</v>
      </c>
      <c r="F45" s="150">
        <v>33962</v>
      </c>
      <c r="G45" s="150">
        <v>40964</v>
      </c>
    </row>
    <row r="46" spans="1:7" ht="12" customHeight="1" x14ac:dyDescent="0.2">
      <c r="A46" s="162">
        <v>2011</v>
      </c>
      <c r="B46" s="150">
        <v>108960.99944760435</v>
      </c>
      <c r="C46" s="150">
        <v>15417</v>
      </c>
      <c r="D46" s="152">
        <v>17248</v>
      </c>
      <c r="E46" s="150">
        <v>223</v>
      </c>
      <c r="F46" s="150">
        <v>28334</v>
      </c>
      <c r="G46" s="150">
        <v>47735</v>
      </c>
    </row>
    <row r="47" spans="1:7" ht="12" customHeight="1" x14ac:dyDescent="0.2">
      <c r="A47" s="162">
        <v>2012</v>
      </c>
      <c r="B47" s="150">
        <v>84978.172000715451</v>
      </c>
      <c r="C47" s="150">
        <v>16340</v>
      </c>
      <c r="D47" s="152">
        <v>16362</v>
      </c>
      <c r="E47" s="150">
        <v>457</v>
      </c>
      <c r="F47" s="150">
        <v>21556</v>
      </c>
      <c r="G47" s="150">
        <v>30259</v>
      </c>
    </row>
    <row r="48" spans="1:7" ht="12" customHeight="1" x14ac:dyDescent="0.2">
      <c r="A48" s="162">
        <v>2013</v>
      </c>
      <c r="B48" s="150">
        <v>104776.77826071483</v>
      </c>
      <c r="C48" s="150">
        <v>10578</v>
      </c>
      <c r="D48" s="152">
        <v>19420.499752166867</v>
      </c>
      <c r="E48" s="150">
        <v>574</v>
      </c>
      <c r="F48" s="150">
        <v>40411</v>
      </c>
      <c r="G48" s="150">
        <v>33662</v>
      </c>
    </row>
    <row r="49" spans="1:7" ht="12" customHeight="1" x14ac:dyDescent="0.2">
      <c r="A49" s="162">
        <v>2014</v>
      </c>
      <c r="B49" s="150">
        <v>101905.91213373104</v>
      </c>
      <c r="C49" s="150">
        <v>12810</v>
      </c>
      <c r="D49" s="152">
        <v>16346.713075326457</v>
      </c>
      <c r="E49" s="150">
        <v>135</v>
      </c>
      <c r="F49" s="150">
        <v>33264</v>
      </c>
      <c r="G49" s="150">
        <v>39333</v>
      </c>
    </row>
    <row r="50" spans="1:7" ht="12" customHeight="1" x14ac:dyDescent="0.2">
      <c r="A50" s="90">
        <v>2015</v>
      </c>
      <c r="B50" s="150">
        <v>128705.12208720349</v>
      </c>
      <c r="C50" s="150">
        <v>15146</v>
      </c>
      <c r="D50" s="152">
        <v>15142</v>
      </c>
      <c r="E50" s="150">
        <v>42</v>
      </c>
      <c r="F50" s="150">
        <v>34588</v>
      </c>
      <c r="G50" s="150">
        <v>63784</v>
      </c>
    </row>
    <row r="51" spans="1:7" ht="12" customHeight="1" x14ac:dyDescent="0.2">
      <c r="A51" s="90">
        <v>2016</v>
      </c>
      <c r="B51" s="150">
        <v>81860</v>
      </c>
      <c r="C51" s="150">
        <v>11050</v>
      </c>
      <c r="D51" s="152">
        <v>11418</v>
      </c>
      <c r="E51" s="150">
        <v>78</v>
      </c>
      <c r="F51" s="150">
        <v>21974</v>
      </c>
      <c r="G51" s="150">
        <v>37340</v>
      </c>
    </row>
    <row r="52" spans="1:7" ht="12" customHeight="1" x14ac:dyDescent="0.2">
      <c r="A52" s="90">
        <v>2017</v>
      </c>
      <c r="B52" s="150">
        <v>64627</v>
      </c>
      <c r="C52" s="150">
        <v>7917</v>
      </c>
      <c r="D52" s="152">
        <v>8831</v>
      </c>
      <c r="E52" s="150">
        <v>198</v>
      </c>
      <c r="F52" s="150">
        <v>19737</v>
      </c>
      <c r="G52" s="150">
        <v>27929</v>
      </c>
    </row>
    <row r="53" spans="1:7" ht="12" customHeight="1" x14ac:dyDescent="0.2">
      <c r="A53" s="90">
        <v>2018</v>
      </c>
      <c r="B53" s="150">
        <v>52963</v>
      </c>
      <c r="C53" s="150">
        <v>5348</v>
      </c>
      <c r="D53" s="152">
        <v>7417</v>
      </c>
      <c r="E53" s="150">
        <v>68</v>
      </c>
      <c r="F53" s="150">
        <v>19093</v>
      </c>
      <c r="G53" s="150">
        <v>21037</v>
      </c>
    </row>
    <row r="54" spans="1:7" ht="12" customHeight="1" x14ac:dyDescent="0.2">
      <c r="A54" s="90">
        <v>2019</v>
      </c>
      <c r="B54" s="150">
        <v>48913</v>
      </c>
      <c r="C54" s="150">
        <v>3046</v>
      </c>
      <c r="D54" s="152">
        <v>6400</v>
      </c>
      <c r="E54" s="150">
        <v>0</v>
      </c>
      <c r="F54" s="150">
        <v>16795</v>
      </c>
      <c r="G54" s="150">
        <v>22536</v>
      </c>
    </row>
    <row r="55" spans="1:7" ht="12" customHeight="1" x14ac:dyDescent="0.2">
      <c r="A55" s="90">
        <v>2020</v>
      </c>
      <c r="B55" s="150">
        <v>77863</v>
      </c>
      <c r="C55" s="150">
        <v>6057</v>
      </c>
      <c r="D55" s="152">
        <v>8968</v>
      </c>
      <c r="E55" s="150">
        <v>196</v>
      </c>
      <c r="F55" s="150">
        <v>25058</v>
      </c>
      <c r="G55" s="150">
        <v>37336</v>
      </c>
    </row>
    <row r="56" spans="1:7" ht="12" customHeight="1" x14ac:dyDescent="0.2">
      <c r="A56" s="90">
        <v>2021</v>
      </c>
      <c r="B56" s="150">
        <v>74671</v>
      </c>
      <c r="C56" s="150">
        <v>5334</v>
      </c>
      <c r="D56" s="152">
        <v>12175</v>
      </c>
      <c r="E56" s="150">
        <v>117</v>
      </c>
      <c r="F56" s="150">
        <v>24495</v>
      </c>
      <c r="G56" s="150">
        <v>32533</v>
      </c>
    </row>
    <row r="57" spans="1:7" ht="12" customHeight="1" x14ac:dyDescent="0.2">
      <c r="A57" s="90">
        <v>2022</v>
      </c>
      <c r="B57" s="150">
        <v>87542</v>
      </c>
      <c r="C57" s="150">
        <v>7184</v>
      </c>
      <c r="D57" s="152">
        <v>10254</v>
      </c>
      <c r="E57" s="150">
        <v>329</v>
      </c>
      <c r="F57" s="150">
        <v>22593</v>
      </c>
      <c r="G57" s="150">
        <v>47134</v>
      </c>
    </row>
    <row r="58" spans="1:7" ht="12" customHeight="1" x14ac:dyDescent="0.2">
      <c r="A58" s="90">
        <v>2023</v>
      </c>
      <c r="B58" s="150">
        <v>87119</v>
      </c>
      <c r="C58" s="150">
        <v>6971</v>
      </c>
      <c r="D58" s="152">
        <v>11120</v>
      </c>
      <c r="E58" s="150">
        <v>232</v>
      </c>
      <c r="F58" s="150">
        <v>31548</v>
      </c>
      <c r="G58" s="150">
        <v>37182</v>
      </c>
    </row>
    <row r="59" spans="1:7" ht="12" customHeight="1" x14ac:dyDescent="0.2">
      <c r="A59" s="136" t="s">
        <v>1202</v>
      </c>
      <c r="B59" s="150">
        <v>114430</v>
      </c>
      <c r="C59" s="150">
        <v>11242</v>
      </c>
      <c r="D59" s="150">
        <v>12052</v>
      </c>
      <c r="E59" s="150">
        <v>44</v>
      </c>
      <c r="F59" s="150">
        <v>41068</v>
      </c>
      <c r="G59" s="150">
        <v>49810</v>
      </c>
    </row>
    <row r="60" spans="1:7" ht="12" customHeight="1" x14ac:dyDescent="0.2">
      <c r="A60" s="1017" t="s">
        <v>216</v>
      </c>
      <c r="B60" s="1049"/>
      <c r="C60" s="656"/>
      <c r="D60" s="656"/>
      <c r="E60" s="656"/>
      <c r="F60" s="656"/>
      <c r="G60" s="1049" t="s">
        <v>38</v>
      </c>
    </row>
    <row r="61" spans="1:7" ht="12" customHeight="1" x14ac:dyDescent="0.2">
      <c r="A61" s="1048"/>
      <c r="B61" s="1051"/>
      <c r="C61" s="399"/>
      <c r="D61" s="399"/>
      <c r="E61" s="399"/>
      <c r="F61" s="399"/>
      <c r="G61" s="1051"/>
    </row>
    <row r="62" spans="1:7" ht="10.199999999999999" x14ac:dyDescent="0.2">
      <c r="A62" s="996" t="s">
        <v>1000</v>
      </c>
      <c r="B62" s="996"/>
      <c r="C62" s="996"/>
      <c r="D62" s="996"/>
      <c r="E62" s="996"/>
      <c r="F62" s="996"/>
      <c r="G62" s="996"/>
    </row>
    <row r="63" spans="1:7" ht="12" customHeight="1" x14ac:dyDescent="0.2">
      <c r="A63" s="63" t="s">
        <v>36</v>
      </c>
      <c r="B63" s="63"/>
      <c r="C63" s="63"/>
      <c r="D63" s="63"/>
      <c r="E63" s="63"/>
      <c r="F63" s="63"/>
      <c r="G63" s="63"/>
    </row>
    <row r="64" spans="1:7" ht="12" customHeight="1" x14ac:dyDescent="0.2">
      <c r="A64" s="1000" t="s">
        <v>285</v>
      </c>
      <c r="B64" s="1000"/>
      <c r="C64" s="1000"/>
      <c r="D64" s="1000"/>
      <c r="E64" s="1000"/>
      <c r="F64" s="1000"/>
      <c r="G64" s="1000"/>
    </row>
    <row r="65" spans="1:7" ht="12" customHeight="1" x14ac:dyDescent="0.2">
      <c r="A65" s="1000" t="s">
        <v>911</v>
      </c>
      <c r="B65" s="1000"/>
      <c r="C65" s="1000"/>
      <c r="D65" s="1000"/>
      <c r="E65" s="1000"/>
      <c r="F65" s="1000"/>
      <c r="G65" s="1000"/>
    </row>
    <row r="66" spans="1:7" ht="12" customHeight="1" x14ac:dyDescent="0.2">
      <c r="A66" s="1000" t="s">
        <v>999</v>
      </c>
      <c r="B66" s="1000"/>
      <c r="C66" s="1000"/>
      <c r="D66" s="1000"/>
      <c r="E66" s="1000"/>
      <c r="F66" s="1000"/>
      <c r="G66" s="1000"/>
    </row>
    <row r="67" spans="1:7" ht="12" customHeight="1" x14ac:dyDescent="0.2">
      <c r="A67" s="1000" t="s">
        <v>1084</v>
      </c>
      <c r="B67" s="1000"/>
      <c r="C67" s="1000"/>
      <c r="D67" s="1000"/>
      <c r="E67" s="1000"/>
      <c r="F67" s="1000"/>
      <c r="G67" s="1000"/>
    </row>
    <row r="68" spans="1:7" ht="12" customHeight="1" x14ac:dyDescent="0.2">
      <c r="A68" s="1000" t="s">
        <v>1135</v>
      </c>
      <c r="B68" s="1000"/>
      <c r="C68" s="1000"/>
      <c r="D68" s="1000"/>
      <c r="E68" s="1000"/>
      <c r="F68" s="1000"/>
      <c r="G68" s="1000"/>
    </row>
    <row r="70" spans="1:7" ht="12" customHeight="1" x14ac:dyDescent="0.25">
      <c r="A70"/>
    </row>
    <row r="77" spans="1:7" s="315" customFormat="1" ht="12" customHeight="1" x14ac:dyDescent="0.2">
      <c r="A77" s="274"/>
      <c r="B77" s="305"/>
      <c r="C77" s="305"/>
      <c r="D77" s="306"/>
      <c r="E77" s="305"/>
      <c r="F77" s="305"/>
      <c r="G77" s="305"/>
    </row>
    <row r="83" spans="1:7" ht="12" customHeight="1" x14ac:dyDescent="0.2">
      <c r="A83" s="123"/>
      <c r="B83" s="123"/>
      <c r="C83" s="123"/>
      <c r="D83" s="123"/>
      <c r="E83" s="123"/>
      <c r="F83" s="123"/>
      <c r="G83" s="123"/>
    </row>
    <row r="84" spans="1:7" ht="24" customHeight="1" x14ac:dyDescent="0.2">
      <c r="A84" s="1013" t="s">
        <v>893</v>
      </c>
      <c r="B84" s="1013"/>
      <c r="C84" s="1013"/>
      <c r="D84" s="1013"/>
      <c r="E84" s="1013"/>
      <c r="F84" s="1013"/>
      <c r="G84" s="1013"/>
    </row>
    <row r="85" spans="1:7" ht="12" customHeight="1" x14ac:dyDescent="0.2">
      <c r="A85" s="1009" t="s">
        <v>862</v>
      </c>
      <c r="B85" s="1031" t="s">
        <v>842</v>
      </c>
      <c r="C85" s="1046" t="s">
        <v>864</v>
      </c>
      <c r="D85" s="1046"/>
      <c r="E85" s="1046"/>
      <c r="F85" s="344"/>
      <c r="G85" s="344"/>
    </row>
    <row r="86" spans="1:7" ht="12" customHeight="1" x14ac:dyDescent="0.2">
      <c r="A86" s="1009"/>
      <c r="B86" s="1031"/>
      <c r="C86" s="1044" t="s">
        <v>863</v>
      </c>
      <c r="D86" s="344"/>
      <c r="E86" s="1044" t="s">
        <v>867</v>
      </c>
      <c r="F86" s="1046" t="s">
        <v>35</v>
      </c>
      <c r="G86" s="1046"/>
    </row>
    <row r="87" spans="1:7" ht="15" customHeight="1" x14ac:dyDescent="0.2">
      <c r="A87" s="1029"/>
      <c r="B87" s="1032"/>
      <c r="C87" s="1045"/>
      <c r="D87" s="403" t="s">
        <v>40</v>
      </c>
      <c r="E87" s="1045"/>
      <c r="F87" s="403" t="s">
        <v>909</v>
      </c>
      <c r="G87" s="403" t="s">
        <v>910</v>
      </c>
    </row>
    <row r="88" spans="1:7" ht="12" customHeight="1" x14ac:dyDescent="0.2">
      <c r="A88" s="90" t="s">
        <v>178</v>
      </c>
      <c r="B88" s="34">
        <f t="shared" ref="B88:G88" si="0">AVERAGE(B16:B20)</f>
        <v>107163.4</v>
      </c>
      <c r="C88" s="34">
        <f t="shared" si="0"/>
        <v>25604</v>
      </c>
      <c r="D88" s="34">
        <f t="shared" si="0"/>
        <v>4486</v>
      </c>
      <c r="E88" s="34">
        <f t="shared" si="0"/>
        <v>850.8</v>
      </c>
      <c r="F88" s="34">
        <f t="shared" si="0"/>
        <v>37755.4</v>
      </c>
      <c r="G88" s="34">
        <f t="shared" si="0"/>
        <v>36845.599999999999</v>
      </c>
    </row>
    <row r="89" spans="1:7" ht="12" customHeight="1" x14ac:dyDescent="0.2">
      <c r="A89" s="90" t="s">
        <v>179</v>
      </c>
      <c r="B89" s="34">
        <f t="shared" ref="B89:G89" si="1">AVERAGE(B21:B25)</f>
        <v>199938.2</v>
      </c>
      <c r="C89" s="34">
        <f t="shared" si="1"/>
        <v>93793.8</v>
      </c>
      <c r="D89" s="34">
        <f t="shared" si="1"/>
        <v>17420</v>
      </c>
      <c r="E89" s="34">
        <f t="shared" si="1"/>
        <v>655</v>
      </c>
      <c r="F89" s="34">
        <f t="shared" si="1"/>
        <v>38774.400000000001</v>
      </c>
      <c r="G89" s="34">
        <f t="shared" si="1"/>
        <v>48821</v>
      </c>
    </row>
    <row r="90" spans="1:7" ht="12" customHeight="1" x14ac:dyDescent="0.2">
      <c r="A90" s="90" t="s">
        <v>237</v>
      </c>
      <c r="B90" s="34">
        <f t="shared" ref="B90:G90" si="2">AVERAGE(B26:B30)</f>
        <v>55519.4</v>
      </c>
      <c r="C90" s="34">
        <f t="shared" si="2"/>
        <v>2870.8</v>
      </c>
      <c r="D90" s="34">
        <f t="shared" si="2"/>
        <v>4998</v>
      </c>
      <c r="E90" s="34">
        <f t="shared" si="2"/>
        <v>237.6</v>
      </c>
      <c r="F90" s="34">
        <f t="shared" si="2"/>
        <v>19915.2</v>
      </c>
      <c r="G90" s="34">
        <f t="shared" si="2"/>
        <v>27419.200000000001</v>
      </c>
    </row>
    <row r="91" spans="1:7" ht="12" customHeight="1" x14ac:dyDescent="0.2">
      <c r="A91" s="90" t="s">
        <v>375</v>
      </c>
      <c r="B91" s="34">
        <f t="shared" ref="B91:G91" si="3">AVERAGE(B31:B35)</f>
        <v>49016.6</v>
      </c>
      <c r="C91" s="34">
        <f t="shared" si="3"/>
        <v>2041.2</v>
      </c>
      <c r="D91" s="34">
        <f t="shared" si="3"/>
        <v>5238.8</v>
      </c>
      <c r="E91" s="34">
        <f t="shared" si="3"/>
        <v>72</v>
      </c>
      <c r="F91" s="34">
        <f t="shared" si="3"/>
        <v>17310</v>
      </c>
      <c r="G91" s="34">
        <f t="shared" si="3"/>
        <v>24319</v>
      </c>
    </row>
    <row r="92" spans="1:7" ht="12" customHeight="1" x14ac:dyDescent="0.2">
      <c r="A92" s="90" t="s">
        <v>424</v>
      </c>
      <c r="B92" s="34">
        <f t="shared" ref="B92:G92" si="4">AVERAGE(B36:B40)</f>
        <v>118621.15137308785</v>
      </c>
      <c r="C92" s="34">
        <f t="shared" si="4"/>
        <v>9182.6</v>
      </c>
      <c r="D92" s="34">
        <f t="shared" si="4"/>
        <v>11803.82</v>
      </c>
      <c r="E92" s="34">
        <f t="shared" si="4"/>
        <v>188</v>
      </c>
      <c r="F92" s="34">
        <f t="shared" si="4"/>
        <v>60838</v>
      </c>
      <c r="G92" s="34">
        <f t="shared" si="4"/>
        <v>36548.800000000003</v>
      </c>
    </row>
    <row r="93" spans="1:7" ht="12" customHeight="1" x14ac:dyDescent="0.2">
      <c r="A93" s="90" t="s">
        <v>719</v>
      </c>
      <c r="B93" s="34">
        <f>AVERAGE(B41:B45)</f>
        <v>66452</v>
      </c>
      <c r="C93" s="34">
        <f t="shared" ref="C93:G93" si="5">AVERAGE(C41:C45)</f>
        <v>7633.6</v>
      </c>
      <c r="D93" s="34">
        <f t="shared" si="5"/>
        <v>9291.2000000000007</v>
      </c>
      <c r="E93" s="34">
        <f t="shared" si="5"/>
        <v>147.80000000000001</v>
      </c>
      <c r="F93" s="34">
        <f t="shared" si="5"/>
        <v>23215.4</v>
      </c>
      <c r="G93" s="34">
        <f t="shared" si="5"/>
        <v>26134.400000000001</v>
      </c>
    </row>
    <row r="94" spans="1:7" ht="12" customHeight="1" x14ac:dyDescent="0.2">
      <c r="A94" s="90">
        <v>2011</v>
      </c>
      <c r="B94" s="34">
        <f t="shared" ref="B94:G94" si="6">B46</f>
        <v>108960.99944760435</v>
      </c>
      <c r="C94" s="34">
        <f t="shared" si="6"/>
        <v>15417</v>
      </c>
      <c r="D94" s="34">
        <f t="shared" si="6"/>
        <v>17248</v>
      </c>
      <c r="E94" s="34">
        <f t="shared" si="6"/>
        <v>223</v>
      </c>
      <c r="F94" s="34">
        <f t="shared" si="6"/>
        <v>28334</v>
      </c>
      <c r="G94" s="34">
        <f t="shared" si="6"/>
        <v>47735</v>
      </c>
    </row>
    <row r="95" spans="1:7" ht="12" customHeight="1" x14ac:dyDescent="0.2">
      <c r="A95" s="90">
        <v>2012</v>
      </c>
      <c r="B95" s="34">
        <f t="shared" ref="B95:G95" si="7">B47</f>
        <v>84978.172000715451</v>
      </c>
      <c r="C95" s="34">
        <f t="shared" si="7"/>
        <v>16340</v>
      </c>
      <c r="D95" s="34">
        <f t="shared" si="7"/>
        <v>16362</v>
      </c>
      <c r="E95" s="34">
        <f t="shared" si="7"/>
        <v>457</v>
      </c>
      <c r="F95" s="34">
        <f t="shared" si="7"/>
        <v>21556</v>
      </c>
      <c r="G95" s="34">
        <f t="shared" si="7"/>
        <v>30259</v>
      </c>
    </row>
    <row r="96" spans="1:7" ht="12" customHeight="1" x14ac:dyDescent="0.2">
      <c r="A96" s="90">
        <v>2013</v>
      </c>
      <c r="B96" s="34">
        <f t="shared" ref="B96:G96" si="8">B48</f>
        <v>104776.77826071483</v>
      </c>
      <c r="C96" s="34">
        <f t="shared" si="8"/>
        <v>10578</v>
      </c>
      <c r="D96" s="34">
        <f t="shared" si="8"/>
        <v>19420.499752166867</v>
      </c>
      <c r="E96" s="34">
        <f t="shared" si="8"/>
        <v>574</v>
      </c>
      <c r="F96" s="34">
        <f t="shared" si="8"/>
        <v>40411</v>
      </c>
      <c r="G96" s="34">
        <f t="shared" si="8"/>
        <v>33662</v>
      </c>
    </row>
    <row r="97" spans="1:7" ht="12" customHeight="1" x14ac:dyDescent="0.2">
      <c r="A97" s="90">
        <v>2014</v>
      </c>
      <c r="B97" s="34">
        <f t="shared" ref="B97:G97" si="9">B49</f>
        <v>101905.91213373104</v>
      </c>
      <c r="C97" s="34">
        <f t="shared" si="9"/>
        <v>12810</v>
      </c>
      <c r="D97" s="34">
        <f t="shared" si="9"/>
        <v>16346.713075326457</v>
      </c>
      <c r="E97" s="34">
        <f t="shared" si="9"/>
        <v>135</v>
      </c>
      <c r="F97" s="34">
        <f t="shared" si="9"/>
        <v>33264</v>
      </c>
      <c r="G97" s="34">
        <f t="shared" si="9"/>
        <v>39333</v>
      </c>
    </row>
    <row r="98" spans="1:7" ht="12" customHeight="1" x14ac:dyDescent="0.2">
      <c r="A98" s="90">
        <v>2015</v>
      </c>
      <c r="B98" s="34">
        <f t="shared" ref="B98:G98" si="10">B50</f>
        <v>128705.12208720349</v>
      </c>
      <c r="C98" s="34">
        <f t="shared" si="10"/>
        <v>15146</v>
      </c>
      <c r="D98" s="34">
        <f t="shared" si="10"/>
        <v>15142</v>
      </c>
      <c r="E98" s="34">
        <f t="shared" si="10"/>
        <v>42</v>
      </c>
      <c r="F98" s="34">
        <f t="shared" si="10"/>
        <v>34588</v>
      </c>
      <c r="G98" s="34">
        <f t="shared" si="10"/>
        <v>63784</v>
      </c>
    </row>
    <row r="99" spans="1:7" ht="12" customHeight="1" x14ac:dyDescent="0.2">
      <c r="A99" s="90">
        <v>2016</v>
      </c>
      <c r="B99" s="34">
        <f t="shared" ref="B99:G99" si="11">B51</f>
        <v>81860</v>
      </c>
      <c r="C99" s="34">
        <f t="shared" si="11"/>
        <v>11050</v>
      </c>
      <c r="D99" s="34">
        <f t="shared" si="11"/>
        <v>11418</v>
      </c>
      <c r="E99" s="34">
        <f t="shared" si="11"/>
        <v>78</v>
      </c>
      <c r="F99" s="34">
        <f t="shared" si="11"/>
        <v>21974</v>
      </c>
      <c r="G99" s="34">
        <f t="shared" si="11"/>
        <v>37340</v>
      </c>
    </row>
    <row r="100" spans="1:7" ht="12" customHeight="1" x14ac:dyDescent="0.2">
      <c r="A100" s="90">
        <v>2017</v>
      </c>
      <c r="B100" s="34">
        <f t="shared" ref="B100:G100" si="12">B52</f>
        <v>64627</v>
      </c>
      <c r="C100" s="34">
        <f t="shared" si="12"/>
        <v>7917</v>
      </c>
      <c r="D100" s="34">
        <f t="shared" si="12"/>
        <v>8831</v>
      </c>
      <c r="E100" s="34">
        <f t="shared" si="12"/>
        <v>198</v>
      </c>
      <c r="F100" s="34">
        <f t="shared" si="12"/>
        <v>19737</v>
      </c>
      <c r="G100" s="34">
        <f t="shared" si="12"/>
        <v>27929</v>
      </c>
    </row>
    <row r="101" spans="1:7" ht="12" customHeight="1" x14ac:dyDescent="0.2">
      <c r="A101" s="90">
        <v>2018</v>
      </c>
      <c r="B101" s="34">
        <f t="shared" ref="B101:G101" si="13">B53</f>
        <v>52963</v>
      </c>
      <c r="C101" s="34">
        <f t="shared" si="13"/>
        <v>5348</v>
      </c>
      <c r="D101" s="34">
        <f t="shared" si="13"/>
        <v>7417</v>
      </c>
      <c r="E101" s="34">
        <f t="shared" si="13"/>
        <v>68</v>
      </c>
      <c r="F101" s="34">
        <f t="shared" si="13"/>
        <v>19093</v>
      </c>
      <c r="G101" s="34">
        <f t="shared" si="13"/>
        <v>21037</v>
      </c>
    </row>
    <row r="102" spans="1:7" ht="12" customHeight="1" x14ac:dyDescent="0.2">
      <c r="A102" s="90">
        <v>2019</v>
      </c>
      <c r="B102" s="34">
        <f t="shared" ref="B102:G102" si="14">B54</f>
        <v>48913</v>
      </c>
      <c r="C102" s="34">
        <f t="shared" si="14"/>
        <v>3046</v>
      </c>
      <c r="D102" s="34">
        <f t="shared" si="14"/>
        <v>6400</v>
      </c>
      <c r="E102" s="34">
        <f t="shared" si="14"/>
        <v>0</v>
      </c>
      <c r="F102" s="34">
        <f t="shared" si="14"/>
        <v>16795</v>
      </c>
      <c r="G102" s="34">
        <f t="shared" si="14"/>
        <v>22536</v>
      </c>
    </row>
    <row r="103" spans="1:7" ht="12" customHeight="1" x14ac:dyDescent="0.2">
      <c r="A103" s="90">
        <v>2020</v>
      </c>
      <c r="B103" s="34">
        <f t="shared" ref="B103:G103" si="15">B55</f>
        <v>77863</v>
      </c>
      <c r="C103" s="34">
        <f t="shared" si="15"/>
        <v>6057</v>
      </c>
      <c r="D103" s="34">
        <f t="shared" si="15"/>
        <v>8968</v>
      </c>
      <c r="E103" s="34">
        <f t="shared" si="15"/>
        <v>196</v>
      </c>
      <c r="F103" s="34">
        <f t="shared" si="15"/>
        <v>25058</v>
      </c>
      <c r="G103" s="34">
        <f t="shared" si="15"/>
        <v>37336</v>
      </c>
    </row>
    <row r="104" spans="1:7" ht="12" customHeight="1" x14ac:dyDescent="0.2">
      <c r="A104" s="90">
        <v>2021</v>
      </c>
      <c r="B104" s="34">
        <f t="shared" ref="B104:G104" si="16">B56</f>
        <v>74671</v>
      </c>
      <c r="C104" s="34">
        <f t="shared" si="16"/>
        <v>5334</v>
      </c>
      <c r="D104" s="34">
        <f t="shared" si="16"/>
        <v>12175</v>
      </c>
      <c r="E104" s="34">
        <f t="shared" si="16"/>
        <v>117</v>
      </c>
      <c r="F104" s="34">
        <f t="shared" si="16"/>
        <v>24495</v>
      </c>
      <c r="G104" s="34">
        <f t="shared" si="16"/>
        <v>32533</v>
      </c>
    </row>
    <row r="105" spans="1:7" ht="12" customHeight="1" x14ac:dyDescent="0.2">
      <c r="A105" s="90">
        <v>2022</v>
      </c>
      <c r="B105" s="34">
        <f t="shared" ref="B105:G105" si="17">B57</f>
        <v>87542</v>
      </c>
      <c r="C105" s="34">
        <f t="shared" si="17"/>
        <v>7184</v>
      </c>
      <c r="D105" s="34">
        <f t="shared" si="17"/>
        <v>10254</v>
      </c>
      <c r="E105" s="34">
        <f t="shared" si="17"/>
        <v>329</v>
      </c>
      <c r="F105" s="34">
        <f t="shared" si="17"/>
        <v>22593</v>
      </c>
      <c r="G105" s="34">
        <f t="shared" si="17"/>
        <v>47134</v>
      </c>
    </row>
    <row r="106" spans="1:7" ht="12" customHeight="1" x14ac:dyDescent="0.2">
      <c r="A106" s="90">
        <v>2023</v>
      </c>
      <c r="B106" s="34">
        <f t="shared" ref="B106:G107" si="18">B58</f>
        <v>87119</v>
      </c>
      <c r="C106" s="34">
        <f t="shared" si="18"/>
        <v>6971</v>
      </c>
      <c r="D106" s="34">
        <f t="shared" si="18"/>
        <v>11120</v>
      </c>
      <c r="E106" s="34">
        <f t="shared" si="18"/>
        <v>232</v>
      </c>
      <c r="F106" s="34">
        <f t="shared" si="18"/>
        <v>31548</v>
      </c>
      <c r="G106" s="34">
        <f t="shared" si="18"/>
        <v>37182</v>
      </c>
    </row>
    <row r="107" spans="1:7" ht="12" customHeight="1" x14ac:dyDescent="0.2">
      <c r="A107" s="136" t="s">
        <v>1202</v>
      </c>
      <c r="B107" s="34">
        <f t="shared" si="18"/>
        <v>114430</v>
      </c>
      <c r="C107" s="34">
        <f t="shared" si="18"/>
        <v>11242</v>
      </c>
      <c r="D107" s="34">
        <f t="shared" si="18"/>
        <v>12052</v>
      </c>
      <c r="E107" s="34">
        <f t="shared" si="18"/>
        <v>44</v>
      </c>
      <c r="F107" s="34">
        <f t="shared" si="18"/>
        <v>41068</v>
      </c>
      <c r="G107" s="34">
        <f t="shared" si="18"/>
        <v>49810</v>
      </c>
    </row>
    <row r="108" spans="1:7" ht="12" customHeight="1" x14ac:dyDescent="0.2">
      <c r="A108" s="1047" t="s">
        <v>216</v>
      </c>
      <c r="B108" s="656"/>
      <c r="C108" s="656"/>
      <c r="D108" s="656"/>
      <c r="E108" s="656"/>
      <c r="F108" s="656"/>
      <c r="G108" s="1049" t="s">
        <v>38</v>
      </c>
    </row>
    <row r="109" spans="1:7" ht="12" customHeight="1" x14ac:dyDescent="0.2">
      <c r="A109" s="1048"/>
      <c r="B109" s="399"/>
      <c r="C109" s="399"/>
      <c r="D109" s="399"/>
      <c r="E109" s="399"/>
      <c r="F109" s="399"/>
      <c r="G109" s="1050"/>
    </row>
    <row r="110" spans="1:7" ht="12.6" customHeight="1" x14ac:dyDescent="0.2">
      <c r="A110" s="996" t="str">
        <f t="shared" ref="A110:A116" si="19">A62</f>
        <v>a/  Based on Columbia River fall Chinook database (Preliminary Big Sheets), WDFW, unpublished. Adult Aged fish.</v>
      </c>
      <c r="B110" s="996"/>
      <c r="C110" s="996"/>
      <c r="D110" s="996"/>
      <c r="E110" s="996"/>
      <c r="F110" s="996"/>
      <c r="G110" s="996"/>
    </row>
    <row r="111" spans="1:7" ht="12.6" customHeight="1" x14ac:dyDescent="0.2">
      <c r="A111" s="1000" t="str">
        <f t="shared" si="19"/>
        <v>b/  Includes Select Area fisheries.</v>
      </c>
      <c r="B111" s="1000"/>
      <c r="C111" s="1000"/>
      <c r="D111" s="1000"/>
      <c r="E111" s="1000"/>
      <c r="F111" s="1000"/>
      <c r="G111" s="1000"/>
    </row>
    <row r="112" spans="1:7" ht="12.6" customHeight="1" x14ac:dyDescent="0.2">
      <c r="A112" s="1000" t="str">
        <f t="shared" si="19"/>
        <v>c/  Includes tributary catches.</v>
      </c>
      <c r="B112" s="1000"/>
      <c r="C112" s="1000"/>
      <c r="D112" s="1000"/>
      <c r="E112" s="1000"/>
      <c r="F112" s="1000"/>
      <c r="G112" s="1000"/>
    </row>
    <row r="113" spans="1:7" ht="12.6" customHeight="1" x14ac:dyDescent="0.2">
      <c r="A113" s="1000" t="str">
        <f t="shared" si="19"/>
        <v>d/  Commercial, ceremonial, and subsistence.</v>
      </c>
      <c r="B113" s="1000"/>
      <c r="C113" s="1000"/>
      <c r="D113" s="1000"/>
      <c r="E113" s="1000"/>
      <c r="F113" s="1000"/>
      <c r="G113" s="1000"/>
    </row>
    <row r="114" spans="1:7" ht="12.6" customHeight="1" x14ac:dyDescent="0.2">
      <c r="A114" s="1000" t="str">
        <f t="shared" si="19"/>
        <v>e/  Includes  Cowlitz, Kalama, Toutle, Lewis, and Washougal rivers.</v>
      </c>
      <c r="B114" s="1000"/>
      <c r="C114" s="1000"/>
      <c r="D114" s="1000"/>
      <c r="E114" s="1000"/>
      <c r="F114" s="1000"/>
      <c r="G114" s="1000"/>
    </row>
    <row r="115" spans="1:7" ht="12.6" customHeight="1" x14ac:dyDescent="0.2">
      <c r="A115" s="1000" t="str">
        <f t="shared" si="19"/>
        <v>f/   Does not include strays to hatcheries above Bonneville Dam or fish trapped at Bonneville Dam.</v>
      </c>
      <c r="B115" s="1000"/>
      <c r="C115" s="1000"/>
      <c r="D115" s="1000"/>
      <c r="E115" s="1000"/>
      <c r="F115" s="1000"/>
      <c r="G115" s="1000"/>
    </row>
    <row r="116" spans="1:7" ht="12.6" customHeight="1" x14ac:dyDescent="0.2">
      <c r="A116" s="1000" t="str">
        <f t="shared" si="19"/>
        <v>g/  Preliminary estimates based on preseason expectations.</v>
      </c>
      <c r="B116" s="1000"/>
      <c r="C116" s="1000"/>
      <c r="D116" s="1000"/>
      <c r="E116" s="1000"/>
      <c r="F116" s="1000"/>
      <c r="G116" s="1000"/>
    </row>
  </sheetData>
  <customSheetViews>
    <customSheetView guid="{951E20F6-66AF-4739-924D-9C0B166AA065}" showPageBreaks="1" showGridLines="0" showRuler="0">
      <pane ySplit="5" topLeftCell="A40" activePane="bottomLeft" state="frozen"/>
      <selection pane="bottomLeft" activeCell="B44" sqref="B44:B45"/>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5" topLeftCell="A87" activePane="bottomLeft" state="frozen"/>
      <selection pane="bottomLeft" activeCell="E92" sqref="E92"/>
      <pageMargins left="1" right="1" top="1" bottom="1" header="0.5" footer="0.5"/>
      <pageSetup orientation="landscape" r:id="rId6"/>
      <headerFooter alignWithMargins="0"/>
    </customSheetView>
    <customSheetView guid="{1BB9C890-5E21-46C2-BAFE-D361E72979A8}" showPageBreaks="1" showGridLines="0" printArea="1" showRuler="0">
      <pane ySplit="5" topLeftCell="A87" activePane="bottomLeft" state="frozen"/>
      <selection pane="bottomLeft" activeCell="E92" sqref="E92"/>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E4" sqref="E4"/>
      <pageMargins left="1" right="1" top="1" bottom="1" header="0.5" footer="0.5"/>
      <pageSetup orientation="landscape" r:id="rId8"/>
      <headerFooter alignWithMargins="0"/>
    </customSheetView>
    <customSheetView guid="{BBF7E6D9-D6DC-4A8E-B6D8-078D86A9ABA9}" showPageBreaks="1" showGridLines="0" showRuler="0">
      <pane ySplit="5" topLeftCell="A40" activePane="bottomLeft" state="frozen"/>
      <selection pane="bottomLeft" activeCell="B44" sqref="B44:B45"/>
      <pageMargins left="1" right="1" top="1" bottom="1" header="0.5" footer="0.5"/>
      <pageSetup orientation="landscape" r:id="rId9"/>
      <headerFooter alignWithMargins="0"/>
    </customSheetView>
    <customSheetView guid="{CD5E8C7E-750A-46DA-942B-F5133C1E4099}" showPageBreaks="1" showGridLines="0" printArea="1" showRuler="0">
      <pane ySplit="5" topLeftCell="A101" activePane="bottomLeft" state="frozen"/>
      <selection pane="bottomLeft" activeCell="G42" sqref="G42"/>
      <pageMargins left="1" right="1" top="1" bottom="1" header="0.5" footer="0.5"/>
      <pageSetup orientation="landscape" r:id="rId10"/>
      <headerFooter alignWithMargins="0"/>
    </customSheetView>
    <customSheetView guid="{5AE94949-FC73-44C2-96F8-94154186EF22}" showPageBreaks="1" showGridLines="0" printArea="1" showRuler="0" topLeftCell="B1">
      <pane ySplit="4" topLeftCell="A81" activePane="bottomLeft" state="frozen"/>
      <selection pane="bottomLeft" activeCell="A98" sqref="A98:H126"/>
      <pageMargins left="1" right="1" top="1" bottom="1" header="0.5" footer="0.5"/>
      <pageSetup orientation="landscape" r:id="rId11"/>
      <headerFooter alignWithMargins="0"/>
    </customSheetView>
    <customSheetView guid="{803B97A9-0AF5-4FA4-9F0C-810C2BEAFCD3}" showPageBreaks="1" showGridLines="0" showRuler="0">
      <pane ySplit="5" topLeftCell="A40" activePane="bottomLeft" state="frozen"/>
      <selection pane="bottomLeft" activeCell="B44" sqref="B44:B45"/>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2">
    <mergeCell ref="A115:G115"/>
    <mergeCell ref="A116:G116"/>
    <mergeCell ref="A2:G2"/>
    <mergeCell ref="G60:G61"/>
    <mergeCell ref="A60:A61"/>
    <mergeCell ref="A3:A5"/>
    <mergeCell ref="B3:B5"/>
    <mergeCell ref="F4:G4"/>
    <mergeCell ref="B60:B61"/>
    <mergeCell ref="C4:C5"/>
    <mergeCell ref="E4:E5"/>
    <mergeCell ref="C3:E3"/>
    <mergeCell ref="F86:G86"/>
    <mergeCell ref="A85:A87"/>
    <mergeCell ref="B85:B87"/>
    <mergeCell ref="A114:G114"/>
    <mergeCell ref="A113:G113"/>
    <mergeCell ref="C86:C87"/>
    <mergeCell ref="E86:E87"/>
    <mergeCell ref="C85:E85"/>
    <mergeCell ref="A62:G62"/>
    <mergeCell ref="A84:G84"/>
    <mergeCell ref="A64:G64"/>
    <mergeCell ref="A65:G65"/>
    <mergeCell ref="A66:G66"/>
    <mergeCell ref="A67:G67"/>
    <mergeCell ref="A68:G68"/>
    <mergeCell ref="A108:A109"/>
    <mergeCell ref="G108:G109"/>
    <mergeCell ref="A110:G110"/>
    <mergeCell ref="A111:G111"/>
    <mergeCell ref="A112:G112"/>
  </mergeCells>
  <phoneticPr fontId="0" type="noConversion"/>
  <pageMargins left="1" right="1" top="1" bottom="1" header="0.5" footer="0.5"/>
  <pageSetup orientation="landscape" r:id="rId1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L107"/>
  <sheetViews>
    <sheetView showGridLines="0" topLeftCell="A72" zoomScale="115" zoomScaleNormal="115" workbookViewId="0">
      <selection sqref="A1:G1"/>
    </sheetView>
  </sheetViews>
  <sheetFormatPr defaultColWidth="9.109375" defaultRowHeight="12" customHeight="1" x14ac:dyDescent="0.2"/>
  <cols>
    <col min="1" max="1" width="11.6640625" style="63" customWidth="1"/>
    <col min="2" max="2" width="11.6640625" style="11" customWidth="1"/>
    <col min="3" max="3" width="12.6640625" style="11" bestFit="1" customWidth="1"/>
    <col min="4" max="4" width="11.6640625" style="11" customWidth="1"/>
    <col min="5" max="5" width="9.33203125" style="11" customWidth="1"/>
    <col min="6" max="6" width="12.5546875" style="11" bestFit="1" customWidth="1"/>
    <col min="7" max="7" width="11.6640625" style="11" customWidth="1"/>
    <col min="8" max="16384" width="9.109375" style="123"/>
  </cols>
  <sheetData>
    <row r="1" spans="1:38" ht="12" customHeight="1" x14ac:dyDescent="0.2">
      <c r="A1" s="1025"/>
      <c r="B1" s="1025"/>
      <c r="C1" s="1025"/>
      <c r="D1" s="1025"/>
      <c r="E1" s="1025"/>
      <c r="F1" s="1025"/>
      <c r="G1" s="1025"/>
    </row>
    <row r="2" spans="1:38" ht="23.25" customHeight="1" x14ac:dyDescent="0.25">
      <c r="A2" s="1025" t="s">
        <v>894</v>
      </c>
      <c r="B2" s="1025"/>
      <c r="C2" s="1025"/>
      <c r="D2" s="1025"/>
      <c r="E2" s="1025"/>
      <c r="F2" s="1025"/>
      <c r="G2" s="1025"/>
      <c r="AG2"/>
      <c r="AH2"/>
      <c r="AI2"/>
      <c r="AJ2"/>
      <c r="AK2"/>
      <c r="AL2"/>
    </row>
    <row r="3" spans="1:38" ht="12" customHeight="1" x14ac:dyDescent="0.25">
      <c r="A3" s="1028" t="s">
        <v>862</v>
      </c>
      <c r="B3" s="1033" t="s">
        <v>842</v>
      </c>
      <c r="C3" s="1055" t="s">
        <v>864</v>
      </c>
      <c r="D3" s="1055"/>
      <c r="E3" s="1055"/>
      <c r="F3" s="346"/>
      <c r="G3" s="346"/>
      <c r="AG3"/>
      <c r="AH3"/>
      <c r="AI3"/>
      <c r="AJ3"/>
      <c r="AK3"/>
      <c r="AL3"/>
    </row>
    <row r="4" spans="1:38" ht="12" customHeight="1" x14ac:dyDescent="0.2">
      <c r="A4" s="1009"/>
      <c r="B4" s="1031"/>
      <c r="C4" s="1052" t="s">
        <v>863</v>
      </c>
      <c r="D4" s="80"/>
      <c r="E4" s="1044" t="s">
        <v>867</v>
      </c>
      <c r="F4" s="1046" t="s">
        <v>35</v>
      </c>
      <c r="G4" s="1046"/>
    </row>
    <row r="5" spans="1:38" ht="12" customHeight="1" x14ac:dyDescent="0.2">
      <c r="A5" s="1029"/>
      <c r="B5" s="1032"/>
      <c r="C5" s="1053"/>
      <c r="D5" s="45" t="s">
        <v>40</v>
      </c>
      <c r="E5" s="1045"/>
      <c r="F5" s="403" t="s">
        <v>909</v>
      </c>
      <c r="G5" s="100" t="s">
        <v>214</v>
      </c>
    </row>
    <row r="6" spans="1:38" ht="12" customHeight="1" x14ac:dyDescent="0.2">
      <c r="A6" s="90">
        <v>1971</v>
      </c>
      <c r="B6" s="310">
        <v>59700</v>
      </c>
      <c r="C6" s="311">
        <v>27900</v>
      </c>
      <c r="D6" s="311">
        <v>2100</v>
      </c>
      <c r="E6" s="310">
        <v>0</v>
      </c>
      <c r="F6" s="311">
        <v>29400</v>
      </c>
      <c r="G6" s="311">
        <v>100</v>
      </c>
    </row>
    <row r="7" spans="1:38" ht="12" customHeight="1" x14ac:dyDescent="0.2">
      <c r="A7" s="90">
        <v>1972</v>
      </c>
      <c r="B7" s="310">
        <v>59700</v>
      </c>
      <c r="C7" s="311">
        <v>27900</v>
      </c>
      <c r="D7" s="311">
        <v>2100</v>
      </c>
      <c r="E7" s="310">
        <v>0</v>
      </c>
      <c r="F7" s="311">
        <v>29400</v>
      </c>
      <c r="G7" s="311">
        <v>100</v>
      </c>
    </row>
    <row r="8" spans="1:38" ht="12" customHeight="1" x14ac:dyDescent="0.2">
      <c r="A8" s="90">
        <v>1973</v>
      </c>
      <c r="B8" s="310">
        <v>59700</v>
      </c>
      <c r="C8" s="311">
        <v>27900</v>
      </c>
      <c r="D8" s="311">
        <v>2100</v>
      </c>
      <c r="E8" s="310">
        <v>0</v>
      </c>
      <c r="F8" s="311">
        <v>29400</v>
      </c>
      <c r="G8" s="311">
        <v>100</v>
      </c>
    </row>
    <row r="9" spans="1:38" ht="12" customHeight="1" x14ac:dyDescent="0.2">
      <c r="A9" s="90">
        <v>1974</v>
      </c>
      <c r="B9" s="310">
        <v>59700</v>
      </c>
      <c r="C9" s="311">
        <v>27900</v>
      </c>
      <c r="D9" s="311">
        <v>2100</v>
      </c>
      <c r="E9" s="310">
        <v>0</v>
      </c>
      <c r="F9" s="311">
        <v>29400</v>
      </c>
      <c r="G9" s="311">
        <v>100</v>
      </c>
    </row>
    <row r="10" spans="1:38" ht="12" customHeight="1" x14ac:dyDescent="0.2">
      <c r="A10" s="90">
        <v>1975</v>
      </c>
      <c r="B10" s="310">
        <v>59700</v>
      </c>
      <c r="C10" s="311">
        <v>27900</v>
      </c>
      <c r="D10" s="311">
        <v>2100</v>
      </c>
      <c r="E10" s="310">
        <v>0</v>
      </c>
      <c r="F10" s="311">
        <v>29400</v>
      </c>
      <c r="G10" s="311">
        <v>100</v>
      </c>
    </row>
    <row r="11" spans="1:38" ht="12" customHeight="1" x14ac:dyDescent="0.2">
      <c r="A11" s="90">
        <v>1976</v>
      </c>
      <c r="B11" s="34">
        <v>14900</v>
      </c>
      <c r="C11" s="44">
        <v>6100</v>
      </c>
      <c r="D11" s="44">
        <v>600</v>
      </c>
      <c r="E11" s="34">
        <v>0</v>
      </c>
      <c r="F11" s="44">
        <v>8200</v>
      </c>
      <c r="G11" s="44">
        <v>0</v>
      </c>
    </row>
    <row r="12" spans="1:38" ht="12" customHeight="1" x14ac:dyDescent="0.2">
      <c r="A12" s="90">
        <v>1977</v>
      </c>
      <c r="B12" s="34">
        <v>29800</v>
      </c>
      <c r="C12" s="44">
        <v>14400</v>
      </c>
      <c r="D12" s="44">
        <v>1100</v>
      </c>
      <c r="E12" s="34">
        <v>0</v>
      </c>
      <c r="F12" s="44">
        <v>14200</v>
      </c>
      <c r="G12" s="44">
        <v>100</v>
      </c>
    </row>
    <row r="13" spans="1:38" ht="12" customHeight="1" x14ac:dyDescent="0.2">
      <c r="A13" s="90">
        <v>1978</v>
      </c>
      <c r="B13" s="34">
        <v>18500</v>
      </c>
      <c r="C13" s="44">
        <v>7100</v>
      </c>
      <c r="D13" s="44">
        <v>1100</v>
      </c>
      <c r="E13" s="34">
        <v>0</v>
      </c>
      <c r="F13" s="44">
        <v>10100</v>
      </c>
      <c r="G13" s="44">
        <v>200</v>
      </c>
    </row>
    <row r="14" spans="1:38" ht="12" customHeight="1" x14ac:dyDescent="0.2">
      <c r="A14" s="90">
        <v>1979</v>
      </c>
      <c r="B14" s="34">
        <v>32800</v>
      </c>
      <c r="C14" s="44">
        <v>12600</v>
      </c>
      <c r="D14" s="44">
        <v>2000</v>
      </c>
      <c r="E14" s="34">
        <v>0</v>
      </c>
      <c r="F14" s="44">
        <v>17900</v>
      </c>
      <c r="G14" s="44">
        <v>300</v>
      </c>
    </row>
    <row r="15" spans="1:38" ht="12" customHeight="1" x14ac:dyDescent="0.2">
      <c r="A15" s="90">
        <v>1980</v>
      </c>
      <c r="B15" s="34">
        <v>38814</v>
      </c>
      <c r="C15" s="44">
        <v>18400</v>
      </c>
      <c r="D15" s="44">
        <v>1300</v>
      </c>
      <c r="E15" s="34">
        <v>100</v>
      </c>
      <c r="F15" s="44">
        <v>18200</v>
      </c>
      <c r="G15" s="44">
        <v>600</v>
      </c>
    </row>
    <row r="16" spans="1:38" ht="12" customHeight="1" x14ac:dyDescent="0.2">
      <c r="A16" s="90">
        <v>1981</v>
      </c>
      <c r="B16" s="34">
        <v>25019</v>
      </c>
      <c r="C16" s="44">
        <v>1400</v>
      </c>
      <c r="D16" s="44">
        <v>1100</v>
      </c>
      <c r="E16" s="34">
        <v>0</v>
      </c>
      <c r="F16" s="44">
        <v>21500</v>
      </c>
      <c r="G16" s="44">
        <v>900</v>
      </c>
    </row>
    <row r="17" spans="1:7" ht="12" customHeight="1" x14ac:dyDescent="0.2">
      <c r="A17" s="90">
        <v>1982</v>
      </c>
      <c r="B17" s="34">
        <v>13019</v>
      </c>
      <c r="C17" s="44">
        <v>1200</v>
      </c>
      <c r="D17" s="44">
        <v>1000</v>
      </c>
      <c r="E17" s="34">
        <v>0</v>
      </c>
      <c r="F17" s="44">
        <v>10400</v>
      </c>
      <c r="G17" s="44">
        <v>300</v>
      </c>
    </row>
    <row r="18" spans="1:7" ht="12" customHeight="1" x14ac:dyDescent="0.2">
      <c r="A18" s="90">
        <v>1983</v>
      </c>
      <c r="B18" s="34">
        <v>16814</v>
      </c>
      <c r="C18" s="44">
        <v>600</v>
      </c>
      <c r="D18" s="44">
        <v>1500</v>
      </c>
      <c r="E18" s="34">
        <v>0</v>
      </c>
      <c r="F18" s="44">
        <v>14100</v>
      </c>
      <c r="G18" s="44">
        <v>600</v>
      </c>
    </row>
    <row r="19" spans="1:7" ht="12" customHeight="1" x14ac:dyDescent="0.2">
      <c r="A19" s="90">
        <v>1984</v>
      </c>
      <c r="B19" s="34">
        <v>13326</v>
      </c>
      <c r="C19" s="44">
        <v>2900</v>
      </c>
      <c r="D19" s="44">
        <v>1700</v>
      </c>
      <c r="E19" s="34">
        <v>0</v>
      </c>
      <c r="F19" s="44">
        <v>8500</v>
      </c>
      <c r="G19" s="44">
        <v>200</v>
      </c>
    </row>
    <row r="20" spans="1:7" ht="12" customHeight="1" x14ac:dyDescent="0.2">
      <c r="A20" s="90">
        <v>1985</v>
      </c>
      <c r="B20" s="34">
        <v>13257</v>
      </c>
      <c r="C20" s="44">
        <v>3600</v>
      </c>
      <c r="D20" s="44">
        <v>1300</v>
      </c>
      <c r="E20" s="34">
        <v>0</v>
      </c>
      <c r="F20" s="44">
        <v>7900</v>
      </c>
      <c r="G20" s="44">
        <v>400</v>
      </c>
    </row>
    <row r="21" spans="1:7" ht="12" customHeight="1" x14ac:dyDescent="0.2">
      <c r="A21" s="90">
        <v>1986</v>
      </c>
      <c r="B21" s="34">
        <v>24462</v>
      </c>
      <c r="C21" s="44">
        <v>10100</v>
      </c>
      <c r="D21" s="44">
        <v>2000</v>
      </c>
      <c r="E21" s="34">
        <v>0</v>
      </c>
      <c r="F21" s="44">
        <v>12200</v>
      </c>
      <c r="G21" s="44">
        <v>0</v>
      </c>
    </row>
    <row r="22" spans="1:7" ht="12" customHeight="1" x14ac:dyDescent="0.2">
      <c r="A22" s="90">
        <v>1987</v>
      </c>
      <c r="B22" s="34">
        <v>37867</v>
      </c>
      <c r="C22" s="44">
        <v>16400</v>
      </c>
      <c r="D22" s="44">
        <v>3600</v>
      </c>
      <c r="E22" s="34">
        <v>200</v>
      </c>
      <c r="F22" s="44">
        <v>17500</v>
      </c>
      <c r="G22" s="44">
        <v>200</v>
      </c>
    </row>
    <row r="23" spans="1:7" ht="12" customHeight="1" x14ac:dyDescent="0.2">
      <c r="A23" s="90">
        <v>1988</v>
      </c>
      <c r="B23" s="34">
        <v>41720</v>
      </c>
      <c r="C23" s="44">
        <v>19300</v>
      </c>
      <c r="D23" s="44">
        <v>3400</v>
      </c>
      <c r="E23" s="34">
        <v>100</v>
      </c>
      <c r="F23" s="44">
        <v>18700</v>
      </c>
      <c r="G23" s="44">
        <v>200</v>
      </c>
    </row>
    <row r="24" spans="1:7" ht="12" customHeight="1" x14ac:dyDescent="0.2">
      <c r="A24" s="90">
        <v>1989</v>
      </c>
      <c r="B24" s="34">
        <v>38636</v>
      </c>
      <c r="C24" s="44">
        <v>6700</v>
      </c>
      <c r="D24" s="44">
        <v>4900</v>
      </c>
      <c r="E24" s="34">
        <v>0</v>
      </c>
      <c r="F24" s="44">
        <v>26700</v>
      </c>
      <c r="G24" s="44">
        <v>300</v>
      </c>
    </row>
    <row r="25" spans="1:7" ht="12" customHeight="1" x14ac:dyDescent="0.2">
      <c r="A25" s="90">
        <v>1990</v>
      </c>
      <c r="B25" s="34">
        <v>20317</v>
      </c>
      <c r="C25" s="44">
        <v>945</v>
      </c>
      <c r="D25" s="44">
        <v>2354</v>
      </c>
      <c r="E25" s="34">
        <v>0</v>
      </c>
      <c r="F25" s="44">
        <v>16815</v>
      </c>
      <c r="G25" s="44">
        <v>203</v>
      </c>
    </row>
    <row r="26" spans="1:7" ht="12" customHeight="1" x14ac:dyDescent="0.2">
      <c r="A26" s="90">
        <v>1991</v>
      </c>
      <c r="B26" s="34">
        <v>19817</v>
      </c>
      <c r="C26" s="44">
        <v>6554</v>
      </c>
      <c r="D26" s="44">
        <v>2116</v>
      </c>
      <c r="E26" s="34">
        <v>0</v>
      </c>
      <c r="F26" s="44">
        <v>11131</v>
      </c>
      <c r="G26" s="44">
        <v>16</v>
      </c>
    </row>
    <row r="27" spans="1:7" ht="12" customHeight="1" x14ac:dyDescent="0.2">
      <c r="A27" s="90">
        <v>1992</v>
      </c>
      <c r="B27" s="34">
        <v>12508</v>
      </c>
      <c r="C27" s="44">
        <v>2327</v>
      </c>
      <c r="D27" s="44">
        <v>2256</v>
      </c>
      <c r="E27" s="34">
        <v>0</v>
      </c>
      <c r="F27" s="44">
        <v>7896</v>
      </c>
      <c r="G27" s="44">
        <v>29</v>
      </c>
    </row>
    <row r="28" spans="1:7" ht="12" customHeight="1" x14ac:dyDescent="0.2">
      <c r="A28" s="90">
        <v>1993</v>
      </c>
      <c r="B28" s="34">
        <v>13320</v>
      </c>
      <c r="C28" s="44">
        <v>1592</v>
      </c>
      <c r="D28" s="44">
        <v>2837</v>
      </c>
      <c r="E28" s="34">
        <v>0</v>
      </c>
      <c r="F28" s="44">
        <v>8792</v>
      </c>
      <c r="G28" s="44">
        <v>99</v>
      </c>
    </row>
    <row r="29" spans="1:7" ht="12" customHeight="1" x14ac:dyDescent="0.2">
      <c r="A29" s="90">
        <v>1994</v>
      </c>
      <c r="B29" s="34">
        <v>12191</v>
      </c>
      <c r="C29" s="44">
        <v>300</v>
      </c>
      <c r="D29" s="44">
        <v>922</v>
      </c>
      <c r="E29" s="34">
        <v>0</v>
      </c>
      <c r="F29" s="44">
        <v>10921</v>
      </c>
      <c r="G29" s="44">
        <v>48</v>
      </c>
    </row>
    <row r="30" spans="1:7" ht="12" customHeight="1" x14ac:dyDescent="0.2">
      <c r="A30" s="90">
        <v>1995</v>
      </c>
      <c r="B30" s="34">
        <v>15971</v>
      </c>
      <c r="C30" s="44">
        <v>23</v>
      </c>
      <c r="D30" s="44">
        <v>4034</v>
      </c>
      <c r="E30" s="34">
        <v>0</v>
      </c>
      <c r="F30" s="44">
        <v>11766</v>
      </c>
      <c r="G30" s="44">
        <v>148</v>
      </c>
    </row>
    <row r="31" spans="1:7" ht="12" customHeight="1" x14ac:dyDescent="0.2">
      <c r="A31" s="90">
        <v>1996</v>
      </c>
      <c r="B31" s="34">
        <v>14566</v>
      </c>
      <c r="C31" s="44">
        <v>325</v>
      </c>
      <c r="D31" s="44">
        <v>234</v>
      </c>
      <c r="E31" s="34">
        <v>0</v>
      </c>
      <c r="F31" s="44">
        <v>13914</v>
      </c>
      <c r="G31" s="44">
        <v>93</v>
      </c>
    </row>
    <row r="32" spans="1:7" ht="12" customHeight="1" x14ac:dyDescent="0.2">
      <c r="A32" s="90">
        <v>1997</v>
      </c>
      <c r="B32" s="34">
        <v>12323</v>
      </c>
      <c r="C32" s="44">
        <v>0</v>
      </c>
      <c r="D32" s="44">
        <v>1082</v>
      </c>
      <c r="E32" s="34">
        <v>0</v>
      </c>
      <c r="F32" s="44">
        <v>11241</v>
      </c>
      <c r="G32" s="44">
        <v>0</v>
      </c>
    </row>
    <row r="33" spans="1:7" ht="12" customHeight="1" x14ac:dyDescent="0.2">
      <c r="A33" s="90">
        <v>1998</v>
      </c>
      <c r="B33" s="34">
        <v>7253</v>
      </c>
      <c r="C33" s="44">
        <v>0</v>
      </c>
      <c r="D33" s="44">
        <v>667</v>
      </c>
      <c r="E33" s="34">
        <v>0</v>
      </c>
      <c r="F33" s="44">
        <v>6493</v>
      </c>
      <c r="G33" s="44">
        <v>93</v>
      </c>
    </row>
    <row r="34" spans="1:7" ht="12" customHeight="1" x14ac:dyDescent="0.2">
      <c r="A34" s="90">
        <v>1999</v>
      </c>
      <c r="B34" s="34">
        <v>3349</v>
      </c>
      <c r="C34" s="44">
        <v>18</v>
      </c>
      <c r="D34" s="44">
        <v>0</v>
      </c>
      <c r="E34" s="34">
        <v>0</v>
      </c>
      <c r="F34" s="44">
        <v>3257</v>
      </c>
      <c r="G34" s="44">
        <v>74</v>
      </c>
    </row>
    <row r="35" spans="1:7" ht="12" customHeight="1" x14ac:dyDescent="0.2">
      <c r="A35" s="90">
        <v>2000</v>
      </c>
      <c r="B35" s="34">
        <v>10234</v>
      </c>
      <c r="C35" s="44">
        <v>604</v>
      </c>
      <c r="D35" s="44">
        <v>0</v>
      </c>
      <c r="E35" s="34">
        <v>0</v>
      </c>
      <c r="F35" s="44">
        <v>9422</v>
      </c>
      <c r="G35" s="44">
        <v>208</v>
      </c>
    </row>
    <row r="36" spans="1:7" ht="12" customHeight="1" x14ac:dyDescent="0.2">
      <c r="A36" s="90">
        <v>2001</v>
      </c>
      <c r="B36" s="34">
        <v>15721.400656965227</v>
      </c>
      <c r="C36" s="44">
        <v>1382</v>
      </c>
      <c r="D36" s="44">
        <v>729</v>
      </c>
      <c r="E36" s="34">
        <v>0</v>
      </c>
      <c r="F36" s="44">
        <v>13610</v>
      </c>
      <c r="G36" s="44">
        <v>0</v>
      </c>
    </row>
    <row r="37" spans="1:7" ht="12" customHeight="1" x14ac:dyDescent="0.2">
      <c r="A37" s="90">
        <v>2002</v>
      </c>
      <c r="B37" s="34">
        <v>25170.638040342699</v>
      </c>
      <c r="C37" s="44">
        <v>1801</v>
      </c>
      <c r="D37" s="44">
        <v>3245</v>
      </c>
      <c r="E37" s="34">
        <v>161</v>
      </c>
      <c r="F37" s="44">
        <v>19654</v>
      </c>
      <c r="G37" s="44">
        <v>50</v>
      </c>
    </row>
    <row r="38" spans="1:7" ht="12" customHeight="1" x14ac:dyDescent="0.2">
      <c r="A38" s="90">
        <v>2003</v>
      </c>
      <c r="B38" s="34">
        <v>26021</v>
      </c>
      <c r="C38" s="44">
        <v>3391</v>
      </c>
      <c r="D38" s="44">
        <v>4962</v>
      </c>
      <c r="E38" s="34">
        <v>0</v>
      </c>
      <c r="F38" s="44">
        <v>17668</v>
      </c>
      <c r="G38" s="44">
        <v>0</v>
      </c>
    </row>
    <row r="39" spans="1:7" ht="12" customHeight="1" x14ac:dyDescent="0.2">
      <c r="A39" s="90">
        <v>2004</v>
      </c>
      <c r="B39" s="34">
        <v>22327</v>
      </c>
      <c r="C39" s="44">
        <v>2343</v>
      </c>
      <c r="D39" s="44">
        <v>3638</v>
      </c>
      <c r="E39" s="34">
        <v>0</v>
      </c>
      <c r="F39" s="44">
        <v>16346</v>
      </c>
      <c r="G39" s="44">
        <v>0</v>
      </c>
    </row>
    <row r="40" spans="1:7" ht="12" customHeight="1" x14ac:dyDescent="0.2">
      <c r="A40" s="90">
        <v>2005</v>
      </c>
      <c r="B40" s="34">
        <v>16767</v>
      </c>
      <c r="C40" s="44">
        <v>2240</v>
      </c>
      <c r="D40" s="44">
        <v>2632</v>
      </c>
      <c r="E40" s="34">
        <v>0</v>
      </c>
      <c r="F40" s="44">
        <v>11725</v>
      </c>
      <c r="G40" s="44">
        <v>170</v>
      </c>
    </row>
    <row r="41" spans="1:7" ht="12" customHeight="1" x14ac:dyDescent="0.2">
      <c r="A41" s="90">
        <v>2006</v>
      </c>
      <c r="B41" s="34">
        <v>18105</v>
      </c>
      <c r="C41" s="44">
        <v>2546</v>
      </c>
      <c r="D41" s="44">
        <v>2801</v>
      </c>
      <c r="E41" s="34">
        <v>0</v>
      </c>
      <c r="F41" s="44">
        <v>12758</v>
      </c>
      <c r="G41" s="44">
        <v>0</v>
      </c>
    </row>
    <row r="42" spans="1:7" ht="12" customHeight="1" x14ac:dyDescent="0.2">
      <c r="A42" s="90">
        <v>2007</v>
      </c>
      <c r="B42" s="34">
        <v>4276</v>
      </c>
      <c r="C42" s="44">
        <v>258</v>
      </c>
      <c r="D42" s="44">
        <v>138</v>
      </c>
      <c r="E42" s="34">
        <v>0</v>
      </c>
      <c r="F42" s="44">
        <v>3857</v>
      </c>
      <c r="G42" s="44">
        <v>23</v>
      </c>
    </row>
    <row r="43" spans="1:7" ht="12" customHeight="1" x14ac:dyDescent="0.2">
      <c r="A43" s="90">
        <v>2008</v>
      </c>
      <c r="B43" s="34">
        <v>7120</v>
      </c>
      <c r="C43" s="44">
        <v>0</v>
      </c>
      <c r="D43" s="44">
        <v>937</v>
      </c>
      <c r="E43" s="34">
        <v>0</v>
      </c>
      <c r="F43" s="44">
        <v>6183</v>
      </c>
      <c r="G43" s="44">
        <v>0</v>
      </c>
    </row>
    <row r="44" spans="1:7" ht="12" customHeight="1" x14ac:dyDescent="0.2">
      <c r="A44" s="162">
        <v>2009</v>
      </c>
      <c r="B44" s="150">
        <v>7533</v>
      </c>
      <c r="C44" s="152">
        <v>293</v>
      </c>
      <c r="D44" s="152">
        <v>347</v>
      </c>
      <c r="E44" s="150">
        <v>0</v>
      </c>
      <c r="F44" s="152">
        <v>6893</v>
      </c>
      <c r="G44" s="152">
        <v>0</v>
      </c>
    </row>
    <row r="45" spans="1:7" ht="12" customHeight="1" x14ac:dyDescent="0.2">
      <c r="A45" s="162">
        <v>2010</v>
      </c>
      <c r="B45" s="150">
        <v>10898</v>
      </c>
      <c r="C45" s="152">
        <v>0</v>
      </c>
      <c r="D45" s="152">
        <v>237</v>
      </c>
      <c r="E45" s="150">
        <v>0</v>
      </c>
      <c r="F45" s="152">
        <v>10661</v>
      </c>
      <c r="G45" s="152">
        <v>0</v>
      </c>
    </row>
    <row r="46" spans="1:7" ht="12" customHeight="1" x14ac:dyDescent="0.2">
      <c r="A46" s="162">
        <v>2011</v>
      </c>
      <c r="B46" s="150">
        <v>15180</v>
      </c>
      <c r="C46" s="152">
        <v>674</v>
      </c>
      <c r="D46" s="152">
        <v>3636</v>
      </c>
      <c r="E46" s="150">
        <v>0</v>
      </c>
      <c r="F46" s="152">
        <v>10601</v>
      </c>
      <c r="G46" s="152">
        <v>269</v>
      </c>
    </row>
    <row r="47" spans="1:7" ht="12" customHeight="1" x14ac:dyDescent="0.2">
      <c r="A47" s="162">
        <v>2012</v>
      </c>
      <c r="B47" s="150">
        <v>12112</v>
      </c>
      <c r="C47" s="152">
        <v>1880</v>
      </c>
      <c r="D47" s="152">
        <v>766</v>
      </c>
      <c r="E47" s="150">
        <v>0</v>
      </c>
      <c r="F47" s="152">
        <v>9407</v>
      </c>
      <c r="G47" s="152">
        <v>59</v>
      </c>
    </row>
    <row r="48" spans="1:7" ht="12" customHeight="1" x14ac:dyDescent="0.2">
      <c r="A48" s="162">
        <v>2013</v>
      </c>
      <c r="B48" s="150">
        <v>25841</v>
      </c>
      <c r="C48" s="152">
        <v>2095</v>
      </c>
      <c r="D48" s="152">
        <v>5071</v>
      </c>
      <c r="E48" s="150">
        <v>0</v>
      </c>
      <c r="F48" s="152">
        <v>18675</v>
      </c>
      <c r="G48" s="152">
        <v>0</v>
      </c>
    </row>
    <row r="49" spans="1:7" ht="12" customHeight="1" x14ac:dyDescent="0.2">
      <c r="A49" s="162">
        <v>2014</v>
      </c>
      <c r="B49" s="150">
        <v>25774</v>
      </c>
      <c r="C49" s="152">
        <v>767</v>
      </c>
      <c r="D49" s="152">
        <v>2107</v>
      </c>
      <c r="E49" s="150">
        <v>0</v>
      </c>
      <c r="F49" s="152">
        <v>22900</v>
      </c>
      <c r="G49" s="152">
        <v>0</v>
      </c>
    </row>
    <row r="50" spans="1:7" ht="12" customHeight="1" x14ac:dyDescent="0.2">
      <c r="A50" s="53">
        <v>2015</v>
      </c>
      <c r="B50" s="150">
        <v>32403</v>
      </c>
      <c r="C50" s="152">
        <v>3126</v>
      </c>
      <c r="D50" s="152">
        <v>2106</v>
      </c>
      <c r="E50" s="150">
        <v>0</v>
      </c>
      <c r="F50" s="152">
        <v>27169</v>
      </c>
      <c r="G50" s="152">
        <v>2</v>
      </c>
    </row>
    <row r="51" spans="1:7" ht="12" customHeight="1" x14ac:dyDescent="0.2">
      <c r="A51" s="53">
        <v>2016</v>
      </c>
      <c r="B51" s="150">
        <v>13034</v>
      </c>
      <c r="C51" s="152">
        <v>906</v>
      </c>
      <c r="D51" s="152">
        <v>2713</v>
      </c>
      <c r="E51" s="150">
        <v>0</v>
      </c>
      <c r="F51" s="152">
        <v>9414</v>
      </c>
      <c r="G51" s="152">
        <v>1</v>
      </c>
    </row>
    <row r="52" spans="1:7" ht="12" customHeight="1" x14ac:dyDescent="0.2">
      <c r="A52" s="53">
        <v>2017</v>
      </c>
      <c r="B52" s="150">
        <v>7838</v>
      </c>
      <c r="C52" s="152">
        <v>0</v>
      </c>
      <c r="D52" s="152">
        <v>1255</v>
      </c>
      <c r="E52" s="150">
        <v>0</v>
      </c>
      <c r="F52" s="152">
        <v>6583</v>
      </c>
      <c r="G52" s="152">
        <v>0</v>
      </c>
    </row>
    <row r="53" spans="1:7" ht="12" customHeight="1" x14ac:dyDescent="0.2">
      <c r="A53" s="53">
        <v>2018</v>
      </c>
      <c r="B53" s="150">
        <v>8270</v>
      </c>
      <c r="C53" s="152">
        <v>0</v>
      </c>
      <c r="D53" s="152">
        <v>1052</v>
      </c>
      <c r="E53" s="150">
        <v>0</v>
      </c>
      <c r="F53" s="152">
        <v>7218</v>
      </c>
      <c r="G53" s="152">
        <v>0</v>
      </c>
    </row>
    <row r="54" spans="1:7" ht="12" customHeight="1" x14ac:dyDescent="0.2">
      <c r="A54" s="53">
        <v>2019</v>
      </c>
      <c r="B54" s="150">
        <v>16661</v>
      </c>
      <c r="C54" s="152">
        <v>0</v>
      </c>
      <c r="D54" s="152">
        <v>1081</v>
      </c>
      <c r="E54" s="150">
        <v>0</v>
      </c>
      <c r="F54" s="152">
        <v>15580</v>
      </c>
      <c r="G54" s="152">
        <v>0</v>
      </c>
    </row>
    <row r="55" spans="1:7" ht="12" customHeight="1" x14ac:dyDescent="0.2">
      <c r="A55" s="53">
        <v>2020</v>
      </c>
      <c r="B55" s="150">
        <v>35375</v>
      </c>
      <c r="C55" s="152">
        <v>1221</v>
      </c>
      <c r="D55" s="152">
        <v>5925</v>
      </c>
      <c r="E55" s="150">
        <v>0</v>
      </c>
      <c r="F55" s="152">
        <v>28226</v>
      </c>
      <c r="G55" s="152">
        <v>3</v>
      </c>
    </row>
    <row r="56" spans="1:7" ht="12" customHeight="1" x14ac:dyDescent="0.2">
      <c r="A56" s="53">
        <v>2021</v>
      </c>
      <c r="B56" s="150">
        <v>17013</v>
      </c>
      <c r="C56" s="152">
        <v>0</v>
      </c>
      <c r="D56" s="152">
        <v>2860</v>
      </c>
      <c r="E56" s="150">
        <v>0</v>
      </c>
      <c r="F56" s="152">
        <v>14153</v>
      </c>
      <c r="G56" s="152">
        <v>0</v>
      </c>
    </row>
    <row r="57" spans="1:7" ht="12" customHeight="1" x14ac:dyDescent="0.2">
      <c r="A57" s="53">
        <v>2022</v>
      </c>
      <c r="B57" s="150">
        <v>9347</v>
      </c>
      <c r="C57" s="152">
        <v>232</v>
      </c>
      <c r="D57" s="152">
        <v>1074</v>
      </c>
      <c r="E57" s="150">
        <v>0</v>
      </c>
      <c r="F57" s="152">
        <v>8041</v>
      </c>
      <c r="G57" s="152">
        <v>0</v>
      </c>
    </row>
    <row r="58" spans="1:7" ht="12" customHeight="1" x14ac:dyDescent="0.2">
      <c r="A58" s="53">
        <v>2023</v>
      </c>
      <c r="B58" s="150">
        <v>11415</v>
      </c>
      <c r="C58" s="152">
        <v>0</v>
      </c>
      <c r="D58" s="152">
        <v>2569</v>
      </c>
      <c r="E58" s="150">
        <v>0</v>
      </c>
      <c r="F58" s="152">
        <v>8845</v>
      </c>
      <c r="G58" s="152">
        <v>1</v>
      </c>
    </row>
    <row r="59" spans="1:7" ht="12" customHeight="1" x14ac:dyDescent="0.2">
      <c r="A59" s="397" t="s">
        <v>1203</v>
      </c>
      <c r="B59" s="150">
        <v>15105</v>
      </c>
      <c r="C59" s="152">
        <v>0</v>
      </c>
      <c r="D59" s="152">
        <v>1081</v>
      </c>
      <c r="E59" s="150">
        <v>0</v>
      </c>
      <c r="F59" s="152">
        <v>14024</v>
      </c>
      <c r="G59" s="152">
        <v>0</v>
      </c>
    </row>
    <row r="60" spans="1:7" ht="12" customHeight="1" x14ac:dyDescent="0.2">
      <c r="A60" s="153" t="s">
        <v>216</v>
      </c>
      <c r="B60" s="154"/>
      <c r="C60" s="154"/>
      <c r="D60" s="154"/>
      <c r="E60" s="154"/>
      <c r="F60" s="155" t="s">
        <v>1037</v>
      </c>
      <c r="G60" s="154"/>
    </row>
    <row r="61" spans="1:7" ht="12" customHeight="1" x14ac:dyDescent="0.2">
      <c r="A61" s="1056" t="s">
        <v>1000</v>
      </c>
      <c r="B61" s="1056"/>
      <c r="C61" s="1056"/>
      <c r="D61" s="1056"/>
      <c r="E61" s="1056"/>
      <c r="F61" s="1056"/>
      <c r="G61" s="1056"/>
    </row>
    <row r="62" spans="1:7" ht="12" customHeight="1" x14ac:dyDescent="0.2">
      <c r="A62" s="1000" t="s">
        <v>865</v>
      </c>
      <c r="B62" s="1000"/>
      <c r="C62" s="1000"/>
      <c r="D62" s="1000"/>
      <c r="E62" s="1000"/>
      <c r="F62" s="1000"/>
      <c r="G62" s="1000"/>
    </row>
    <row r="63" spans="1:7" ht="12" customHeight="1" x14ac:dyDescent="0.2">
      <c r="A63" s="1000" t="s">
        <v>285</v>
      </c>
      <c r="B63" s="1000"/>
      <c r="C63" s="1000"/>
      <c r="D63" s="1000"/>
      <c r="E63" s="1000"/>
      <c r="F63" s="1000"/>
      <c r="G63" s="1000"/>
    </row>
    <row r="64" spans="1:7" ht="12" customHeight="1" x14ac:dyDescent="0.2">
      <c r="A64" s="1000" t="s">
        <v>866</v>
      </c>
      <c r="B64" s="1000"/>
      <c r="C64" s="1000"/>
      <c r="D64" s="1000"/>
      <c r="E64" s="1000"/>
      <c r="F64" s="1000"/>
      <c r="G64" s="1000"/>
    </row>
    <row r="65" spans="1:7" ht="12" customHeight="1" x14ac:dyDescent="0.2">
      <c r="A65" s="63" t="s">
        <v>1001</v>
      </c>
    </row>
    <row r="66" spans="1:7" ht="12" customHeight="1" x14ac:dyDescent="0.2">
      <c r="A66" s="1056" t="s">
        <v>1137</v>
      </c>
      <c r="B66" s="1056"/>
      <c r="C66" s="1056"/>
      <c r="D66" s="1056"/>
      <c r="E66" s="1056"/>
      <c r="F66" s="1056"/>
      <c r="G66" s="1056"/>
    </row>
    <row r="67" spans="1:7" ht="12" customHeight="1" x14ac:dyDescent="0.2">
      <c r="A67" s="1057" t="s">
        <v>1038</v>
      </c>
      <c r="B67" s="1057"/>
      <c r="C67" s="1057"/>
      <c r="D67" s="1057"/>
      <c r="E67" s="1057"/>
      <c r="F67" s="1057"/>
      <c r="G67" s="1057"/>
    </row>
    <row r="68" spans="1:7" s="315" customFormat="1" ht="12" customHeight="1" x14ac:dyDescent="0.2">
      <c r="A68" s="274"/>
      <c r="B68" s="279"/>
      <c r="C68" s="279"/>
      <c r="D68" s="279"/>
      <c r="E68" s="279"/>
      <c r="F68" s="279"/>
      <c r="G68" s="279"/>
    </row>
    <row r="74" spans="1:7" ht="12" customHeight="1" x14ac:dyDescent="0.2">
      <c r="A74" s="1024"/>
      <c r="B74" s="1024"/>
      <c r="C74" s="1024"/>
      <c r="D74" s="1024"/>
      <c r="E74" s="1024"/>
      <c r="F74" s="1024"/>
      <c r="G74" s="1024"/>
    </row>
    <row r="75" spans="1:7" ht="24" customHeight="1" x14ac:dyDescent="0.2">
      <c r="A75" s="1025" t="s">
        <v>895</v>
      </c>
      <c r="B75" s="1025"/>
      <c r="C75" s="1025"/>
      <c r="D75" s="1025"/>
      <c r="E75" s="1025"/>
      <c r="F75" s="1025"/>
      <c r="G75" s="1025"/>
    </row>
    <row r="76" spans="1:7" ht="15.75" customHeight="1" x14ac:dyDescent="0.2">
      <c r="A76" s="1028" t="s">
        <v>862</v>
      </c>
      <c r="B76" s="1033" t="s">
        <v>842</v>
      </c>
      <c r="C76" s="1055" t="s">
        <v>864</v>
      </c>
      <c r="D76" s="1055"/>
      <c r="E76" s="1055"/>
      <c r="F76" s="346"/>
      <c r="G76" s="346"/>
    </row>
    <row r="77" spans="1:7" ht="12" customHeight="1" x14ac:dyDescent="0.2">
      <c r="A77" s="1009"/>
      <c r="B77" s="1031"/>
      <c r="C77" s="1052" t="s">
        <v>863</v>
      </c>
      <c r="D77" s="80"/>
      <c r="E77" s="1044" t="s">
        <v>867</v>
      </c>
      <c r="F77" s="1046" t="s">
        <v>35</v>
      </c>
      <c r="G77" s="1046"/>
    </row>
    <row r="78" spans="1:7" ht="12" customHeight="1" x14ac:dyDescent="0.2">
      <c r="A78" s="1029"/>
      <c r="B78" s="1032"/>
      <c r="C78" s="1053"/>
      <c r="D78" s="45" t="s">
        <v>40</v>
      </c>
      <c r="E78" s="1045"/>
      <c r="F78" s="403" t="s">
        <v>909</v>
      </c>
      <c r="G78" s="100" t="s">
        <v>214</v>
      </c>
    </row>
    <row r="79" spans="1:7" ht="12" customHeight="1" x14ac:dyDescent="0.2">
      <c r="A79" s="53" t="s">
        <v>178</v>
      </c>
      <c r="B79" s="82">
        <f t="shared" ref="B79:G79" si="0">AVERAGE(B16:B20)</f>
        <v>16287</v>
      </c>
      <c r="C79" s="336">
        <f t="shared" si="0"/>
        <v>1940</v>
      </c>
      <c r="D79" s="336">
        <f t="shared" si="0"/>
        <v>1320</v>
      </c>
      <c r="E79" s="82">
        <f t="shared" si="0"/>
        <v>0</v>
      </c>
      <c r="F79" s="336">
        <f t="shared" si="0"/>
        <v>12480</v>
      </c>
      <c r="G79" s="336">
        <f t="shared" si="0"/>
        <v>480</v>
      </c>
    </row>
    <row r="80" spans="1:7" ht="12" customHeight="1" x14ac:dyDescent="0.2">
      <c r="A80" s="53" t="s">
        <v>179</v>
      </c>
      <c r="B80" s="82">
        <f t="shared" ref="B80:G80" si="1">AVERAGE(B21:B25)</f>
        <v>32600.400000000001</v>
      </c>
      <c r="C80" s="336">
        <f t="shared" si="1"/>
        <v>10689</v>
      </c>
      <c r="D80" s="336">
        <f t="shared" si="1"/>
        <v>3250.8</v>
      </c>
      <c r="E80" s="82">
        <f t="shared" si="1"/>
        <v>60</v>
      </c>
      <c r="F80" s="336">
        <f t="shared" si="1"/>
        <v>18383</v>
      </c>
      <c r="G80" s="336">
        <f t="shared" si="1"/>
        <v>180.6</v>
      </c>
    </row>
    <row r="81" spans="1:7" ht="12" customHeight="1" x14ac:dyDescent="0.2">
      <c r="A81" s="53" t="s">
        <v>237</v>
      </c>
      <c r="B81" s="82">
        <f t="shared" ref="B81:G81" si="2">AVERAGE(B26:B30)</f>
        <v>14761.4</v>
      </c>
      <c r="C81" s="336">
        <f t="shared" si="2"/>
        <v>2159.1999999999998</v>
      </c>
      <c r="D81" s="336">
        <f t="shared" si="2"/>
        <v>2433</v>
      </c>
      <c r="E81" s="82">
        <f t="shared" si="2"/>
        <v>0</v>
      </c>
      <c r="F81" s="336">
        <f t="shared" si="2"/>
        <v>10101.200000000001</v>
      </c>
      <c r="G81" s="336">
        <f t="shared" si="2"/>
        <v>68</v>
      </c>
    </row>
    <row r="82" spans="1:7" ht="12" customHeight="1" x14ac:dyDescent="0.2">
      <c r="A82" s="53" t="s">
        <v>375</v>
      </c>
      <c r="B82" s="82">
        <f t="shared" ref="B82:G82" si="3">AVERAGE(B31:B35)</f>
        <v>9545</v>
      </c>
      <c r="C82" s="336">
        <f t="shared" si="3"/>
        <v>189.4</v>
      </c>
      <c r="D82" s="336">
        <f t="shared" si="3"/>
        <v>396.6</v>
      </c>
      <c r="E82" s="82">
        <f t="shared" si="3"/>
        <v>0</v>
      </c>
      <c r="F82" s="336">
        <f t="shared" si="3"/>
        <v>8865.4</v>
      </c>
      <c r="G82" s="336">
        <f t="shared" si="3"/>
        <v>93.6</v>
      </c>
    </row>
    <row r="83" spans="1:7" ht="12" customHeight="1" x14ac:dyDescent="0.2">
      <c r="A83" s="53" t="s">
        <v>424</v>
      </c>
      <c r="B83" s="82">
        <f t="shared" ref="B83:G83" si="4">AVERAGE(B36:B40)</f>
        <v>21201.407739461585</v>
      </c>
      <c r="C83" s="336">
        <f t="shared" si="4"/>
        <v>2231.4</v>
      </c>
      <c r="D83" s="336">
        <f t="shared" si="4"/>
        <v>3041.2</v>
      </c>
      <c r="E83" s="82">
        <f t="shared" si="4"/>
        <v>32.200000000000003</v>
      </c>
      <c r="F83" s="336">
        <f t="shared" si="4"/>
        <v>15800.6</v>
      </c>
      <c r="G83" s="336">
        <f t="shared" si="4"/>
        <v>44</v>
      </c>
    </row>
    <row r="84" spans="1:7" ht="12" customHeight="1" x14ac:dyDescent="0.2">
      <c r="A84" s="53" t="s">
        <v>719</v>
      </c>
      <c r="B84" s="82">
        <f>AVERAGE(B41:B45)</f>
        <v>9586.4</v>
      </c>
      <c r="C84" s="336">
        <f t="shared" ref="C84:G84" si="5">AVERAGE(C41:C45)</f>
        <v>619.4</v>
      </c>
      <c r="D84" s="336">
        <f t="shared" si="5"/>
        <v>892</v>
      </c>
      <c r="E84" s="82">
        <f t="shared" si="5"/>
        <v>0</v>
      </c>
      <c r="F84" s="336">
        <f t="shared" si="5"/>
        <v>8070.4</v>
      </c>
      <c r="G84" s="336">
        <f t="shared" si="5"/>
        <v>4.5999999999999996</v>
      </c>
    </row>
    <row r="85" spans="1:7" ht="12" customHeight="1" x14ac:dyDescent="0.2">
      <c r="A85" s="53">
        <v>2011</v>
      </c>
      <c r="B85" s="82">
        <f t="shared" ref="B85:G96" si="6">B46</f>
        <v>15180</v>
      </c>
      <c r="C85" s="336">
        <f t="shared" si="6"/>
        <v>674</v>
      </c>
      <c r="D85" s="336">
        <f t="shared" si="6"/>
        <v>3636</v>
      </c>
      <c r="E85" s="82">
        <f t="shared" si="6"/>
        <v>0</v>
      </c>
      <c r="F85" s="336">
        <f t="shared" si="6"/>
        <v>10601</v>
      </c>
      <c r="G85" s="336">
        <f t="shared" si="6"/>
        <v>269</v>
      </c>
    </row>
    <row r="86" spans="1:7" ht="12" customHeight="1" x14ac:dyDescent="0.2">
      <c r="A86" s="53">
        <v>2012</v>
      </c>
      <c r="B86" s="82">
        <f t="shared" si="6"/>
        <v>12112</v>
      </c>
      <c r="C86" s="336">
        <f t="shared" si="6"/>
        <v>1880</v>
      </c>
      <c r="D86" s="336">
        <f t="shared" si="6"/>
        <v>766</v>
      </c>
      <c r="E86" s="82">
        <f t="shared" si="6"/>
        <v>0</v>
      </c>
      <c r="F86" s="336">
        <f t="shared" si="6"/>
        <v>9407</v>
      </c>
      <c r="G86" s="336">
        <f t="shared" si="6"/>
        <v>59</v>
      </c>
    </row>
    <row r="87" spans="1:7" ht="12" customHeight="1" x14ac:dyDescent="0.2">
      <c r="A87" s="53">
        <v>2013</v>
      </c>
      <c r="B87" s="82">
        <f t="shared" si="6"/>
        <v>25841</v>
      </c>
      <c r="C87" s="336">
        <f t="shared" si="6"/>
        <v>2095</v>
      </c>
      <c r="D87" s="336">
        <f t="shared" si="6"/>
        <v>5071</v>
      </c>
      <c r="E87" s="82">
        <f t="shared" si="6"/>
        <v>0</v>
      </c>
      <c r="F87" s="336">
        <f t="shared" si="6"/>
        <v>18675</v>
      </c>
      <c r="G87" s="336">
        <f t="shared" si="6"/>
        <v>0</v>
      </c>
    </row>
    <row r="88" spans="1:7" ht="12" customHeight="1" x14ac:dyDescent="0.2">
      <c r="A88" s="53">
        <v>2014</v>
      </c>
      <c r="B88" s="82">
        <f t="shared" si="6"/>
        <v>25774</v>
      </c>
      <c r="C88" s="336">
        <f t="shared" si="6"/>
        <v>767</v>
      </c>
      <c r="D88" s="336">
        <f t="shared" si="6"/>
        <v>2107</v>
      </c>
      <c r="E88" s="82">
        <f t="shared" si="6"/>
        <v>0</v>
      </c>
      <c r="F88" s="336">
        <f t="shared" si="6"/>
        <v>22900</v>
      </c>
      <c r="G88" s="336">
        <f t="shared" si="6"/>
        <v>0</v>
      </c>
    </row>
    <row r="89" spans="1:7" ht="12" customHeight="1" x14ac:dyDescent="0.2">
      <c r="A89" s="53">
        <v>2015</v>
      </c>
      <c r="B89" s="82">
        <f t="shared" si="6"/>
        <v>32403</v>
      </c>
      <c r="C89" s="336">
        <f t="shared" si="6"/>
        <v>3126</v>
      </c>
      <c r="D89" s="336">
        <f t="shared" si="6"/>
        <v>2106</v>
      </c>
      <c r="E89" s="82">
        <f t="shared" si="6"/>
        <v>0</v>
      </c>
      <c r="F89" s="336">
        <f t="shared" si="6"/>
        <v>27169</v>
      </c>
      <c r="G89" s="336">
        <f t="shared" si="6"/>
        <v>2</v>
      </c>
    </row>
    <row r="90" spans="1:7" ht="12" customHeight="1" x14ac:dyDescent="0.2">
      <c r="A90" s="53">
        <v>2016</v>
      </c>
      <c r="B90" s="82">
        <f t="shared" si="6"/>
        <v>13034</v>
      </c>
      <c r="C90" s="336">
        <f t="shared" si="6"/>
        <v>906</v>
      </c>
      <c r="D90" s="336">
        <f t="shared" si="6"/>
        <v>2713</v>
      </c>
      <c r="E90" s="82">
        <f t="shared" si="6"/>
        <v>0</v>
      </c>
      <c r="F90" s="336">
        <f t="shared" si="6"/>
        <v>9414</v>
      </c>
      <c r="G90" s="336">
        <f t="shared" si="6"/>
        <v>1</v>
      </c>
    </row>
    <row r="91" spans="1:7" ht="12" customHeight="1" x14ac:dyDescent="0.2">
      <c r="A91" s="53">
        <v>2017</v>
      </c>
      <c r="B91" s="82">
        <f t="shared" si="6"/>
        <v>7838</v>
      </c>
      <c r="C91" s="336">
        <f t="shared" si="6"/>
        <v>0</v>
      </c>
      <c r="D91" s="336">
        <f t="shared" si="6"/>
        <v>1255</v>
      </c>
      <c r="E91" s="82">
        <f t="shared" si="6"/>
        <v>0</v>
      </c>
      <c r="F91" s="336">
        <f t="shared" si="6"/>
        <v>6583</v>
      </c>
      <c r="G91" s="336">
        <f t="shared" si="6"/>
        <v>0</v>
      </c>
    </row>
    <row r="92" spans="1:7" ht="12" customHeight="1" x14ac:dyDescent="0.2">
      <c r="A92" s="53">
        <v>2018</v>
      </c>
      <c r="B92" s="82">
        <f t="shared" si="6"/>
        <v>8270</v>
      </c>
      <c r="C92" s="336">
        <f t="shared" si="6"/>
        <v>0</v>
      </c>
      <c r="D92" s="336">
        <f t="shared" si="6"/>
        <v>1052</v>
      </c>
      <c r="E92" s="82">
        <f t="shared" si="6"/>
        <v>0</v>
      </c>
      <c r="F92" s="336">
        <f t="shared" si="6"/>
        <v>7218</v>
      </c>
      <c r="G92" s="336">
        <f t="shared" si="6"/>
        <v>0</v>
      </c>
    </row>
    <row r="93" spans="1:7" ht="12" customHeight="1" x14ac:dyDescent="0.2">
      <c r="A93" s="53">
        <v>2019</v>
      </c>
      <c r="B93" s="82">
        <f t="shared" si="6"/>
        <v>16661</v>
      </c>
      <c r="C93" s="336">
        <f t="shared" si="6"/>
        <v>0</v>
      </c>
      <c r="D93" s="336">
        <f t="shared" si="6"/>
        <v>1081</v>
      </c>
      <c r="E93" s="82">
        <f t="shared" si="6"/>
        <v>0</v>
      </c>
      <c r="F93" s="336">
        <f t="shared" si="6"/>
        <v>15580</v>
      </c>
      <c r="G93" s="336">
        <f t="shared" si="6"/>
        <v>0</v>
      </c>
    </row>
    <row r="94" spans="1:7" ht="12" customHeight="1" x14ac:dyDescent="0.2">
      <c r="A94" s="53">
        <v>2020</v>
      </c>
      <c r="B94" s="82">
        <f t="shared" si="6"/>
        <v>35375</v>
      </c>
      <c r="C94" s="336">
        <f t="shared" si="6"/>
        <v>1221</v>
      </c>
      <c r="D94" s="336">
        <f t="shared" si="6"/>
        <v>5925</v>
      </c>
      <c r="E94" s="82">
        <f t="shared" si="6"/>
        <v>0</v>
      </c>
      <c r="F94" s="336">
        <f t="shared" si="6"/>
        <v>28226</v>
      </c>
      <c r="G94" s="336">
        <f t="shared" si="6"/>
        <v>3</v>
      </c>
    </row>
    <row r="95" spans="1:7" ht="12" customHeight="1" x14ac:dyDescent="0.2">
      <c r="A95" s="53">
        <v>2021</v>
      </c>
      <c r="B95" s="82">
        <f t="shared" si="6"/>
        <v>17013</v>
      </c>
      <c r="C95" s="336">
        <f t="shared" si="6"/>
        <v>0</v>
      </c>
      <c r="D95" s="336">
        <f t="shared" si="6"/>
        <v>2860</v>
      </c>
      <c r="E95" s="82">
        <f t="shared" si="6"/>
        <v>0</v>
      </c>
      <c r="F95" s="336">
        <f t="shared" si="6"/>
        <v>14153</v>
      </c>
      <c r="G95" s="336">
        <f t="shared" si="6"/>
        <v>0</v>
      </c>
    </row>
    <row r="96" spans="1:7" ht="12" customHeight="1" x14ac:dyDescent="0.2">
      <c r="A96" s="53">
        <v>2022</v>
      </c>
      <c r="B96" s="82">
        <f t="shared" si="6"/>
        <v>9347</v>
      </c>
      <c r="C96" s="336">
        <f t="shared" si="6"/>
        <v>232</v>
      </c>
      <c r="D96" s="336">
        <f t="shared" si="6"/>
        <v>1074</v>
      </c>
      <c r="E96" s="82">
        <f t="shared" si="6"/>
        <v>0</v>
      </c>
      <c r="F96" s="336">
        <f t="shared" si="6"/>
        <v>8041</v>
      </c>
      <c r="G96" s="336">
        <f t="shared" si="6"/>
        <v>0</v>
      </c>
    </row>
    <row r="97" spans="1:7" ht="12" customHeight="1" x14ac:dyDescent="0.2">
      <c r="A97" s="53">
        <v>2023</v>
      </c>
      <c r="B97" s="82">
        <f t="shared" ref="B97:G98" si="7">B58</f>
        <v>11415</v>
      </c>
      <c r="C97" s="336">
        <f t="shared" si="7"/>
        <v>0</v>
      </c>
      <c r="D97" s="336">
        <f t="shared" si="7"/>
        <v>2569</v>
      </c>
      <c r="E97" s="82">
        <f t="shared" si="7"/>
        <v>0</v>
      </c>
      <c r="F97" s="336">
        <f t="shared" si="7"/>
        <v>8845</v>
      </c>
      <c r="G97" s="336">
        <f t="shared" si="7"/>
        <v>1</v>
      </c>
    </row>
    <row r="98" spans="1:7" ht="12" customHeight="1" x14ac:dyDescent="0.2">
      <c r="A98" s="397" t="s">
        <v>1203</v>
      </c>
      <c r="B98" s="82">
        <f t="shared" si="7"/>
        <v>15105</v>
      </c>
      <c r="C98" s="336">
        <f t="shared" si="7"/>
        <v>0</v>
      </c>
      <c r="D98" s="336">
        <f t="shared" si="7"/>
        <v>1081</v>
      </c>
      <c r="E98" s="82">
        <f t="shared" si="7"/>
        <v>0</v>
      </c>
      <c r="F98" s="336">
        <f t="shared" si="7"/>
        <v>14024</v>
      </c>
      <c r="G98" s="336">
        <f t="shared" si="7"/>
        <v>0</v>
      </c>
    </row>
    <row r="99" spans="1:7" ht="12" customHeight="1" x14ac:dyDescent="0.2">
      <c r="A99" s="16" t="s">
        <v>216</v>
      </c>
      <c r="B99" s="43"/>
      <c r="C99" s="337"/>
      <c r="D99" s="337"/>
      <c r="E99" s="43"/>
      <c r="F99" s="337" t="s">
        <v>1037</v>
      </c>
      <c r="G99" s="337"/>
    </row>
    <row r="100" spans="1:7" ht="10.199999999999999" x14ac:dyDescent="0.2">
      <c r="A100" s="1000" t="str">
        <f>A61</f>
        <v>a/  Based on Columbia River fall Chinook database (Preliminary Big Sheets), WDFW, unpublished. Adult Aged fish.</v>
      </c>
      <c r="B100" s="1000"/>
      <c r="C100" s="1000"/>
      <c r="D100" s="1000"/>
      <c r="E100" s="1000"/>
      <c r="F100" s="1000"/>
      <c r="G100" s="1000"/>
    </row>
    <row r="101" spans="1:7" ht="10.199999999999999" x14ac:dyDescent="0.2">
      <c r="A101" s="1000" t="str">
        <f t="shared" ref="A101:A106" si="8">A62</f>
        <v>b/  Includes Mainstem Select Area fisheries.</v>
      </c>
      <c r="B101" s="1000"/>
      <c r="C101" s="1000"/>
      <c r="D101" s="1000"/>
      <c r="E101" s="1000"/>
      <c r="F101" s="1000"/>
      <c r="G101" s="1000"/>
    </row>
    <row r="102" spans="1:7" ht="10.199999999999999" x14ac:dyDescent="0.2">
      <c r="A102" s="1000" t="str">
        <f t="shared" si="8"/>
        <v>c/  Includes tributary catches.</v>
      </c>
      <c r="B102" s="1000"/>
      <c r="C102" s="1000"/>
      <c r="D102" s="1000"/>
      <c r="E102" s="1000"/>
      <c r="F102" s="1000"/>
      <c r="G102" s="1000"/>
    </row>
    <row r="103" spans="1:7" ht="11.25" customHeight="1" x14ac:dyDescent="0.2">
      <c r="A103" s="1000" t="str">
        <f t="shared" si="8"/>
        <v>d/ Includes mainstem commercial, ceremonial and subsistence.</v>
      </c>
      <c r="B103" s="1000"/>
      <c r="C103" s="1000"/>
      <c r="D103" s="1000"/>
      <c r="E103" s="1000"/>
      <c r="F103" s="1000"/>
      <c r="G103" s="1000"/>
    </row>
    <row r="104" spans="1:7" ht="12" customHeight="1" x14ac:dyDescent="0.2">
      <c r="A104" s="1000" t="str">
        <f t="shared" si="8"/>
        <v>e/ Natural escapement includes Sandy and Lewis rivers.</v>
      </c>
      <c r="B104" s="1000"/>
      <c r="C104" s="1000"/>
      <c r="D104" s="1000"/>
      <c r="E104" s="1000"/>
      <c r="F104" s="1000"/>
      <c r="G104" s="1000"/>
    </row>
    <row r="105" spans="1:7" ht="12" customHeight="1" x14ac:dyDescent="0.2">
      <c r="A105" s="1000" t="str">
        <f t="shared" si="8"/>
        <v>f/  Preliminary estimates based on preseason expectations.</v>
      </c>
      <c r="B105" s="1000"/>
      <c r="C105" s="1000"/>
      <c r="D105" s="1000"/>
      <c r="E105" s="1000"/>
      <c r="F105" s="1000"/>
      <c r="G105" s="1000"/>
    </row>
    <row r="106" spans="1:7" ht="24" customHeight="1" x14ac:dyDescent="0.2">
      <c r="A106" s="996" t="str">
        <f t="shared" si="8"/>
        <v>g/ Escapement objective is for North Lewis River, but escapement numbers include other fish.  The escapement objective for the North Lewis River was met for all years except 1998, 1999, 2007, 2008, and 2009.</v>
      </c>
      <c r="B106" s="996"/>
      <c r="C106" s="996"/>
      <c r="D106" s="996"/>
      <c r="E106" s="996"/>
      <c r="F106" s="996"/>
      <c r="G106" s="996"/>
    </row>
    <row r="107" spans="1:7" ht="12" customHeight="1" x14ac:dyDescent="0.2">
      <c r="A107" s="996"/>
      <c r="B107" s="996"/>
      <c r="C107" s="996"/>
      <c r="D107" s="996"/>
      <c r="E107" s="996"/>
      <c r="F107" s="996"/>
      <c r="G107" s="996"/>
    </row>
  </sheetData>
  <customSheetViews>
    <customSheetView guid="{951E20F6-66AF-4739-924D-9C0B166AA065}" showPageBreaks="1" showGridLines="0" showRuler="0">
      <pane ySplit="5" topLeftCell="A98" activePane="bottomLeft" state="frozen"/>
      <selection pane="bottomLeft" activeCell="H103" sqref="H103"/>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printArea="1" showRuler="0">
      <pane ySplit="4" topLeftCell="A86" activePane="bottomLeft" state="frozen"/>
      <selection pane="bottomLeft" activeCell="A99" sqref="A99:H126"/>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5" topLeftCell="A95" activePane="bottomLeft" state="frozen"/>
      <selection pane="bottomLeft" activeCell="A126" sqref="A98:H127"/>
      <pageMargins left="1" right="1" top="1" bottom="1" header="0.5" footer="0.5"/>
      <pageSetup orientation="landscape" r:id="rId6"/>
      <headerFooter alignWithMargins="0"/>
    </customSheetView>
    <customSheetView guid="{1BB9C890-5E21-46C2-BAFE-D361E72979A8}" showPageBreaks="1" showGridLines="0" printArea="1" showRuler="0">
      <pane ySplit="5" topLeftCell="A95" activePane="bottomLeft" state="frozen"/>
      <selection pane="bottomLeft" activeCell="A98" sqref="A98:H99"/>
      <pageMargins left="1" right="1" top="1" bottom="1" header="0.5" footer="0.5"/>
      <pageSetup orientation="landscape" r:id="rId7"/>
      <headerFooter alignWithMargins="0"/>
    </customSheetView>
    <customSheetView guid="{622B48C2-7B56-4B1F-A7B4-4660CCA8C989}" showPageBreaks="1" showGridLines="0" printArea="1" showRuler="0">
      <pane ySplit="4" topLeftCell="A93" activePane="bottomLeft" state="frozen"/>
      <selection pane="bottomLeft" activeCell="A97" sqref="A97:H97"/>
      <pageMargins left="1" right="1" top="1" bottom="1" header="0.5" footer="0.5"/>
      <pageSetup orientation="landscape" r:id="rId8"/>
      <headerFooter alignWithMargins="0"/>
    </customSheetView>
    <customSheetView guid="{BBF7E6D9-D6DC-4A8E-B6D8-078D86A9ABA9}" showPageBreaks="1" showGridLines="0" printArea="1" showRuler="0">
      <pane ySplit="5" topLeftCell="A98" activePane="bottomLeft" state="frozen"/>
      <selection pane="bottomLeft" activeCell="A99" sqref="A99:H127"/>
      <pageMargins left="1" right="1" top="1" bottom="1" header="0.5" footer="0.5"/>
      <pageSetup orientation="landscape" r:id="rId9"/>
      <headerFooter alignWithMargins="0"/>
    </customSheetView>
    <customSheetView guid="{CD5E8C7E-750A-46DA-942B-F5133C1E4099}" showPageBreaks="1" showGridLines="0" showRuler="0">
      <pane ySplit="5" topLeftCell="A98" activePane="bottomLeft" state="frozen"/>
      <selection pane="bottomLeft" activeCell="H103" sqref="H103"/>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5" topLeftCell="A98" activePane="bottomLeft" state="frozen"/>
      <selection pane="bottomLeft" activeCell="H103" sqref="H103"/>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0">
    <mergeCell ref="A107:G107"/>
    <mergeCell ref="A103:G103"/>
    <mergeCell ref="A104:G104"/>
    <mergeCell ref="A105:G105"/>
    <mergeCell ref="A106:G106"/>
    <mergeCell ref="A1:G1"/>
    <mergeCell ref="A3:A5"/>
    <mergeCell ref="B3:B5"/>
    <mergeCell ref="F4:G4"/>
    <mergeCell ref="F77:G77"/>
    <mergeCell ref="A76:A78"/>
    <mergeCell ref="B76:B78"/>
    <mergeCell ref="A61:G61"/>
    <mergeCell ref="A62:G62"/>
    <mergeCell ref="A63:G63"/>
    <mergeCell ref="A74:G74"/>
    <mergeCell ref="C77:C78"/>
    <mergeCell ref="E77:E78"/>
    <mergeCell ref="C76:E76"/>
    <mergeCell ref="A67:G67"/>
    <mergeCell ref="A100:G100"/>
    <mergeCell ref="A101:G101"/>
    <mergeCell ref="A102:G102"/>
    <mergeCell ref="A2:G2"/>
    <mergeCell ref="C3:E3"/>
    <mergeCell ref="C4:C5"/>
    <mergeCell ref="E4:E5"/>
    <mergeCell ref="A75:G75"/>
    <mergeCell ref="A64:G64"/>
    <mergeCell ref="A66:G66"/>
  </mergeCells>
  <phoneticPr fontId="0" type="noConversion"/>
  <pageMargins left="1" right="1" top="1" bottom="1" header="0.5" footer="0.5"/>
  <pageSetup orientation="portrait" r:id="rId1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L115"/>
  <sheetViews>
    <sheetView showGridLines="0" topLeftCell="A79" zoomScale="115" zoomScaleNormal="115" workbookViewId="0">
      <selection activeCell="F5" sqref="F5"/>
    </sheetView>
  </sheetViews>
  <sheetFormatPr defaultColWidth="9.109375" defaultRowHeight="12" customHeight="1" x14ac:dyDescent="0.2"/>
  <cols>
    <col min="1" max="1" width="9.6640625" style="63" customWidth="1"/>
    <col min="2" max="4" width="11" style="11" customWidth="1"/>
    <col min="5" max="5" width="10.44140625" style="11" customWidth="1"/>
    <col min="6" max="6" width="11.109375" style="11" customWidth="1"/>
    <col min="7" max="7" width="11.6640625" style="11" customWidth="1"/>
    <col min="8" max="8" width="10.88671875" style="11" bestFit="1" customWidth="1"/>
    <col min="9" max="9" width="10.88671875" style="13" bestFit="1" customWidth="1"/>
    <col min="10" max="16384" width="9.109375" style="123"/>
  </cols>
  <sheetData>
    <row r="1" spans="1:38" s="321" customFormat="1" ht="12" customHeight="1" x14ac:dyDescent="0.2">
      <c r="A1" s="134"/>
      <c r="AG1" s="123"/>
    </row>
    <row r="2" spans="1:38" s="321" customFormat="1" ht="25.95" customHeight="1" x14ac:dyDescent="0.25">
      <c r="A2" s="1013" t="s">
        <v>896</v>
      </c>
      <c r="B2" s="1013"/>
      <c r="C2" s="1013"/>
      <c r="D2" s="1013"/>
      <c r="E2" s="1013"/>
      <c r="F2" s="1013"/>
      <c r="G2" s="1013"/>
      <c r="H2" s="1013"/>
      <c r="I2" s="1013"/>
      <c r="AG2"/>
      <c r="AH2"/>
      <c r="AI2"/>
      <c r="AJ2"/>
      <c r="AK2"/>
      <c r="AL2"/>
    </row>
    <row r="3" spans="1:38" s="321" customFormat="1" ht="12.6" x14ac:dyDescent="0.25">
      <c r="A3" s="134"/>
      <c r="C3" s="1059" t="s">
        <v>198</v>
      </c>
      <c r="D3" s="1059"/>
      <c r="AG3"/>
      <c r="AH3"/>
      <c r="AI3"/>
      <c r="AJ3"/>
      <c r="AK3"/>
      <c r="AL3"/>
    </row>
    <row r="4" spans="1:38" s="321" customFormat="1" ht="12" customHeight="1" x14ac:dyDescent="0.2">
      <c r="A4" s="1009" t="s">
        <v>850</v>
      </c>
      <c r="B4" s="1031" t="s">
        <v>842</v>
      </c>
      <c r="C4" s="1031" t="s">
        <v>907</v>
      </c>
      <c r="E4" s="1044" t="s">
        <v>857</v>
      </c>
      <c r="F4" s="1060" t="s">
        <v>860</v>
      </c>
      <c r="G4" s="1060"/>
      <c r="H4" s="1058" t="s">
        <v>35</v>
      </c>
      <c r="I4" s="1058"/>
    </row>
    <row r="5" spans="1:38" s="321" customFormat="1" ht="17.25" customHeight="1" x14ac:dyDescent="0.2">
      <c r="A5" s="1029"/>
      <c r="B5" s="1031"/>
      <c r="C5" s="1032"/>
      <c r="D5" s="1147" t="s">
        <v>40</v>
      </c>
      <c r="E5" s="1045"/>
      <c r="F5" s="1147" t="s">
        <v>854</v>
      </c>
      <c r="G5" s="52" t="s">
        <v>858</v>
      </c>
      <c r="H5" s="403" t="s">
        <v>859</v>
      </c>
      <c r="I5" s="403" t="s">
        <v>855</v>
      </c>
    </row>
    <row r="6" spans="1:38" ht="12" customHeight="1" x14ac:dyDescent="0.2">
      <c r="A6" s="90">
        <v>1971</v>
      </c>
      <c r="B6" s="359"/>
      <c r="C6" s="359"/>
      <c r="D6" s="359"/>
      <c r="E6" s="359"/>
      <c r="F6" s="359"/>
      <c r="G6" s="360"/>
      <c r="H6" s="360"/>
      <c r="I6" s="360"/>
    </row>
    <row r="7" spans="1:38" ht="12" customHeight="1" x14ac:dyDescent="0.2">
      <c r="A7" s="90">
        <v>1972</v>
      </c>
      <c r="B7" s="359"/>
      <c r="C7" s="359"/>
      <c r="D7" s="359"/>
      <c r="E7" s="359"/>
      <c r="F7" s="359"/>
      <c r="G7" s="360"/>
      <c r="H7" s="360"/>
      <c r="I7" s="360"/>
    </row>
    <row r="8" spans="1:38" ht="12" customHeight="1" x14ac:dyDescent="0.2">
      <c r="A8" s="90">
        <v>1973</v>
      </c>
      <c r="B8" s="359"/>
      <c r="C8" s="359"/>
      <c r="D8" s="359"/>
      <c r="E8" s="359"/>
      <c r="F8" s="359"/>
      <c r="G8" s="360"/>
      <c r="H8" s="360"/>
      <c r="I8" s="360"/>
    </row>
    <row r="9" spans="1:38" ht="12" customHeight="1" x14ac:dyDescent="0.2">
      <c r="A9" s="90">
        <v>1974</v>
      </c>
      <c r="B9" s="309">
        <v>105700</v>
      </c>
      <c r="C9" s="310">
        <v>37900</v>
      </c>
      <c r="D9" s="310">
        <v>300</v>
      </c>
      <c r="E9" s="309">
        <v>67600</v>
      </c>
      <c r="F9" s="345"/>
      <c r="G9" s="310">
        <v>29000</v>
      </c>
      <c r="H9" s="310">
        <v>2900</v>
      </c>
      <c r="I9" s="310">
        <v>17000</v>
      </c>
    </row>
    <row r="10" spans="1:38" ht="12" customHeight="1" x14ac:dyDescent="0.2">
      <c r="A10" s="90">
        <v>1975</v>
      </c>
      <c r="B10" s="309">
        <v>105700</v>
      </c>
      <c r="C10" s="310">
        <v>37900</v>
      </c>
      <c r="D10" s="310">
        <v>300</v>
      </c>
      <c r="E10" s="309">
        <v>67600</v>
      </c>
      <c r="F10" s="345"/>
      <c r="G10" s="310">
        <v>29000</v>
      </c>
      <c r="H10" s="310">
        <v>2900</v>
      </c>
      <c r="I10" s="310">
        <v>17000</v>
      </c>
    </row>
    <row r="11" spans="1:38" ht="12" customHeight="1" x14ac:dyDescent="0.2">
      <c r="A11" s="90">
        <v>1976</v>
      </c>
      <c r="B11" s="144">
        <v>182200</v>
      </c>
      <c r="C11" s="34">
        <v>40000</v>
      </c>
      <c r="D11" s="34">
        <v>200</v>
      </c>
      <c r="E11" s="144">
        <v>142100</v>
      </c>
      <c r="F11" s="345"/>
      <c r="G11" s="34">
        <v>65600</v>
      </c>
      <c r="H11" s="34">
        <v>3100</v>
      </c>
      <c r="I11" s="34">
        <v>24600</v>
      </c>
    </row>
    <row r="12" spans="1:38" ht="12" customHeight="1" x14ac:dyDescent="0.2">
      <c r="A12" s="90">
        <v>1977</v>
      </c>
      <c r="B12" s="144">
        <v>107700</v>
      </c>
      <c r="C12" s="34">
        <v>41500</v>
      </c>
      <c r="D12" s="34">
        <v>100</v>
      </c>
      <c r="E12" s="144">
        <v>66100</v>
      </c>
      <c r="F12" s="345"/>
      <c r="G12" s="34">
        <v>19400</v>
      </c>
      <c r="H12" s="34">
        <v>1300</v>
      </c>
      <c r="I12" s="34">
        <v>21500</v>
      </c>
    </row>
    <row r="13" spans="1:38" ht="12" customHeight="1" x14ac:dyDescent="0.2">
      <c r="A13" s="90">
        <v>1978</v>
      </c>
      <c r="B13" s="144">
        <v>99700</v>
      </c>
      <c r="C13" s="34">
        <v>23400</v>
      </c>
      <c r="D13" s="34">
        <v>200</v>
      </c>
      <c r="E13" s="144">
        <v>76200</v>
      </c>
      <c r="F13" s="345"/>
      <c r="G13" s="34">
        <v>25500</v>
      </c>
      <c r="H13" s="34">
        <v>2400</v>
      </c>
      <c r="I13" s="34">
        <v>18000</v>
      </c>
    </row>
    <row r="14" spans="1:38" ht="12" customHeight="1" x14ac:dyDescent="0.2">
      <c r="A14" s="90">
        <v>1979</v>
      </c>
      <c r="B14" s="144">
        <v>95200</v>
      </c>
      <c r="C14" s="34">
        <v>22300</v>
      </c>
      <c r="D14" s="34">
        <v>100</v>
      </c>
      <c r="E14" s="144">
        <v>72800</v>
      </c>
      <c r="F14" s="345"/>
      <c r="G14" s="34">
        <v>28800</v>
      </c>
      <c r="H14" s="34">
        <v>1900</v>
      </c>
      <c r="I14" s="34">
        <v>18800</v>
      </c>
    </row>
    <row r="15" spans="1:38" ht="12" customHeight="1" x14ac:dyDescent="0.2">
      <c r="A15" s="90">
        <v>1980</v>
      </c>
      <c r="B15" s="144">
        <v>97812</v>
      </c>
      <c r="C15" s="34">
        <v>31769</v>
      </c>
      <c r="D15" s="34">
        <v>53</v>
      </c>
      <c r="E15" s="144">
        <v>57800</v>
      </c>
      <c r="F15" s="345"/>
      <c r="G15" s="34">
        <v>23367</v>
      </c>
      <c r="H15" s="34">
        <v>10719</v>
      </c>
      <c r="I15" s="34">
        <v>26958</v>
      </c>
    </row>
    <row r="16" spans="1:38" ht="12" customHeight="1" x14ac:dyDescent="0.2">
      <c r="A16" s="90">
        <v>1981</v>
      </c>
      <c r="B16" s="144">
        <v>86315</v>
      </c>
      <c r="C16" s="34">
        <v>3435</v>
      </c>
      <c r="D16" s="34">
        <v>0</v>
      </c>
      <c r="E16" s="144">
        <v>75600</v>
      </c>
      <c r="F16" s="345"/>
      <c r="G16" s="34">
        <v>33087</v>
      </c>
      <c r="H16" s="34">
        <v>8856</v>
      </c>
      <c r="I16" s="34">
        <v>25073</v>
      </c>
    </row>
    <row r="17" spans="1:9" ht="12" customHeight="1" x14ac:dyDescent="0.2">
      <c r="A17" s="90">
        <v>1982</v>
      </c>
      <c r="B17" s="144">
        <v>120726</v>
      </c>
      <c r="C17" s="34">
        <v>35700</v>
      </c>
      <c r="D17" s="34">
        <v>300</v>
      </c>
      <c r="E17" s="144">
        <v>80700</v>
      </c>
      <c r="F17" s="345"/>
      <c r="G17" s="34">
        <v>48900</v>
      </c>
      <c r="H17" s="34">
        <v>2500</v>
      </c>
      <c r="I17" s="34">
        <v>29400</v>
      </c>
    </row>
    <row r="18" spans="1:9" ht="12" customHeight="1" x14ac:dyDescent="0.2">
      <c r="A18" s="90">
        <v>1983</v>
      </c>
      <c r="B18" s="144">
        <v>28899</v>
      </c>
      <c r="C18" s="34">
        <v>3600</v>
      </c>
      <c r="D18" s="34">
        <v>100</v>
      </c>
      <c r="E18" s="144">
        <v>24600</v>
      </c>
      <c r="F18" s="345"/>
      <c r="G18" s="34">
        <v>7900</v>
      </c>
      <c r="H18" s="34">
        <v>1000</v>
      </c>
      <c r="I18" s="34">
        <v>10100</v>
      </c>
    </row>
    <row r="19" spans="1:9" ht="12" customHeight="1" x14ac:dyDescent="0.2">
      <c r="A19" s="90">
        <v>1984</v>
      </c>
      <c r="B19" s="144">
        <v>47536</v>
      </c>
      <c r="C19" s="34">
        <v>5900</v>
      </c>
      <c r="D19" s="34">
        <v>2300</v>
      </c>
      <c r="E19" s="144">
        <v>38100</v>
      </c>
      <c r="F19" s="345"/>
      <c r="G19" s="34">
        <v>19200</v>
      </c>
      <c r="H19" s="34">
        <v>700</v>
      </c>
      <c r="I19" s="34">
        <v>9600</v>
      </c>
    </row>
    <row r="20" spans="1:9" ht="12" customHeight="1" x14ac:dyDescent="0.2">
      <c r="A20" s="90">
        <v>1985</v>
      </c>
      <c r="B20" s="144">
        <v>33234</v>
      </c>
      <c r="C20" s="34">
        <v>100</v>
      </c>
      <c r="D20" s="34">
        <v>200</v>
      </c>
      <c r="E20" s="144">
        <v>29900</v>
      </c>
      <c r="F20" s="345"/>
      <c r="G20" s="34">
        <v>14100</v>
      </c>
      <c r="H20" s="34">
        <v>500</v>
      </c>
      <c r="I20" s="34">
        <v>5600</v>
      </c>
    </row>
    <row r="21" spans="1:9" ht="12" customHeight="1" x14ac:dyDescent="0.2">
      <c r="A21" s="90">
        <v>1986</v>
      </c>
      <c r="B21" s="144">
        <v>16577</v>
      </c>
      <c r="C21" s="34">
        <v>4100</v>
      </c>
      <c r="D21" s="34">
        <v>400</v>
      </c>
      <c r="E21" s="144">
        <v>8700</v>
      </c>
      <c r="F21" s="345"/>
      <c r="G21" s="34">
        <v>5700</v>
      </c>
      <c r="H21" s="34">
        <v>900</v>
      </c>
      <c r="I21" s="34">
        <v>4100</v>
      </c>
    </row>
    <row r="22" spans="1:9" ht="12" customHeight="1" x14ac:dyDescent="0.2">
      <c r="A22" s="90">
        <v>1987</v>
      </c>
      <c r="B22" s="144">
        <v>9076</v>
      </c>
      <c r="C22" s="34">
        <v>1600</v>
      </c>
      <c r="D22" s="34">
        <v>1200</v>
      </c>
      <c r="E22" s="144">
        <v>4500</v>
      </c>
      <c r="F22" s="345"/>
      <c r="G22" s="34">
        <v>1700</v>
      </c>
      <c r="H22" s="34">
        <v>1300</v>
      </c>
      <c r="I22" s="34">
        <v>2700</v>
      </c>
    </row>
    <row r="23" spans="1:9" ht="12" customHeight="1" x14ac:dyDescent="0.2">
      <c r="A23" s="90">
        <v>1988</v>
      </c>
      <c r="B23" s="144">
        <v>11982</v>
      </c>
      <c r="C23" s="34">
        <v>3200</v>
      </c>
      <c r="D23" s="34">
        <v>300</v>
      </c>
      <c r="E23" s="144">
        <v>6000</v>
      </c>
      <c r="F23" s="664"/>
      <c r="G23" s="34">
        <v>2900</v>
      </c>
      <c r="H23" s="34">
        <v>1600</v>
      </c>
      <c r="I23" s="34">
        <v>3700</v>
      </c>
    </row>
    <row r="24" spans="1:9" ht="12" customHeight="1" x14ac:dyDescent="0.2">
      <c r="A24" s="90">
        <v>1989</v>
      </c>
      <c r="B24" s="144">
        <v>26842</v>
      </c>
      <c r="C24" s="34">
        <v>4600</v>
      </c>
      <c r="D24" s="34">
        <v>1577</v>
      </c>
      <c r="E24" s="144">
        <v>18300</v>
      </c>
      <c r="F24" s="34">
        <v>216</v>
      </c>
      <c r="G24" s="34">
        <v>12700</v>
      </c>
      <c r="H24" s="34">
        <v>2700</v>
      </c>
      <c r="I24" s="34">
        <v>4300</v>
      </c>
    </row>
    <row r="25" spans="1:9" ht="12" customHeight="1" x14ac:dyDescent="0.2">
      <c r="A25" s="90">
        <v>1990</v>
      </c>
      <c r="B25" s="144">
        <v>18890</v>
      </c>
      <c r="C25" s="34">
        <v>1100</v>
      </c>
      <c r="D25" s="34">
        <v>369</v>
      </c>
      <c r="E25" s="144">
        <v>13500</v>
      </c>
      <c r="F25" s="34">
        <v>49</v>
      </c>
      <c r="G25" s="34">
        <v>7400</v>
      </c>
      <c r="H25" s="34">
        <v>1000</v>
      </c>
      <c r="I25" s="34">
        <v>8200</v>
      </c>
    </row>
    <row r="26" spans="1:9" ht="12" customHeight="1" x14ac:dyDescent="0.2">
      <c r="A26" s="90">
        <v>1991</v>
      </c>
      <c r="B26" s="144">
        <v>52353</v>
      </c>
      <c r="C26" s="34">
        <v>4300</v>
      </c>
      <c r="D26" s="34">
        <v>3181</v>
      </c>
      <c r="E26" s="144">
        <v>41618</v>
      </c>
      <c r="F26" s="34">
        <v>71</v>
      </c>
      <c r="G26" s="34">
        <v>21000</v>
      </c>
      <c r="H26" s="34">
        <v>1300</v>
      </c>
      <c r="I26" s="34">
        <v>12400</v>
      </c>
    </row>
    <row r="27" spans="1:9" ht="12" customHeight="1" x14ac:dyDescent="0.2">
      <c r="A27" s="90">
        <v>1992</v>
      </c>
      <c r="B27" s="144">
        <v>29477</v>
      </c>
      <c r="C27" s="34">
        <v>1000</v>
      </c>
      <c r="D27" s="34">
        <v>1400</v>
      </c>
      <c r="E27" s="144">
        <v>24700</v>
      </c>
      <c r="F27" s="34">
        <v>67</v>
      </c>
      <c r="G27" s="34">
        <v>9700</v>
      </c>
      <c r="H27" s="34">
        <v>1300</v>
      </c>
      <c r="I27" s="34">
        <v>8800</v>
      </c>
    </row>
    <row r="28" spans="1:9" ht="12" customHeight="1" x14ac:dyDescent="0.2">
      <c r="A28" s="90">
        <v>1993</v>
      </c>
      <c r="B28" s="144">
        <v>16837</v>
      </c>
      <c r="C28" s="34">
        <v>900</v>
      </c>
      <c r="D28" s="34">
        <v>901</v>
      </c>
      <c r="E28" s="144">
        <v>13400</v>
      </c>
      <c r="F28" s="34">
        <v>96</v>
      </c>
      <c r="G28" s="34">
        <v>5100</v>
      </c>
      <c r="H28" s="34">
        <v>1400</v>
      </c>
      <c r="I28" s="34">
        <v>7900</v>
      </c>
    </row>
    <row r="29" spans="1:9" ht="12" customHeight="1" x14ac:dyDescent="0.2">
      <c r="A29" s="90">
        <v>1994</v>
      </c>
      <c r="B29" s="144">
        <v>18473</v>
      </c>
      <c r="C29" s="34" t="s">
        <v>185</v>
      </c>
      <c r="D29" s="34">
        <v>0</v>
      </c>
      <c r="E29" s="144">
        <v>15800</v>
      </c>
      <c r="F29" s="34">
        <v>166</v>
      </c>
      <c r="G29" s="34">
        <v>5000</v>
      </c>
      <c r="H29" s="34">
        <v>1900</v>
      </c>
      <c r="I29" s="34">
        <v>10300</v>
      </c>
    </row>
    <row r="30" spans="1:9" ht="12" customHeight="1" x14ac:dyDescent="0.2">
      <c r="A30" s="90">
        <v>1995</v>
      </c>
      <c r="B30" s="144">
        <v>33821</v>
      </c>
      <c r="C30" s="34" t="s">
        <v>185</v>
      </c>
      <c r="D30" s="34">
        <v>183</v>
      </c>
      <c r="E30" s="144">
        <v>32300</v>
      </c>
      <c r="F30" s="34">
        <v>232</v>
      </c>
      <c r="G30" s="34">
        <v>16000</v>
      </c>
      <c r="H30" s="34">
        <v>1400</v>
      </c>
      <c r="I30" s="34">
        <v>9100</v>
      </c>
    </row>
    <row r="31" spans="1:9" ht="12" customHeight="1" x14ac:dyDescent="0.2">
      <c r="A31" s="90">
        <v>1996</v>
      </c>
      <c r="B31" s="144">
        <v>33137</v>
      </c>
      <c r="C31" s="34">
        <v>1700</v>
      </c>
      <c r="D31" s="34">
        <v>753</v>
      </c>
      <c r="E31" s="144">
        <v>30300</v>
      </c>
      <c r="F31" s="34">
        <v>134</v>
      </c>
      <c r="G31" s="34">
        <v>21100</v>
      </c>
      <c r="H31" s="34">
        <v>1300</v>
      </c>
      <c r="I31" s="34">
        <v>7700</v>
      </c>
    </row>
    <row r="32" spans="1:9" ht="12" customHeight="1" x14ac:dyDescent="0.2">
      <c r="A32" s="90">
        <v>1997</v>
      </c>
      <c r="B32" s="144">
        <v>27377</v>
      </c>
      <c r="C32" s="34">
        <v>0</v>
      </c>
      <c r="D32" s="34">
        <v>2611</v>
      </c>
      <c r="E32" s="144">
        <v>23300</v>
      </c>
      <c r="F32" s="34">
        <v>370</v>
      </c>
      <c r="G32" s="34">
        <v>10329</v>
      </c>
      <c r="H32" s="34">
        <v>4612</v>
      </c>
      <c r="I32" s="34">
        <v>8688</v>
      </c>
    </row>
    <row r="33" spans="1:9" ht="12" customHeight="1" x14ac:dyDescent="0.2">
      <c r="A33" s="90">
        <v>1998</v>
      </c>
      <c r="B33" s="144">
        <v>20158</v>
      </c>
      <c r="C33" s="34">
        <v>197</v>
      </c>
      <c r="D33" s="34">
        <v>2407</v>
      </c>
      <c r="E33" s="144">
        <v>17100</v>
      </c>
      <c r="F33" s="34">
        <v>149</v>
      </c>
      <c r="G33" s="34">
        <v>6592</v>
      </c>
      <c r="H33" s="34">
        <v>2731</v>
      </c>
      <c r="I33" s="34">
        <v>3224</v>
      </c>
    </row>
    <row r="34" spans="1:9" ht="12" customHeight="1" x14ac:dyDescent="0.2">
      <c r="A34" s="90">
        <v>1999</v>
      </c>
      <c r="B34" s="144">
        <v>50189</v>
      </c>
      <c r="C34" s="34">
        <v>258</v>
      </c>
      <c r="D34" s="34">
        <v>2238</v>
      </c>
      <c r="E34" s="144">
        <v>46800</v>
      </c>
      <c r="F34" s="34">
        <v>379</v>
      </c>
      <c r="G34" s="34">
        <v>28197</v>
      </c>
      <c r="H34" s="34">
        <v>3338</v>
      </c>
      <c r="I34" s="34">
        <v>14488</v>
      </c>
    </row>
    <row r="35" spans="1:9" ht="12" customHeight="1" x14ac:dyDescent="0.2">
      <c r="A35" s="90">
        <v>2000</v>
      </c>
      <c r="B35" s="144">
        <v>20527</v>
      </c>
      <c r="C35" s="34">
        <v>1141</v>
      </c>
      <c r="D35" s="34">
        <v>400</v>
      </c>
      <c r="E35" s="144">
        <v>18400</v>
      </c>
      <c r="F35" s="34">
        <v>497</v>
      </c>
      <c r="G35" s="34">
        <v>7902.5650136665363</v>
      </c>
      <c r="H35" s="34">
        <v>4085</v>
      </c>
      <c r="I35" s="34">
        <v>6257</v>
      </c>
    </row>
    <row r="36" spans="1:9" ht="12" customHeight="1" x14ac:dyDescent="0.2">
      <c r="A36" s="90">
        <v>2001</v>
      </c>
      <c r="B36" s="144">
        <v>124951</v>
      </c>
      <c r="C36" s="34">
        <v>3693</v>
      </c>
      <c r="D36" s="34">
        <v>3159</v>
      </c>
      <c r="E36" s="144">
        <v>115800</v>
      </c>
      <c r="F36" s="34">
        <v>143</v>
      </c>
      <c r="G36" s="34">
        <v>52123.739099280327</v>
      </c>
      <c r="H36" s="34">
        <v>5063</v>
      </c>
      <c r="I36" s="34">
        <v>36663</v>
      </c>
    </row>
    <row r="37" spans="1:9" ht="12" customHeight="1" x14ac:dyDescent="0.2">
      <c r="A37" s="90">
        <v>2002</v>
      </c>
      <c r="B37" s="144">
        <v>158299.37565352631</v>
      </c>
      <c r="C37" s="34">
        <v>11485</v>
      </c>
      <c r="D37" s="34">
        <v>5790</v>
      </c>
      <c r="E37" s="144">
        <v>145200</v>
      </c>
      <c r="F37" s="34">
        <v>864</v>
      </c>
      <c r="G37" s="34">
        <v>48349.846669548679</v>
      </c>
      <c r="H37" s="34">
        <v>8069</v>
      </c>
      <c r="I37" s="34">
        <v>67436</v>
      </c>
    </row>
    <row r="38" spans="1:9" ht="12" customHeight="1" x14ac:dyDescent="0.2">
      <c r="A38" s="90">
        <v>2003</v>
      </c>
      <c r="B38" s="144">
        <v>180592</v>
      </c>
      <c r="C38" s="34">
        <v>9850</v>
      </c>
      <c r="D38" s="34">
        <v>6593</v>
      </c>
      <c r="E38" s="144">
        <v>161735</v>
      </c>
      <c r="F38" s="34">
        <v>1066</v>
      </c>
      <c r="G38" s="34">
        <v>48203.949298927626</v>
      </c>
      <c r="H38" s="34">
        <v>27894</v>
      </c>
      <c r="I38" s="34">
        <v>56935</v>
      </c>
    </row>
    <row r="39" spans="1:9" ht="12" customHeight="1" x14ac:dyDescent="0.2">
      <c r="A39" s="90">
        <v>2004</v>
      </c>
      <c r="B39" s="144">
        <v>175245</v>
      </c>
      <c r="C39" s="34">
        <v>3690</v>
      </c>
      <c r="D39" s="34">
        <v>5074</v>
      </c>
      <c r="E39" s="144">
        <v>164482</v>
      </c>
      <c r="F39" s="34">
        <v>540</v>
      </c>
      <c r="G39" s="34">
        <v>59941.186441115991</v>
      </c>
      <c r="H39" s="34">
        <v>14084</v>
      </c>
      <c r="I39" s="34">
        <v>68932</v>
      </c>
    </row>
    <row r="40" spans="1:9" ht="12" customHeight="1" x14ac:dyDescent="0.2">
      <c r="A40" s="90">
        <v>2005</v>
      </c>
      <c r="B40" s="144">
        <v>103526.11100261552</v>
      </c>
      <c r="C40" s="34">
        <v>3981</v>
      </c>
      <c r="D40" s="34">
        <v>2514.6</v>
      </c>
      <c r="E40" s="144">
        <v>98322</v>
      </c>
      <c r="F40" s="34">
        <v>534</v>
      </c>
      <c r="G40" s="34">
        <v>49471</v>
      </c>
      <c r="H40" s="34">
        <v>4667</v>
      </c>
      <c r="I40" s="34">
        <v>31977</v>
      </c>
    </row>
    <row r="41" spans="1:9" ht="12" customHeight="1" x14ac:dyDescent="0.2">
      <c r="A41" s="90">
        <v>2006</v>
      </c>
      <c r="B41" s="144">
        <v>27917</v>
      </c>
      <c r="C41" s="34">
        <v>1774</v>
      </c>
      <c r="D41" s="34">
        <v>195</v>
      </c>
      <c r="E41" s="144">
        <v>21197</v>
      </c>
      <c r="F41" s="34">
        <v>459</v>
      </c>
      <c r="G41" s="34">
        <v>13399.921009701511</v>
      </c>
      <c r="H41" s="34">
        <v>1931</v>
      </c>
      <c r="I41" s="34">
        <v>9889</v>
      </c>
    </row>
    <row r="42" spans="1:9" ht="12" customHeight="1" x14ac:dyDescent="0.2">
      <c r="A42" s="90">
        <v>2007</v>
      </c>
      <c r="B42" s="144">
        <v>14549</v>
      </c>
      <c r="C42" s="34">
        <v>474</v>
      </c>
      <c r="D42" s="34">
        <v>0</v>
      </c>
      <c r="E42" s="144">
        <v>13072</v>
      </c>
      <c r="F42" s="34">
        <v>306</v>
      </c>
      <c r="G42" s="34">
        <v>5034</v>
      </c>
      <c r="H42" s="34">
        <v>2870</v>
      </c>
      <c r="I42" s="34">
        <v>5899</v>
      </c>
    </row>
    <row r="43" spans="1:9" ht="12" customHeight="1" x14ac:dyDescent="0.2">
      <c r="A43" s="90">
        <v>2008</v>
      </c>
      <c r="B43" s="144">
        <v>93859.50458130824</v>
      </c>
      <c r="C43" s="34">
        <v>7100</v>
      </c>
      <c r="D43" s="34">
        <v>3326</v>
      </c>
      <c r="E43" s="144">
        <v>82331</v>
      </c>
      <c r="F43" s="34">
        <v>200</v>
      </c>
      <c r="G43" s="34">
        <v>43932.700854700852</v>
      </c>
      <c r="H43" s="34">
        <v>2765</v>
      </c>
      <c r="I43" s="34">
        <v>33722</v>
      </c>
    </row>
    <row r="44" spans="1:9" ht="12" customHeight="1" x14ac:dyDescent="0.2">
      <c r="A44" s="162">
        <v>2009</v>
      </c>
      <c r="B44" s="149">
        <v>48969.619702066469</v>
      </c>
      <c r="C44" s="150">
        <v>5262</v>
      </c>
      <c r="D44" s="150">
        <v>1098</v>
      </c>
      <c r="E44" s="149">
        <v>40268</v>
      </c>
      <c r="F44" s="150">
        <v>425</v>
      </c>
      <c r="G44" s="150">
        <v>21621.747278366751</v>
      </c>
      <c r="H44" s="150">
        <v>4103</v>
      </c>
      <c r="I44" s="150">
        <v>13680</v>
      </c>
    </row>
    <row r="45" spans="1:9" ht="12" customHeight="1" x14ac:dyDescent="0.2">
      <c r="A45" s="162">
        <v>2010</v>
      </c>
      <c r="B45" s="149">
        <v>130767.49018037648</v>
      </c>
      <c r="C45" s="150">
        <v>11236</v>
      </c>
      <c r="D45" s="150">
        <v>2650</v>
      </c>
      <c r="E45" s="149">
        <v>114666</v>
      </c>
      <c r="F45" s="150">
        <v>649</v>
      </c>
      <c r="G45" s="150">
        <v>58824.369528421448</v>
      </c>
      <c r="H45" s="150">
        <v>4843</v>
      </c>
      <c r="I45" s="150">
        <v>45279</v>
      </c>
    </row>
    <row r="46" spans="1:9" ht="12" customHeight="1" x14ac:dyDescent="0.2">
      <c r="A46" s="162">
        <v>2011</v>
      </c>
      <c r="B46" s="149">
        <v>70096.143021246113</v>
      </c>
      <c r="C46" s="150">
        <v>12196</v>
      </c>
      <c r="D46" s="150">
        <v>802</v>
      </c>
      <c r="E46" s="149">
        <v>53655</v>
      </c>
      <c r="F46" s="150">
        <v>440</v>
      </c>
      <c r="G46" s="150">
        <v>28800.912526997839</v>
      </c>
      <c r="H46" s="150">
        <v>10283</v>
      </c>
      <c r="I46" s="150">
        <v>17092</v>
      </c>
    </row>
    <row r="47" spans="1:9" ht="12" customHeight="1" x14ac:dyDescent="0.2">
      <c r="A47" s="162">
        <v>2012</v>
      </c>
      <c r="B47" s="149">
        <v>56946.711280890879</v>
      </c>
      <c r="C47" s="150">
        <v>7983</v>
      </c>
      <c r="D47" s="150">
        <v>3067</v>
      </c>
      <c r="E47" s="149">
        <v>44076</v>
      </c>
      <c r="F47" s="150">
        <v>319</v>
      </c>
      <c r="G47" s="150">
        <v>14223.474703606425</v>
      </c>
      <c r="H47" s="150">
        <v>5063</v>
      </c>
      <c r="I47" s="150">
        <v>26255</v>
      </c>
    </row>
    <row r="48" spans="1:9" ht="12" customHeight="1" x14ac:dyDescent="0.2">
      <c r="A48" s="162">
        <v>2013</v>
      </c>
      <c r="B48" s="149">
        <v>86707.182464342288</v>
      </c>
      <c r="C48" s="150">
        <v>15823</v>
      </c>
      <c r="D48" s="150">
        <v>3087.0842145179795</v>
      </c>
      <c r="E48" s="149">
        <v>62525</v>
      </c>
      <c r="F48" s="150">
        <v>113</v>
      </c>
      <c r="G48" s="150">
        <v>29745.869383232795</v>
      </c>
      <c r="H48" s="150">
        <v>10074</v>
      </c>
      <c r="I48" s="150">
        <v>16307</v>
      </c>
    </row>
    <row r="49" spans="1:9" ht="12" customHeight="1" x14ac:dyDescent="0.2">
      <c r="A49" s="162">
        <v>2014</v>
      </c>
      <c r="B49" s="149">
        <v>126999.70802598841</v>
      </c>
      <c r="C49" s="150">
        <v>22813</v>
      </c>
      <c r="D49" s="150">
        <v>4753.2364328852191</v>
      </c>
      <c r="E49" s="149">
        <v>81030</v>
      </c>
      <c r="F49" s="150">
        <v>783</v>
      </c>
      <c r="G49" s="150">
        <v>54740.020891396052</v>
      </c>
      <c r="H49" s="150">
        <v>16655</v>
      </c>
      <c r="I49" s="150">
        <v>24112</v>
      </c>
    </row>
    <row r="50" spans="1:9" ht="12" customHeight="1" x14ac:dyDescent="0.2">
      <c r="A50" s="90">
        <v>2015</v>
      </c>
      <c r="B50" s="149">
        <v>166370.10759507658</v>
      </c>
      <c r="C50" s="150">
        <v>22767</v>
      </c>
      <c r="D50" s="150">
        <v>8309</v>
      </c>
      <c r="E50" s="149">
        <v>111900</v>
      </c>
      <c r="F50" s="150">
        <v>360</v>
      </c>
      <c r="G50" s="150">
        <v>67922.222222222219</v>
      </c>
      <c r="H50" s="150">
        <v>22319</v>
      </c>
      <c r="I50" s="150">
        <v>43246</v>
      </c>
    </row>
    <row r="51" spans="1:9" ht="12" customHeight="1" x14ac:dyDescent="0.2">
      <c r="A51" s="90">
        <v>2016</v>
      </c>
      <c r="B51" s="149">
        <v>44554</v>
      </c>
      <c r="C51" s="150">
        <v>8745</v>
      </c>
      <c r="D51" s="150">
        <v>1834</v>
      </c>
      <c r="E51" s="149">
        <v>31663</v>
      </c>
      <c r="F51" s="150">
        <v>543</v>
      </c>
      <c r="G51" s="150">
        <v>19256</v>
      </c>
      <c r="H51" s="150">
        <v>5064</v>
      </c>
      <c r="I51" s="150">
        <v>9037</v>
      </c>
    </row>
    <row r="52" spans="1:9" ht="12" customHeight="1" x14ac:dyDescent="0.2">
      <c r="A52" s="90">
        <v>2017</v>
      </c>
      <c r="B52" s="149">
        <v>48227</v>
      </c>
      <c r="C52" s="150">
        <v>4949</v>
      </c>
      <c r="D52" s="150">
        <v>5266</v>
      </c>
      <c r="E52" s="149">
        <v>38012</v>
      </c>
      <c r="F52" s="150">
        <v>707</v>
      </c>
      <c r="G52" s="150">
        <v>21332</v>
      </c>
      <c r="H52" s="150">
        <v>1547</v>
      </c>
      <c r="I52" s="150">
        <v>12443</v>
      </c>
    </row>
    <row r="53" spans="1:9" ht="12" customHeight="1" x14ac:dyDescent="0.2">
      <c r="A53" s="90">
        <v>2018</v>
      </c>
      <c r="B53" s="149">
        <v>28861</v>
      </c>
      <c r="C53" s="150">
        <v>2786</v>
      </c>
      <c r="D53" s="150">
        <v>2603</v>
      </c>
      <c r="E53" s="149">
        <v>23472</v>
      </c>
      <c r="F53" s="150">
        <v>33</v>
      </c>
      <c r="G53" s="150">
        <v>10581</v>
      </c>
      <c r="H53" s="150">
        <v>336</v>
      </c>
      <c r="I53" s="150">
        <v>12512</v>
      </c>
    </row>
    <row r="54" spans="1:9" ht="12" customHeight="1" x14ac:dyDescent="0.2">
      <c r="A54" s="90">
        <v>2019</v>
      </c>
      <c r="B54" s="149">
        <v>28953</v>
      </c>
      <c r="C54" s="150">
        <v>1537</v>
      </c>
      <c r="D54" s="150">
        <v>1888</v>
      </c>
      <c r="E54" s="149">
        <v>25424</v>
      </c>
      <c r="F54" s="150">
        <v>624</v>
      </c>
      <c r="G54" s="150">
        <v>10790</v>
      </c>
      <c r="H54" s="150">
        <v>1606</v>
      </c>
      <c r="I54" s="150">
        <v>11763</v>
      </c>
    </row>
    <row r="55" spans="1:9" ht="12" customHeight="1" x14ac:dyDescent="0.2">
      <c r="A55" s="90">
        <v>2020</v>
      </c>
      <c r="B55" s="149">
        <v>52688</v>
      </c>
      <c r="C55" s="150">
        <v>8033</v>
      </c>
      <c r="D55" s="150">
        <v>1624</v>
      </c>
      <c r="E55" s="149">
        <v>42858</v>
      </c>
      <c r="F55" s="150">
        <v>101</v>
      </c>
      <c r="G55" s="150">
        <v>18389</v>
      </c>
      <c r="H55" s="150">
        <v>1018</v>
      </c>
      <c r="I55" s="150">
        <v>15429</v>
      </c>
    </row>
    <row r="56" spans="1:9" ht="12" customHeight="1" x14ac:dyDescent="0.2">
      <c r="A56" s="90">
        <v>2021</v>
      </c>
      <c r="B56" s="149">
        <v>73674</v>
      </c>
      <c r="C56" s="150">
        <v>11461</v>
      </c>
      <c r="D56" s="150">
        <v>6634</v>
      </c>
      <c r="E56" s="149">
        <v>55222</v>
      </c>
      <c r="F56" s="150">
        <v>357</v>
      </c>
      <c r="G56" s="150">
        <v>21859</v>
      </c>
      <c r="H56" s="150">
        <v>1458</v>
      </c>
      <c r="I56" s="150">
        <v>27441</v>
      </c>
    </row>
    <row r="57" spans="1:9" ht="12" customHeight="1" x14ac:dyDescent="0.2">
      <c r="A57" s="90">
        <v>2022</v>
      </c>
      <c r="B57" s="149">
        <v>258271</v>
      </c>
      <c r="C57" s="150">
        <v>16500</v>
      </c>
      <c r="D57" s="150">
        <v>10458</v>
      </c>
      <c r="E57" s="149">
        <v>230768</v>
      </c>
      <c r="F57" s="150">
        <v>1761</v>
      </c>
      <c r="G57" s="150">
        <v>121003</v>
      </c>
      <c r="H57" s="150">
        <v>4141</v>
      </c>
      <c r="I57" s="150">
        <v>86716</v>
      </c>
    </row>
    <row r="58" spans="1:9" ht="12" customHeight="1" x14ac:dyDescent="0.2">
      <c r="A58" s="90">
        <v>2023</v>
      </c>
      <c r="B58" s="149">
        <v>198861</v>
      </c>
      <c r="C58" s="150">
        <v>18166</v>
      </c>
      <c r="D58" s="150">
        <v>7566</v>
      </c>
      <c r="E58" s="149">
        <v>173129</v>
      </c>
      <c r="F58" s="150">
        <v>538</v>
      </c>
      <c r="G58" s="150">
        <v>76197</v>
      </c>
      <c r="H58" s="150">
        <v>1267</v>
      </c>
      <c r="I58" s="150">
        <v>63173</v>
      </c>
    </row>
    <row r="59" spans="1:9" ht="12" customHeight="1" x14ac:dyDescent="0.2">
      <c r="A59" s="136" t="s">
        <v>1201</v>
      </c>
      <c r="B59" s="149">
        <v>129007</v>
      </c>
      <c r="C59" s="150">
        <v>17336</v>
      </c>
      <c r="D59" s="150">
        <v>5275</v>
      </c>
      <c r="E59" s="149">
        <v>106396</v>
      </c>
      <c r="F59" s="150">
        <v>713</v>
      </c>
      <c r="G59" s="150">
        <v>29015</v>
      </c>
      <c r="H59" s="867">
        <v>2349</v>
      </c>
      <c r="I59" s="150">
        <v>49602</v>
      </c>
    </row>
    <row r="60" spans="1:9" ht="12" customHeight="1" x14ac:dyDescent="0.2">
      <c r="A60" s="27" t="s">
        <v>216</v>
      </c>
      <c r="B60" s="77"/>
      <c r="C60" s="77"/>
      <c r="D60" s="77"/>
      <c r="E60" s="77"/>
      <c r="F60" s="77"/>
      <c r="G60" s="77"/>
      <c r="H60" s="77"/>
      <c r="I60" s="74" t="s">
        <v>861</v>
      </c>
    </row>
    <row r="61" spans="1:9" ht="23.25" customHeight="1" x14ac:dyDescent="0.2">
      <c r="A61" s="996" t="s">
        <v>1003</v>
      </c>
      <c r="B61" s="996"/>
      <c r="C61" s="996"/>
      <c r="D61" s="996"/>
      <c r="E61" s="996"/>
      <c r="F61" s="996"/>
      <c r="G61" s="996"/>
      <c r="H61" s="657"/>
      <c r="I61" s="657"/>
    </row>
    <row r="62" spans="1:9" ht="12" customHeight="1" x14ac:dyDescent="0.2">
      <c r="A62" s="1000" t="s">
        <v>36</v>
      </c>
      <c r="B62" s="1000"/>
      <c r="C62" s="1000"/>
      <c r="D62" s="1000"/>
      <c r="E62" s="1000"/>
      <c r="F62" s="1000"/>
      <c r="G62" s="1000"/>
      <c r="H62" s="1000"/>
      <c r="I62" s="1000"/>
    </row>
    <row r="63" spans="1:9" ht="12" customHeight="1" x14ac:dyDescent="0.2">
      <c r="A63" s="63" t="s">
        <v>1002</v>
      </c>
      <c r="B63" s="657"/>
      <c r="C63" s="657"/>
      <c r="D63" s="657"/>
      <c r="E63" s="657"/>
      <c r="F63" s="657"/>
      <c r="G63" s="657"/>
      <c r="H63" s="657"/>
      <c r="I63" s="657"/>
    </row>
    <row r="64" spans="1:9" ht="12" customHeight="1" x14ac:dyDescent="0.2">
      <c r="A64" s="63" t="s">
        <v>853</v>
      </c>
      <c r="B64" s="657"/>
      <c r="C64" s="657"/>
      <c r="D64" s="657"/>
      <c r="E64" s="657"/>
      <c r="F64" s="657"/>
      <c r="G64" s="657"/>
      <c r="H64" s="657"/>
      <c r="I64" s="657"/>
    </row>
    <row r="65" spans="1:9" ht="12" customHeight="1" x14ac:dyDescent="0.2">
      <c r="A65" s="63" t="s">
        <v>1083</v>
      </c>
      <c r="B65" s="657"/>
      <c r="C65" s="657"/>
      <c r="D65" s="657"/>
      <c r="E65" s="657"/>
      <c r="F65" s="657"/>
      <c r="G65" s="657"/>
      <c r="H65" s="657"/>
      <c r="I65" s="657"/>
    </row>
    <row r="66" spans="1:9" ht="12" customHeight="1" x14ac:dyDescent="0.2">
      <c r="A66" s="63" t="s">
        <v>1085</v>
      </c>
      <c r="B66" s="657"/>
      <c r="C66" s="657"/>
      <c r="D66" s="657"/>
      <c r="E66" s="657"/>
      <c r="F66" s="657"/>
      <c r="G66" s="657"/>
      <c r="H66" s="657"/>
      <c r="I66" s="657"/>
    </row>
    <row r="67" spans="1:9" ht="12" customHeight="1" x14ac:dyDescent="0.2">
      <c r="A67" s="63" t="s">
        <v>1075</v>
      </c>
      <c r="B67" s="657"/>
      <c r="C67" s="657"/>
      <c r="D67" s="657"/>
      <c r="E67" s="657"/>
      <c r="F67" s="657"/>
      <c r="G67" s="657"/>
      <c r="H67" s="657"/>
      <c r="I67" s="657"/>
    </row>
    <row r="68" spans="1:9" ht="12" customHeight="1" x14ac:dyDescent="0.2">
      <c r="A68" s="63" t="s">
        <v>851</v>
      </c>
      <c r="B68" s="63"/>
      <c r="C68" s="63"/>
      <c r="D68" s="63"/>
      <c r="E68" s="63"/>
      <c r="F68" s="63"/>
      <c r="G68" s="63"/>
      <c r="H68" s="63"/>
      <c r="I68" s="63"/>
    </row>
    <row r="69" spans="1:9" ht="12" customHeight="1" x14ac:dyDescent="0.2">
      <c r="A69" s="1000" t="s">
        <v>1138</v>
      </c>
      <c r="B69" s="1000"/>
      <c r="C69" s="1000"/>
      <c r="D69" s="1000"/>
      <c r="E69" s="1000"/>
      <c r="F69" s="1000"/>
      <c r="G69" s="1000"/>
      <c r="H69" s="1000"/>
      <c r="I69" s="1000"/>
    </row>
    <row r="70" spans="1:9" ht="12" customHeight="1" x14ac:dyDescent="0.2">
      <c r="A70" s="1000" t="s">
        <v>852</v>
      </c>
      <c r="B70" s="1000"/>
      <c r="C70" s="1000"/>
      <c r="D70" s="1000"/>
      <c r="E70" s="1000"/>
      <c r="F70" s="1000"/>
      <c r="G70" s="1000"/>
      <c r="H70" s="1000"/>
      <c r="I70" s="1000"/>
    </row>
    <row r="71" spans="1:9" ht="12" customHeight="1" x14ac:dyDescent="0.2">
      <c r="A71" s="1000"/>
      <c r="B71" s="1000"/>
      <c r="C71" s="1000"/>
      <c r="D71" s="1000"/>
      <c r="E71" s="1000"/>
      <c r="F71" s="1000"/>
      <c r="G71" s="1000"/>
      <c r="H71" s="1000"/>
      <c r="I71" s="1000"/>
    </row>
    <row r="72" spans="1:9" ht="12" customHeight="1" x14ac:dyDescent="0.2">
      <c r="A72" s="1000"/>
      <c r="B72" s="1000"/>
      <c r="C72" s="1000"/>
      <c r="D72" s="1000"/>
      <c r="E72" s="1000"/>
      <c r="F72" s="1000"/>
      <c r="G72" s="1000"/>
      <c r="H72" s="1000"/>
      <c r="I72" s="1000"/>
    </row>
    <row r="74" spans="1:9" s="315" customFormat="1" ht="12" customHeight="1" x14ac:dyDescent="0.2">
      <c r="A74" s="274"/>
      <c r="B74" s="279"/>
      <c r="C74" s="279"/>
      <c r="D74" s="279"/>
      <c r="E74" s="279"/>
      <c r="F74" s="279"/>
      <c r="G74" s="279"/>
      <c r="H74" s="279"/>
      <c r="I74" s="283"/>
    </row>
    <row r="80" spans="1:9" ht="12" customHeight="1" x14ac:dyDescent="0.2">
      <c r="A80" s="134"/>
      <c r="B80" s="123"/>
      <c r="C80" s="123"/>
      <c r="D80" s="123"/>
      <c r="E80" s="123"/>
      <c r="F80" s="123"/>
      <c r="G80" s="123"/>
      <c r="H80" s="123"/>
      <c r="I80" s="123"/>
    </row>
    <row r="81" spans="1:9" ht="12.6" customHeight="1" x14ac:dyDescent="0.2">
      <c r="A81" s="1025" t="s">
        <v>1004</v>
      </c>
      <c r="B81" s="1025"/>
      <c r="C81" s="1025"/>
      <c r="D81" s="1025"/>
      <c r="E81" s="1025"/>
      <c r="F81" s="1025"/>
      <c r="G81" s="1025"/>
      <c r="H81" s="1025"/>
      <c r="I81" s="1025"/>
    </row>
    <row r="82" spans="1:9" ht="15.75" customHeight="1" x14ac:dyDescent="0.2">
      <c r="A82" s="90"/>
      <c r="B82" s="58"/>
      <c r="C82" s="1059" t="s">
        <v>198</v>
      </c>
      <c r="D82" s="1059"/>
      <c r="E82" s="58"/>
      <c r="F82" s="58"/>
      <c r="G82" s="58"/>
      <c r="H82" s="58"/>
      <c r="I82" s="58"/>
    </row>
    <row r="83" spans="1:9" ht="10.199999999999999" x14ac:dyDescent="0.2">
      <c r="A83" s="1009" t="s">
        <v>850</v>
      </c>
      <c r="B83" s="1031" t="s">
        <v>842</v>
      </c>
      <c r="C83" s="1031" t="s">
        <v>907</v>
      </c>
      <c r="D83" s="665"/>
      <c r="E83" s="1044" t="s">
        <v>857</v>
      </c>
      <c r="F83" s="1060" t="s">
        <v>856</v>
      </c>
      <c r="G83" s="1060"/>
      <c r="H83" s="1058" t="s">
        <v>35</v>
      </c>
      <c r="I83" s="1058"/>
    </row>
    <row r="84" spans="1:9" ht="11.4" x14ac:dyDescent="0.2">
      <c r="A84" s="1029"/>
      <c r="B84" s="1032"/>
      <c r="C84" s="1032"/>
      <c r="D84" s="388" t="s">
        <v>40</v>
      </c>
      <c r="E84" s="1045"/>
      <c r="F84" s="388" t="s">
        <v>854</v>
      </c>
      <c r="G84" s="403" t="s">
        <v>858</v>
      </c>
      <c r="H84" s="403" t="s">
        <v>859</v>
      </c>
      <c r="I84" s="403" t="s">
        <v>855</v>
      </c>
    </row>
    <row r="85" spans="1:9" ht="12" customHeight="1" x14ac:dyDescent="0.2">
      <c r="A85" s="90" t="s">
        <v>178</v>
      </c>
      <c r="B85" s="144">
        <f t="shared" ref="B85:I85" si="0">AVERAGE(B16:B20)</f>
        <v>63342</v>
      </c>
      <c r="C85" s="144">
        <f t="shared" si="0"/>
        <v>9747</v>
      </c>
      <c r="D85" s="144">
        <f t="shared" si="0"/>
        <v>580</v>
      </c>
      <c r="E85" s="144">
        <f t="shared" si="0"/>
        <v>49780</v>
      </c>
      <c r="F85" s="144" t="s">
        <v>194</v>
      </c>
      <c r="G85" s="34">
        <f t="shared" si="0"/>
        <v>24637.4</v>
      </c>
      <c r="H85" s="34">
        <f t="shared" si="0"/>
        <v>2711.2</v>
      </c>
      <c r="I85" s="34">
        <f t="shared" si="0"/>
        <v>15954.6</v>
      </c>
    </row>
    <row r="86" spans="1:9" ht="12" customHeight="1" x14ac:dyDescent="0.2">
      <c r="A86" s="90" t="s">
        <v>179</v>
      </c>
      <c r="B86" s="144">
        <f t="shared" ref="B86:I86" si="1">AVERAGE(B21:B25)</f>
        <v>16673.400000000001</v>
      </c>
      <c r="C86" s="144">
        <f t="shared" si="1"/>
        <v>2920</v>
      </c>
      <c r="D86" s="144">
        <f t="shared" si="1"/>
        <v>769.2</v>
      </c>
      <c r="E86" s="144">
        <f t="shared" si="1"/>
        <v>10200</v>
      </c>
      <c r="F86" s="144">
        <f>AVERAGE(F24:F25)</f>
        <v>132.5</v>
      </c>
      <c r="G86" s="34">
        <f t="shared" si="1"/>
        <v>6080</v>
      </c>
      <c r="H86" s="34">
        <f t="shared" si="1"/>
        <v>1500</v>
      </c>
      <c r="I86" s="34">
        <f t="shared" si="1"/>
        <v>4600</v>
      </c>
    </row>
    <row r="87" spans="1:9" ht="12" customHeight="1" x14ac:dyDescent="0.2">
      <c r="A87" s="90" t="s">
        <v>237</v>
      </c>
      <c r="B87" s="144">
        <f t="shared" ref="B87:I87" si="2">AVERAGE(B26:B30)</f>
        <v>30192.2</v>
      </c>
      <c r="C87" s="144">
        <f t="shared" si="2"/>
        <v>2066.6666666666665</v>
      </c>
      <c r="D87" s="144">
        <f t="shared" si="2"/>
        <v>1133</v>
      </c>
      <c r="E87" s="144">
        <f t="shared" si="2"/>
        <v>25563.599999999999</v>
      </c>
      <c r="F87" s="144">
        <f t="shared" si="2"/>
        <v>126.4</v>
      </c>
      <c r="G87" s="34">
        <f t="shared" si="2"/>
        <v>11360</v>
      </c>
      <c r="H87" s="34">
        <f t="shared" si="2"/>
        <v>1460</v>
      </c>
      <c r="I87" s="34">
        <f t="shared" si="2"/>
        <v>9700</v>
      </c>
    </row>
    <row r="88" spans="1:9" ht="12" customHeight="1" x14ac:dyDescent="0.2">
      <c r="A88" s="90" t="s">
        <v>375</v>
      </c>
      <c r="B88" s="144">
        <f t="shared" ref="B88:I88" si="3">AVERAGE(B31:B35)</f>
        <v>30277.599999999999</v>
      </c>
      <c r="C88" s="144">
        <f t="shared" si="3"/>
        <v>659.2</v>
      </c>
      <c r="D88" s="144">
        <f t="shared" si="3"/>
        <v>1681.8</v>
      </c>
      <c r="E88" s="144">
        <f t="shared" si="3"/>
        <v>27180</v>
      </c>
      <c r="F88" s="144">
        <f t="shared" si="3"/>
        <v>305.8</v>
      </c>
      <c r="G88" s="34">
        <f t="shared" si="3"/>
        <v>14824.113002733307</v>
      </c>
      <c r="H88" s="34">
        <f t="shared" si="3"/>
        <v>3213.2</v>
      </c>
      <c r="I88" s="34">
        <f t="shared" si="3"/>
        <v>8071.4</v>
      </c>
    </row>
    <row r="89" spans="1:9" ht="12" customHeight="1" x14ac:dyDescent="0.2">
      <c r="A89" s="90" t="s">
        <v>424</v>
      </c>
      <c r="B89" s="144">
        <f t="shared" ref="B89:I89" si="4">AVERAGE(B36:B40)</f>
        <v>148522.69733122835</v>
      </c>
      <c r="C89" s="144">
        <f t="shared" si="4"/>
        <v>6539.8</v>
      </c>
      <c r="D89" s="144">
        <f t="shared" si="4"/>
        <v>4626.12</v>
      </c>
      <c r="E89" s="144">
        <f t="shared" si="4"/>
        <v>137107.79999999999</v>
      </c>
      <c r="F89" s="144">
        <f t="shared" si="4"/>
        <v>629.4</v>
      </c>
      <c r="G89" s="34">
        <f t="shared" si="4"/>
        <v>51617.944301774529</v>
      </c>
      <c r="H89" s="34">
        <f t="shared" si="4"/>
        <v>11955.4</v>
      </c>
      <c r="I89" s="34">
        <f t="shared" si="4"/>
        <v>52388.6</v>
      </c>
    </row>
    <row r="90" spans="1:9" ht="12" customHeight="1" x14ac:dyDescent="0.2">
      <c r="A90" s="90" t="s">
        <v>719</v>
      </c>
      <c r="B90" s="144">
        <f>AVERAGE(B41:B45)</f>
        <v>63212.522892750239</v>
      </c>
      <c r="C90" s="144">
        <f t="shared" ref="C90:I90" si="5">AVERAGE(C41:C45)</f>
        <v>5169.2</v>
      </c>
      <c r="D90" s="144">
        <f t="shared" si="5"/>
        <v>1453.8</v>
      </c>
      <c r="E90" s="144">
        <f t="shared" si="5"/>
        <v>54306.8</v>
      </c>
      <c r="F90" s="144">
        <f t="shared" si="5"/>
        <v>407.8</v>
      </c>
      <c r="G90" s="34">
        <f t="shared" si="5"/>
        <v>28562.547734238113</v>
      </c>
      <c r="H90" s="34">
        <f t="shared" si="5"/>
        <v>3302.4</v>
      </c>
      <c r="I90" s="34">
        <f t="shared" si="5"/>
        <v>21693.8</v>
      </c>
    </row>
    <row r="91" spans="1:9" ht="12" customHeight="1" x14ac:dyDescent="0.2">
      <c r="A91" s="90">
        <v>2011</v>
      </c>
      <c r="B91" s="144">
        <f t="shared" ref="B91:I97" si="6">B46</f>
        <v>70096.143021246113</v>
      </c>
      <c r="C91" s="144">
        <f t="shared" si="6"/>
        <v>12196</v>
      </c>
      <c r="D91" s="144">
        <f t="shared" si="6"/>
        <v>802</v>
      </c>
      <c r="E91" s="144">
        <f t="shared" si="6"/>
        <v>53655</v>
      </c>
      <c r="F91" s="144">
        <f t="shared" si="6"/>
        <v>440</v>
      </c>
      <c r="G91" s="34">
        <f t="shared" si="6"/>
        <v>28800.912526997839</v>
      </c>
      <c r="H91" s="34">
        <f t="shared" si="6"/>
        <v>10283</v>
      </c>
      <c r="I91" s="34">
        <f t="shared" si="6"/>
        <v>17092</v>
      </c>
    </row>
    <row r="92" spans="1:9" ht="12" customHeight="1" x14ac:dyDescent="0.2">
      <c r="A92" s="90">
        <v>2012</v>
      </c>
      <c r="B92" s="144">
        <f t="shared" si="6"/>
        <v>56946.711280890879</v>
      </c>
      <c r="C92" s="144">
        <f t="shared" si="6"/>
        <v>7983</v>
      </c>
      <c r="D92" s="144">
        <f t="shared" si="6"/>
        <v>3067</v>
      </c>
      <c r="E92" s="144">
        <f t="shared" si="6"/>
        <v>44076</v>
      </c>
      <c r="F92" s="144">
        <f t="shared" si="6"/>
        <v>319</v>
      </c>
      <c r="G92" s="34">
        <f t="shared" si="6"/>
        <v>14223.474703606425</v>
      </c>
      <c r="H92" s="34">
        <f t="shared" si="6"/>
        <v>5063</v>
      </c>
      <c r="I92" s="34">
        <f t="shared" si="6"/>
        <v>26255</v>
      </c>
    </row>
    <row r="93" spans="1:9" ht="12" customHeight="1" x14ac:dyDescent="0.2">
      <c r="A93" s="90">
        <v>2013</v>
      </c>
      <c r="B93" s="144">
        <f t="shared" si="6"/>
        <v>86707.182464342288</v>
      </c>
      <c r="C93" s="144">
        <f t="shared" si="6"/>
        <v>15823</v>
      </c>
      <c r="D93" s="144">
        <f t="shared" si="6"/>
        <v>3087.0842145179795</v>
      </c>
      <c r="E93" s="144">
        <f t="shared" si="6"/>
        <v>62525</v>
      </c>
      <c r="F93" s="144">
        <f t="shared" si="6"/>
        <v>113</v>
      </c>
      <c r="G93" s="34">
        <f t="shared" si="6"/>
        <v>29745.869383232795</v>
      </c>
      <c r="H93" s="34">
        <f t="shared" si="6"/>
        <v>10074</v>
      </c>
      <c r="I93" s="34">
        <f t="shared" si="6"/>
        <v>16307</v>
      </c>
    </row>
    <row r="94" spans="1:9" ht="12" customHeight="1" x14ac:dyDescent="0.2">
      <c r="A94" s="90">
        <v>2014</v>
      </c>
      <c r="B94" s="144">
        <f t="shared" si="6"/>
        <v>126999.70802598841</v>
      </c>
      <c r="C94" s="144">
        <f t="shared" si="6"/>
        <v>22813</v>
      </c>
      <c r="D94" s="144">
        <f t="shared" si="6"/>
        <v>4753.2364328852191</v>
      </c>
      <c r="E94" s="144">
        <f t="shared" si="6"/>
        <v>81030</v>
      </c>
      <c r="F94" s="144">
        <f t="shared" si="6"/>
        <v>783</v>
      </c>
      <c r="G94" s="34">
        <f t="shared" si="6"/>
        <v>54740.020891396052</v>
      </c>
      <c r="H94" s="34">
        <f t="shared" si="6"/>
        <v>16655</v>
      </c>
      <c r="I94" s="34">
        <f t="shared" si="6"/>
        <v>24112</v>
      </c>
    </row>
    <row r="95" spans="1:9" ht="12" customHeight="1" x14ac:dyDescent="0.2">
      <c r="A95" s="90">
        <v>2015</v>
      </c>
      <c r="B95" s="144">
        <f t="shared" si="6"/>
        <v>166370.10759507658</v>
      </c>
      <c r="C95" s="144">
        <f t="shared" si="6"/>
        <v>22767</v>
      </c>
      <c r="D95" s="144">
        <f t="shared" si="6"/>
        <v>8309</v>
      </c>
      <c r="E95" s="144">
        <f t="shared" si="6"/>
        <v>111900</v>
      </c>
      <c r="F95" s="144">
        <f t="shared" si="6"/>
        <v>360</v>
      </c>
      <c r="G95" s="34">
        <f t="shared" si="6"/>
        <v>67922.222222222219</v>
      </c>
      <c r="H95" s="34">
        <f t="shared" si="6"/>
        <v>22319</v>
      </c>
      <c r="I95" s="34">
        <f t="shared" si="6"/>
        <v>43246</v>
      </c>
    </row>
    <row r="96" spans="1:9" ht="12" customHeight="1" x14ac:dyDescent="0.2">
      <c r="A96" s="90">
        <v>2016</v>
      </c>
      <c r="B96" s="144">
        <f t="shared" si="6"/>
        <v>44554</v>
      </c>
      <c r="C96" s="144">
        <f t="shared" si="6"/>
        <v>8745</v>
      </c>
      <c r="D96" s="144">
        <f t="shared" si="6"/>
        <v>1834</v>
      </c>
      <c r="E96" s="144">
        <f t="shared" si="6"/>
        <v>31663</v>
      </c>
      <c r="F96" s="144">
        <f t="shared" si="6"/>
        <v>543</v>
      </c>
      <c r="G96" s="34">
        <f t="shared" si="6"/>
        <v>19256</v>
      </c>
      <c r="H96" s="34">
        <f t="shared" si="6"/>
        <v>5064</v>
      </c>
      <c r="I96" s="34">
        <f t="shared" si="6"/>
        <v>9037</v>
      </c>
    </row>
    <row r="97" spans="1:9" ht="12" customHeight="1" x14ac:dyDescent="0.2">
      <c r="A97" s="90">
        <v>2017</v>
      </c>
      <c r="B97" s="144">
        <f t="shared" si="6"/>
        <v>48227</v>
      </c>
      <c r="C97" s="144">
        <f t="shared" si="6"/>
        <v>4949</v>
      </c>
      <c r="D97" s="144">
        <f t="shared" si="6"/>
        <v>5266</v>
      </c>
      <c r="E97" s="144">
        <f t="shared" si="6"/>
        <v>38012</v>
      </c>
      <c r="F97" s="144">
        <f t="shared" si="6"/>
        <v>707</v>
      </c>
      <c r="G97" s="34">
        <f t="shared" si="6"/>
        <v>21332</v>
      </c>
      <c r="H97" s="34">
        <f t="shared" si="6"/>
        <v>1547</v>
      </c>
      <c r="I97" s="34">
        <f t="shared" si="6"/>
        <v>12443</v>
      </c>
    </row>
    <row r="98" spans="1:9" ht="12" customHeight="1" x14ac:dyDescent="0.2">
      <c r="A98" s="90">
        <v>2018</v>
      </c>
      <c r="B98" s="144">
        <f t="shared" ref="B98:D102" si="7">B53</f>
        <v>28861</v>
      </c>
      <c r="C98" s="144">
        <f t="shared" si="7"/>
        <v>2786</v>
      </c>
      <c r="D98" s="144">
        <f t="shared" si="7"/>
        <v>2603</v>
      </c>
      <c r="E98" s="144">
        <f t="shared" ref="E98" si="8">E53</f>
        <v>23472</v>
      </c>
      <c r="F98" s="144">
        <f t="shared" ref="F98:I102" si="9">F53</f>
        <v>33</v>
      </c>
      <c r="G98" s="34">
        <f t="shared" si="9"/>
        <v>10581</v>
      </c>
      <c r="H98" s="34">
        <f t="shared" si="9"/>
        <v>336</v>
      </c>
      <c r="I98" s="34">
        <f t="shared" si="9"/>
        <v>12512</v>
      </c>
    </row>
    <row r="99" spans="1:9" ht="12" customHeight="1" x14ac:dyDescent="0.2">
      <c r="A99" s="90">
        <v>2019</v>
      </c>
      <c r="B99" s="144">
        <f t="shared" si="7"/>
        <v>28953</v>
      </c>
      <c r="C99" s="144">
        <f t="shared" si="7"/>
        <v>1537</v>
      </c>
      <c r="D99" s="144">
        <f t="shared" si="7"/>
        <v>1888</v>
      </c>
      <c r="E99" s="144">
        <f t="shared" ref="E99" si="10">E54</f>
        <v>25424</v>
      </c>
      <c r="F99" s="144">
        <f t="shared" si="9"/>
        <v>624</v>
      </c>
      <c r="G99" s="34">
        <f t="shared" si="9"/>
        <v>10790</v>
      </c>
      <c r="H99" s="34">
        <f t="shared" si="9"/>
        <v>1606</v>
      </c>
      <c r="I99" s="34">
        <f t="shared" si="9"/>
        <v>11763</v>
      </c>
    </row>
    <row r="100" spans="1:9" ht="12" customHeight="1" x14ac:dyDescent="0.2">
      <c r="A100" s="90">
        <v>2020</v>
      </c>
      <c r="B100" s="144">
        <f t="shared" si="7"/>
        <v>52688</v>
      </c>
      <c r="C100" s="144">
        <f t="shared" si="7"/>
        <v>8033</v>
      </c>
      <c r="D100" s="144">
        <f t="shared" si="7"/>
        <v>1624</v>
      </c>
      <c r="E100" s="144">
        <f t="shared" ref="E100" si="11">E55</f>
        <v>42858</v>
      </c>
      <c r="F100" s="144">
        <f t="shared" si="9"/>
        <v>101</v>
      </c>
      <c r="G100" s="34">
        <f t="shared" si="9"/>
        <v>18389</v>
      </c>
      <c r="H100" s="34">
        <f t="shared" si="9"/>
        <v>1018</v>
      </c>
      <c r="I100" s="34">
        <f t="shared" si="9"/>
        <v>15429</v>
      </c>
    </row>
    <row r="101" spans="1:9" ht="12" customHeight="1" x14ac:dyDescent="0.2">
      <c r="A101" s="90">
        <v>2021</v>
      </c>
      <c r="B101" s="144">
        <f t="shared" si="7"/>
        <v>73674</v>
      </c>
      <c r="C101" s="144">
        <f t="shared" si="7"/>
        <v>11461</v>
      </c>
      <c r="D101" s="144">
        <f t="shared" si="7"/>
        <v>6634</v>
      </c>
      <c r="E101" s="144">
        <f>E56</f>
        <v>55222</v>
      </c>
      <c r="F101" s="144">
        <f t="shared" si="9"/>
        <v>357</v>
      </c>
      <c r="G101" s="34">
        <f t="shared" si="9"/>
        <v>21859</v>
      </c>
      <c r="H101" s="34">
        <f t="shared" si="9"/>
        <v>1458</v>
      </c>
      <c r="I101" s="34">
        <f t="shared" si="9"/>
        <v>27441</v>
      </c>
    </row>
    <row r="102" spans="1:9" ht="12" customHeight="1" x14ac:dyDescent="0.2">
      <c r="A102" s="90">
        <v>2022</v>
      </c>
      <c r="B102" s="144">
        <f t="shared" si="7"/>
        <v>258271</v>
      </c>
      <c r="C102" s="144">
        <f t="shared" si="7"/>
        <v>16500</v>
      </c>
      <c r="D102" s="144">
        <f t="shared" si="7"/>
        <v>10458</v>
      </c>
      <c r="E102" s="144">
        <f>E57</f>
        <v>230768</v>
      </c>
      <c r="F102" s="144">
        <f t="shared" si="9"/>
        <v>1761</v>
      </c>
      <c r="G102" s="34">
        <f t="shared" si="9"/>
        <v>121003</v>
      </c>
      <c r="H102" s="34">
        <f t="shared" si="9"/>
        <v>4141</v>
      </c>
      <c r="I102" s="34">
        <f t="shared" si="9"/>
        <v>86716</v>
      </c>
    </row>
    <row r="103" spans="1:9" ht="12" customHeight="1" x14ac:dyDescent="0.2">
      <c r="A103" s="90">
        <v>2023</v>
      </c>
      <c r="B103" s="144">
        <f t="shared" ref="B103:D103" si="12">B58</f>
        <v>198861</v>
      </c>
      <c r="C103" s="144">
        <f t="shared" si="12"/>
        <v>18166</v>
      </c>
      <c r="D103" s="144">
        <f t="shared" si="12"/>
        <v>7566</v>
      </c>
      <c r="E103" s="144">
        <f>E58</f>
        <v>173129</v>
      </c>
      <c r="F103" s="144">
        <f t="shared" ref="F103:I103" si="13">F58</f>
        <v>538</v>
      </c>
      <c r="G103" s="34">
        <f t="shared" si="13"/>
        <v>76197</v>
      </c>
      <c r="H103" s="34">
        <f t="shared" si="13"/>
        <v>1267</v>
      </c>
      <c r="I103" s="34">
        <f t="shared" si="13"/>
        <v>63173</v>
      </c>
    </row>
    <row r="104" spans="1:9" ht="12" customHeight="1" x14ac:dyDescent="0.2">
      <c r="A104" s="136" t="s">
        <v>1201</v>
      </c>
      <c r="B104" s="144">
        <f t="shared" ref="B104:D104" si="14">B59</f>
        <v>129007</v>
      </c>
      <c r="C104" s="144">
        <f t="shared" si="14"/>
        <v>17336</v>
      </c>
      <c r="D104" s="144">
        <f t="shared" si="14"/>
        <v>5275</v>
      </c>
      <c r="E104" s="144">
        <f>E59</f>
        <v>106396</v>
      </c>
      <c r="F104" s="144">
        <f t="shared" ref="F104:I104" si="15">F59</f>
        <v>713</v>
      </c>
      <c r="G104" s="34">
        <f t="shared" si="15"/>
        <v>29015</v>
      </c>
      <c r="H104" s="34">
        <f t="shared" si="15"/>
        <v>2349</v>
      </c>
      <c r="I104" s="34">
        <f t="shared" si="15"/>
        <v>49602</v>
      </c>
    </row>
    <row r="105" spans="1:9" ht="12" customHeight="1" x14ac:dyDescent="0.2">
      <c r="A105" s="27" t="s">
        <v>216</v>
      </c>
      <c r="B105" s="101"/>
      <c r="C105" s="101"/>
      <c r="D105" s="101"/>
      <c r="E105" s="77"/>
      <c r="F105" s="77"/>
      <c r="G105" s="77"/>
      <c r="H105" s="77"/>
      <c r="I105" s="74" t="s">
        <v>861</v>
      </c>
    </row>
    <row r="106" spans="1:9" ht="24" customHeight="1" x14ac:dyDescent="0.2">
      <c r="A106" s="996" t="str">
        <f t="shared" ref="A106:A111" si="16">A61</f>
        <v>a/  Based on Columbia River fall Chinook database (Preliminary Big Sheets), WDFW, unpublished. Adult Aged fish.  This stock may also be referred to as Bonneville Pool Hatchery (BPH).</v>
      </c>
      <c r="B106" s="996"/>
      <c r="C106" s="996"/>
      <c r="D106" s="996"/>
      <c r="E106" s="996"/>
      <c r="F106" s="996"/>
      <c r="G106" s="996"/>
      <c r="H106" s="996"/>
      <c r="I106" s="996"/>
    </row>
    <row r="107" spans="1:9" ht="11.25" customHeight="1" x14ac:dyDescent="0.2">
      <c r="A107" s="1000" t="str">
        <f t="shared" si="16"/>
        <v>b/  Includes Select Area fisheries.</v>
      </c>
      <c r="B107" s="1000"/>
      <c r="C107" s="1000"/>
      <c r="D107" s="1000"/>
      <c r="E107" s="1000"/>
      <c r="F107" s="1000"/>
      <c r="G107" s="1000"/>
      <c r="H107" s="1000"/>
      <c r="I107" s="1000"/>
    </row>
    <row r="108" spans="1:9" ht="24" customHeight="1" x14ac:dyDescent="0.2">
      <c r="A108" s="996" t="str">
        <f t="shared" si="16"/>
        <v>c/ Includes Bouy 10, Mainstem, and tributary catch downstream of Bonneville Dam.  Includes estimates for release mortalities. 1970-1988 catch includes upriver catch.</v>
      </c>
      <c r="B108" s="996"/>
      <c r="C108" s="996"/>
      <c r="D108" s="996"/>
      <c r="E108" s="996"/>
      <c r="F108" s="996"/>
      <c r="G108" s="996"/>
      <c r="H108" s="996"/>
      <c r="I108" s="996"/>
    </row>
    <row r="109" spans="1:9" ht="11.25" customHeight="1" x14ac:dyDescent="0.2">
      <c r="A109" s="1000" t="str">
        <f t="shared" si="16"/>
        <v>d/ Fall counting period begins August 1.</v>
      </c>
      <c r="B109" s="1000"/>
      <c r="C109" s="1000"/>
      <c r="D109" s="1000"/>
      <c r="E109" s="1000"/>
      <c r="F109" s="1000"/>
      <c r="G109" s="1000"/>
      <c r="H109" s="1000"/>
      <c r="I109" s="1000"/>
    </row>
    <row r="110" spans="1:9" ht="11.25" customHeight="1" x14ac:dyDescent="0.2">
      <c r="A110" s="1000" t="str">
        <f t="shared" si="16"/>
        <v xml:space="preserve">e/ Includes mainstem and Zone 6 tributary catch. 1970-1988 catch included in lower river sport fisheries. </v>
      </c>
      <c r="B110" s="1000"/>
      <c r="C110" s="1000"/>
      <c r="D110" s="1000"/>
      <c r="E110" s="1000"/>
      <c r="F110" s="1000"/>
      <c r="G110" s="1000"/>
      <c r="H110" s="1000"/>
      <c r="I110" s="1000"/>
    </row>
    <row r="111" spans="1:9" ht="12" customHeight="1" x14ac:dyDescent="0.2">
      <c r="A111" s="63" t="str">
        <f t="shared" si="16"/>
        <v>f/ Includes mainstem commercial, ands ceremonial and subsistance catch.</v>
      </c>
    </row>
    <row r="112" spans="1:9" ht="12" customHeight="1" x14ac:dyDescent="0.2">
      <c r="A112" s="63" t="str">
        <f>A67</f>
        <v xml:space="preserve">g/ Includes White Salmon, Klickitat, and Little White Salmon rivers. </v>
      </c>
    </row>
    <row r="113" spans="1:9" ht="15" customHeight="1" x14ac:dyDescent="0.2">
      <c r="A113" s="996" t="str">
        <f>A68</f>
        <v>h/  Does not include strays to hatcheries below Bonneville Dam.  Includes fall Chinook tules trapped at Bonneville Dam, 1986-1994 and 1998.</v>
      </c>
      <c r="B113" s="1061"/>
      <c r="C113" s="1061"/>
      <c r="D113" s="1061"/>
      <c r="E113" s="1061"/>
      <c r="F113" s="1061"/>
      <c r="G113" s="1061"/>
      <c r="H113" s="1061"/>
      <c r="I113" s="1061"/>
    </row>
    <row r="114" spans="1:9" ht="12" customHeight="1" x14ac:dyDescent="0.2">
      <c r="A114" s="63" t="str">
        <f>A69</f>
        <v>i/  Preliminary estimates based on in-season run updates.</v>
      </c>
    </row>
    <row r="115" spans="1:9" ht="12" customHeight="1" x14ac:dyDescent="0.2">
      <c r="A115" s="63" t="str">
        <f>A70</f>
        <v>j/  Escapement goal was changed from 8,200 fish to 7,000 fish, or 4,000 females, in 1994.</v>
      </c>
    </row>
  </sheetData>
  <customSheetViews>
    <customSheetView guid="{951E20F6-66AF-4739-924D-9C0B166AA065}" showPageBreaks="1" showGridLines="0" showRuler="0">
      <pane ySplit="5" topLeftCell="A38" activePane="bottomLeft" state="frozen"/>
      <selection pane="bottomLeft" activeCell="B44" sqref="B44"/>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activeCell="A6" sqref="A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activeCell="A6" sqref="A6"/>
      <pageMargins left="1" right="1" top="1" bottom="1" header="0.5" footer="0.5"/>
      <pageSetup orientation="landscape" r:id="rId5"/>
      <headerFooter alignWithMargins="0"/>
    </customSheetView>
    <customSheetView guid="{CBDD6A68-2B40-41C7-BE8F-235A878832D4}" showGridLines="0" showRuler="0">
      <pane ySplit="5" topLeftCell="A91" activePane="bottomLeft" state="frozen"/>
      <selection pane="bottomLeft" activeCell="A126" sqref="A96:J126"/>
      <pageMargins left="1" right="1" top="1" bottom="1" header="0.5" footer="0.5"/>
      <pageSetup orientation="landscape" r:id="rId6"/>
      <headerFooter alignWithMargins="0"/>
    </customSheetView>
    <customSheetView guid="{1BB9C890-5E21-46C2-BAFE-D361E72979A8}" showPageBreaks="1" showGridLines="0" printArea="1" showRuler="0">
      <pane ySplit="5" topLeftCell="A91" activePane="bottomLeft" state="frozen"/>
      <selection pane="bottomLeft" sqref="A1:J1"/>
      <pageMargins left="1" right="1" top="1" bottom="1" header="0.5" footer="0.5"/>
      <pageSetup orientation="landscape" r:id="rId7"/>
      <headerFooter alignWithMargins="0"/>
    </customSheetView>
    <customSheetView guid="{622B48C2-7B56-4B1F-A7B4-4660CCA8C989}" showPageBreaks="1" showGridLines="0" printArea="1" showRuler="0">
      <pane ySplit="5" topLeftCell="A85" activePane="bottomLeft" state="frozen"/>
      <selection pane="bottomLeft" activeCell="A96" sqref="A96:J96"/>
      <pageMargins left="1" right="1" top="1" bottom="1" header="0.5" footer="0.5"/>
      <pageSetup orientation="landscape" r:id="rId8"/>
      <headerFooter alignWithMargins="0"/>
    </customSheetView>
    <customSheetView guid="{BBF7E6D9-D6DC-4A8E-B6D8-078D86A9ABA9}" showPageBreaks="1" showGridLines="0" showRuler="0">
      <pane ySplit="5" topLeftCell="A38" activePane="bottomLeft" state="frozen"/>
      <selection pane="bottomLeft" activeCell="B44" sqref="B44"/>
      <pageMargins left="1" right="1" top="1" bottom="1" header="0.5" footer="0.5"/>
      <pageSetup orientation="landscape" r:id="rId9"/>
      <headerFooter alignWithMargins="0"/>
    </customSheetView>
    <customSheetView guid="{CD5E8C7E-750A-46DA-942B-F5133C1E4099}" showPageBreaks="1" showGridLines="0" printArea="1" showRuler="0">
      <pane ySplit="5" topLeftCell="A95" activePane="bottomLeft" state="frozen"/>
      <selection pane="bottomLeft" activeCell="A127" sqref="A99:J127"/>
      <pageMargins left="1" right="1" top="1" bottom="1" header="0.5" footer="0.5"/>
      <pageSetup orientation="landscape" r:id="rId10"/>
      <headerFooter alignWithMargins="0"/>
    </customSheetView>
    <customSheetView guid="{5AE94949-FC73-44C2-96F8-94154186EF22}" showPageBreaks="1" showGridLines="0" printArea="1" showRuler="0">
      <pane ySplit="5" topLeftCell="A87" activePane="bottomLeft" state="frozen"/>
      <selection pane="bottomLeft" activeCell="A98" sqref="A98:J125"/>
      <pageMargins left="1" right="1" top="1" bottom="1" header="0.5" footer="0.5"/>
      <pageSetup orientation="landscape" r:id="rId11"/>
      <headerFooter alignWithMargins="0"/>
    </customSheetView>
    <customSheetView guid="{803B97A9-0AF5-4FA4-9F0C-810C2BEAFCD3}" showPageBreaks="1" showGridLines="0" showRuler="0">
      <pane ySplit="5" topLeftCell="A38" activePane="bottomLeft" state="frozen"/>
      <selection pane="bottomLeft" activeCell="B44" sqref="B44"/>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28">
    <mergeCell ref="A113:I113"/>
    <mergeCell ref="F4:G4"/>
    <mergeCell ref="C4:C5"/>
    <mergeCell ref="A81:I81"/>
    <mergeCell ref="C82:D82"/>
    <mergeCell ref="A72:I72"/>
    <mergeCell ref="A69:I69"/>
    <mergeCell ref="A110:I110"/>
    <mergeCell ref="A61:G61"/>
    <mergeCell ref="A70:I70"/>
    <mergeCell ref="C83:C84"/>
    <mergeCell ref="A109:I109"/>
    <mergeCell ref="A2:I2"/>
    <mergeCell ref="A106:I106"/>
    <mergeCell ref="A107:I107"/>
    <mergeCell ref="A108:I108"/>
    <mergeCell ref="A62:I62"/>
    <mergeCell ref="H4:I4"/>
    <mergeCell ref="A4:A5"/>
    <mergeCell ref="B4:B5"/>
    <mergeCell ref="E4:E5"/>
    <mergeCell ref="H83:I83"/>
    <mergeCell ref="A83:A84"/>
    <mergeCell ref="B83:B84"/>
    <mergeCell ref="E83:E84"/>
    <mergeCell ref="A71:I71"/>
    <mergeCell ref="C3:D3"/>
    <mergeCell ref="F83:G83"/>
  </mergeCells>
  <phoneticPr fontId="0" type="noConversion"/>
  <pageMargins left="1" right="1" top="1" bottom="1" header="0.5" footer="0.5"/>
  <pageSetup orientation="landscape" r:id="rId1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7">
    <pageSetUpPr fitToPage="1"/>
  </sheetPr>
  <dimension ref="A1:BJ135"/>
  <sheetViews>
    <sheetView showGridLines="0" tabSelected="1" zoomScale="115" zoomScaleNormal="115" zoomScaleSheetLayoutView="90" workbookViewId="0">
      <pane xSplit="1" ySplit="4" topLeftCell="B92" activePane="bottomRight" state="frozen"/>
      <selection activeCell="R23" sqref="R23"/>
      <selection pane="topRight" activeCell="R23" sqref="R23"/>
      <selection pane="bottomLeft" activeCell="R23" sqref="R23"/>
      <selection pane="bottomRight" activeCell="R23" sqref="R23"/>
    </sheetView>
  </sheetViews>
  <sheetFormatPr defaultColWidth="9.109375" defaultRowHeight="12" customHeight="1" x14ac:dyDescent="0.2"/>
  <cols>
    <col min="1" max="1" width="8.88671875" style="503" customWidth="1"/>
    <col min="2" max="2" width="7" style="518" bestFit="1" customWidth="1"/>
    <col min="3" max="3" width="2.109375" style="519" customWidth="1"/>
    <col min="4" max="4" width="6" style="518" bestFit="1" customWidth="1"/>
    <col min="5" max="5" width="6.88671875" style="518" customWidth="1"/>
    <col min="6" max="6" width="1.5546875" style="519" customWidth="1"/>
    <col min="7" max="7" width="5.88671875" style="518" customWidth="1"/>
    <col min="8" max="8" width="0.6640625" style="518" customWidth="1"/>
    <col min="9" max="9" width="7.5546875" style="518" customWidth="1"/>
    <col min="10" max="10" width="6.109375" style="518" customWidth="1"/>
    <col min="11" max="11" width="6.88671875" style="518" customWidth="1"/>
    <col min="12" max="12" width="6.109375" style="518" customWidth="1"/>
    <col min="13" max="13" width="0.6640625" style="518" customWidth="1"/>
    <col min="14" max="14" width="7.5546875" style="518" customWidth="1"/>
    <col min="15" max="15" width="6.109375" style="518" customWidth="1"/>
    <col min="16" max="16" width="0.6640625" style="518" customWidth="1"/>
    <col min="17" max="17" width="8.44140625" style="518" customWidth="1"/>
    <col min="18" max="18" width="6.109375" style="518" customWidth="1"/>
    <col min="19" max="19" width="2.109375" style="518" customWidth="1"/>
    <col min="20" max="21" width="6.109375" style="518" customWidth="1"/>
    <col min="22" max="22" width="0.6640625" style="518" customWidth="1"/>
    <col min="23" max="23" width="6.109375" style="518" customWidth="1"/>
    <col min="24" max="24" width="1.88671875" style="518" customWidth="1"/>
    <col min="25" max="25" width="6.109375" style="518" customWidth="1"/>
    <col min="26" max="26" width="1.5546875" style="518" customWidth="1"/>
    <col min="27" max="27" width="7" style="518" customWidth="1"/>
    <col min="28" max="28" width="6.109375" style="518" customWidth="1"/>
    <col min="29" max="29" width="0.6640625" style="518" customWidth="1"/>
    <col min="30" max="30" width="7.88671875" style="518" customWidth="1"/>
    <col min="31" max="31" width="6.109375" style="518" customWidth="1"/>
    <col min="32" max="16384" width="9.109375" style="472"/>
  </cols>
  <sheetData>
    <row r="1" spans="1:38" ht="12" customHeight="1" x14ac:dyDescent="0.2">
      <c r="A1" s="932" t="s">
        <v>958</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row>
    <row r="2" spans="1:38" ht="12" customHeight="1" x14ac:dyDescent="0.25">
      <c r="A2" s="473"/>
      <c r="B2" s="933" t="s">
        <v>959</v>
      </c>
      <c r="C2" s="933"/>
      <c r="D2" s="933"/>
      <c r="E2" s="933" t="s">
        <v>960</v>
      </c>
      <c r="F2" s="933"/>
      <c r="G2" s="933"/>
      <c r="H2" s="935"/>
      <c r="I2" s="933"/>
      <c r="J2" s="933"/>
      <c r="K2" s="933"/>
      <c r="L2" s="933"/>
      <c r="M2" s="474"/>
      <c r="N2" s="933" t="s">
        <v>961</v>
      </c>
      <c r="O2" s="933"/>
      <c r="P2" s="474"/>
      <c r="Q2" s="937" t="s">
        <v>181</v>
      </c>
      <c r="R2" s="938"/>
      <c r="S2" s="938"/>
      <c r="T2" s="938"/>
      <c r="U2" s="938"/>
      <c r="V2" s="938"/>
      <c r="W2" s="938"/>
      <c r="X2" s="938"/>
      <c r="Y2" s="938"/>
      <c r="Z2" s="474"/>
      <c r="AA2" s="933" t="s">
        <v>614</v>
      </c>
      <c r="AB2" s="933"/>
      <c r="AC2" s="474"/>
      <c r="AD2" s="933" t="s">
        <v>445</v>
      </c>
      <c r="AE2" s="939"/>
      <c r="AF2" s="475"/>
      <c r="AG2"/>
      <c r="AH2"/>
      <c r="AI2"/>
      <c r="AJ2"/>
      <c r="AK2"/>
      <c r="AL2"/>
    </row>
    <row r="3" spans="1:38" ht="12" customHeight="1" x14ac:dyDescent="0.25">
      <c r="A3" s="941" t="s">
        <v>171</v>
      </c>
      <c r="B3" s="934"/>
      <c r="C3" s="934"/>
      <c r="D3" s="934"/>
      <c r="E3" s="943" t="s">
        <v>173</v>
      </c>
      <c r="F3" s="943"/>
      <c r="G3" s="943"/>
      <c r="H3" s="476"/>
      <c r="I3" s="943" t="s">
        <v>174</v>
      </c>
      <c r="J3" s="943"/>
      <c r="K3" s="943" t="s">
        <v>962</v>
      </c>
      <c r="L3" s="943"/>
      <c r="M3" s="476"/>
      <c r="N3" s="936"/>
      <c r="O3" s="936"/>
      <c r="P3" s="476"/>
      <c r="Q3" s="945" t="s">
        <v>446</v>
      </c>
      <c r="R3" s="946"/>
      <c r="S3" s="476"/>
      <c r="T3" s="945" t="s">
        <v>447</v>
      </c>
      <c r="U3" s="946"/>
      <c r="V3" s="477"/>
      <c r="W3" s="947" t="s">
        <v>786</v>
      </c>
      <c r="X3" s="947"/>
      <c r="Y3" s="947"/>
      <c r="Z3" s="476"/>
      <c r="AA3" s="936"/>
      <c r="AB3" s="936"/>
      <c r="AC3" s="476"/>
      <c r="AD3" s="940"/>
      <c r="AE3" s="940"/>
      <c r="AF3" s="475"/>
      <c r="AG3"/>
      <c r="AH3"/>
      <c r="AI3"/>
      <c r="AJ3"/>
      <c r="AK3"/>
      <c r="AL3"/>
    </row>
    <row r="4" spans="1:38" ht="12" customHeight="1" x14ac:dyDescent="0.2">
      <c r="A4" s="942"/>
      <c r="B4" s="478" t="s">
        <v>175</v>
      </c>
      <c r="C4" s="479"/>
      <c r="D4" s="478" t="s">
        <v>176</v>
      </c>
      <c r="E4" s="478" t="s">
        <v>175</v>
      </c>
      <c r="F4" s="479"/>
      <c r="G4" s="478" t="s">
        <v>176</v>
      </c>
      <c r="H4" s="478"/>
      <c r="I4" s="478" t="s">
        <v>175</v>
      </c>
      <c r="J4" s="478" t="s">
        <v>176</v>
      </c>
      <c r="K4" s="478" t="s">
        <v>175</v>
      </c>
      <c r="L4" s="478" t="s">
        <v>176</v>
      </c>
      <c r="M4" s="478"/>
      <c r="N4" s="478" t="s">
        <v>175</v>
      </c>
      <c r="O4" s="478" t="s">
        <v>176</v>
      </c>
      <c r="P4" s="478"/>
      <c r="Q4" s="480" t="s">
        <v>175</v>
      </c>
      <c r="R4" s="480" t="s">
        <v>176</v>
      </c>
      <c r="S4" s="478"/>
      <c r="T4" s="480" t="s">
        <v>175</v>
      </c>
      <c r="U4" s="480" t="s">
        <v>176</v>
      </c>
      <c r="V4" s="478"/>
      <c r="W4" s="478" t="s">
        <v>175</v>
      </c>
      <c r="X4" s="478"/>
      <c r="Y4" s="478" t="s">
        <v>176</v>
      </c>
      <c r="Z4" s="478"/>
      <c r="AA4" s="478" t="s">
        <v>963</v>
      </c>
      <c r="AB4" s="478" t="s">
        <v>176</v>
      </c>
      <c r="AC4" s="478"/>
      <c r="AD4" s="478" t="s">
        <v>175</v>
      </c>
      <c r="AE4" s="478" t="s">
        <v>176</v>
      </c>
    </row>
    <row r="5" spans="1:38" ht="12" customHeight="1" x14ac:dyDescent="0.2">
      <c r="A5" s="481">
        <v>1970</v>
      </c>
      <c r="B5" s="482">
        <v>61160</v>
      </c>
      <c r="C5" s="483"/>
      <c r="D5" s="482">
        <v>20061</v>
      </c>
      <c r="E5" s="482">
        <v>45140</v>
      </c>
      <c r="F5" s="483"/>
      <c r="G5" s="482">
        <v>13030</v>
      </c>
      <c r="H5" s="482"/>
      <c r="I5" s="482">
        <v>11852</v>
      </c>
      <c r="J5" s="482">
        <v>1978</v>
      </c>
      <c r="K5" s="482">
        <v>25238</v>
      </c>
      <c r="L5" s="482">
        <v>3442</v>
      </c>
      <c r="M5" s="484"/>
      <c r="N5" s="484">
        <v>143390</v>
      </c>
      <c r="O5" s="482">
        <v>38511</v>
      </c>
      <c r="P5" s="482"/>
      <c r="Q5" s="482">
        <v>3009.7840000000001</v>
      </c>
      <c r="R5" s="482">
        <v>502.21600000000007</v>
      </c>
      <c r="S5" s="482"/>
      <c r="T5" s="482">
        <v>2439.085</v>
      </c>
      <c r="U5" s="482">
        <v>915.91499999999996</v>
      </c>
      <c r="V5" s="482"/>
      <c r="W5" s="482">
        <v>7826.5030000000006</v>
      </c>
      <c r="X5" s="482"/>
      <c r="Y5" s="482">
        <v>802.49700000000007</v>
      </c>
      <c r="Z5" s="482"/>
      <c r="AA5" s="482">
        <v>13275.372000000001</v>
      </c>
      <c r="AB5" s="482">
        <v>2220.6280000000002</v>
      </c>
      <c r="AC5" s="482"/>
      <c r="AD5" s="484">
        <f t="shared" ref="AD5:AD48" si="0">N5+AA5</f>
        <v>156665.372</v>
      </c>
      <c r="AE5" s="484">
        <f t="shared" ref="AE5:AE48" si="1">O5+AB5</f>
        <v>40731.627999999997</v>
      </c>
    </row>
    <row r="6" spans="1:38" ht="12" customHeight="1" x14ac:dyDescent="0.2">
      <c r="A6" s="481">
        <v>1971</v>
      </c>
      <c r="B6" s="482">
        <v>67586</v>
      </c>
      <c r="C6" s="483"/>
      <c r="D6" s="482">
        <v>19396</v>
      </c>
      <c r="E6" s="482">
        <v>33582</v>
      </c>
      <c r="F6" s="483"/>
      <c r="G6" s="482">
        <v>9918</v>
      </c>
      <c r="H6" s="482"/>
      <c r="I6" s="482">
        <v>5255</v>
      </c>
      <c r="J6" s="482">
        <v>396</v>
      </c>
      <c r="K6" s="482">
        <v>35720</v>
      </c>
      <c r="L6" s="482">
        <v>5960</v>
      </c>
      <c r="M6" s="484"/>
      <c r="N6" s="484">
        <v>142143</v>
      </c>
      <c r="O6" s="482">
        <v>35670</v>
      </c>
      <c r="P6" s="482"/>
      <c r="Q6" s="482">
        <v>1503</v>
      </c>
      <c r="R6" s="482">
        <v>501</v>
      </c>
      <c r="S6" s="482"/>
      <c r="T6" s="482">
        <v>2326.4369999999999</v>
      </c>
      <c r="U6" s="482">
        <v>1214.5629999999999</v>
      </c>
      <c r="V6" s="482"/>
      <c r="W6" s="482">
        <v>8684.49</v>
      </c>
      <c r="X6" s="482"/>
      <c r="Y6" s="482">
        <v>1425.51</v>
      </c>
      <c r="Z6" s="482"/>
      <c r="AA6" s="482">
        <v>12738.927</v>
      </c>
      <c r="AB6" s="482">
        <v>3211.0729999999999</v>
      </c>
      <c r="AC6" s="482"/>
      <c r="AD6" s="484">
        <f t="shared" si="0"/>
        <v>154881.927</v>
      </c>
      <c r="AE6" s="484">
        <f t="shared" si="1"/>
        <v>38881.072999999997</v>
      </c>
    </row>
    <row r="7" spans="1:38" ht="12" customHeight="1" x14ac:dyDescent="0.2">
      <c r="A7" s="481">
        <v>1972</v>
      </c>
      <c r="B7" s="482">
        <v>36485</v>
      </c>
      <c r="C7" s="483"/>
      <c r="D7" s="482">
        <v>17905</v>
      </c>
      <c r="E7" s="482">
        <v>27130</v>
      </c>
      <c r="F7" s="483"/>
      <c r="G7" s="482">
        <v>16070</v>
      </c>
      <c r="H7" s="482"/>
      <c r="I7" s="482">
        <v>5555</v>
      </c>
      <c r="J7" s="482">
        <v>3703</v>
      </c>
      <c r="K7" s="482">
        <v>14962</v>
      </c>
      <c r="L7" s="482">
        <v>2497</v>
      </c>
      <c r="M7" s="484"/>
      <c r="N7" s="484">
        <v>84132</v>
      </c>
      <c r="O7" s="482">
        <v>40175</v>
      </c>
      <c r="P7" s="482"/>
      <c r="Q7" s="482">
        <v>1188.0620000000001</v>
      </c>
      <c r="R7" s="482">
        <v>1633.9379999999999</v>
      </c>
      <c r="S7" s="482"/>
      <c r="T7" s="482">
        <v>1414.0150000000001</v>
      </c>
      <c r="U7" s="482">
        <v>2220.9850000000001</v>
      </c>
      <c r="V7" s="482"/>
      <c r="W7" s="482">
        <v>5351.92</v>
      </c>
      <c r="X7" s="482"/>
      <c r="Y7" s="482">
        <v>1901.34</v>
      </c>
      <c r="Z7" s="482"/>
      <c r="AA7" s="482">
        <v>8024.9970000000003</v>
      </c>
      <c r="AB7" s="482">
        <v>5795.2629999999999</v>
      </c>
      <c r="AC7" s="482"/>
      <c r="AD7" s="484">
        <f t="shared" si="0"/>
        <v>92156.997000000003</v>
      </c>
      <c r="AE7" s="484">
        <f t="shared" si="1"/>
        <v>45970.262999999999</v>
      </c>
    </row>
    <row r="8" spans="1:38" ht="12" customHeight="1" x14ac:dyDescent="0.2">
      <c r="A8" s="481">
        <v>1973</v>
      </c>
      <c r="B8" s="482">
        <v>48948</v>
      </c>
      <c r="C8" s="483"/>
      <c r="D8" s="482">
        <v>17283</v>
      </c>
      <c r="E8" s="482">
        <v>52080</v>
      </c>
      <c r="F8" s="483"/>
      <c r="G8" s="482">
        <v>13020</v>
      </c>
      <c r="H8" s="482"/>
      <c r="I8" s="482">
        <v>22117</v>
      </c>
      <c r="J8" s="482">
        <v>2002</v>
      </c>
      <c r="K8" s="482">
        <v>77225</v>
      </c>
      <c r="L8" s="482">
        <v>5017</v>
      </c>
      <c r="M8" s="484"/>
      <c r="N8" s="484">
        <v>200370</v>
      </c>
      <c r="O8" s="482">
        <v>37322</v>
      </c>
      <c r="P8" s="482"/>
      <c r="Q8" s="482">
        <v>1046.9549999999999</v>
      </c>
      <c r="R8" s="482">
        <v>2788.0450000000001</v>
      </c>
      <c r="S8" s="482"/>
      <c r="T8" s="482">
        <v>7180.0190000000002</v>
      </c>
      <c r="U8" s="482">
        <v>1296.981</v>
      </c>
      <c r="V8" s="482"/>
      <c r="W8" s="482">
        <v>10830.24</v>
      </c>
      <c r="X8" s="482"/>
      <c r="Y8" s="482">
        <v>1704.76</v>
      </c>
      <c r="Z8" s="482"/>
      <c r="AA8" s="482">
        <v>19689.214</v>
      </c>
      <c r="AB8" s="482">
        <v>6043.7860000000001</v>
      </c>
      <c r="AC8" s="482"/>
      <c r="AD8" s="484">
        <f t="shared" si="0"/>
        <v>220059.21400000001</v>
      </c>
      <c r="AE8" s="484">
        <f t="shared" si="1"/>
        <v>43365.786</v>
      </c>
    </row>
    <row r="9" spans="1:38" ht="12" customHeight="1" x14ac:dyDescent="0.2">
      <c r="A9" s="481">
        <v>1974</v>
      </c>
      <c r="B9" s="482">
        <v>66304</v>
      </c>
      <c r="C9" s="483"/>
      <c r="D9" s="485">
        <v>14894</v>
      </c>
      <c r="E9" s="482">
        <v>53558</v>
      </c>
      <c r="F9" s="483"/>
      <c r="G9" s="482">
        <v>6960</v>
      </c>
      <c r="H9" s="482"/>
      <c r="I9" s="482">
        <v>16758</v>
      </c>
      <c r="J9" s="482">
        <v>1051</v>
      </c>
      <c r="K9" s="482">
        <v>51613</v>
      </c>
      <c r="L9" s="482">
        <v>1983</v>
      </c>
      <c r="M9" s="484"/>
      <c r="N9" s="484">
        <v>188233</v>
      </c>
      <c r="O9" s="482">
        <v>24888</v>
      </c>
      <c r="P9" s="482"/>
      <c r="Q9" s="482">
        <v>1304.884</v>
      </c>
      <c r="R9" s="482">
        <v>302.11599999999999</v>
      </c>
      <c r="S9" s="482"/>
      <c r="T9" s="482">
        <v>4320.6879999999992</v>
      </c>
      <c r="U9" s="482">
        <v>1107.3119999999999</v>
      </c>
      <c r="V9" s="482"/>
      <c r="W9" s="482">
        <v>7478.4</v>
      </c>
      <c r="X9" s="482"/>
      <c r="Y9" s="482">
        <v>721.6</v>
      </c>
      <c r="Z9" s="482"/>
      <c r="AA9" s="482">
        <v>13782.971999999998</v>
      </c>
      <c r="AB9" s="482">
        <v>2295.0279999999998</v>
      </c>
      <c r="AC9" s="482"/>
      <c r="AD9" s="484">
        <f t="shared" si="0"/>
        <v>202015.97200000001</v>
      </c>
      <c r="AE9" s="484">
        <f t="shared" si="1"/>
        <v>27183.027999999998</v>
      </c>
    </row>
    <row r="10" spans="1:38" ht="12" customHeight="1" x14ac:dyDescent="0.2">
      <c r="A10" s="481">
        <v>1975</v>
      </c>
      <c r="B10" s="482">
        <v>72985</v>
      </c>
      <c r="C10" s="483"/>
      <c r="D10" s="485">
        <v>21969</v>
      </c>
      <c r="E10" s="482">
        <v>34754</v>
      </c>
      <c r="F10" s="483"/>
      <c r="G10" s="482">
        <v>2755</v>
      </c>
      <c r="H10" s="482"/>
      <c r="I10" s="482">
        <v>4699</v>
      </c>
      <c r="J10" s="482">
        <v>925</v>
      </c>
      <c r="K10" s="482">
        <v>29112</v>
      </c>
      <c r="L10" s="482">
        <v>3020</v>
      </c>
      <c r="M10" s="484"/>
      <c r="N10" s="484">
        <v>141550</v>
      </c>
      <c r="O10" s="482">
        <v>28669</v>
      </c>
      <c r="P10" s="482"/>
      <c r="Q10" s="482">
        <v>1823.25</v>
      </c>
      <c r="R10" s="482">
        <v>607.75</v>
      </c>
      <c r="S10" s="482"/>
      <c r="T10" s="482">
        <v>4169.88</v>
      </c>
      <c r="U10" s="482">
        <v>1095.1199999999999</v>
      </c>
      <c r="V10" s="482"/>
      <c r="W10" s="482">
        <v>6611.5039999999999</v>
      </c>
      <c r="X10" s="482"/>
      <c r="Y10" s="482">
        <v>800.49600000000009</v>
      </c>
      <c r="Z10" s="482"/>
      <c r="AA10" s="482">
        <v>14070.634</v>
      </c>
      <c r="AB10" s="482">
        <v>2981.366</v>
      </c>
      <c r="AC10" s="482"/>
      <c r="AD10" s="484">
        <f t="shared" si="0"/>
        <v>155620.63399999999</v>
      </c>
      <c r="AE10" s="484">
        <f t="shared" si="1"/>
        <v>31650.366000000002</v>
      </c>
    </row>
    <row r="11" spans="1:38" ht="12" customHeight="1" x14ac:dyDescent="0.2">
      <c r="A11" s="481">
        <v>1976</v>
      </c>
      <c r="B11" s="482">
        <v>80263</v>
      </c>
      <c r="C11" s="483"/>
      <c r="D11" s="482">
        <v>12392</v>
      </c>
      <c r="E11" s="482">
        <v>50724</v>
      </c>
      <c r="F11" s="483"/>
      <c r="G11" s="482">
        <v>6078</v>
      </c>
      <c r="H11" s="482"/>
      <c r="I11" s="482">
        <v>3087</v>
      </c>
      <c r="J11" s="482">
        <v>692</v>
      </c>
      <c r="K11" s="482">
        <v>22163</v>
      </c>
      <c r="L11" s="482">
        <v>996</v>
      </c>
      <c r="M11" s="484"/>
      <c r="N11" s="484">
        <v>156237</v>
      </c>
      <c r="O11" s="482">
        <v>20158</v>
      </c>
      <c r="P11" s="482"/>
      <c r="Q11" s="482">
        <v>1798.5509999999997</v>
      </c>
      <c r="R11" s="482">
        <v>498.44900000000001</v>
      </c>
      <c r="S11" s="482"/>
      <c r="T11" s="482">
        <v>4298.7460000000001</v>
      </c>
      <c r="U11" s="482">
        <v>899.25400000000013</v>
      </c>
      <c r="V11" s="482"/>
      <c r="W11" s="482">
        <v>4312.8050000000003</v>
      </c>
      <c r="X11" s="482"/>
      <c r="Y11" s="482">
        <v>902.19500000000005</v>
      </c>
      <c r="Z11" s="482"/>
      <c r="AA11" s="482">
        <v>11628.101999999999</v>
      </c>
      <c r="AB11" s="482">
        <v>2511.8980000000001</v>
      </c>
      <c r="AC11" s="482"/>
      <c r="AD11" s="484">
        <f t="shared" si="0"/>
        <v>167865.10200000001</v>
      </c>
      <c r="AE11" s="484">
        <f t="shared" si="1"/>
        <v>22669.898000000001</v>
      </c>
    </row>
    <row r="12" spans="1:38" ht="12" customHeight="1" x14ac:dyDescent="0.2">
      <c r="A12" s="481">
        <v>1977</v>
      </c>
      <c r="B12" s="482">
        <v>60967</v>
      </c>
      <c r="C12" s="483"/>
      <c r="D12" s="482">
        <v>12425</v>
      </c>
      <c r="E12" s="482">
        <v>35672</v>
      </c>
      <c r="F12" s="483"/>
      <c r="G12" s="482">
        <v>1996</v>
      </c>
      <c r="H12" s="482"/>
      <c r="I12" s="482">
        <v>6786</v>
      </c>
      <c r="J12" s="482">
        <v>1936</v>
      </c>
      <c r="K12" s="482">
        <v>39608</v>
      </c>
      <c r="L12" s="482">
        <v>1997</v>
      </c>
      <c r="M12" s="484"/>
      <c r="N12" s="484">
        <v>143033</v>
      </c>
      <c r="O12" s="482">
        <v>18354</v>
      </c>
      <c r="P12" s="482"/>
      <c r="Q12" s="482">
        <v>4740.576</v>
      </c>
      <c r="R12" s="482">
        <v>503.42400000000004</v>
      </c>
      <c r="S12" s="482"/>
      <c r="T12" s="482">
        <v>8529.2639999999992</v>
      </c>
      <c r="U12" s="482">
        <v>254.73599999999999</v>
      </c>
      <c r="V12" s="482"/>
      <c r="W12" s="482">
        <v>6366.6360000000004</v>
      </c>
      <c r="X12" s="482"/>
      <c r="Y12" s="482">
        <v>501.36399999999998</v>
      </c>
      <c r="Z12" s="482"/>
      <c r="AA12" s="482">
        <v>20978.476000000002</v>
      </c>
      <c r="AB12" s="482">
        <v>1586.5240000000001</v>
      </c>
      <c r="AC12" s="482"/>
      <c r="AD12" s="484">
        <f t="shared" si="0"/>
        <v>164011.476</v>
      </c>
      <c r="AE12" s="484">
        <f t="shared" si="1"/>
        <v>19940.524000000001</v>
      </c>
    </row>
    <row r="13" spans="1:38" ht="12" customHeight="1" x14ac:dyDescent="0.2">
      <c r="A13" s="481">
        <v>1978</v>
      </c>
      <c r="B13" s="482">
        <v>66991</v>
      </c>
      <c r="C13" s="483"/>
      <c r="D13" s="482">
        <v>16610</v>
      </c>
      <c r="E13" s="482">
        <v>29007</v>
      </c>
      <c r="F13" s="483"/>
      <c r="G13" s="482">
        <v>3993</v>
      </c>
      <c r="H13" s="482"/>
      <c r="I13" s="482">
        <v>6363</v>
      </c>
      <c r="J13" s="482">
        <v>1053</v>
      </c>
      <c r="K13" s="482">
        <v>11933</v>
      </c>
      <c r="L13" s="482">
        <v>996</v>
      </c>
      <c r="M13" s="484"/>
      <c r="N13" s="484">
        <v>114294</v>
      </c>
      <c r="O13" s="482">
        <v>22652</v>
      </c>
      <c r="P13" s="482"/>
      <c r="Q13" s="482">
        <v>1089.6779999999999</v>
      </c>
      <c r="R13" s="482">
        <v>792.32200000000012</v>
      </c>
      <c r="S13" s="482"/>
      <c r="T13" s="482">
        <v>3864.3080000000004</v>
      </c>
      <c r="U13" s="482">
        <v>894.69200000000001</v>
      </c>
      <c r="V13" s="482"/>
      <c r="W13" s="482">
        <v>6072.5280000000012</v>
      </c>
      <c r="X13" s="482"/>
      <c r="Y13" s="482">
        <v>2089.4720000000002</v>
      </c>
      <c r="Z13" s="482"/>
      <c r="AA13" s="482">
        <v>12653.514000000003</v>
      </c>
      <c r="AB13" s="482">
        <v>4201.4860000000008</v>
      </c>
      <c r="AC13" s="482"/>
      <c r="AD13" s="484">
        <f t="shared" si="0"/>
        <v>126947.514</v>
      </c>
      <c r="AE13" s="484">
        <f t="shared" si="1"/>
        <v>26853.486000000001</v>
      </c>
    </row>
    <row r="14" spans="1:38" ht="12" customHeight="1" x14ac:dyDescent="0.2">
      <c r="A14" s="481">
        <v>1979</v>
      </c>
      <c r="B14" s="482">
        <v>81332</v>
      </c>
      <c r="C14" s="483"/>
      <c r="D14" s="482">
        <v>37431</v>
      </c>
      <c r="E14" s="482">
        <v>25289</v>
      </c>
      <c r="F14" s="483"/>
      <c r="G14" s="482">
        <v>3126</v>
      </c>
      <c r="H14" s="482"/>
      <c r="I14" s="482">
        <v>10441</v>
      </c>
      <c r="J14" s="482">
        <v>1989</v>
      </c>
      <c r="K14" s="482">
        <v>39523</v>
      </c>
      <c r="L14" s="482">
        <v>1987</v>
      </c>
      <c r="M14" s="484"/>
      <c r="N14" s="484">
        <v>156585</v>
      </c>
      <c r="O14" s="482">
        <v>44533</v>
      </c>
      <c r="P14" s="482"/>
      <c r="Q14" s="482">
        <v>4766.0339999999997</v>
      </c>
      <c r="R14" s="482">
        <v>3962.9659999999994</v>
      </c>
      <c r="S14" s="482"/>
      <c r="T14" s="482">
        <v>3505.13</v>
      </c>
      <c r="U14" s="482">
        <v>584.87</v>
      </c>
      <c r="V14" s="482"/>
      <c r="W14" s="482">
        <v>5900.07</v>
      </c>
      <c r="X14" s="482"/>
      <c r="Y14" s="482">
        <v>4450.93</v>
      </c>
      <c r="Z14" s="482"/>
      <c r="AA14" s="482">
        <v>15812.234</v>
      </c>
      <c r="AB14" s="482">
        <v>9813.7659999999996</v>
      </c>
      <c r="AC14" s="482"/>
      <c r="AD14" s="484">
        <f t="shared" si="0"/>
        <v>172397.234</v>
      </c>
      <c r="AE14" s="484">
        <f t="shared" si="1"/>
        <v>54346.766000000003</v>
      </c>
    </row>
    <row r="15" spans="1:38" ht="12" customHeight="1" x14ac:dyDescent="0.2">
      <c r="A15" s="481">
        <v>1980</v>
      </c>
      <c r="B15" s="482">
        <v>45504</v>
      </c>
      <c r="C15" s="483"/>
      <c r="D15" s="482">
        <v>10666</v>
      </c>
      <c r="E15" s="482">
        <v>29077</v>
      </c>
      <c r="F15" s="483"/>
      <c r="G15" s="482">
        <v>2528</v>
      </c>
      <c r="H15" s="482"/>
      <c r="I15" s="482">
        <v>10260</v>
      </c>
      <c r="J15" s="482">
        <v>2146</v>
      </c>
      <c r="K15" s="482">
        <v>32352</v>
      </c>
      <c r="L15" s="482">
        <v>2147</v>
      </c>
      <c r="M15" s="484"/>
      <c r="N15" s="484">
        <v>117193</v>
      </c>
      <c r="O15" s="482">
        <v>17487</v>
      </c>
      <c r="P15" s="482"/>
      <c r="Q15" s="482">
        <v>8799.7780000000002</v>
      </c>
      <c r="R15" s="482">
        <v>703.22200000000009</v>
      </c>
      <c r="S15" s="482"/>
      <c r="T15" s="482">
        <v>1107</v>
      </c>
      <c r="U15" s="482">
        <v>2583</v>
      </c>
      <c r="V15" s="482"/>
      <c r="W15" s="482">
        <v>13537.953</v>
      </c>
      <c r="X15" s="482"/>
      <c r="Y15" s="482">
        <v>2005.047</v>
      </c>
      <c r="Z15" s="482"/>
      <c r="AA15" s="482">
        <v>24915.731</v>
      </c>
      <c r="AB15" s="482">
        <v>5685.2690000000002</v>
      </c>
      <c r="AC15" s="482"/>
      <c r="AD15" s="484">
        <f t="shared" si="0"/>
        <v>142108.731</v>
      </c>
      <c r="AE15" s="484">
        <f t="shared" si="1"/>
        <v>23172.269</v>
      </c>
    </row>
    <row r="16" spans="1:38" ht="12" customHeight="1" x14ac:dyDescent="0.2">
      <c r="A16" s="481">
        <v>1981</v>
      </c>
      <c r="B16" s="482">
        <v>51831</v>
      </c>
      <c r="C16" s="483"/>
      <c r="D16" s="482">
        <v>34050</v>
      </c>
      <c r="E16" s="482">
        <v>40488</v>
      </c>
      <c r="F16" s="483"/>
      <c r="G16" s="482">
        <v>4250</v>
      </c>
      <c r="H16" s="482"/>
      <c r="I16" s="482">
        <v>12047</v>
      </c>
      <c r="J16" s="482">
        <v>1978</v>
      </c>
      <c r="K16" s="482">
        <v>39662</v>
      </c>
      <c r="L16" s="482">
        <v>3913</v>
      </c>
      <c r="M16" s="484"/>
      <c r="N16" s="484">
        <v>144028</v>
      </c>
      <c r="O16" s="482">
        <v>44191</v>
      </c>
      <c r="P16" s="482"/>
      <c r="Q16" s="482">
        <v>4437.5040000000008</v>
      </c>
      <c r="R16" s="482">
        <v>5834.4959999999992</v>
      </c>
      <c r="S16" s="482"/>
      <c r="T16" s="482">
        <v>7255.0319999999992</v>
      </c>
      <c r="U16" s="482">
        <v>1026.9680000000001</v>
      </c>
      <c r="V16" s="482"/>
      <c r="W16" s="482">
        <v>17792.352000000003</v>
      </c>
      <c r="X16" s="482"/>
      <c r="Y16" s="482">
        <v>2800.6480000000001</v>
      </c>
      <c r="Z16" s="482"/>
      <c r="AA16" s="482">
        <v>30929.888000000003</v>
      </c>
      <c r="AB16" s="482">
        <v>10601.111999999999</v>
      </c>
      <c r="AC16" s="482"/>
      <c r="AD16" s="484">
        <f t="shared" si="0"/>
        <v>174957.88800000001</v>
      </c>
      <c r="AE16" s="484">
        <f t="shared" si="1"/>
        <v>54792.112000000001</v>
      </c>
    </row>
    <row r="17" spans="1:31" ht="12" customHeight="1" x14ac:dyDescent="0.2">
      <c r="A17" s="481">
        <v>1982</v>
      </c>
      <c r="B17" s="482">
        <v>39694</v>
      </c>
      <c r="C17" s="483"/>
      <c r="D17" s="482">
        <v>11717</v>
      </c>
      <c r="E17" s="482">
        <v>40427</v>
      </c>
      <c r="F17" s="483"/>
      <c r="G17" s="482">
        <v>7529</v>
      </c>
      <c r="H17" s="482"/>
      <c r="I17" s="482">
        <v>23463</v>
      </c>
      <c r="J17" s="482">
        <v>15904</v>
      </c>
      <c r="K17" s="482">
        <v>29391</v>
      </c>
      <c r="L17" s="482">
        <v>4387</v>
      </c>
      <c r="M17" s="484"/>
      <c r="N17" s="484">
        <v>132975</v>
      </c>
      <c r="O17" s="482">
        <v>39537</v>
      </c>
      <c r="P17" s="482"/>
      <c r="Q17" s="482">
        <v>16225.275</v>
      </c>
      <c r="R17" s="482">
        <v>3299.7249999999995</v>
      </c>
      <c r="S17" s="482"/>
      <c r="T17" s="482">
        <v>6451.2390000000005</v>
      </c>
      <c r="U17" s="482">
        <v>1111.761</v>
      </c>
      <c r="V17" s="482"/>
      <c r="W17" s="482">
        <v>8097.2139999999999</v>
      </c>
      <c r="X17" s="482"/>
      <c r="Y17" s="482">
        <v>2800.7860000000001</v>
      </c>
      <c r="Z17" s="482"/>
      <c r="AA17" s="482">
        <v>31665.727999999999</v>
      </c>
      <c r="AB17" s="482">
        <v>7575.271999999999</v>
      </c>
      <c r="AC17" s="482"/>
      <c r="AD17" s="484">
        <f t="shared" si="0"/>
        <v>164640.728</v>
      </c>
      <c r="AE17" s="484">
        <f t="shared" si="1"/>
        <v>47112.271999999997</v>
      </c>
    </row>
    <row r="18" spans="1:31" ht="12" customHeight="1" x14ac:dyDescent="0.2">
      <c r="A18" s="481">
        <v>1983</v>
      </c>
      <c r="B18" s="482">
        <v>42570</v>
      </c>
      <c r="C18" s="483"/>
      <c r="D18" s="482">
        <v>23474</v>
      </c>
      <c r="E18" s="482">
        <v>18441</v>
      </c>
      <c r="F18" s="483"/>
      <c r="G18" s="482">
        <v>4382</v>
      </c>
      <c r="H18" s="482"/>
      <c r="I18" s="482">
        <v>11390</v>
      </c>
      <c r="J18" s="482">
        <v>2366</v>
      </c>
      <c r="K18" s="482">
        <v>19261</v>
      </c>
      <c r="L18" s="482">
        <v>7567</v>
      </c>
      <c r="M18" s="484"/>
      <c r="N18" s="484">
        <v>91662</v>
      </c>
      <c r="O18" s="482">
        <v>37789</v>
      </c>
      <c r="P18" s="482"/>
      <c r="Q18" s="482">
        <v>5367.4279999999999</v>
      </c>
      <c r="R18" s="482">
        <v>3388.5720000000001</v>
      </c>
      <c r="S18" s="482"/>
      <c r="T18" s="482">
        <v>6074.5110000000004</v>
      </c>
      <c r="U18" s="482">
        <v>1624.4890000000003</v>
      </c>
      <c r="V18" s="482"/>
      <c r="W18" s="482">
        <v>6399.1</v>
      </c>
      <c r="X18" s="482"/>
      <c r="Y18" s="482">
        <v>2411.9</v>
      </c>
      <c r="Z18" s="482"/>
      <c r="AA18" s="482">
        <v>18586.039000000001</v>
      </c>
      <c r="AB18" s="482">
        <v>7946.9610000000011</v>
      </c>
      <c r="AC18" s="482"/>
      <c r="AD18" s="484">
        <f t="shared" si="0"/>
        <v>110248.039</v>
      </c>
      <c r="AE18" s="484">
        <f t="shared" si="1"/>
        <v>45735.961000000003</v>
      </c>
    </row>
    <row r="19" spans="1:31" ht="12" customHeight="1" x14ac:dyDescent="0.2">
      <c r="A19" s="481">
        <v>1984</v>
      </c>
      <c r="B19" s="482">
        <v>51772</v>
      </c>
      <c r="C19" s="483"/>
      <c r="D19" s="482">
        <v>23455</v>
      </c>
      <c r="E19" s="482">
        <v>35378</v>
      </c>
      <c r="F19" s="483"/>
      <c r="G19" s="482">
        <v>6391</v>
      </c>
      <c r="H19" s="482"/>
      <c r="I19" s="482">
        <v>7104</v>
      </c>
      <c r="J19" s="482">
        <v>2561</v>
      </c>
      <c r="K19" s="482">
        <v>25993</v>
      </c>
      <c r="L19" s="482">
        <v>2600</v>
      </c>
      <c r="M19" s="484"/>
      <c r="N19" s="484">
        <v>120247</v>
      </c>
      <c r="O19" s="482">
        <v>35007</v>
      </c>
      <c r="P19" s="482"/>
      <c r="Q19" s="482">
        <v>18667.564999999999</v>
      </c>
      <c r="R19" s="482">
        <v>2913.4350000000004</v>
      </c>
      <c r="S19" s="482"/>
      <c r="T19" s="482">
        <v>8842.1760000000013</v>
      </c>
      <c r="U19" s="482">
        <v>445.82400000000001</v>
      </c>
      <c r="V19" s="482"/>
      <c r="W19" s="482">
        <v>10289.16</v>
      </c>
      <c r="X19" s="482"/>
      <c r="Y19" s="482">
        <v>1959.84</v>
      </c>
      <c r="Z19" s="482"/>
      <c r="AA19" s="482">
        <v>38724.900999999998</v>
      </c>
      <c r="AB19" s="482">
        <v>5599.0990000000002</v>
      </c>
      <c r="AC19" s="482"/>
      <c r="AD19" s="484">
        <f t="shared" si="0"/>
        <v>158971.90100000001</v>
      </c>
      <c r="AE19" s="484">
        <f t="shared" si="1"/>
        <v>40606.099000000002</v>
      </c>
    </row>
    <row r="20" spans="1:31" ht="12" customHeight="1" x14ac:dyDescent="0.2">
      <c r="A20" s="481">
        <v>1985</v>
      </c>
      <c r="B20" s="482">
        <v>103698</v>
      </c>
      <c r="C20" s="483"/>
      <c r="D20" s="482">
        <v>19463</v>
      </c>
      <c r="E20" s="482">
        <v>46527</v>
      </c>
      <c r="F20" s="483"/>
      <c r="G20" s="482">
        <v>3664</v>
      </c>
      <c r="H20" s="482"/>
      <c r="I20" s="482">
        <v>10121</v>
      </c>
      <c r="J20" s="482">
        <v>2921</v>
      </c>
      <c r="K20" s="482">
        <v>49707</v>
      </c>
      <c r="L20" s="482">
        <v>7241</v>
      </c>
      <c r="M20" s="484"/>
      <c r="N20" s="484">
        <v>210053</v>
      </c>
      <c r="O20" s="482">
        <v>33289</v>
      </c>
      <c r="P20" s="482"/>
      <c r="Q20" s="482">
        <v>13088.64</v>
      </c>
      <c r="R20" s="482">
        <v>3231.36</v>
      </c>
      <c r="S20" s="482"/>
      <c r="T20" s="482">
        <v>5601.8040000000001</v>
      </c>
      <c r="U20" s="482">
        <v>209.19600000000003</v>
      </c>
      <c r="V20" s="482"/>
      <c r="W20" s="482">
        <v>7783.6080000000002</v>
      </c>
      <c r="X20" s="482"/>
      <c r="Y20" s="482">
        <v>1309.3920000000001</v>
      </c>
      <c r="Z20" s="482"/>
      <c r="AA20" s="482">
        <v>29254.052</v>
      </c>
      <c r="AB20" s="482">
        <v>6721.9480000000003</v>
      </c>
      <c r="AC20" s="482"/>
      <c r="AD20" s="484">
        <f t="shared" si="0"/>
        <v>239307.052</v>
      </c>
      <c r="AE20" s="484">
        <f t="shared" si="1"/>
        <v>40010.948000000004</v>
      </c>
    </row>
    <row r="21" spans="1:31" ht="12" customHeight="1" x14ac:dyDescent="0.2">
      <c r="A21" s="481">
        <v>1986</v>
      </c>
      <c r="B21" s="482">
        <v>113875</v>
      </c>
      <c r="C21" s="483"/>
      <c r="D21" s="482">
        <v>13291</v>
      </c>
      <c r="E21" s="482">
        <v>40566</v>
      </c>
      <c r="F21" s="483"/>
      <c r="G21" s="482">
        <v>6277</v>
      </c>
      <c r="H21" s="482"/>
      <c r="I21" s="482">
        <v>16940</v>
      </c>
      <c r="J21" s="482">
        <v>2442</v>
      </c>
      <c r="K21" s="482">
        <v>46875</v>
      </c>
      <c r="L21" s="482">
        <v>6725</v>
      </c>
      <c r="M21" s="484"/>
      <c r="N21" s="484">
        <v>218256</v>
      </c>
      <c r="O21" s="482">
        <v>28735</v>
      </c>
      <c r="P21" s="482"/>
      <c r="Q21" s="482">
        <v>11282.824000000001</v>
      </c>
      <c r="R21" s="482">
        <v>1198.1759999999999</v>
      </c>
      <c r="S21" s="482"/>
      <c r="T21" s="482">
        <v>5780.76</v>
      </c>
      <c r="U21" s="482">
        <v>2847.24</v>
      </c>
      <c r="V21" s="482"/>
      <c r="W21" s="482">
        <v>4783.8</v>
      </c>
      <c r="X21" s="482"/>
      <c r="Y21" s="482">
        <v>911.2</v>
      </c>
      <c r="Z21" s="482"/>
      <c r="AA21" s="482">
        <v>21847.384000000002</v>
      </c>
      <c r="AB21" s="482">
        <v>4956.616</v>
      </c>
      <c r="AC21" s="482"/>
      <c r="AD21" s="484">
        <f t="shared" si="0"/>
        <v>240103.38399999999</v>
      </c>
      <c r="AE21" s="484">
        <f t="shared" si="1"/>
        <v>33691.616000000002</v>
      </c>
    </row>
    <row r="22" spans="1:31" ht="12" customHeight="1" x14ac:dyDescent="0.2">
      <c r="A22" s="481">
        <v>1987</v>
      </c>
      <c r="B22" s="482">
        <v>76861</v>
      </c>
      <c r="C22" s="483"/>
      <c r="D22" s="482">
        <v>39160</v>
      </c>
      <c r="E22" s="482">
        <v>51278</v>
      </c>
      <c r="F22" s="483"/>
      <c r="G22" s="482">
        <v>16460</v>
      </c>
      <c r="H22" s="482"/>
      <c r="I22" s="482">
        <v>12352</v>
      </c>
      <c r="J22" s="482">
        <v>6166</v>
      </c>
      <c r="K22" s="482">
        <v>34741</v>
      </c>
      <c r="L22" s="482">
        <v>5655</v>
      </c>
      <c r="M22" s="484"/>
      <c r="N22" s="484">
        <v>175232</v>
      </c>
      <c r="O22" s="482">
        <v>67441</v>
      </c>
      <c r="P22" s="482"/>
      <c r="Q22" s="482">
        <v>9981.1839999999993</v>
      </c>
      <c r="R22" s="482">
        <v>6274.8159999999998</v>
      </c>
      <c r="S22" s="482"/>
      <c r="T22" s="482">
        <v>6509.5520000000006</v>
      </c>
      <c r="U22" s="482">
        <v>3598.4480000000003</v>
      </c>
      <c r="V22" s="482"/>
      <c r="W22" s="482">
        <v>3341.7720000000004</v>
      </c>
      <c r="X22" s="482"/>
      <c r="Y22" s="482">
        <v>2916.2280000000001</v>
      </c>
      <c r="Z22" s="482"/>
      <c r="AA22" s="482">
        <v>19832.508000000002</v>
      </c>
      <c r="AB22" s="482">
        <v>12789.491999999998</v>
      </c>
      <c r="AC22" s="482"/>
      <c r="AD22" s="484">
        <f t="shared" si="0"/>
        <v>195064.508</v>
      </c>
      <c r="AE22" s="484">
        <f t="shared" si="1"/>
        <v>80230.491999999998</v>
      </c>
    </row>
    <row r="23" spans="1:31" ht="12" customHeight="1" x14ac:dyDescent="0.2">
      <c r="A23" s="481">
        <v>1988</v>
      </c>
      <c r="B23" s="482">
        <v>128725</v>
      </c>
      <c r="C23" s="483"/>
      <c r="D23" s="482">
        <v>13335</v>
      </c>
      <c r="E23" s="482">
        <v>40215</v>
      </c>
      <c r="F23" s="483"/>
      <c r="G23" s="482">
        <v>2341</v>
      </c>
      <c r="H23" s="482"/>
      <c r="I23" s="482">
        <v>7110</v>
      </c>
      <c r="J23" s="482">
        <v>1890</v>
      </c>
      <c r="K23" s="482">
        <v>24646</v>
      </c>
      <c r="L23" s="482">
        <v>3170</v>
      </c>
      <c r="M23" s="484"/>
      <c r="N23" s="484">
        <v>200696</v>
      </c>
      <c r="O23" s="482">
        <v>20736</v>
      </c>
      <c r="P23" s="482"/>
      <c r="Q23" s="482">
        <v>12593.875</v>
      </c>
      <c r="R23" s="482">
        <v>1021.125</v>
      </c>
      <c r="S23" s="482"/>
      <c r="T23" s="482">
        <v>6156</v>
      </c>
      <c r="U23" s="482">
        <v>324</v>
      </c>
      <c r="V23" s="482"/>
      <c r="W23" s="482">
        <v>8021.25</v>
      </c>
      <c r="X23" s="482"/>
      <c r="Y23" s="482">
        <v>603.75</v>
      </c>
      <c r="Z23" s="482"/>
      <c r="AA23" s="482">
        <v>26771.125</v>
      </c>
      <c r="AB23" s="482">
        <v>1948.875</v>
      </c>
      <c r="AC23" s="482"/>
      <c r="AD23" s="484">
        <f t="shared" si="0"/>
        <v>227467.125</v>
      </c>
      <c r="AE23" s="484">
        <f t="shared" si="1"/>
        <v>22684.875</v>
      </c>
    </row>
    <row r="24" spans="1:31" ht="12" customHeight="1" x14ac:dyDescent="0.2">
      <c r="A24" s="481">
        <v>1989</v>
      </c>
      <c r="B24" s="482">
        <v>67296</v>
      </c>
      <c r="C24" s="483"/>
      <c r="D24" s="482">
        <v>14911</v>
      </c>
      <c r="E24" s="482">
        <v>36487</v>
      </c>
      <c r="F24" s="483"/>
      <c r="G24" s="482">
        <v>4054</v>
      </c>
      <c r="H24" s="482"/>
      <c r="I24" s="482">
        <v>6402</v>
      </c>
      <c r="J24" s="482">
        <v>1220</v>
      </c>
      <c r="K24" s="482">
        <v>17435</v>
      </c>
      <c r="L24" s="482">
        <v>3061</v>
      </c>
      <c r="M24" s="484"/>
      <c r="N24" s="484">
        <v>127620</v>
      </c>
      <c r="O24" s="482">
        <v>23246</v>
      </c>
      <c r="P24" s="482"/>
      <c r="Q24" s="482">
        <v>10212.072</v>
      </c>
      <c r="R24" s="482">
        <v>1773.9280000000003</v>
      </c>
      <c r="S24" s="482"/>
      <c r="T24" s="482">
        <v>6479.19</v>
      </c>
      <c r="U24" s="482">
        <v>1098.81</v>
      </c>
      <c r="V24" s="482"/>
      <c r="W24" s="482">
        <v>8250.6270000000004</v>
      </c>
      <c r="X24" s="482"/>
      <c r="Y24" s="482">
        <v>1490.373</v>
      </c>
      <c r="Z24" s="482"/>
      <c r="AA24" s="482">
        <v>24941.888999999999</v>
      </c>
      <c r="AB24" s="482">
        <v>4363.1110000000008</v>
      </c>
      <c r="AC24" s="482"/>
      <c r="AD24" s="484">
        <f t="shared" si="0"/>
        <v>152561.889</v>
      </c>
      <c r="AE24" s="484">
        <f t="shared" si="1"/>
        <v>27609.111000000001</v>
      </c>
    </row>
    <row r="25" spans="1:31" ht="12" customHeight="1" x14ac:dyDescent="0.2">
      <c r="A25" s="481">
        <v>1990</v>
      </c>
      <c r="B25" s="482">
        <v>50225</v>
      </c>
      <c r="C25" s="483"/>
      <c r="D25" s="482">
        <v>5523</v>
      </c>
      <c r="E25" s="482">
        <v>25000</v>
      </c>
      <c r="F25" s="483"/>
      <c r="G25" s="482">
        <v>3000</v>
      </c>
      <c r="H25" s="482"/>
      <c r="I25" s="482">
        <v>3500</v>
      </c>
      <c r="J25" s="482">
        <v>500</v>
      </c>
      <c r="K25" s="482">
        <v>4618</v>
      </c>
      <c r="L25" s="482">
        <v>975</v>
      </c>
      <c r="M25" s="484"/>
      <c r="N25" s="484">
        <v>83343</v>
      </c>
      <c r="O25" s="482">
        <v>9998</v>
      </c>
      <c r="P25" s="482"/>
      <c r="Q25" s="482">
        <v>13464.2</v>
      </c>
      <c r="R25" s="482">
        <v>1170.8</v>
      </c>
      <c r="S25" s="482"/>
      <c r="T25" s="482">
        <v>4257.57</v>
      </c>
      <c r="U25" s="482">
        <v>1868.43</v>
      </c>
      <c r="V25" s="482"/>
      <c r="W25" s="482">
        <v>4025.5</v>
      </c>
      <c r="X25" s="482"/>
      <c r="Y25" s="482">
        <v>824.5</v>
      </c>
      <c r="Z25" s="482"/>
      <c r="AA25" s="482">
        <v>21747.27</v>
      </c>
      <c r="AB25" s="482">
        <v>3863.73</v>
      </c>
      <c r="AC25" s="482"/>
      <c r="AD25" s="484">
        <f t="shared" si="0"/>
        <v>105090.27</v>
      </c>
      <c r="AE25" s="484">
        <f t="shared" si="1"/>
        <v>13861.73</v>
      </c>
    </row>
    <row r="26" spans="1:31" ht="12" customHeight="1" x14ac:dyDescent="0.2">
      <c r="A26" s="481">
        <v>1991</v>
      </c>
      <c r="B26" s="482">
        <v>35259</v>
      </c>
      <c r="C26" s="483"/>
      <c r="D26" s="482">
        <v>4632</v>
      </c>
      <c r="E26" s="482">
        <v>28524</v>
      </c>
      <c r="F26" s="483"/>
      <c r="G26" s="482">
        <v>2821</v>
      </c>
      <c r="H26" s="482"/>
      <c r="I26" s="482">
        <v>11164</v>
      </c>
      <c r="J26" s="482">
        <v>2844</v>
      </c>
      <c r="K26" s="482">
        <v>17892</v>
      </c>
      <c r="L26" s="482">
        <v>1813</v>
      </c>
      <c r="M26" s="484"/>
      <c r="N26" s="484">
        <v>92839</v>
      </c>
      <c r="O26" s="482">
        <v>12110</v>
      </c>
      <c r="P26" s="482"/>
      <c r="Q26" s="482">
        <v>10031</v>
      </c>
      <c r="R26" s="482">
        <v>651.66300000000001</v>
      </c>
      <c r="S26" s="482"/>
      <c r="T26" s="482">
        <v>9227.3369999999995</v>
      </c>
      <c r="U26" s="482">
        <v>1489.6630000000002</v>
      </c>
      <c r="V26" s="482"/>
      <c r="W26" s="482">
        <v>6771.6</v>
      </c>
      <c r="X26" s="482"/>
      <c r="Y26" s="482">
        <v>356.4</v>
      </c>
      <c r="Z26" s="482"/>
      <c r="AA26" s="482">
        <v>26029.936999999998</v>
      </c>
      <c r="AB26" s="482">
        <v>2497.7260000000001</v>
      </c>
      <c r="AC26" s="482"/>
      <c r="AD26" s="484">
        <f t="shared" si="0"/>
        <v>118868.93700000001</v>
      </c>
      <c r="AE26" s="484">
        <f t="shared" si="1"/>
        <v>14607.726000000001</v>
      </c>
    </row>
    <row r="27" spans="1:31" ht="12" customHeight="1" x14ac:dyDescent="0.2">
      <c r="A27" s="481">
        <v>1992</v>
      </c>
      <c r="B27" s="482">
        <v>31734</v>
      </c>
      <c r="C27" s="483"/>
      <c r="D27" s="482">
        <v>9113</v>
      </c>
      <c r="E27" s="482">
        <v>19790</v>
      </c>
      <c r="F27" s="483"/>
      <c r="G27" s="482">
        <v>4315</v>
      </c>
      <c r="H27" s="482"/>
      <c r="I27" s="482">
        <v>4517</v>
      </c>
      <c r="J27" s="482">
        <v>1845</v>
      </c>
      <c r="K27" s="482">
        <v>3816</v>
      </c>
      <c r="L27" s="482">
        <v>2095</v>
      </c>
      <c r="M27" s="484"/>
      <c r="N27" s="484">
        <v>59857</v>
      </c>
      <c r="O27" s="482">
        <v>17368</v>
      </c>
      <c r="P27" s="482"/>
      <c r="Q27" s="482">
        <v>6256.5</v>
      </c>
      <c r="R27" s="482">
        <v>1018.5</v>
      </c>
      <c r="S27" s="482"/>
      <c r="T27" s="482">
        <v>10324.32</v>
      </c>
      <c r="U27" s="482">
        <v>6115.68</v>
      </c>
      <c r="V27" s="482"/>
      <c r="W27" s="482">
        <v>5106.6959999999999</v>
      </c>
      <c r="X27" s="482"/>
      <c r="Y27" s="482">
        <v>1349.3039999999999</v>
      </c>
      <c r="Z27" s="482"/>
      <c r="AA27" s="482">
        <v>21687.516</v>
      </c>
      <c r="AB27" s="482">
        <v>8483.4840000000004</v>
      </c>
      <c r="AC27" s="482"/>
      <c r="AD27" s="484">
        <f t="shared" si="0"/>
        <v>81544.516000000003</v>
      </c>
      <c r="AE27" s="484">
        <f t="shared" si="1"/>
        <v>25851.484</v>
      </c>
    </row>
    <row r="28" spans="1:31" ht="12" customHeight="1" x14ac:dyDescent="0.2">
      <c r="A28" s="481">
        <v>1993</v>
      </c>
      <c r="B28" s="482">
        <v>55144</v>
      </c>
      <c r="C28" s="483"/>
      <c r="D28" s="482">
        <v>5409</v>
      </c>
      <c r="E28" s="482">
        <v>27367</v>
      </c>
      <c r="F28" s="483"/>
      <c r="G28" s="482">
        <v>3556</v>
      </c>
      <c r="H28" s="482"/>
      <c r="I28" s="482">
        <v>5818</v>
      </c>
      <c r="J28" s="482">
        <v>885</v>
      </c>
      <c r="K28" s="482">
        <v>24435</v>
      </c>
      <c r="L28" s="482">
        <v>6592</v>
      </c>
      <c r="M28" s="484"/>
      <c r="N28" s="484">
        <v>112764</v>
      </c>
      <c r="O28" s="482">
        <v>16442</v>
      </c>
      <c r="P28" s="482"/>
      <c r="Q28" s="482">
        <v>7055.91</v>
      </c>
      <c r="R28" s="482">
        <v>531.09</v>
      </c>
      <c r="S28" s="482"/>
      <c r="T28" s="482">
        <v>10228.323</v>
      </c>
      <c r="U28" s="482">
        <v>1762.6769999999999</v>
      </c>
      <c r="V28" s="482"/>
      <c r="W28" s="482">
        <v>7341.9840000000004</v>
      </c>
      <c r="X28" s="482"/>
      <c r="Y28" s="482">
        <v>3314.0160000000001</v>
      </c>
      <c r="Z28" s="482"/>
      <c r="AA28" s="482">
        <v>24626.217000000001</v>
      </c>
      <c r="AB28" s="482">
        <v>5607.7829999999994</v>
      </c>
      <c r="AC28" s="482"/>
      <c r="AD28" s="484">
        <f t="shared" si="0"/>
        <v>137390.217</v>
      </c>
      <c r="AE28" s="484">
        <f t="shared" si="1"/>
        <v>22049.782999999999</v>
      </c>
    </row>
    <row r="29" spans="1:31" ht="12" customHeight="1" x14ac:dyDescent="0.2">
      <c r="A29" s="481">
        <v>1994</v>
      </c>
      <c r="B29" s="482">
        <v>66383</v>
      </c>
      <c r="C29" s="483"/>
      <c r="D29" s="482">
        <v>20371</v>
      </c>
      <c r="E29" s="482">
        <v>31013</v>
      </c>
      <c r="F29" s="483"/>
      <c r="G29" s="482">
        <v>7369</v>
      </c>
      <c r="H29" s="482"/>
      <c r="I29" s="482">
        <v>7046</v>
      </c>
      <c r="J29" s="482">
        <v>3844</v>
      </c>
      <c r="K29" s="482">
        <v>30544</v>
      </c>
      <c r="L29" s="482">
        <v>3054</v>
      </c>
      <c r="M29" s="484"/>
      <c r="N29" s="484">
        <v>134986</v>
      </c>
      <c r="O29" s="482">
        <v>34638</v>
      </c>
      <c r="P29" s="482"/>
      <c r="Q29" s="482">
        <v>11584.51</v>
      </c>
      <c r="R29" s="482">
        <v>7406.49</v>
      </c>
      <c r="S29" s="482"/>
      <c r="T29" s="482">
        <v>11340.691999999999</v>
      </c>
      <c r="U29" s="482">
        <v>3861.308</v>
      </c>
      <c r="V29" s="482"/>
      <c r="W29" s="482">
        <v>7676.0319999999992</v>
      </c>
      <c r="X29" s="482"/>
      <c r="Y29" s="482">
        <v>890.96800000000007</v>
      </c>
      <c r="Z29" s="482"/>
      <c r="AA29" s="482">
        <v>30601.233999999997</v>
      </c>
      <c r="AB29" s="482">
        <v>12158.766</v>
      </c>
      <c r="AC29" s="482"/>
      <c r="AD29" s="484">
        <f t="shared" si="0"/>
        <v>165587.234</v>
      </c>
      <c r="AE29" s="484">
        <f t="shared" si="1"/>
        <v>46796.766000000003</v>
      </c>
    </row>
    <row r="30" spans="1:31" ht="12" customHeight="1" x14ac:dyDescent="0.2">
      <c r="A30" s="481">
        <v>1995</v>
      </c>
      <c r="B30" s="482">
        <v>112235</v>
      </c>
      <c r="C30" s="483"/>
      <c r="D30" s="482">
        <v>17957</v>
      </c>
      <c r="E30" s="482">
        <v>56197</v>
      </c>
      <c r="F30" s="483"/>
      <c r="G30" s="482">
        <v>3715</v>
      </c>
      <c r="H30" s="482"/>
      <c r="I30" s="482">
        <v>12998</v>
      </c>
      <c r="J30" s="482">
        <v>1239</v>
      </c>
      <c r="K30" s="482">
        <v>72335</v>
      </c>
      <c r="L30" s="482">
        <v>8283</v>
      </c>
      <c r="M30" s="484"/>
      <c r="N30" s="484">
        <v>253765</v>
      </c>
      <c r="O30" s="482">
        <v>31194</v>
      </c>
      <c r="P30" s="482"/>
      <c r="Q30" s="482">
        <v>24809.61</v>
      </c>
      <c r="R30" s="482">
        <v>1867.39</v>
      </c>
      <c r="S30" s="482"/>
      <c r="T30" s="482">
        <v>11565.848</v>
      </c>
      <c r="U30" s="482">
        <v>583.15200000000004</v>
      </c>
      <c r="V30" s="482"/>
      <c r="W30" s="482">
        <v>5172.4079999999994</v>
      </c>
      <c r="X30" s="482"/>
      <c r="Y30" s="482">
        <v>1325.5919999999999</v>
      </c>
      <c r="Z30" s="482"/>
      <c r="AA30" s="482">
        <v>41547.865999999995</v>
      </c>
      <c r="AB30" s="482">
        <v>3776.134</v>
      </c>
      <c r="AC30" s="482"/>
      <c r="AD30" s="484">
        <f t="shared" si="0"/>
        <v>295312.86599999998</v>
      </c>
      <c r="AE30" s="484">
        <f t="shared" si="1"/>
        <v>34970.133999999998</v>
      </c>
    </row>
    <row r="31" spans="1:31" ht="12" customHeight="1" x14ac:dyDescent="0.2">
      <c r="A31" s="481">
        <v>1996</v>
      </c>
      <c r="B31" s="482">
        <v>131268</v>
      </c>
      <c r="C31" s="483"/>
      <c r="D31" s="482">
        <v>11649</v>
      </c>
      <c r="E31" s="482">
        <v>44593</v>
      </c>
      <c r="F31" s="483"/>
      <c r="G31" s="482">
        <v>12577</v>
      </c>
      <c r="H31" s="482"/>
      <c r="I31" s="482">
        <v>23492</v>
      </c>
      <c r="J31" s="482">
        <v>4408</v>
      </c>
      <c r="K31" s="482">
        <v>69761</v>
      </c>
      <c r="L31" s="482">
        <v>8825</v>
      </c>
      <c r="M31" s="484"/>
      <c r="N31" s="484">
        <v>269114</v>
      </c>
      <c r="O31" s="482">
        <v>37459</v>
      </c>
      <c r="P31" s="482"/>
      <c r="Q31" s="482">
        <v>18848.419999999998</v>
      </c>
      <c r="R31" s="482">
        <v>2329.58</v>
      </c>
      <c r="S31" s="482"/>
      <c r="T31" s="482">
        <v>6493.7069999999994</v>
      </c>
      <c r="U31" s="482">
        <v>1613.2929999999999</v>
      </c>
      <c r="V31" s="482"/>
      <c r="W31" s="482">
        <v>7176.6379999999999</v>
      </c>
      <c r="X31" s="482"/>
      <c r="Y31" s="482">
        <v>474.36200000000002</v>
      </c>
      <c r="Z31" s="482"/>
      <c r="AA31" s="482">
        <v>32518.764999999996</v>
      </c>
      <c r="AB31" s="482">
        <v>4417.2349999999997</v>
      </c>
      <c r="AC31" s="482"/>
      <c r="AD31" s="484">
        <f t="shared" si="0"/>
        <v>301632.76500000001</v>
      </c>
      <c r="AE31" s="484">
        <f t="shared" si="1"/>
        <v>41876.235000000001</v>
      </c>
    </row>
    <row r="32" spans="1:31" ht="12" customHeight="1" x14ac:dyDescent="0.2">
      <c r="A32" s="481">
        <v>1997</v>
      </c>
      <c r="B32" s="482">
        <v>167353</v>
      </c>
      <c r="C32" s="483"/>
      <c r="D32" s="482">
        <v>13736</v>
      </c>
      <c r="E32" s="482">
        <v>47009</v>
      </c>
      <c r="F32" s="483"/>
      <c r="G32" s="482">
        <v>3538</v>
      </c>
      <c r="H32" s="482"/>
      <c r="I32" s="482">
        <v>19202</v>
      </c>
      <c r="J32" s="482">
        <v>6746</v>
      </c>
      <c r="K32" s="482">
        <v>48001</v>
      </c>
      <c r="L32" s="482">
        <v>8272</v>
      </c>
      <c r="M32" s="484"/>
      <c r="N32" s="484">
        <v>281565</v>
      </c>
      <c r="O32" s="482">
        <v>32292</v>
      </c>
      <c r="P32" s="482"/>
      <c r="Q32" s="482">
        <v>44589.599999999999</v>
      </c>
      <c r="R32" s="482">
        <v>6080.4</v>
      </c>
      <c r="S32" s="482"/>
      <c r="T32" s="482">
        <v>13358.023999999999</v>
      </c>
      <c r="U32" s="482">
        <v>1769.9759999999999</v>
      </c>
      <c r="V32" s="482"/>
      <c r="W32" s="482">
        <v>5327.95</v>
      </c>
      <c r="X32" s="482"/>
      <c r="Y32" s="482">
        <v>322.05</v>
      </c>
      <c r="Z32" s="482"/>
      <c r="AA32" s="482">
        <v>63275.573999999993</v>
      </c>
      <c r="AB32" s="482">
        <v>8172.4259999999995</v>
      </c>
      <c r="AC32" s="482"/>
      <c r="AD32" s="484">
        <f t="shared" si="0"/>
        <v>344840.57400000002</v>
      </c>
      <c r="AE32" s="484">
        <f t="shared" si="1"/>
        <v>40464.425999999999</v>
      </c>
    </row>
    <row r="33" spans="1:31" ht="12" customHeight="1" x14ac:dyDescent="0.2">
      <c r="A33" s="481">
        <v>1998</v>
      </c>
      <c r="B33" s="482">
        <v>60713</v>
      </c>
      <c r="C33" s="483"/>
      <c r="D33" s="482">
        <v>5137</v>
      </c>
      <c r="E33" s="482">
        <v>39600</v>
      </c>
      <c r="F33" s="486" t="s">
        <v>201</v>
      </c>
      <c r="G33" s="482">
        <v>3400</v>
      </c>
      <c r="H33" s="482"/>
      <c r="I33" s="482">
        <v>26737</v>
      </c>
      <c r="J33" s="482">
        <v>4353</v>
      </c>
      <c r="K33" s="482">
        <v>48942</v>
      </c>
      <c r="L33" s="482">
        <v>15838</v>
      </c>
      <c r="M33" s="484"/>
      <c r="N33" s="484">
        <v>175992</v>
      </c>
      <c r="O33" s="482">
        <v>28728</v>
      </c>
      <c r="P33" s="482"/>
      <c r="Q33" s="482">
        <v>42399.555999999997</v>
      </c>
      <c r="R33" s="482">
        <v>1951.4440000000002</v>
      </c>
      <c r="S33" s="482"/>
      <c r="T33" s="482">
        <v>17566.77</v>
      </c>
      <c r="U33" s="482">
        <v>1322.23</v>
      </c>
      <c r="V33" s="482"/>
      <c r="W33" s="482">
        <v>9949.0720000000001</v>
      </c>
      <c r="X33" s="482"/>
      <c r="Y33" s="482">
        <v>1838.9280000000001</v>
      </c>
      <c r="Z33" s="482"/>
      <c r="AA33" s="482">
        <v>69915.398000000001</v>
      </c>
      <c r="AB33" s="482">
        <v>5112.6019999999999</v>
      </c>
      <c r="AC33" s="482"/>
      <c r="AD33" s="484">
        <f t="shared" si="0"/>
        <v>245907.39799999999</v>
      </c>
      <c r="AE33" s="484">
        <f t="shared" si="1"/>
        <v>33840.601999999999</v>
      </c>
    </row>
    <row r="34" spans="1:31" ht="12" customHeight="1" x14ac:dyDescent="0.2">
      <c r="A34" s="481">
        <v>1999</v>
      </c>
      <c r="B34" s="482">
        <v>256629</v>
      </c>
      <c r="C34" s="483"/>
      <c r="D34" s="482">
        <v>7495</v>
      </c>
      <c r="E34" s="482">
        <v>30000</v>
      </c>
      <c r="F34" s="486" t="s">
        <v>201</v>
      </c>
      <c r="G34" s="484">
        <v>7500</v>
      </c>
      <c r="H34" s="484"/>
      <c r="I34" s="482">
        <v>18778</v>
      </c>
      <c r="J34" s="482">
        <v>5452</v>
      </c>
      <c r="K34" s="482">
        <v>52199</v>
      </c>
      <c r="L34" s="482">
        <v>10678</v>
      </c>
      <c r="M34" s="484"/>
      <c r="N34" s="484">
        <v>357606</v>
      </c>
      <c r="O34" s="482">
        <v>31125</v>
      </c>
      <c r="P34" s="482"/>
      <c r="Q34" s="482">
        <v>23194.2</v>
      </c>
      <c r="R34" s="482">
        <v>3775.8</v>
      </c>
      <c r="S34" s="482"/>
      <c r="T34" s="482">
        <v>12822</v>
      </c>
      <c r="U34" s="482">
        <v>1104</v>
      </c>
      <c r="V34" s="482"/>
      <c r="W34" s="482">
        <v>6207.36</v>
      </c>
      <c r="X34" s="482"/>
      <c r="Y34" s="482">
        <v>3552.64</v>
      </c>
      <c r="Z34" s="482"/>
      <c r="AA34" s="482">
        <v>42223.56</v>
      </c>
      <c r="AB34" s="482">
        <v>8432.44</v>
      </c>
      <c r="AC34" s="482"/>
      <c r="AD34" s="484">
        <f t="shared" si="0"/>
        <v>399829.56</v>
      </c>
      <c r="AE34" s="484">
        <f t="shared" si="1"/>
        <v>39557.440000000002</v>
      </c>
    </row>
    <row r="35" spans="1:31" ht="12" customHeight="1" x14ac:dyDescent="0.2">
      <c r="A35" s="481">
        <v>2000</v>
      </c>
      <c r="B35" s="482">
        <v>152923</v>
      </c>
      <c r="C35" s="483"/>
      <c r="D35" s="482">
        <v>3900</v>
      </c>
      <c r="E35" s="482">
        <v>109924</v>
      </c>
      <c r="F35" s="483"/>
      <c r="G35" s="482">
        <v>7017</v>
      </c>
      <c r="H35" s="482"/>
      <c r="I35" s="482">
        <v>12954</v>
      </c>
      <c r="J35" s="482">
        <v>2041</v>
      </c>
      <c r="K35" s="482">
        <v>94161</v>
      </c>
      <c r="L35" s="482">
        <v>6691</v>
      </c>
      <c r="M35" s="484"/>
      <c r="N35" s="484">
        <v>369962</v>
      </c>
      <c r="O35" s="482">
        <v>19649</v>
      </c>
      <c r="P35" s="482"/>
      <c r="Q35" s="482">
        <v>20792.64</v>
      </c>
      <c r="R35" s="482">
        <v>866.36</v>
      </c>
      <c r="S35" s="482"/>
      <c r="T35" s="482">
        <v>16470</v>
      </c>
      <c r="U35" s="482">
        <v>1676</v>
      </c>
      <c r="V35" s="482"/>
      <c r="W35" s="482">
        <v>10312</v>
      </c>
      <c r="X35" s="482"/>
      <c r="Y35" s="482">
        <v>848</v>
      </c>
      <c r="Z35" s="482"/>
      <c r="AA35" s="482">
        <v>47574.64</v>
      </c>
      <c r="AB35" s="482">
        <v>3390.36</v>
      </c>
      <c r="AC35" s="482"/>
      <c r="AD35" s="484">
        <f t="shared" si="0"/>
        <v>417536.64</v>
      </c>
      <c r="AE35" s="484">
        <f t="shared" si="1"/>
        <v>23039.360000000001</v>
      </c>
    </row>
    <row r="36" spans="1:31" ht="12" customHeight="1" x14ac:dyDescent="0.2">
      <c r="A36" s="481">
        <v>2001</v>
      </c>
      <c r="B36" s="482">
        <v>179198</v>
      </c>
      <c r="C36" s="483"/>
      <c r="D36" s="482">
        <v>11853</v>
      </c>
      <c r="E36" s="482">
        <v>169588</v>
      </c>
      <c r="F36" s="483"/>
      <c r="G36" s="482">
        <v>9114</v>
      </c>
      <c r="H36" s="482"/>
      <c r="I36" s="482">
        <v>21567</v>
      </c>
      <c r="J36" s="482">
        <v>1825</v>
      </c>
      <c r="K36" s="482">
        <v>169023</v>
      </c>
      <c r="L36" s="482">
        <v>16144</v>
      </c>
      <c r="M36" s="484"/>
      <c r="N36" s="484">
        <v>539376</v>
      </c>
      <c r="O36" s="482">
        <v>38936</v>
      </c>
      <c r="P36" s="482"/>
      <c r="Q36" s="482">
        <v>23710.080000000002</v>
      </c>
      <c r="R36" s="482">
        <v>987.92</v>
      </c>
      <c r="S36" s="482"/>
      <c r="T36" s="482">
        <v>24001</v>
      </c>
      <c r="U36" s="482">
        <v>871</v>
      </c>
      <c r="V36" s="482"/>
      <c r="W36" s="482">
        <v>9688</v>
      </c>
      <c r="X36" s="482"/>
      <c r="Y36" s="482">
        <v>1956</v>
      </c>
      <c r="Z36" s="482"/>
      <c r="AA36" s="482">
        <v>57399.08</v>
      </c>
      <c r="AB36" s="482">
        <v>3814.92</v>
      </c>
      <c r="AC36" s="482"/>
      <c r="AD36" s="484">
        <f t="shared" si="0"/>
        <v>596775.07999999996</v>
      </c>
      <c r="AE36" s="484">
        <f t="shared" si="1"/>
        <v>42750.92</v>
      </c>
    </row>
    <row r="37" spans="1:31" ht="12" customHeight="1" x14ac:dyDescent="0.2">
      <c r="A37" s="481">
        <v>2002</v>
      </c>
      <c r="B37" s="482">
        <v>474812</v>
      </c>
      <c r="C37" s="486" t="s">
        <v>202</v>
      </c>
      <c r="D37" s="482">
        <v>11259</v>
      </c>
      <c r="E37" s="482">
        <v>93766</v>
      </c>
      <c r="F37" s="483"/>
      <c r="G37" s="482">
        <v>11397</v>
      </c>
      <c r="H37" s="482"/>
      <c r="I37" s="482">
        <v>18406</v>
      </c>
      <c r="J37" s="482">
        <v>4796</v>
      </c>
      <c r="K37" s="482">
        <v>97242</v>
      </c>
      <c r="L37" s="482">
        <v>15195</v>
      </c>
      <c r="M37" s="484"/>
      <c r="N37" s="484">
        <v>684226</v>
      </c>
      <c r="O37" s="482">
        <v>42647</v>
      </c>
      <c r="P37" s="482"/>
      <c r="Q37" s="482">
        <v>61895</v>
      </c>
      <c r="R37" s="482">
        <v>4029</v>
      </c>
      <c r="S37" s="482"/>
      <c r="T37" s="482">
        <v>17516</v>
      </c>
      <c r="U37" s="482">
        <v>2991</v>
      </c>
      <c r="V37" s="482"/>
      <c r="W37" s="482">
        <v>6231</v>
      </c>
      <c r="X37" s="482"/>
      <c r="Y37" s="482">
        <v>3586</v>
      </c>
      <c r="Z37" s="482"/>
      <c r="AA37" s="482">
        <v>85642</v>
      </c>
      <c r="AB37" s="482">
        <v>10606</v>
      </c>
      <c r="AC37" s="482"/>
      <c r="AD37" s="484">
        <f t="shared" si="0"/>
        <v>769868</v>
      </c>
      <c r="AE37" s="484">
        <f t="shared" si="1"/>
        <v>53253</v>
      </c>
    </row>
    <row r="38" spans="1:31" ht="12" customHeight="1" x14ac:dyDescent="0.2">
      <c r="A38" s="481">
        <v>2003</v>
      </c>
      <c r="B38" s="482">
        <v>164802</v>
      </c>
      <c r="C38" s="483"/>
      <c r="D38" s="482">
        <v>4402</v>
      </c>
      <c r="E38" s="482">
        <v>85578</v>
      </c>
      <c r="F38" s="483"/>
      <c r="G38" s="482">
        <v>4369</v>
      </c>
      <c r="H38" s="482"/>
      <c r="I38" s="482">
        <v>26820</v>
      </c>
      <c r="J38" s="482">
        <v>1489</v>
      </c>
      <c r="K38" s="482">
        <v>137444</v>
      </c>
      <c r="L38" s="482">
        <v>13647</v>
      </c>
      <c r="M38" s="484"/>
      <c r="N38" s="484">
        <v>414644</v>
      </c>
      <c r="O38" s="482">
        <v>23907</v>
      </c>
      <c r="P38" s="482"/>
      <c r="Q38" s="482">
        <v>82882</v>
      </c>
      <c r="R38" s="482">
        <v>5352</v>
      </c>
      <c r="S38" s="482"/>
      <c r="T38" s="482">
        <v>13615</v>
      </c>
      <c r="U38" s="482">
        <v>1352</v>
      </c>
      <c r="V38" s="482"/>
      <c r="W38" s="482">
        <v>11875</v>
      </c>
      <c r="X38" s="482"/>
      <c r="Y38" s="482">
        <v>3012</v>
      </c>
      <c r="Z38" s="482"/>
      <c r="AA38" s="482">
        <v>108372</v>
      </c>
      <c r="AB38" s="482">
        <v>9716</v>
      </c>
      <c r="AC38" s="482"/>
      <c r="AD38" s="484">
        <f t="shared" si="0"/>
        <v>523016</v>
      </c>
      <c r="AE38" s="484">
        <f t="shared" si="1"/>
        <v>33623</v>
      </c>
    </row>
    <row r="39" spans="1:31" ht="12" customHeight="1" x14ac:dyDescent="0.2">
      <c r="A39" s="481">
        <v>2004</v>
      </c>
      <c r="B39" s="482">
        <v>70548</v>
      </c>
      <c r="C39" s="483"/>
      <c r="D39" s="482">
        <v>7220</v>
      </c>
      <c r="E39" s="482">
        <v>48580</v>
      </c>
      <c r="F39" s="483"/>
      <c r="G39" s="482">
        <v>5591</v>
      </c>
      <c r="H39" s="482"/>
      <c r="I39" s="482">
        <v>9260</v>
      </c>
      <c r="J39" s="482">
        <v>5208</v>
      </c>
      <c r="K39" s="482">
        <v>77842</v>
      </c>
      <c r="L39" s="482">
        <v>21505</v>
      </c>
      <c r="M39" s="484"/>
      <c r="N39" s="484">
        <v>206230</v>
      </c>
      <c r="O39" s="482">
        <v>39524</v>
      </c>
      <c r="P39" s="482"/>
      <c r="Q39" s="482">
        <v>52145</v>
      </c>
      <c r="R39" s="482">
        <v>17027</v>
      </c>
      <c r="S39" s="482"/>
      <c r="T39" s="482">
        <v>15769</v>
      </c>
      <c r="U39" s="482">
        <v>5535</v>
      </c>
      <c r="V39" s="482"/>
      <c r="W39" s="482">
        <v>12741</v>
      </c>
      <c r="X39" s="482"/>
      <c r="Y39" s="482">
        <v>13659</v>
      </c>
      <c r="Z39" s="482"/>
      <c r="AA39" s="482">
        <v>80655</v>
      </c>
      <c r="AB39" s="482">
        <v>36221</v>
      </c>
      <c r="AC39" s="482"/>
      <c r="AD39" s="484">
        <f t="shared" si="0"/>
        <v>286885</v>
      </c>
      <c r="AE39" s="484">
        <f t="shared" si="1"/>
        <v>75745</v>
      </c>
    </row>
    <row r="40" spans="1:31" ht="12" customHeight="1" x14ac:dyDescent="0.2">
      <c r="A40" s="481">
        <v>2005</v>
      </c>
      <c r="B40" s="482">
        <v>96716</v>
      </c>
      <c r="C40" s="483"/>
      <c r="D40" s="482">
        <v>3267</v>
      </c>
      <c r="E40" s="482">
        <v>43738</v>
      </c>
      <c r="F40" s="483"/>
      <c r="G40" s="482">
        <v>4848</v>
      </c>
      <c r="H40" s="482"/>
      <c r="I40" s="482">
        <v>16251</v>
      </c>
      <c r="J40" s="482">
        <v>987</v>
      </c>
      <c r="K40" s="482">
        <v>58155</v>
      </c>
      <c r="L40" s="482">
        <v>4499</v>
      </c>
      <c r="M40" s="484"/>
      <c r="N40" s="484">
        <v>214860</v>
      </c>
      <c r="O40" s="482">
        <v>13601</v>
      </c>
      <c r="P40" s="482"/>
      <c r="Q40" s="482">
        <v>139979</v>
      </c>
      <c r="R40" s="482">
        <v>2694</v>
      </c>
      <c r="S40" s="482"/>
      <c r="T40" s="482">
        <v>20597</v>
      </c>
      <c r="U40" s="482">
        <v>1787</v>
      </c>
      <c r="V40" s="482"/>
      <c r="W40" s="482">
        <v>20569</v>
      </c>
      <c r="X40" s="482"/>
      <c r="Y40" s="482">
        <v>1780</v>
      </c>
      <c r="Z40" s="482"/>
      <c r="AA40" s="482">
        <v>181145</v>
      </c>
      <c r="AB40" s="482">
        <v>6261</v>
      </c>
      <c r="AC40" s="482"/>
      <c r="AD40" s="484">
        <f t="shared" si="0"/>
        <v>396005</v>
      </c>
      <c r="AE40" s="484">
        <f t="shared" si="1"/>
        <v>19862</v>
      </c>
    </row>
    <row r="41" spans="1:31" s="490" customFormat="1" ht="12" customHeight="1" x14ac:dyDescent="0.2">
      <c r="A41" s="487">
        <v>2006</v>
      </c>
      <c r="B41" s="488">
        <v>89933</v>
      </c>
      <c r="C41" s="489"/>
      <c r="D41" s="488">
        <v>2874</v>
      </c>
      <c r="E41" s="488">
        <v>75545</v>
      </c>
      <c r="F41" s="489"/>
      <c r="G41" s="488">
        <v>1869</v>
      </c>
      <c r="H41" s="488"/>
      <c r="I41" s="488">
        <v>7891</v>
      </c>
      <c r="J41" s="488">
        <v>230</v>
      </c>
      <c r="K41" s="488">
        <v>23120</v>
      </c>
      <c r="L41" s="482">
        <v>1420</v>
      </c>
      <c r="M41" s="484"/>
      <c r="N41" s="484">
        <v>196489</v>
      </c>
      <c r="O41" s="482">
        <v>6393</v>
      </c>
      <c r="P41" s="482"/>
      <c r="Q41" s="482">
        <v>56819</v>
      </c>
      <c r="R41" s="488">
        <v>1013</v>
      </c>
      <c r="S41" s="488"/>
      <c r="T41" s="488">
        <v>13400</v>
      </c>
      <c r="U41" s="488">
        <v>634</v>
      </c>
      <c r="V41" s="488"/>
      <c r="W41" s="488">
        <v>8322</v>
      </c>
      <c r="X41" s="488"/>
      <c r="Y41" s="488">
        <v>406</v>
      </c>
      <c r="Z41" s="488"/>
      <c r="AA41" s="488">
        <v>78541</v>
      </c>
      <c r="AB41" s="488">
        <v>2053</v>
      </c>
      <c r="AC41" s="488"/>
      <c r="AD41" s="484">
        <f t="shared" si="0"/>
        <v>275030</v>
      </c>
      <c r="AE41" s="484">
        <f t="shared" si="1"/>
        <v>8446</v>
      </c>
    </row>
    <row r="42" spans="1:31" s="490" customFormat="1" ht="12" customHeight="1" x14ac:dyDescent="0.2">
      <c r="A42" s="487">
        <v>2007</v>
      </c>
      <c r="B42" s="488">
        <v>36079</v>
      </c>
      <c r="C42" s="489"/>
      <c r="D42" s="488">
        <v>978</v>
      </c>
      <c r="E42" s="488">
        <v>21541</v>
      </c>
      <c r="F42" s="489"/>
      <c r="G42" s="488">
        <v>321</v>
      </c>
      <c r="H42" s="488"/>
      <c r="I42" s="488">
        <v>2523</v>
      </c>
      <c r="J42" s="488">
        <v>81</v>
      </c>
      <c r="K42" s="488">
        <v>9929</v>
      </c>
      <c r="L42" s="482">
        <v>144</v>
      </c>
      <c r="M42" s="484"/>
      <c r="N42" s="484">
        <v>70072</v>
      </c>
      <c r="O42" s="482">
        <v>1524</v>
      </c>
      <c r="P42" s="482"/>
      <c r="Q42" s="482">
        <v>11543</v>
      </c>
      <c r="R42" s="488">
        <v>201</v>
      </c>
      <c r="S42" s="488"/>
      <c r="T42" s="488">
        <v>5169</v>
      </c>
      <c r="U42" s="488">
        <v>172</v>
      </c>
      <c r="V42" s="488"/>
      <c r="W42" s="488">
        <v>4590</v>
      </c>
      <c r="X42" s="488"/>
      <c r="Y42" s="488">
        <v>7</v>
      </c>
      <c r="Z42" s="488"/>
      <c r="AA42" s="488">
        <v>21302</v>
      </c>
      <c r="AB42" s="488">
        <v>380</v>
      </c>
      <c r="AC42" s="488"/>
      <c r="AD42" s="484">
        <f t="shared" si="0"/>
        <v>91374</v>
      </c>
      <c r="AE42" s="484">
        <f t="shared" si="1"/>
        <v>1904</v>
      </c>
    </row>
    <row r="43" spans="1:31" s="490" customFormat="1" ht="12" customHeight="1" x14ac:dyDescent="0.2">
      <c r="A43" s="487">
        <v>2008</v>
      </c>
      <c r="B43" s="488">
        <v>36274</v>
      </c>
      <c r="C43" s="489"/>
      <c r="D43" s="488">
        <v>2074</v>
      </c>
      <c r="E43" s="488">
        <v>5703</v>
      </c>
      <c r="F43" s="489"/>
      <c r="G43" s="488">
        <v>236</v>
      </c>
      <c r="H43" s="488"/>
      <c r="I43" s="488">
        <v>3084</v>
      </c>
      <c r="J43" s="488">
        <v>424</v>
      </c>
      <c r="K43" s="488">
        <v>2255</v>
      </c>
      <c r="L43" s="482">
        <v>259</v>
      </c>
      <c r="M43" s="484"/>
      <c r="N43" s="484">
        <v>47316</v>
      </c>
      <c r="O43" s="482">
        <v>2993</v>
      </c>
      <c r="P43" s="482"/>
      <c r="Q43" s="482">
        <v>10181</v>
      </c>
      <c r="R43" s="488">
        <v>458</v>
      </c>
      <c r="S43" s="488"/>
      <c r="T43" s="488">
        <v>5031</v>
      </c>
      <c r="U43" s="488">
        <v>323</v>
      </c>
      <c r="V43" s="488"/>
      <c r="W43" s="488">
        <v>2836</v>
      </c>
      <c r="X43" s="488"/>
      <c r="Y43" s="488">
        <v>348</v>
      </c>
      <c r="Z43" s="488"/>
      <c r="AA43" s="488">
        <v>18048</v>
      </c>
      <c r="AB43" s="488">
        <v>1129</v>
      </c>
      <c r="AC43" s="488"/>
      <c r="AD43" s="484">
        <f t="shared" si="0"/>
        <v>65364</v>
      </c>
      <c r="AE43" s="484">
        <f t="shared" si="1"/>
        <v>4122</v>
      </c>
    </row>
    <row r="44" spans="1:31" s="490" customFormat="1" ht="12" customHeight="1" x14ac:dyDescent="0.2">
      <c r="A44" s="487">
        <v>2009</v>
      </c>
      <c r="B44" s="488">
        <v>12277</v>
      </c>
      <c r="C44" s="489"/>
      <c r="D44" s="488">
        <v>1624</v>
      </c>
      <c r="E44" s="488">
        <v>3950</v>
      </c>
      <c r="F44" s="489"/>
      <c r="G44" s="488">
        <v>897</v>
      </c>
      <c r="H44" s="488"/>
      <c r="I44" s="488">
        <v>3992</v>
      </c>
      <c r="J44" s="488">
        <v>803</v>
      </c>
      <c r="K44" s="488">
        <v>4729</v>
      </c>
      <c r="L44" s="482">
        <v>1047</v>
      </c>
      <c r="M44" s="484"/>
      <c r="N44" s="484">
        <v>24948</v>
      </c>
      <c r="O44" s="482">
        <v>4371</v>
      </c>
      <c r="P44" s="482"/>
      <c r="Q44" s="482">
        <v>5433</v>
      </c>
      <c r="R44" s="488">
        <v>719</v>
      </c>
      <c r="S44" s="488"/>
      <c r="T44" s="488">
        <v>6240</v>
      </c>
      <c r="U44" s="488">
        <v>3723</v>
      </c>
      <c r="V44" s="488"/>
      <c r="W44" s="488">
        <v>4252</v>
      </c>
      <c r="X44" s="488"/>
      <c r="Y44" s="488">
        <v>654</v>
      </c>
      <c r="Z44" s="488"/>
      <c r="AA44" s="488">
        <v>15925</v>
      </c>
      <c r="AB44" s="488">
        <v>5096</v>
      </c>
      <c r="AC44" s="488"/>
      <c r="AD44" s="484">
        <f t="shared" si="0"/>
        <v>40873</v>
      </c>
      <c r="AE44" s="484">
        <f t="shared" si="1"/>
        <v>9467</v>
      </c>
    </row>
    <row r="45" spans="1:31" s="490" customFormat="1" ht="12" customHeight="1" x14ac:dyDescent="0.2">
      <c r="A45" s="487">
        <v>2010</v>
      </c>
      <c r="B45" s="491">
        <v>25688</v>
      </c>
      <c r="C45" s="492"/>
      <c r="D45" s="491">
        <v>6872</v>
      </c>
      <c r="E45" s="491">
        <v>40981</v>
      </c>
      <c r="F45" s="492"/>
      <c r="G45" s="491">
        <v>3933</v>
      </c>
      <c r="H45" s="491"/>
      <c r="I45" s="491">
        <v>12074</v>
      </c>
      <c r="J45" s="491">
        <v>1023</v>
      </c>
      <c r="K45" s="491">
        <v>12383</v>
      </c>
      <c r="L45" s="493">
        <v>2305</v>
      </c>
      <c r="M45" s="494"/>
      <c r="N45" s="494">
        <v>91126</v>
      </c>
      <c r="O45" s="493">
        <v>14133</v>
      </c>
      <c r="P45" s="493"/>
      <c r="Q45" s="493">
        <v>8666</v>
      </c>
      <c r="R45" s="491">
        <v>8572</v>
      </c>
      <c r="S45" s="491"/>
      <c r="T45" s="491">
        <v>17215</v>
      </c>
      <c r="U45" s="491">
        <v>2757</v>
      </c>
      <c r="V45" s="491"/>
      <c r="W45" s="491">
        <v>7269</v>
      </c>
      <c r="X45" s="491"/>
      <c r="Y45" s="491">
        <v>1826</v>
      </c>
      <c r="Z45" s="491"/>
      <c r="AA45" s="491">
        <v>33150</v>
      </c>
      <c r="AB45" s="491">
        <v>13155</v>
      </c>
      <c r="AC45" s="491">
        <v>1</v>
      </c>
      <c r="AD45" s="484">
        <f t="shared" si="0"/>
        <v>124276</v>
      </c>
      <c r="AE45" s="484">
        <f t="shared" si="1"/>
        <v>27288</v>
      </c>
    </row>
    <row r="46" spans="1:31" s="490" customFormat="1" ht="12" customHeight="1" x14ac:dyDescent="0.2">
      <c r="A46" s="481">
        <v>2011</v>
      </c>
      <c r="B46" s="495">
        <v>20466</v>
      </c>
      <c r="C46" s="496"/>
      <c r="D46" s="495">
        <v>15096</v>
      </c>
      <c r="E46" s="495">
        <v>35656</v>
      </c>
      <c r="F46" s="496"/>
      <c r="G46" s="495">
        <v>11633</v>
      </c>
      <c r="H46" s="495"/>
      <c r="I46" s="495">
        <v>6917</v>
      </c>
      <c r="J46" s="495">
        <v>2204</v>
      </c>
      <c r="K46" s="495">
        <v>14815</v>
      </c>
      <c r="L46" s="495">
        <v>10422</v>
      </c>
      <c r="M46" s="495"/>
      <c r="N46" s="494">
        <v>77854</v>
      </c>
      <c r="O46" s="493">
        <v>39355</v>
      </c>
      <c r="P46" s="493"/>
      <c r="Q46" s="493">
        <v>19312</v>
      </c>
      <c r="R46" s="493">
        <v>23068</v>
      </c>
      <c r="S46" s="493"/>
      <c r="T46" s="493">
        <v>15925</v>
      </c>
      <c r="U46" s="493">
        <v>16691</v>
      </c>
      <c r="V46" s="493"/>
      <c r="W46" s="493">
        <v>6251</v>
      </c>
      <c r="X46" s="493"/>
      <c r="Y46" s="493">
        <v>6429</v>
      </c>
      <c r="Z46" s="495"/>
      <c r="AA46" s="495">
        <v>41488</v>
      </c>
      <c r="AB46" s="495">
        <v>46188</v>
      </c>
      <c r="AC46" s="495"/>
      <c r="AD46" s="484">
        <f t="shared" si="0"/>
        <v>119342</v>
      </c>
      <c r="AE46" s="484">
        <f t="shared" si="1"/>
        <v>85543</v>
      </c>
    </row>
    <row r="47" spans="1:31" s="490" customFormat="1" ht="12" customHeight="1" x14ac:dyDescent="0.2">
      <c r="A47" s="481">
        <v>2012</v>
      </c>
      <c r="B47" s="495">
        <v>67190</v>
      </c>
      <c r="C47" s="496"/>
      <c r="D47" s="495">
        <v>7125</v>
      </c>
      <c r="E47" s="495">
        <v>57507</v>
      </c>
      <c r="F47" s="496"/>
      <c r="G47" s="495">
        <v>6142</v>
      </c>
      <c r="H47" s="495"/>
      <c r="I47" s="495">
        <v>6009</v>
      </c>
      <c r="J47" s="495">
        <v>1722</v>
      </c>
      <c r="K47" s="495">
        <v>35527</v>
      </c>
      <c r="L47" s="495">
        <v>3296</v>
      </c>
      <c r="M47" s="495"/>
      <c r="N47" s="494">
        <v>166233</v>
      </c>
      <c r="O47" s="493">
        <v>18285</v>
      </c>
      <c r="P47" s="493"/>
      <c r="Q47" s="493">
        <v>77318</v>
      </c>
      <c r="R47" s="493">
        <v>8198</v>
      </c>
      <c r="S47" s="493"/>
      <c r="T47" s="493">
        <v>33628</v>
      </c>
      <c r="U47" s="493">
        <v>8533</v>
      </c>
      <c r="V47" s="493"/>
      <c r="W47" s="493">
        <v>8250</v>
      </c>
      <c r="X47" s="493"/>
      <c r="Y47" s="493">
        <v>1007</v>
      </c>
      <c r="Z47" s="495"/>
      <c r="AA47" s="495">
        <v>119196</v>
      </c>
      <c r="AB47" s="495">
        <v>17738</v>
      </c>
      <c r="AC47" s="495"/>
      <c r="AD47" s="484">
        <f t="shared" si="0"/>
        <v>285429</v>
      </c>
      <c r="AE47" s="484">
        <f t="shared" si="1"/>
        <v>36023</v>
      </c>
    </row>
    <row r="48" spans="1:31" ht="12" customHeight="1" x14ac:dyDescent="0.2">
      <c r="A48" s="481">
        <v>2013</v>
      </c>
      <c r="B48" s="495">
        <v>90119</v>
      </c>
      <c r="C48" s="496"/>
      <c r="D48" s="495">
        <v>6253</v>
      </c>
      <c r="E48" s="495">
        <v>145650</v>
      </c>
      <c r="F48" s="496"/>
      <c r="G48" s="495">
        <v>5559</v>
      </c>
      <c r="H48" s="495"/>
      <c r="I48" s="495">
        <v>13830</v>
      </c>
      <c r="J48" s="495">
        <v>1050</v>
      </c>
      <c r="K48" s="495">
        <v>56036</v>
      </c>
      <c r="L48" s="495">
        <v>2192</v>
      </c>
      <c r="M48" s="495"/>
      <c r="N48" s="494">
        <v>305635</v>
      </c>
      <c r="O48" s="493">
        <v>15054</v>
      </c>
      <c r="P48" s="493"/>
      <c r="Q48" s="493">
        <v>67758</v>
      </c>
      <c r="R48" s="493">
        <v>2103</v>
      </c>
      <c r="S48" s="493"/>
      <c r="T48" s="493">
        <v>25152</v>
      </c>
      <c r="U48" s="493">
        <v>2470</v>
      </c>
      <c r="V48" s="493"/>
      <c r="W48" s="493">
        <v>8301</v>
      </c>
      <c r="X48" s="493"/>
      <c r="Y48" s="493">
        <v>775</v>
      </c>
      <c r="Z48" s="495"/>
      <c r="AA48" s="495">
        <v>101211</v>
      </c>
      <c r="AB48" s="495">
        <v>5348</v>
      </c>
      <c r="AC48" s="495"/>
      <c r="AD48" s="484">
        <f t="shared" si="0"/>
        <v>406846</v>
      </c>
      <c r="AE48" s="484">
        <f t="shared" si="1"/>
        <v>20402</v>
      </c>
    </row>
    <row r="49" spans="1:31" ht="12" customHeight="1" x14ac:dyDescent="0.2">
      <c r="A49" s="481">
        <v>2014</v>
      </c>
      <c r="B49" s="497">
        <v>80407</v>
      </c>
      <c r="C49" s="497"/>
      <c r="D49" s="497">
        <v>7193</v>
      </c>
      <c r="E49" s="497">
        <v>55480</v>
      </c>
      <c r="F49" s="498"/>
      <c r="G49" s="497">
        <v>5241</v>
      </c>
      <c r="H49" s="497"/>
      <c r="I49" s="497">
        <v>9885</v>
      </c>
      <c r="J49" s="497">
        <v>1819</v>
      </c>
      <c r="K49" s="497">
        <v>22895</v>
      </c>
      <c r="L49" s="497">
        <v>3580</v>
      </c>
      <c r="M49" s="499"/>
      <c r="N49" s="499">
        <v>168667</v>
      </c>
      <c r="O49" s="499">
        <v>17833</v>
      </c>
      <c r="P49" s="497"/>
      <c r="Q49" s="497">
        <v>17937</v>
      </c>
      <c r="R49" s="497">
        <v>903</v>
      </c>
      <c r="S49" s="497"/>
      <c r="T49" s="497">
        <v>18824</v>
      </c>
      <c r="U49" s="497">
        <v>4596</v>
      </c>
      <c r="V49" s="497"/>
      <c r="W49" s="497">
        <v>7048</v>
      </c>
      <c r="X49" s="497"/>
      <c r="Y49" s="497">
        <v>1295</v>
      </c>
      <c r="Z49" s="497"/>
      <c r="AA49" s="497">
        <v>43809</v>
      </c>
      <c r="AB49" s="497">
        <v>6794</v>
      </c>
      <c r="AC49" s="497"/>
      <c r="AD49" s="484">
        <v>212476</v>
      </c>
      <c r="AE49" s="484">
        <v>24627</v>
      </c>
    </row>
    <row r="50" spans="1:31" ht="12" customHeight="1" x14ac:dyDescent="0.2">
      <c r="A50" s="481">
        <v>2015</v>
      </c>
      <c r="B50" s="497">
        <v>40696</v>
      </c>
      <c r="C50" s="497"/>
      <c r="D50" s="497">
        <v>3342</v>
      </c>
      <c r="E50" s="497">
        <v>18069</v>
      </c>
      <c r="F50" s="497"/>
      <c r="G50" s="497">
        <v>2497</v>
      </c>
      <c r="H50" s="497">
        <v>2730</v>
      </c>
      <c r="I50" s="497">
        <v>3844</v>
      </c>
      <c r="J50" s="497">
        <v>2789</v>
      </c>
      <c r="K50" s="497">
        <v>11895</v>
      </c>
      <c r="L50" s="497">
        <v>3844</v>
      </c>
      <c r="M50" s="497">
        <v>17648</v>
      </c>
      <c r="N50" s="497">
        <v>74504</v>
      </c>
      <c r="O50" s="497">
        <v>12472</v>
      </c>
      <c r="P50" s="497"/>
      <c r="Q50" s="497">
        <v>13861</v>
      </c>
      <c r="R50" s="497">
        <v>1863</v>
      </c>
      <c r="S50" s="497"/>
      <c r="T50" s="497">
        <v>17700</v>
      </c>
      <c r="U50" s="497">
        <v>3116</v>
      </c>
      <c r="V50" s="497">
        <v>3916</v>
      </c>
      <c r="W50" s="497">
        <v>7403</v>
      </c>
      <c r="X50" s="497"/>
      <c r="Y50" s="497">
        <v>2419</v>
      </c>
      <c r="Z50" s="497"/>
      <c r="AA50" s="497">
        <v>38964</v>
      </c>
      <c r="AB50" s="497">
        <v>7398</v>
      </c>
      <c r="AC50" s="497" t="s">
        <v>687</v>
      </c>
      <c r="AD50" s="484">
        <v>113468</v>
      </c>
      <c r="AE50" s="484">
        <v>19870</v>
      </c>
    </row>
    <row r="51" spans="1:31" ht="12" customHeight="1" x14ac:dyDescent="0.2">
      <c r="A51" s="481">
        <v>2016</v>
      </c>
      <c r="B51" s="497">
        <v>10563</v>
      </c>
      <c r="C51" s="497"/>
      <c r="D51" s="497">
        <v>803</v>
      </c>
      <c r="E51" s="497">
        <v>34054</v>
      </c>
      <c r="F51" s="497"/>
      <c r="G51" s="497">
        <v>4727</v>
      </c>
      <c r="H51" s="497"/>
      <c r="I51" s="497">
        <v>2143</v>
      </c>
      <c r="J51" s="497">
        <v>1422</v>
      </c>
      <c r="K51" s="497">
        <v>9537</v>
      </c>
      <c r="L51" s="497">
        <v>4936</v>
      </c>
      <c r="M51" s="497"/>
      <c r="N51" s="497">
        <v>56297</v>
      </c>
      <c r="O51" s="497">
        <v>11888</v>
      </c>
      <c r="P51" s="497"/>
      <c r="Q51" s="497">
        <v>8306</v>
      </c>
      <c r="R51" s="497">
        <v>225</v>
      </c>
      <c r="S51" s="497"/>
      <c r="T51" s="497">
        <v>17594</v>
      </c>
      <c r="U51" s="497">
        <v>2962</v>
      </c>
      <c r="V51" s="497"/>
      <c r="W51" s="497">
        <v>7502</v>
      </c>
      <c r="X51" s="497"/>
      <c r="Y51" s="497">
        <v>1922</v>
      </c>
      <c r="Z51" s="497"/>
      <c r="AA51" s="497">
        <v>33402</v>
      </c>
      <c r="AB51" s="497">
        <v>5109</v>
      </c>
      <c r="AC51" s="497"/>
      <c r="AD51" s="484">
        <v>89699</v>
      </c>
      <c r="AE51" s="484">
        <v>16997</v>
      </c>
    </row>
    <row r="52" spans="1:31" ht="12" customHeight="1" x14ac:dyDescent="0.2">
      <c r="A52" s="481">
        <v>2017</v>
      </c>
      <c r="B52" s="497">
        <v>1526</v>
      </c>
      <c r="C52" s="497"/>
      <c r="D52" s="497">
        <v>4015</v>
      </c>
      <c r="E52" s="497">
        <v>8120</v>
      </c>
      <c r="F52" s="497"/>
      <c r="G52" s="497">
        <v>2414</v>
      </c>
      <c r="H52" s="497"/>
      <c r="I52" s="497">
        <v>1207</v>
      </c>
      <c r="J52" s="497">
        <v>441</v>
      </c>
      <c r="K52" s="497">
        <v>6998</v>
      </c>
      <c r="L52" s="497">
        <v>2665</v>
      </c>
      <c r="M52" s="497"/>
      <c r="N52" s="497">
        <v>17851</v>
      </c>
      <c r="O52" s="497">
        <v>9535</v>
      </c>
      <c r="P52" s="497"/>
      <c r="Q52" s="497">
        <v>1316</v>
      </c>
      <c r="R52" s="497">
        <v>5080</v>
      </c>
      <c r="S52" s="497"/>
      <c r="T52" s="497">
        <v>16598</v>
      </c>
      <c r="U52" s="497">
        <v>8448</v>
      </c>
      <c r="V52" s="497"/>
      <c r="W52" s="497">
        <v>8564</v>
      </c>
      <c r="X52" s="801" t="s">
        <v>49</v>
      </c>
      <c r="Y52" s="497">
        <v>2015</v>
      </c>
      <c r="Z52" s="801" t="s">
        <v>49</v>
      </c>
      <c r="AA52" s="497">
        <v>26478</v>
      </c>
      <c r="AB52" s="497">
        <v>15543</v>
      </c>
      <c r="AC52" s="497"/>
      <c r="AD52" s="484">
        <v>44329</v>
      </c>
      <c r="AE52" s="484">
        <v>25078</v>
      </c>
    </row>
    <row r="53" spans="1:31" ht="12" customHeight="1" x14ac:dyDescent="0.2">
      <c r="A53" s="481">
        <v>2018</v>
      </c>
      <c r="B53" s="497">
        <v>18317</v>
      </c>
      <c r="C53" s="497"/>
      <c r="D53" s="497">
        <v>11998</v>
      </c>
      <c r="E53" s="497">
        <v>39210</v>
      </c>
      <c r="F53" s="497"/>
      <c r="G53" s="497">
        <v>6616</v>
      </c>
      <c r="H53" s="497"/>
      <c r="I53" s="497">
        <v>2140</v>
      </c>
      <c r="J53" s="497">
        <v>933</v>
      </c>
      <c r="K53" s="497">
        <v>12022</v>
      </c>
      <c r="L53" s="497">
        <v>9070</v>
      </c>
      <c r="M53" s="497"/>
      <c r="N53" s="497">
        <v>71689</v>
      </c>
      <c r="O53" s="497">
        <v>28617</v>
      </c>
      <c r="P53" s="497"/>
      <c r="Q53" s="497">
        <v>8207</v>
      </c>
      <c r="R53" s="497">
        <v>5991</v>
      </c>
      <c r="S53" s="497"/>
      <c r="T53" s="497">
        <v>21084</v>
      </c>
      <c r="U53" s="497">
        <v>7272</v>
      </c>
      <c r="V53" s="497"/>
      <c r="W53" s="497">
        <v>4486</v>
      </c>
      <c r="X53" s="801"/>
      <c r="Y53" s="497">
        <v>1726</v>
      </c>
      <c r="Z53" s="801"/>
      <c r="AA53" s="497">
        <v>33777</v>
      </c>
      <c r="AB53" s="497">
        <v>14989</v>
      </c>
      <c r="AC53" s="497"/>
      <c r="AD53" s="484">
        <v>105466</v>
      </c>
      <c r="AE53" s="484">
        <v>43606</v>
      </c>
    </row>
    <row r="54" spans="1:31" ht="12" customHeight="1" x14ac:dyDescent="0.2">
      <c r="A54" s="481">
        <v>2019</v>
      </c>
      <c r="B54" s="497">
        <v>53706</v>
      </c>
      <c r="C54" s="497"/>
      <c r="D54" s="497">
        <v>5203</v>
      </c>
      <c r="E54" s="497">
        <v>43352</v>
      </c>
      <c r="F54" s="497"/>
      <c r="G54" s="497">
        <v>8611</v>
      </c>
      <c r="H54" s="497"/>
      <c r="I54" s="497">
        <v>2677</v>
      </c>
      <c r="J54" s="497">
        <v>671</v>
      </c>
      <c r="K54" s="497">
        <v>21894</v>
      </c>
      <c r="L54" s="497">
        <v>5136</v>
      </c>
      <c r="M54" s="497"/>
      <c r="N54" s="497">
        <v>121629</v>
      </c>
      <c r="O54" s="497">
        <v>19621</v>
      </c>
      <c r="P54" s="497"/>
      <c r="Q54" s="497">
        <v>13065</v>
      </c>
      <c r="R54" s="497">
        <v>1204</v>
      </c>
      <c r="S54" s="497"/>
      <c r="T54" s="497">
        <v>19731</v>
      </c>
      <c r="U54" s="497">
        <v>7372</v>
      </c>
      <c r="V54" s="497"/>
      <c r="W54" s="497">
        <v>9342</v>
      </c>
      <c r="X54" s="801"/>
      <c r="Y54" s="497">
        <v>1954</v>
      </c>
      <c r="Z54" s="801"/>
      <c r="AA54" s="497">
        <v>42138</v>
      </c>
      <c r="AB54" s="497">
        <v>10530</v>
      </c>
      <c r="AC54" s="497"/>
      <c r="AD54" s="484">
        <v>163767</v>
      </c>
      <c r="AE54" s="484">
        <v>30151</v>
      </c>
    </row>
    <row r="55" spans="1:31" ht="12" customHeight="1" x14ac:dyDescent="0.2">
      <c r="A55" s="481">
        <v>2020</v>
      </c>
      <c r="B55" s="497">
        <v>36447</v>
      </c>
      <c r="C55" s="497"/>
      <c r="D55" s="497">
        <v>3747</v>
      </c>
      <c r="E55" s="497">
        <v>40499</v>
      </c>
      <c r="F55" s="497"/>
      <c r="G55" s="497">
        <v>2470</v>
      </c>
      <c r="H55" s="497"/>
      <c r="I55" s="497">
        <v>3801</v>
      </c>
      <c r="J55" s="497">
        <v>393</v>
      </c>
      <c r="K55" s="497">
        <v>19422</v>
      </c>
      <c r="L55" s="497">
        <v>3034</v>
      </c>
      <c r="M55" s="497"/>
      <c r="N55" s="497">
        <v>100169</v>
      </c>
      <c r="O55" s="497">
        <v>9644</v>
      </c>
      <c r="P55" s="497"/>
      <c r="Q55" s="497">
        <v>12478</v>
      </c>
      <c r="R55" s="497">
        <v>1259</v>
      </c>
      <c r="S55" s="497"/>
      <c r="T55" s="497">
        <v>20340</v>
      </c>
      <c r="U55" s="497">
        <v>1853</v>
      </c>
      <c r="V55" s="497"/>
      <c r="W55" s="497">
        <v>5104</v>
      </c>
      <c r="X55" s="801"/>
      <c r="Y55" s="497">
        <v>1160</v>
      </c>
      <c r="Z55" s="801"/>
      <c r="AA55" s="497">
        <v>37922</v>
      </c>
      <c r="AB55" s="497">
        <v>4272</v>
      </c>
      <c r="AC55" s="497"/>
      <c r="AD55" s="484">
        <v>138091</v>
      </c>
      <c r="AE55" s="484">
        <v>13916</v>
      </c>
    </row>
    <row r="56" spans="1:31" ht="12" customHeight="1" x14ac:dyDescent="0.2">
      <c r="A56" s="481">
        <v>2021</v>
      </c>
      <c r="B56" s="497">
        <v>51822</v>
      </c>
      <c r="C56" s="497"/>
      <c r="D56" s="497">
        <v>5484</v>
      </c>
      <c r="E56" s="497">
        <v>9203</v>
      </c>
      <c r="F56" s="497"/>
      <c r="G56" s="497">
        <v>485</v>
      </c>
      <c r="H56" s="497"/>
      <c r="I56" s="497">
        <v>3957</v>
      </c>
      <c r="J56" s="497">
        <v>712</v>
      </c>
      <c r="K56" s="497">
        <v>7787</v>
      </c>
      <c r="L56" s="497">
        <v>3445</v>
      </c>
      <c r="M56" s="497"/>
      <c r="N56" s="497">
        <v>72769</v>
      </c>
      <c r="O56" s="497">
        <v>10126</v>
      </c>
      <c r="P56" s="497"/>
      <c r="Q56" s="497">
        <v>14556</v>
      </c>
      <c r="R56" s="497">
        <v>1882</v>
      </c>
      <c r="S56" s="497"/>
      <c r="T56" s="497">
        <v>10927</v>
      </c>
      <c r="U56" s="497">
        <v>1458</v>
      </c>
      <c r="V56" s="497"/>
      <c r="W56" s="497">
        <v>7332</v>
      </c>
      <c r="X56" s="801"/>
      <c r="Y56" s="497">
        <v>3745</v>
      </c>
      <c r="Z56" s="801"/>
      <c r="AA56" s="497">
        <v>32815</v>
      </c>
      <c r="AB56" s="497">
        <v>7085</v>
      </c>
      <c r="AC56" s="497"/>
      <c r="AD56" s="484">
        <v>105584</v>
      </c>
      <c r="AE56" s="484">
        <v>17211</v>
      </c>
    </row>
    <row r="57" spans="1:31" ht="12" customHeight="1" x14ac:dyDescent="0.2">
      <c r="A57" s="481">
        <v>2022</v>
      </c>
      <c r="B57" s="497">
        <v>8986</v>
      </c>
      <c r="C57" s="497"/>
      <c r="D57" s="497">
        <v>647</v>
      </c>
      <c r="E57" s="497">
        <v>6164</v>
      </c>
      <c r="F57" s="497"/>
      <c r="G57" s="497">
        <v>413</v>
      </c>
      <c r="H57" s="497"/>
      <c r="I57" s="497">
        <v>2926</v>
      </c>
      <c r="J57" s="497">
        <v>245</v>
      </c>
      <c r="K57" s="497">
        <v>14631</v>
      </c>
      <c r="L57" s="497">
        <v>1752</v>
      </c>
      <c r="M57" s="497"/>
      <c r="N57" s="497">
        <v>32707</v>
      </c>
      <c r="O57" s="497">
        <v>3057</v>
      </c>
      <c r="P57" s="497"/>
      <c r="Q57" s="497">
        <v>8935</v>
      </c>
      <c r="R57" s="497">
        <v>307</v>
      </c>
      <c r="S57" s="497"/>
      <c r="T57" s="497">
        <v>11909</v>
      </c>
      <c r="U57" s="497">
        <v>2368</v>
      </c>
      <c r="V57" s="497"/>
      <c r="W57" s="497">
        <v>8311</v>
      </c>
      <c r="X57" s="801"/>
      <c r="Y57" s="497">
        <v>1213</v>
      </c>
      <c r="Z57" s="801"/>
      <c r="AA57" s="497">
        <v>29155</v>
      </c>
      <c r="AB57" s="497">
        <v>3888</v>
      </c>
      <c r="AC57" s="497"/>
      <c r="AD57" s="484">
        <v>61862</v>
      </c>
      <c r="AE57" s="484">
        <v>6945</v>
      </c>
    </row>
    <row r="58" spans="1:31" ht="12" customHeight="1" x14ac:dyDescent="0.2">
      <c r="A58" s="481">
        <v>2023</v>
      </c>
      <c r="B58" s="868">
        <v>6284</v>
      </c>
      <c r="C58" s="868"/>
      <c r="D58" s="868">
        <v>437</v>
      </c>
      <c r="E58" s="868">
        <v>60389</v>
      </c>
      <c r="F58" s="868"/>
      <c r="G58" s="868">
        <v>3500</v>
      </c>
      <c r="H58" s="868"/>
      <c r="I58" s="868">
        <v>4709</v>
      </c>
      <c r="J58" s="868">
        <v>137</v>
      </c>
      <c r="K58" s="868">
        <v>34375</v>
      </c>
      <c r="L58" s="868">
        <v>2946</v>
      </c>
      <c r="M58" s="868"/>
      <c r="N58" s="868">
        <v>105757</v>
      </c>
      <c r="O58" s="868">
        <v>7020</v>
      </c>
      <c r="P58" s="868"/>
      <c r="Q58" s="868">
        <v>4534</v>
      </c>
      <c r="R58" s="868">
        <v>315</v>
      </c>
      <c r="S58" s="868"/>
      <c r="T58" s="868">
        <v>16989</v>
      </c>
      <c r="U58" s="868">
        <v>1810</v>
      </c>
      <c r="V58" s="868"/>
      <c r="W58" s="868">
        <v>6503</v>
      </c>
      <c r="X58" s="869"/>
      <c r="Y58" s="868">
        <v>2796</v>
      </c>
      <c r="Z58" s="869"/>
      <c r="AA58" s="868">
        <v>28026</v>
      </c>
      <c r="AB58" s="868">
        <v>4921</v>
      </c>
      <c r="AC58" s="868"/>
      <c r="AD58" s="870">
        <v>133783</v>
      </c>
      <c r="AE58" s="870">
        <v>11941</v>
      </c>
    </row>
    <row r="59" spans="1:31" ht="12" customHeight="1" x14ac:dyDescent="0.2">
      <c r="A59" s="500" t="s">
        <v>1190</v>
      </c>
      <c r="B59" s="871">
        <v>4408</v>
      </c>
      <c r="C59" s="871"/>
      <c r="D59" s="871">
        <v>4611</v>
      </c>
      <c r="E59" s="931">
        <v>23549</v>
      </c>
      <c r="F59" s="931"/>
      <c r="G59" s="931">
        <v>2604</v>
      </c>
      <c r="H59" s="931"/>
      <c r="I59" s="931">
        <v>4416</v>
      </c>
      <c r="J59" s="931">
        <v>530</v>
      </c>
      <c r="K59" s="871">
        <v>40067</v>
      </c>
      <c r="L59" s="871">
        <v>3119</v>
      </c>
      <c r="M59" s="871"/>
      <c r="N59" s="871">
        <v>72440</v>
      </c>
      <c r="O59" s="871">
        <v>10864</v>
      </c>
      <c r="P59" s="871"/>
      <c r="Q59" s="871">
        <v>2603</v>
      </c>
      <c r="R59" s="871">
        <v>3883</v>
      </c>
      <c r="S59" s="871"/>
      <c r="T59" s="871">
        <v>14568</v>
      </c>
      <c r="U59" s="871">
        <v>1868</v>
      </c>
      <c r="V59" s="871"/>
      <c r="W59" s="871">
        <v>9663</v>
      </c>
      <c r="X59" s="872"/>
      <c r="Y59" s="871">
        <v>2550</v>
      </c>
      <c r="Z59" s="872"/>
      <c r="AA59" s="871">
        <v>26834</v>
      </c>
      <c r="AB59" s="871">
        <v>8301</v>
      </c>
      <c r="AC59" s="871"/>
      <c r="AD59" s="873">
        <v>99274</v>
      </c>
      <c r="AE59" s="873">
        <v>19165</v>
      </c>
    </row>
    <row r="60" spans="1:31" s="490" customFormat="1" ht="12" customHeight="1" x14ac:dyDescent="0.2">
      <c r="A60" s="479" t="s">
        <v>608</v>
      </c>
      <c r="B60" s="501" t="s">
        <v>185</v>
      </c>
      <c r="C60" s="502"/>
      <c r="D60" s="501" t="s">
        <v>185</v>
      </c>
      <c r="E60" s="501" t="s">
        <v>185</v>
      </c>
      <c r="F60" s="502"/>
      <c r="G60" s="501" t="s">
        <v>185</v>
      </c>
      <c r="H60" s="501"/>
      <c r="I60" s="501" t="s">
        <v>185</v>
      </c>
      <c r="J60" s="501" t="s">
        <v>185</v>
      </c>
      <c r="K60" s="501" t="s">
        <v>185</v>
      </c>
      <c r="L60" s="494" t="s">
        <v>185</v>
      </c>
      <c r="M60" s="494"/>
      <c r="N60" s="494" t="s">
        <v>185</v>
      </c>
      <c r="O60" s="493" t="s">
        <v>185</v>
      </c>
      <c r="P60" s="493"/>
      <c r="Q60" s="493" t="s">
        <v>964</v>
      </c>
      <c r="R60" s="493" t="s">
        <v>185</v>
      </c>
      <c r="S60" s="493"/>
      <c r="T60" s="493" t="s">
        <v>965</v>
      </c>
      <c r="U60" s="493" t="s">
        <v>185</v>
      </c>
      <c r="V60" s="493"/>
      <c r="W60" s="493" t="s">
        <v>966</v>
      </c>
      <c r="Y60" s="493" t="s">
        <v>185</v>
      </c>
      <c r="Z60" s="494"/>
      <c r="AA60" s="494" t="s">
        <v>967</v>
      </c>
      <c r="AB60" s="494" t="s">
        <v>185</v>
      </c>
      <c r="AC60" s="494"/>
      <c r="AD60" s="484" t="s">
        <v>968</v>
      </c>
      <c r="AE60" s="484" t="s">
        <v>185</v>
      </c>
    </row>
    <row r="61" spans="1:31" ht="11.25" customHeight="1" x14ac:dyDescent="0.25">
      <c r="A61" s="948" t="s">
        <v>448</v>
      </c>
      <c r="B61" s="949"/>
      <c r="C61" s="949"/>
      <c r="D61" s="949"/>
      <c r="E61" s="949"/>
      <c r="F61" s="949"/>
      <c r="G61" s="949"/>
      <c r="H61" s="949"/>
      <c r="I61" s="949"/>
      <c r="J61" s="949"/>
      <c r="K61" s="949"/>
      <c r="L61" s="949"/>
      <c r="M61" s="949"/>
      <c r="N61" s="949"/>
      <c r="O61" s="949"/>
      <c r="P61" s="949"/>
      <c r="Q61" s="949"/>
      <c r="R61" s="949"/>
      <c r="S61" s="949"/>
      <c r="T61" s="949"/>
      <c r="U61" s="949"/>
      <c r="V61" s="949"/>
      <c r="W61" s="949"/>
      <c r="X61" s="949"/>
      <c r="Y61" s="949"/>
      <c r="Z61" s="949"/>
      <c r="AA61" s="949"/>
      <c r="AB61" s="949"/>
      <c r="AC61" s="949"/>
      <c r="AD61" s="949"/>
      <c r="AE61" s="949"/>
    </row>
    <row r="62" spans="1:31" ht="11.25" customHeight="1" x14ac:dyDescent="0.2">
      <c r="A62" s="950" t="s">
        <v>449</v>
      </c>
      <c r="B62" s="950"/>
      <c r="C62" s="950"/>
      <c r="D62" s="950"/>
      <c r="E62" s="950"/>
      <c r="F62" s="950"/>
      <c r="G62" s="950"/>
      <c r="H62" s="950"/>
      <c r="I62" s="950"/>
      <c r="J62" s="950"/>
      <c r="K62" s="950"/>
      <c r="L62" s="950"/>
      <c r="M62" s="950"/>
      <c r="N62" s="950"/>
      <c r="O62" s="950"/>
      <c r="P62" s="950"/>
      <c r="Q62" s="950"/>
      <c r="R62" s="950"/>
      <c r="S62" s="950"/>
      <c r="T62" s="950"/>
      <c r="U62" s="950"/>
      <c r="V62" s="950"/>
      <c r="W62" s="481"/>
      <c r="X62" s="481"/>
      <c r="Y62" s="481"/>
      <c r="Z62" s="481"/>
      <c r="AA62" s="481"/>
      <c r="AB62" s="481"/>
      <c r="AC62" s="481"/>
      <c r="AD62" s="481"/>
      <c r="AE62" s="481"/>
    </row>
    <row r="63" spans="1:31" ht="11.25" customHeight="1" x14ac:dyDescent="0.25">
      <c r="A63" s="944" t="s">
        <v>450</v>
      </c>
      <c r="B63" s="951"/>
      <c r="C63" s="951"/>
      <c r="D63" s="951"/>
      <c r="E63" s="951"/>
      <c r="F63" s="951"/>
      <c r="G63" s="951"/>
      <c r="H63" s="951"/>
      <c r="I63" s="951"/>
      <c r="J63" s="951"/>
      <c r="K63" s="951"/>
      <c r="L63" s="951"/>
      <c r="M63" s="951"/>
      <c r="N63" s="951"/>
      <c r="O63" s="951"/>
      <c r="P63" s="951"/>
      <c r="Q63" s="951"/>
      <c r="R63" s="951"/>
      <c r="S63" s="951"/>
      <c r="T63" s="951"/>
      <c r="U63" s="951"/>
      <c r="V63" s="951"/>
      <c r="W63" s="951"/>
      <c r="X63" s="951"/>
      <c r="Y63" s="951"/>
      <c r="Z63" s="951"/>
      <c r="AA63" s="951"/>
      <c r="AB63" s="951"/>
      <c r="AC63" s="951"/>
      <c r="AD63" s="951"/>
      <c r="AE63" s="951"/>
    </row>
    <row r="64" spans="1:31" ht="11.25" customHeight="1" x14ac:dyDescent="0.2">
      <c r="A64" s="941" t="s">
        <v>451</v>
      </c>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row>
    <row r="65" spans="1:31" ht="11.25" customHeight="1" x14ac:dyDescent="0.2">
      <c r="A65" s="941"/>
      <c r="B65" s="941"/>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c r="AE65" s="941"/>
    </row>
    <row r="66" spans="1:31" ht="11.25" customHeight="1" x14ac:dyDescent="0.2">
      <c r="A66" s="944" t="s">
        <v>452</v>
      </c>
      <c r="B66" s="944"/>
      <c r="C66" s="944"/>
      <c r="D66" s="944"/>
      <c r="E66" s="944"/>
      <c r="F66" s="944"/>
      <c r="G66" s="944"/>
      <c r="H66" s="944"/>
      <c r="I66" s="944"/>
      <c r="J66" s="944"/>
      <c r="K66" s="944"/>
      <c r="L66" s="944"/>
      <c r="M66" s="944"/>
      <c r="N66" s="944"/>
      <c r="O66" s="944"/>
      <c r="P66" s="944"/>
      <c r="Q66" s="944"/>
      <c r="R66" s="944"/>
      <c r="S66" s="944"/>
      <c r="T66" s="944"/>
      <c r="U66" s="944"/>
      <c r="V66" s="944"/>
      <c r="W66" s="944"/>
      <c r="X66" s="944"/>
      <c r="Y66" s="944"/>
      <c r="Z66" s="944"/>
      <c r="AA66" s="944"/>
      <c r="AB66" s="944"/>
      <c r="AC66" s="944"/>
      <c r="AD66" s="944"/>
      <c r="AE66" s="944"/>
    </row>
    <row r="67" spans="1:31" ht="11.25" customHeight="1" x14ac:dyDescent="0.2">
      <c r="A67" s="944"/>
      <c r="B67" s="944"/>
      <c r="C67" s="944"/>
      <c r="D67" s="944"/>
      <c r="E67" s="944"/>
      <c r="F67" s="944"/>
      <c r="G67" s="944"/>
      <c r="H67" s="944"/>
      <c r="I67" s="944"/>
      <c r="J67" s="944"/>
      <c r="K67" s="944"/>
      <c r="L67" s="944"/>
      <c r="M67" s="944"/>
      <c r="N67" s="944"/>
      <c r="O67" s="944"/>
      <c r="P67" s="944"/>
      <c r="Q67" s="944"/>
      <c r="R67" s="944"/>
      <c r="S67" s="944"/>
      <c r="T67" s="944"/>
      <c r="U67" s="944"/>
      <c r="V67" s="944"/>
      <c r="W67" s="944"/>
      <c r="X67" s="944"/>
      <c r="Y67" s="944"/>
      <c r="Z67" s="944"/>
      <c r="AA67" s="944"/>
      <c r="AB67" s="944"/>
      <c r="AC67" s="944"/>
      <c r="AD67" s="944"/>
      <c r="AE67" s="944"/>
    </row>
    <row r="68" spans="1:31" ht="11.25" customHeight="1" x14ac:dyDescent="0.2">
      <c r="A68" s="950" t="s">
        <v>787</v>
      </c>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c r="AB68" s="950"/>
      <c r="AC68" s="950"/>
      <c r="AD68" s="950"/>
      <c r="AE68" s="950"/>
    </row>
    <row r="69" spans="1:31" ht="11.25" customHeight="1" x14ac:dyDescent="0.2">
      <c r="A69" s="950" t="s">
        <v>453</v>
      </c>
      <c r="B69" s="950"/>
      <c r="C69" s="950"/>
      <c r="D69" s="950"/>
      <c r="E69" s="950"/>
      <c r="F69" s="950"/>
      <c r="G69" s="950"/>
      <c r="H69" s="950"/>
      <c r="I69" s="950"/>
      <c r="J69" s="950"/>
      <c r="K69" s="950"/>
      <c r="L69" s="950"/>
      <c r="M69" s="950"/>
      <c r="N69" s="950"/>
      <c r="O69" s="950"/>
      <c r="P69" s="950"/>
      <c r="Q69" s="950"/>
      <c r="R69" s="950"/>
      <c r="S69" s="950"/>
      <c r="T69" s="950"/>
      <c r="U69" s="950"/>
      <c r="V69" s="950"/>
      <c r="W69" s="481"/>
      <c r="X69" s="481"/>
      <c r="Y69" s="481"/>
      <c r="Z69" s="481"/>
      <c r="AA69" s="481"/>
      <c r="AB69" s="481"/>
      <c r="AC69" s="481"/>
      <c r="AD69" s="481"/>
      <c r="AE69" s="481"/>
    </row>
    <row r="70" spans="1:31" ht="11.25" customHeight="1" x14ac:dyDescent="0.2">
      <c r="A70" s="944" t="s">
        <v>793</v>
      </c>
      <c r="B70" s="944"/>
      <c r="C70" s="944"/>
      <c r="D70" s="944"/>
      <c r="E70" s="944"/>
      <c r="F70" s="944"/>
      <c r="G70" s="944"/>
      <c r="H70" s="944"/>
      <c r="I70" s="944"/>
      <c r="J70" s="944"/>
      <c r="K70" s="944"/>
      <c r="L70" s="944"/>
      <c r="M70" s="944"/>
      <c r="N70" s="944"/>
      <c r="O70" s="944"/>
      <c r="P70" s="944"/>
      <c r="Q70" s="944"/>
      <c r="R70" s="944"/>
      <c r="S70" s="944"/>
      <c r="T70" s="944"/>
      <c r="U70" s="944"/>
      <c r="V70" s="944"/>
      <c r="W70" s="944"/>
      <c r="X70" s="944"/>
      <c r="Y70" s="944"/>
      <c r="Z70" s="944"/>
      <c r="AA70" s="944"/>
      <c r="AB70" s="944"/>
      <c r="AC70" s="944"/>
      <c r="AD70" s="944"/>
      <c r="AE70" s="944"/>
    </row>
    <row r="71" spans="1:31" ht="11.25" customHeight="1" x14ac:dyDescent="0.2">
      <c r="A71" s="944" t="s">
        <v>1106</v>
      </c>
      <c r="B71" s="944"/>
      <c r="C71" s="944"/>
      <c r="D71" s="944"/>
      <c r="E71" s="944"/>
      <c r="F71" s="944"/>
      <c r="G71" s="944"/>
      <c r="H71" s="944"/>
      <c r="I71" s="944"/>
      <c r="J71" s="944"/>
      <c r="K71" s="944"/>
      <c r="L71" s="944"/>
      <c r="M71" s="944"/>
      <c r="N71" s="944"/>
      <c r="O71" s="944"/>
      <c r="P71" s="944"/>
      <c r="Q71" s="944"/>
      <c r="R71" s="944"/>
      <c r="S71" s="944"/>
      <c r="T71" s="944"/>
      <c r="U71" s="944"/>
      <c r="V71" s="944"/>
      <c r="W71" s="944"/>
      <c r="X71" s="944"/>
      <c r="Y71" s="944"/>
      <c r="Z71" s="944"/>
      <c r="AA71" s="944"/>
      <c r="AB71" s="944"/>
      <c r="AC71" s="944"/>
      <c r="AD71" s="944"/>
      <c r="AE71" s="944"/>
    </row>
    <row r="72" spans="1:31" ht="11.25" customHeight="1" x14ac:dyDescent="0.2">
      <c r="A72" s="944" t="s">
        <v>1095</v>
      </c>
      <c r="B72" s="944"/>
      <c r="C72" s="944"/>
      <c r="D72" s="944"/>
      <c r="E72" s="944"/>
      <c r="F72" s="944"/>
      <c r="G72" s="944"/>
      <c r="H72" s="944"/>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row>
    <row r="73" spans="1:31" ht="11.25" customHeight="1" x14ac:dyDescent="0.2">
      <c r="A73" s="952" t="s">
        <v>1096</v>
      </c>
      <c r="B73" s="952"/>
      <c r="C73" s="952"/>
      <c r="D73" s="952"/>
      <c r="E73" s="952"/>
      <c r="F73" s="952"/>
      <c r="G73" s="952"/>
      <c r="H73" s="952"/>
      <c r="I73" s="952"/>
      <c r="J73" s="952"/>
      <c r="K73" s="952"/>
      <c r="L73" s="952"/>
      <c r="M73" s="952"/>
      <c r="N73" s="952"/>
      <c r="O73" s="952"/>
      <c r="P73" s="952"/>
      <c r="Q73" s="952"/>
      <c r="R73" s="952"/>
      <c r="S73" s="952"/>
      <c r="T73" s="952"/>
      <c r="U73" s="952"/>
      <c r="V73" s="952"/>
      <c r="W73" s="952"/>
      <c r="X73" s="952"/>
      <c r="Y73" s="952"/>
      <c r="Z73" s="952"/>
      <c r="AA73" s="952"/>
      <c r="AB73" s="952"/>
      <c r="AC73" s="952"/>
      <c r="AD73" s="503"/>
      <c r="AE73" s="503"/>
    </row>
    <row r="74" spans="1:31" ht="11.25" customHeight="1" x14ac:dyDescent="0.2">
      <c r="A74" s="950" t="s">
        <v>788</v>
      </c>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c r="AB74" s="950"/>
      <c r="AC74" s="950"/>
      <c r="AD74" s="503"/>
      <c r="AE74" s="503"/>
    </row>
    <row r="75" spans="1:31" ht="11.25" customHeight="1" x14ac:dyDescent="0.2">
      <c r="A75" s="952" t="s">
        <v>969</v>
      </c>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row>
    <row r="76" spans="1:31" ht="11.25" customHeight="1" x14ac:dyDescent="0.2">
      <c r="A76" s="952"/>
      <c r="B76" s="952"/>
      <c r="C76" s="952"/>
      <c r="D76" s="952"/>
      <c r="E76" s="952"/>
      <c r="F76" s="952"/>
      <c r="G76" s="952"/>
      <c r="H76" s="952"/>
      <c r="I76" s="952"/>
      <c r="J76" s="952"/>
      <c r="K76" s="952"/>
      <c r="L76" s="952"/>
      <c r="M76" s="952"/>
      <c r="N76" s="952"/>
      <c r="O76" s="952"/>
      <c r="P76" s="952"/>
      <c r="Q76" s="952"/>
      <c r="R76" s="952"/>
      <c r="S76" s="952"/>
      <c r="T76" s="952"/>
      <c r="U76" s="952"/>
      <c r="V76" s="952"/>
      <c r="W76" s="952"/>
      <c r="X76" s="952"/>
      <c r="Y76" s="952"/>
      <c r="Z76" s="952"/>
      <c r="AA76" s="952"/>
      <c r="AB76" s="952"/>
      <c r="AC76" s="952"/>
      <c r="AD76" s="952"/>
      <c r="AE76" s="952"/>
    </row>
    <row r="77" spans="1:31" ht="12" customHeight="1" x14ac:dyDescent="0.2">
      <c r="A77" s="475"/>
      <c r="B77" s="504"/>
      <c r="C77" s="481"/>
      <c r="D77" s="504"/>
      <c r="E77" s="504"/>
      <c r="F77" s="481"/>
      <c r="G77" s="504"/>
      <c r="H77" s="504"/>
      <c r="I77" s="504"/>
      <c r="J77" s="504"/>
      <c r="K77" s="504"/>
      <c r="L77" s="504"/>
      <c r="M77" s="504"/>
      <c r="N77" s="504"/>
      <c r="O77" s="504"/>
      <c r="P77" s="504"/>
      <c r="Q77" s="504"/>
      <c r="R77" s="504"/>
      <c r="S77" s="504"/>
      <c r="T77" s="504"/>
      <c r="U77" s="504"/>
      <c r="V77" s="504"/>
      <c r="W77" s="504"/>
      <c r="X77" s="504"/>
      <c r="Y77" s="504"/>
      <c r="Z77" s="504"/>
      <c r="AA77" s="504"/>
      <c r="AB77" s="504"/>
      <c r="AC77" s="504"/>
      <c r="AD77" s="504"/>
      <c r="AE77" s="504"/>
    </row>
    <row r="78" spans="1:31" ht="12" customHeight="1" x14ac:dyDescent="0.2">
      <c r="A78" s="475"/>
      <c r="B78" s="504"/>
      <c r="C78" s="481"/>
      <c r="D78" s="504"/>
      <c r="E78" s="504"/>
      <c r="F78" s="481"/>
      <c r="G78" s="504"/>
      <c r="H78" s="504"/>
      <c r="I78" s="504"/>
      <c r="J78" s="504"/>
      <c r="K78" s="504"/>
      <c r="L78" s="504"/>
      <c r="M78" s="504"/>
      <c r="N78" s="504"/>
      <c r="O78" s="504"/>
      <c r="P78" s="504"/>
      <c r="Q78" s="504"/>
      <c r="R78" s="504"/>
      <c r="S78" s="504"/>
      <c r="T78" s="504"/>
      <c r="U78" s="504"/>
      <c r="V78" s="504"/>
      <c r="W78" s="504"/>
      <c r="X78" s="504"/>
      <c r="Y78" s="504"/>
      <c r="Z78" s="504"/>
      <c r="AA78" s="505"/>
      <c r="AB78" s="504"/>
      <c r="AC78" s="504"/>
      <c r="AD78" s="504"/>
      <c r="AE78" s="504"/>
    </row>
    <row r="79" spans="1:31" ht="12" customHeight="1" x14ac:dyDescent="0.2">
      <c r="A79" s="475"/>
      <c r="B79" s="504"/>
      <c r="C79" s="481"/>
      <c r="D79" s="504"/>
      <c r="E79" s="504"/>
      <c r="F79" s="481"/>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row>
    <row r="80" spans="1:31" s="509" customFormat="1" ht="12" customHeight="1" x14ac:dyDescent="0.2">
      <c r="A80" s="506"/>
      <c r="B80" s="507"/>
      <c r="C80" s="508"/>
      <c r="D80" s="507"/>
      <c r="E80" s="507"/>
      <c r="F80" s="508"/>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row>
    <row r="81" spans="1:31" ht="12" customHeight="1" x14ac:dyDescent="0.2">
      <c r="A81" s="475"/>
      <c r="B81" s="504"/>
      <c r="C81" s="481"/>
      <c r="D81" s="504"/>
      <c r="E81" s="504"/>
      <c r="F81" s="481"/>
      <c r="G81" s="504"/>
      <c r="H81" s="504"/>
      <c r="I81" s="504"/>
      <c r="J81" s="504"/>
      <c r="K81" s="504"/>
      <c r="L81" s="504"/>
      <c r="M81" s="504"/>
      <c r="N81" s="504"/>
      <c r="O81" s="504"/>
      <c r="P81" s="504"/>
      <c r="Q81" s="504"/>
      <c r="R81" s="504"/>
      <c r="S81" s="504"/>
      <c r="T81" s="504"/>
      <c r="U81" s="504"/>
      <c r="V81" s="504"/>
      <c r="W81" s="504"/>
      <c r="X81" s="504"/>
      <c r="Y81" s="504"/>
      <c r="Z81" s="504"/>
      <c r="AA81" s="504"/>
      <c r="AB81" s="504"/>
      <c r="AC81" s="504"/>
      <c r="AD81" s="504"/>
      <c r="AE81" s="504"/>
    </row>
    <row r="82" spans="1:31" ht="12" customHeight="1" x14ac:dyDescent="0.2">
      <c r="A82" s="475"/>
      <c r="B82" s="504"/>
      <c r="C82" s="481"/>
      <c r="D82" s="504"/>
      <c r="E82" s="504"/>
      <c r="F82" s="481"/>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row>
    <row r="83" spans="1:31" ht="12" customHeight="1" x14ac:dyDescent="0.2">
      <c r="A83" s="475"/>
      <c r="B83" s="504"/>
      <c r="C83" s="481"/>
      <c r="D83" s="504"/>
      <c r="E83" s="504"/>
      <c r="F83" s="481"/>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row>
    <row r="84" spans="1:31" ht="12" customHeight="1" x14ac:dyDescent="0.2">
      <c r="A84" s="475"/>
      <c r="B84" s="504"/>
      <c r="C84" s="481"/>
      <c r="D84" s="504"/>
      <c r="E84" s="504"/>
      <c r="F84" s="481"/>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row>
    <row r="85" spans="1:31" ht="12" customHeight="1" x14ac:dyDescent="0.2">
      <c r="A85" s="475"/>
      <c r="B85" s="504"/>
      <c r="C85" s="481"/>
      <c r="D85" s="504"/>
      <c r="E85" s="504"/>
      <c r="F85" s="481"/>
      <c r="G85" s="504"/>
      <c r="H85" s="504"/>
      <c r="I85" s="504"/>
      <c r="J85" s="504"/>
      <c r="K85" s="504"/>
      <c r="L85" s="504"/>
      <c r="M85" s="504"/>
      <c r="N85" s="504"/>
      <c r="O85" s="504"/>
      <c r="P85" s="504"/>
      <c r="Q85" s="504"/>
      <c r="R85" s="504"/>
      <c r="S85" s="504"/>
      <c r="T85" s="504"/>
      <c r="U85" s="504"/>
      <c r="V85" s="504"/>
      <c r="W85" s="504"/>
      <c r="X85" s="504"/>
      <c r="Y85" s="504"/>
      <c r="Z85" s="504"/>
      <c r="AA85" s="504"/>
      <c r="AB85" s="504"/>
      <c r="AC85" s="504"/>
      <c r="AD85" s="504"/>
      <c r="AE85" s="504"/>
    </row>
    <row r="86" spans="1:31" ht="12" customHeight="1" x14ac:dyDescent="0.2">
      <c r="A86" s="475"/>
      <c r="B86" s="504"/>
      <c r="C86" s="481"/>
      <c r="D86" s="504"/>
      <c r="E86" s="504"/>
      <c r="F86" s="481"/>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row>
    <row r="87" spans="1:31" ht="12" customHeight="1" x14ac:dyDescent="0.2">
      <c r="A87" s="475"/>
      <c r="B87" s="504"/>
      <c r="C87" s="481"/>
      <c r="D87" s="504"/>
      <c r="E87" s="504"/>
      <c r="F87" s="481"/>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row>
    <row r="88" spans="1:31" ht="12" customHeight="1" x14ac:dyDescent="0.2">
      <c r="A88" s="475"/>
      <c r="B88" s="504"/>
      <c r="C88" s="481"/>
      <c r="D88" s="504"/>
      <c r="E88" s="504"/>
      <c r="F88" s="481"/>
      <c r="G88" s="504"/>
      <c r="H88" s="504"/>
      <c r="I88" s="504"/>
      <c r="J88" s="504"/>
      <c r="K88" s="504"/>
      <c r="L88" s="504"/>
      <c r="M88" s="504"/>
      <c r="N88" s="504"/>
      <c r="O88" s="504"/>
      <c r="P88" s="504"/>
      <c r="Q88" s="504"/>
      <c r="R88" s="504"/>
      <c r="S88" s="504"/>
      <c r="T88" s="504"/>
      <c r="U88" s="504"/>
      <c r="V88" s="504"/>
      <c r="W88" s="504"/>
      <c r="X88" s="504"/>
      <c r="Y88" s="504"/>
      <c r="Z88" s="504"/>
      <c r="AA88" s="504"/>
      <c r="AB88" s="504"/>
      <c r="AC88" s="504"/>
      <c r="AD88" s="504"/>
      <c r="AE88" s="504"/>
    </row>
    <row r="89" spans="1:31" ht="12" customHeight="1" x14ac:dyDescent="0.2">
      <c r="A89" s="475"/>
      <c r="B89" s="504"/>
      <c r="C89" s="481"/>
      <c r="D89" s="504"/>
      <c r="E89" s="504"/>
      <c r="F89" s="481"/>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row>
    <row r="90" spans="1:31" ht="12" customHeight="1" x14ac:dyDescent="0.2">
      <c r="A90" s="475"/>
      <c r="B90" s="504"/>
      <c r="C90" s="481"/>
      <c r="D90" s="504"/>
      <c r="E90" s="504"/>
      <c r="F90" s="481"/>
      <c r="G90" s="504"/>
      <c r="H90" s="504"/>
      <c r="I90" s="504"/>
      <c r="J90" s="504"/>
      <c r="K90" s="504"/>
      <c r="L90" s="504"/>
      <c r="M90" s="504"/>
      <c r="N90" s="504"/>
      <c r="O90" s="504"/>
      <c r="P90" s="504"/>
      <c r="Q90" s="504"/>
      <c r="R90" s="504"/>
      <c r="S90" s="504"/>
      <c r="T90" s="504"/>
      <c r="U90" s="504"/>
      <c r="V90" s="504"/>
      <c r="W90" s="504"/>
      <c r="X90" s="504"/>
      <c r="Y90" s="504"/>
      <c r="Z90" s="504"/>
      <c r="AA90" s="504"/>
      <c r="AB90" s="504"/>
      <c r="AC90" s="504"/>
      <c r="AD90" s="504"/>
      <c r="AE90" s="504"/>
    </row>
    <row r="91" spans="1:31" ht="12" customHeight="1" x14ac:dyDescent="0.2">
      <c r="A91" s="475"/>
      <c r="B91" s="504"/>
      <c r="C91" s="481"/>
      <c r="D91" s="504"/>
      <c r="E91" s="504"/>
      <c r="F91" s="481"/>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row>
    <row r="92" spans="1:31" ht="12" customHeight="1" x14ac:dyDescent="0.2">
      <c r="A92" s="475"/>
      <c r="B92" s="504"/>
      <c r="C92" s="481"/>
      <c r="D92" s="504"/>
      <c r="E92" s="504"/>
      <c r="F92" s="481"/>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row>
    <row r="93" spans="1:31" ht="12" customHeight="1" x14ac:dyDescent="0.2">
      <c r="A93" s="475"/>
      <c r="B93" s="504"/>
      <c r="C93" s="481"/>
      <c r="D93" s="504"/>
      <c r="E93" s="504"/>
      <c r="F93" s="481"/>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row>
    <row r="94" spans="1:31" ht="12" customHeight="1" x14ac:dyDescent="0.2">
      <c r="A94" s="932" t="s">
        <v>958</v>
      </c>
      <c r="B94" s="932"/>
      <c r="C94" s="932"/>
      <c r="D94" s="932"/>
      <c r="E94" s="932"/>
      <c r="F94" s="932"/>
      <c r="G94" s="932"/>
      <c r="H94" s="932"/>
      <c r="I94" s="932"/>
      <c r="J94" s="932"/>
      <c r="K94" s="932"/>
      <c r="L94" s="932"/>
      <c r="M94" s="932"/>
      <c r="N94" s="932"/>
      <c r="O94" s="932"/>
      <c r="P94" s="932"/>
      <c r="Q94" s="932"/>
      <c r="R94" s="932"/>
      <c r="S94" s="932"/>
      <c r="T94" s="932"/>
      <c r="U94" s="932"/>
      <c r="V94" s="932"/>
      <c r="W94" s="932"/>
      <c r="X94" s="932"/>
      <c r="Y94" s="932"/>
      <c r="Z94" s="932"/>
      <c r="AA94" s="932"/>
      <c r="AB94" s="932"/>
      <c r="AC94" s="932"/>
      <c r="AD94" s="932"/>
      <c r="AE94" s="932"/>
    </row>
    <row r="95" spans="1:31" ht="12" customHeight="1" x14ac:dyDescent="0.25">
      <c r="A95" s="473"/>
      <c r="B95" s="933" t="s">
        <v>959</v>
      </c>
      <c r="C95" s="933"/>
      <c r="D95" s="933"/>
      <c r="E95" s="935" t="s">
        <v>960</v>
      </c>
      <c r="F95" s="935"/>
      <c r="G95" s="935"/>
      <c r="H95" s="935"/>
      <c r="I95" s="935"/>
      <c r="J95" s="935"/>
      <c r="K95" s="935"/>
      <c r="L95" s="935"/>
      <c r="M95" s="474"/>
      <c r="N95" s="933" t="s">
        <v>961</v>
      </c>
      <c r="O95" s="933"/>
      <c r="P95" s="474"/>
      <c r="Q95" s="937" t="s">
        <v>181</v>
      </c>
      <c r="R95" s="938"/>
      <c r="S95" s="938"/>
      <c r="T95" s="938"/>
      <c r="U95" s="938"/>
      <c r="V95" s="938"/>
      <c r="W95" s="938"/>
      <c r="X95" s="938"/>
      <c r="Y95" s="938"/>
      <c r="Z95" s="474"/>
      <c r="AA95" s="933" t="s">
        <v>614</v>
      </c>
      <c r="AB95" s="933"/>
      <c r="AC95" s="474"/>
      <c r="AD95" s="933" t="s">
        <v>445</v>
      </c>
      <c r="AE95" s="939"/>
    </row>
    <row r="96" spans="1:31" ht="12" customHeight="1" x14ac:dyDescent="0.25">
      <c r="A96" s="941" t="s">
        <v>171</v>
      </c>
      <c r="B96" s="934"/>
      <c r="C96" s="934"/>
      <c r="D96" s="934"/>
      <c r="E96" s="935" t="s">
        <v>173</v>
      </c>
      <c r="F96" s="935"/>
      <c r="G96" s="935"/>
      <c r="H96" s="476"/>
      <c r="I96" s="935" t="s">
        <v>174</v>
      </c>
      <c r="J96" s="935"/>
      <c r="K96" s="935" t="s">
        <v>970</v>
      </c>
      <c r="L96" s="935"/>
      <c r="M96" s="476"/>
      <c r="N96" s="936"/>
      <c r="O96" s="936"/>
      <c r="P96" s="476"/>
      <c r="Q96" s="945" t="s">
        <v>446</v>
      </c>
      <c r="R96" s="946"/>
      <c r="S96" s="476"/>
      <c r="T96" s="945" t="s">
        <v>447</v>
      </c>
      <c r="U96" s="946"/>
      <c r="V96" s="477"/>
      <c r="W96" s="947" t="s">
        <v>786</v>
      </c>
      <c r="X96" s="947"/>
      <c r="Y96" s="947"/>
      <c r="Z96" s="476"/>
      <c r="AA96" s="936"/>
      <c r="AB96" s="936"/>
      <c r="AC96" s="476"/>
      <c r="AD96" s="940"/>
      <c r="AE96" s="940"/>
    </row>
    <row r="97" spans="1:62" ht="12" customHeight="1" x14ac:dyDescent="0.2">
      <c r="A97" s="942"/>
      <c r="B97" s="478" t="s">
        <v>175</v>
      </c>
      <c r="C97" s="479"/>
      <c r="D97" s="478" t="s">
        <v>176</v>
      </c>
      <c r="E97" s="478" t="s">
        <v>175</v>
      </c>
      <c r="F97" s="479"/>
      <c r="G97" s="478" t="s">
        <v>176</v>
      </c>
      <c r="H97" s="478"/>
      <c r="I97" s="478" t="s">
        <v>175</v>
      </c>
      <c r="J97" s="478" t="s">
        <v>176</v>
      </c>
      <c r="K97" s="478" t="s">
        <v>175</v>
      </c>
      <c r="L97" s="478" t="s">
        <v>176</v>
      </c>
      <c r="M97" s="478"/>
      <c r="N97" s="478" t="s">
        <v>175</v>
      </c>
      <c r="O97" s="478" t="s">
        <v>176</v>
      </c>
      <c r="P97" s="478"/>
      <c r="Q97" s="480" t="s">
        <v>175</v>
      </c>
      <c r="R97" s="480" t="s">
        <v>176</v>
      </c>
      <c r="S97" s="478"/>
      <c r="T97" s="480" t="s">
        <v>175</v>
      </c>
      <c r="U97" s="480" t="s">
        <v>176</v>
      </c>
      <c r="V97" s="478"/>
      <c r="W97" s="478" t="s">
        <v>175</v>
      </c>
      <c r="X97" s="478"/>
      <c r="Y97" s="478" t="s">
        <v>176</v>
      </c>
      <c r="Z97" s="478"/>
      <c r="AA97" s="478" t="s">
        <v>963</v>
      </c>
      <c r="AB97" s="478" t="s">
        <v>176</v>
      </c>
      <c r="AC97" s="478"/>
      <c r="AD97" s="478" t="s">
        <v>175</v>
      </c>
      <c r="AE97" s="478" t="s">
        <v>176</v>
      </c>
    </row>
    <row r="98" spans="1:62" ht="12" customHeight="1" x14ac:dyDescent="0.2">
      <c r="A98" s="472" t="s">
        <v>178</v>
      </c>
      <c r="B98" s="510">
        <f>AVERAGE(B16:B20)</f>
        <v>57913</v>
      </c>
      <c r="C98" s="511"/>
      <c r="D98" s="510">
        <f>AVERAGE(D16:D20)</f>
        <v>22431.8</v>
      </c>
      <c r="E98" s="510">
        <f>AVERAGE(E16:E20)</f>
        <v>36252.199999999997</v>
      </c>
      <c r="F98" s="511"/>
      <c r="G98" s="510">
        <f>AVERAGE(G16:G20)</f>
        <v>5243.2</v>
      </c>
      <c r="H98" s="510"/>
      <c r="I98" s="510">
        <f>AVERAGE(I16:I20)</f>
        <v>12825</v>
      </c>
      <c r="J98" s="510">
        <f>AVERAGE(J16:J20)</f>
        <v>5146</v>
      </c>
      <c r="K98" s="510">
        <f>AVERAGE(K16:K20)</f>
        <v>32802.800000000003</v>
      </c>
      <c r="L98" s="510">
        <f>AVERAGE(L16:L20)</f>
        <v>5141.6000000000004</v>
      </c>
      <c r="M98" s="510"/>
      <c r="N98" s="510">
        <f>AVERAGE(N16:N20)</f>
        <v>139793</v>
      </c>
      <c r="O98" s="510">
        <f>AVERAGE(O16:O20)</f>
        <v>37962.6</v>
      </c>
      <c r="P98" s="510"/>
      <c r="Q98" s="510">
        <f>AVERAGE(Q16:Q20)</f>
        <v>11557.2824</v>
      </c>
      <c r="R98" s="510">
        <f>AVERAGE(R16:R20)</f>
        <v>3733.5176000000001</v>
      </c>
      <c r="S98" s="510"/>
      <c r="T98" s="510">
        <f>AVERAGE(T16:T20)</f>
        <v>6844.9524000000001</v>
      </c>
      <c r="U98" s="510">
        <f>AVERAGE(U16:U20)</f>
        <v>883.64760000000001</v>
      </c>
      <c r="V98" s="510"/>
      <c r="W98" s="510">
        <f>AVERAGE(W16:W20)</f>
        <v>10072.2868</v>
      </c>
      <c r="X98" s="510"/>
      <c r="Y98" s="510">
        <f>AVERAGE(Y16:Y20)</f>
        <v>2256.5132000000003</v>
      </c>
      <c r="Z98" s="510"/>
      <c r="AA98" s="510">
        <f>AVERAGE(AA16:AA20)</f>
        <v>29832.121600000002</v>
      </c>
      <c r="AB98" s="510">
        <f>AVERAGE(AB16:AB20)</f>
        <v>7688.8784000000014</v>
      </c>
      <c r="AC98" s="510"/>
      <c r="AD98" s="510">
        <f>AVERAGE(AD16:AD20)</f>
        <v>169625.12160000001</v>
      </c>
      <c r="AE98" s="510">
        <f>AVERAGE(AE16:AE20)</f>
        <v>45651.478400000007</v>
      </c>
    </row>
    <row r="99" spans="1:62" ht="12" customHeight="1" x14ac:dyDescent="0.2">
      <c r="A99" s="472" t="s">
        <v>179</v>
      </c>
      <c r="B99" s="510">
        <f>AVERAGE(B21:B25)</f>
        <v>87396.4</v>
      </c>
      <c r="C99" s="511"/>
      <c r="D99" s="510">
        <f>AVERAGE(D21:D25)</f>
        <v>17244</v>
      </c>
      <c r="E99" s="510">
        <f>AVERAGE(E21:E25)</f>
        <v>38709.199999999997</v>
      </c>
      <c r="F99" s="511"/>
      <c r="G99" s="510">
        <f>AVERAGE(G21:G25)</f>
        <v>6426.4</v>
      </c>
      <c r="H99" s="510"/>
      <c r="I99" s="510">
        <f>AVERAGE(I21:I25)</f>
        <v>9260.7999999999993</v>
      </c>
      <c r="J99" s="510">
        <f>AVERAGE(J21:J25)</f>
        <v>2443.6</v>
      </c>
      <c r="K99" s="510">
        <f>AVERAGE(K21:K25)</f>
        <v>25663</v>
      </c>
      <c r="L99" s="510">
        <f>AVERAGE(L21:L25)</f>
        <v>3917.2</v>
      </c>
      <c r="M99" s="510"/>
      <c r="N99" s="510">
        <f>AVERAGE(N21:N25)</f>
        <v>161029.4</v>
      </c>
      <c r="O99" s="510">
        <f>AVERAGE(O21:O25)</f>
        <v>30031.200000000001</v>
      </c>
      <c r="P99" s="510"/>
      <c r="Q99" s="510">
        <f>AVERAGE(Q21:Q25)</f>
        <v>11506.831</v>
      </c>
      <c r="R99" s="510">
        <f>AVERAGE(R21:R25)</f>
        <v>2287.7689999999998</v>
      </c>
      <c r="S99" s="510"/>
      <c r="T99" s="510">
        <f>AVERAGE(T21:T25)</f>
        <v>5836.6144000000004</v>
      </c>
      <c r="U99" s="510">
        <f>AVERAGE(U21:U25)</f>
        <v>1947.3856000000001</v>
      </c>
      <c r="V99" s="510"/>
      <c r="W99" s="510">
        <f>AVERAGE(W21:W25)</f>
        <v>5684.5897999999997</v>
      </c>
      <c r="X99" s="510"/>
      <c r="Y99" s="510">
        <f>AVERAGE(Y21:Y25)</f>
        <v>1349.2102</v>
      </c>
      <c r="Z99" s="510"/>
      <c r="AA99" s="510">
        <f>AVERAGE(AA21:AA25)</f>
        <v>23028.035200000002</v>
      </c>
      <c r="AB99" s="510">
        <f>AVERAGE(AB21:AB25)</f>
        <v>5584.3648000000003</v>
      </c>
      <c r="AC99" s="510"/>
      <c r="AD99" s="510">
        <f>AVERAGE(AD21:AD25)</f>
        <v>184057.43520000001</v>
      </c>
      <c r="AE99" s="510">
        <f>AVERAGE(AE21:AE25)</f>
        <v>35615.564800000007</v>
      </c>
    </row>
    <row r="100" spans="1:62" ht="12" customHeight="1" x14ac:dyDescent="0.2">
      <c r="A100" s="472" t="s">
        <v>237</v>
      </c>
      <c r="B100" s="510">
        <f>AVERAGE(B26:B30)</f>
        <v>60151</v>
      </c>
      <c r="C100" s="511"/>
      <c r="D100" s="510">
        <f>AVERAGE(D26:D30)</f>
        <v>11496.4</v>
      </c>
      <c r="E100" s="510">
        <f>AVERAGE(E26:E30)</f>
        <v>32578.2</v>
      </c>
      <c r="F100" s="511"/>
      <c r="G100" s="510">
        <f>AVERAGE(G26:G30)</f>
        <v>4355.2</v>
      </c>
      <c r="H100" s="510"/>
      <c r="I100" s="510">
        <f>AVERAGE(I26:I30)</f>
        <v>8308.6</v>
      </c>
      <c r="J100" s="510">
        <f>AVERAGE(J26:J30)</f>
        <v>2131.4</v>
      </c>
      <c r="K100" s="510">
        <f>AVERAGE(K26:K30)</f>
        <v>29804.400000000001</v>
      </c>
      <c r="L100" s="510">
        <f>AVERAGE(L26:L30)</f>
        <v>4367.3999999999996</v>
      </c>
      <c r="M100" s="510"/>
      <c r="N100" s="510">
        <f>AVERAGE(N26:N30)</f>
        <v>130842.2</v>
      </c>
      <c r="O100" s="510">
        <f>AVERAGE(O26:O30)</f>
        <v>22350.400000000001</v>
      </c>
      <c r="P100" s="510"/>
      <c r="Q100" s="510">
        <f>AVERAGE(Q26:Q30)</f>
        <v>11947.505999999999</v>
      </c>
      <c r="R100" s="510">
        <f>AVERAGE(R26:R30)</f>
        <v>2295.0266000000001</v>
      </c>
      <c r="S100" s="510"/>
      <c r="T100" s="510">
        <f>AVERAGE(T26:T30)</f>
        <v>10537.304</v>
      </c>
      <c r="U100" s="510">
        <f>AVERAGE(U26:U30)</f>
        <v>2762.4960000000001</v>
      </c>
      <c r="V100" s="510"/>
      <c r="W100" s="510">
        <f>AVERAGE(W26:W30)</f>
        <v>6413.7439999999997</v>
      </c>
      <c r="X100" s="510"/>
      <c r="Y100" s="510">
        <f>AVERAGE(Y26:Y30)</f>
        <v>1447.2559999999999</v>
      </c>
      <c r="Z100" s="510"/>
      <c r="AA100" s="510">
        <f>AVERAGE(AA26:AA30)</f>
        <v>28898.553999999996</v>
      </c>
      <c r="AB100" s="510">
        <f>AVERAGE(AB26:AB30)</f>
        <v>6504.7786000000006</v>
      </c>
      <c r="AC100" s="510"/>
      <c r="AD100" s="510">
        <f>AVERAGE(AD26:AD30)</f>
        <v>159740.75400000002</v>
      </c>
      <c r="AE100" s="510">
        <f>AVERAGE(AE26:AE30)</f>
        <v>28855.178600000003</v>
      </c>
    </row>
    <row r="101" spans="1:62" ht="12" customHeight="1" x14ac:dyDescent="0.2">
      <c r="A101" s="512" t="s">
        <v>375</v>
      </c>
      <c r="B101" s="510">
        <f>AVERAGE(B31:B35)</f>
        <v>153777.20000000001</v>
      </c>
      <c r="C101" s="513"/>
      <c r="D101" s="510">
        <f>AVERAGE(D31:D35)</f>
        <v>8383.4</v>
      </c>
      <c r="E101" s="510">
        <f>AVERAGE(E31:E35)</f>
        <v>54225.2</v>
      </c>
      <c r="F101" s="513" t="s">
        <v>201</v>
      </c>
      <c r="G101" s="510">
        <f t="shared" ref="G101:R101" si="2">AVERAGE(G31:G35)</f>
        <v>6806.4</v>
      </c>
      <c r="H101" s="510" t="e">
        <f t="shared" si="2"/>
        <v>#DIV/0!</v>
      </c>
      <c r="I101" s="510">
        <f t="shared" si="2"/>
        <v>20232.599999999999</v>
      </c>
      <c r="J101" s="510">
        <f t="shared" si="2"/>
        <v>4600</v>
      </c>
      <c r="K101" s="510">
        <f t="shared" si="2"/>
        <v>62612.800000000003</v>
      </c>
      <c r="L101" s="510">
        <f t="shared" si="2"/>
        <v>10060.799999999999</v>
      </c>
      <c r="M101" s="510" t="e">
        <f t="shared" si="2"/>
        <v>#DIV/0!</v>
      </c>
      <c r="N101" s="510">
        <f t="shared" si="2"/>
        <v>290847.8</v>
      </c>
      <c r="O101" s="510">
        <f t="shared" si="2"/>
        <v>29850.6</v>
      </c>
      <c r="P101" s="510" t="e">
        <f t="shared" si="2"/>
        <v>#DIV/0!</v>
      </c>
      <c r="Q101" s="510">
        <f t="shared" si="2"/>
        <v>29964.8832</v>
      </c>
      <c r="R101" s="510">
        <f t="shared" si="2"/>
        <v>3000.7167999999997</v>
      </c>
      <c r="S101" s="510"/>
      <c r="T101" s="510">
        <f>AVERAGE(T31:T35)</f>
        <v>13342.100200000001</v>
      </c>
      <c r="U101" s="510">
        <f>AVERAGE(U31:U35)</f>
        <v>1497.0998</v>
      </c>
      <c r="V101" s="510" t="e">
        <f>AVERAGE(V31:V35)</f>
        <v>#DIV/0!</v>
      </c>
      <c r="W101" s="510">
        <f>AVERAGE(W31:W35)</f>
        <v>7794.6040000000012</v>
      </c>
      <c r="X101" s="510"/>
      <c r="Y101" s="510">
        <f>AVERAGE(Y31:Y35)</f>
        <v>1407.1959999999999</v>
      </c>
      <c r="Z101" s="510"/>
      <c r="AA101" s="510">
        <f>AVERAGE(AA31:AA35)</f>
        <v>51101.587399999997</v>
      </c>
      <c r="AB101" s="510">
        <f>AVERAGE(AB31:AB35)</f>
        <v>5905.0126</v>
      </c>
      <c r="AC101" s="510" t="e">
        <f>AVERAGE(AC31:AC35)</f>
        <v>#DIV/0!</v>
      </c>
      <c r="AD101" s="510">
        <f>AVERAGE(AD31:AD35)</f>
        <v>341949.38740000001</v>
      </c>
      <c r="AE101" s="510">
        <f>AVERAGE(AE31:AE35)</f>
        <v>35755.612599999993</v>
      </c>
    </row>
    <row r="102" spans="1:62" ht="12" customHeight="1" x14ac:dyDescent="0.2">
      <c r="A102" s="512" t="s">
        <v>424</v>
      </c>
      <c r="B102" s="510">
        <f>AVERAGE(B36:B40)</f>
        <v>197215.2</v>
      </c>
      <c r="C102" s="513" t="str">
        <f>C37</f>
        <v>i/</v>
      </c>
      <c r="D102" s="510">
        <f t="shared" ref="D102:E102" si="3">AVERAGE(D36:D40)</f>
        <v>7600.2</v>
      </c>
      <c r="E102" s="510">
        <f t="shared" si="3"/>
        <v>88250</v>
      </c>
      <c r="F102" s="513"/>
      <c r="G102" s="510">
        <f t="shared" ref="G102:L102" si="4">AVERAGE(G36:G40)</f>
        <v>7063.8</v>
      </c>
      <c r="H102" s="510"/>
      <c r="I102" s="510">
        <f t="shared" si="4"/>
        <v>18460.8</v>
      </c>
      <c r="J102" s="510">
        <f t="shared" si="4"/>
        <v>2861</v>
      </c>
      <c r="K102" s="510">
        <f t="shared" si="4"/>
        <v>107941.2</v>
      </c>
      <c r="L102" s="510">
        <f t="shared" si="4"/>
        <v>14198</v>
      </c>
      <c r="M102" s="510"/>
      <c r="N102" s="510">
        <f t="shared" ref="N102:O102" si="5">AVERAGE(N36:N40)</f>
        <v>411867.2</v>
      </c>
      <c r="O102" s="510">
        <f t="shared" si="5"/>
        <v>31723</v>
      </c>
      <c r="P102" s="510"/>
      <c r="Q102" s="510">
        <f t="shared" ref="Q102:R102" si="6">AVERAGE(Q36:Q40)</f>
        <v>72122.216</v>
      </c>
      <c r="R102" s="510">
        <f t="shared" si="6"/>
        <v>6017.9839999999995</v>
      </c>
      <c r="S102" s="510"/>
      <c r="T102" s="510">
        <f t="shared" ref="T102:U102" si="7">AVERAGE(T36:T40)</f>
        <v>18299.599999999999</v>
      </c>
      <c r="U102" s="510">
        <f t="shared" si="7"/>
        <v>2507.1999999999998</v>
      </c>
      <c r="V102" s="510"/>
      <c r="W102" s="510">
        <f t="shared" ref="W102:Y102" si="8">AVERAGE(W36:W40)</f>
        <v>12220.8</v>
      </c>
      <c r="X102" s="510"/>
      <c r="Y102" s="510">
        <f t="shared" si="8"/>
        <v>4798.6000000000004</v>
      </c>
      <c r="Z102" s="510"/>
      <c r="AA102" s="510">
        <f t="shared" ref="AA102:AB102" si="9">AVERAGE(AA36:AA40)</f>
        <v>102642.61600000001</v>
      </c>
      <c r="AB102" s="510">
        <f t="shared" si="9"/>
        <v>13323.784</v>
      </c>
      <c r="AC102" s="510"/>
      <c r="AD102" s="510">
        <f t="shared" ref="AD102:AE102" si="10">AVERAGE(AD36:AD40)</f>
        <v>514509.81599999999</v>
      </c>
      <c r="AE102" s="510">
        <f t="shared" si="10"/>
        <v>45046.784</v>
      </c>
    </row>
    <row r="103" spans="1:62" ht="12" customHeight="1" x14ac:dyDescent="0.2">
      <c r="A103" s="512" t="s">
        <v>719</v>
      </c>
      <c r="B103" s="510">
        <f>AVERAGE(B41:B45)</f>
        <v>40050.199999999997</v>
      </c>
      <c r="C103" s="510"/>
      <c r="D103" s="510">
        <f t="shared" ref="D103:E103" si="11">AVERAGE(D41:D45)</f>
        <v>2884.4</v>
      </c>
      <c r="E103" s="510">
        <f t="shared" si="11"/>
        <v>29544</v>
      </c>
      <c r="F103" s="513"/>
      <c r="G103" s="510">
        <f t="shared" ref="G103:L103" si="12">AVERAGE(G41:G45)</f>
        <v>1451.2</v>
      </c>
      <c r="H103" s="510"/>
      <c r="I103" s="510">
        <f t="shared" si="12"/>
        <v>5912.8</v>
      </c>
      <c r="J103" s="510">
        <f t="shared" si="12"/>
        <v>512.20000000000005</v>
      </c>
      <c r="K103" s="510">
        <f t="shared" si="12"/>
        <v>10483.200000000001</v>
      </c>
      <c r="L103" s="510">
        <f t="shared" si="12"/>
        <v>1035</v>
      </c>
      <c r="M103" s="510"/>
      <c r="N103" s="510">
        <f t="shared" ref="N103:O103" si="13">AVERAGE(N41:N45)</f>
        <v>85990.2</v>
      </c>
      <c r="O103" s="510">
        <f t="shared" si="13"/>
        <v>5882.8</v>
      </c>
      <c r="P103" s="510"/>
      <c r="Q103" s="510">
        <f t="shared" ref="Q103:R103" si="14">AVERAGE(Q41:Q45)</f>
        <v>18528.400000000001</v>
      </c>
      <c r="R103" s="510">
        <f t="shared" si="14"/>
        <v>2192.6</v>
      </c>
      <c r="S103" s="510"/>
      <c r="T103" s="510">
        <f t="shared" ref="T103:U103" si="15">AVERAGE(T41:T45)</f>
        <v>9411</v>
      </c>
      <c r="U103" s="510">
        <f t="shared" si="15"/>
        <v>1521.8</v>
      </c>
      <c r="V103" s="510"/>
      <c r="W103" s="510">
        <f t="shared" ref="W103:Y103" si="16">AVERAGE(W41:W45)</f>
        <v>5453.8</v>
      </c>
      <c r="X103" s="510"/>
      <c r="Y103" s="510">
        <f t="shared" si="16"/>
        <v>648.20000000000005</v>
      </c>
      <c r="Z103" s="510"/>
      <c r="AA103" s="510">
        <f t="shared" ref="AA103:AB103" si="17">AVERAGE(AA41:AA45)</f>
        <v>33393.199999999997</v>
      </c>
      <c r="AB103" s="510">
        <f t="shared" si="17"/>
        <v>4362.6000000000004</v>
      </c>
      <c r="AC103" s="510"/>
      <c r="AD103" s="510">
        <f t="shared" ref="AD103:AE103" si="18">AVERAGE(AD41:AD45)</f>
        <v>119383.4</v>
      </c>
      <c r="AE103" s="510">
        <f t="shared" si="18"/>
        <v>10245.4</v>
      </c>
    </row>
    <row r="104" spans="1:62" ht="12" customHeight="1" x14ac:dyDescent="0.2">
      <c r="A104" s="481">
        <v>2011</v>
      </c>
      <c r="B104" s="510">
        <f t="shared" ref="B104:B118" si="19">B46</f>
        <v>20466</v>
      </c>
      <c r="C104" s="511"/>
      <c r="D104" s="510">
        <f t="shared" ref="D104:E118" si="20">D46</f>
        <v>15096</v>
      </c>
      <c r="E104" s="510">
        <f t="shared" si="20"/>
        <v>35656</v>
      </c>
      <c r="F104" s="511"/>
      <c r="G104" s="510">
        <f t="shared" ref="G104:G118" si="21">G46</f>
        <v>11633</v>
      </c>
      <c r="H104" s="510"/>
      <c r="I104" s="510">
        <f t="shared" ref="I104:L118" si="22">I46</f>
        <v>6917</v>
      </c>
      <c r="J104" s="510">
        <f t="shared" si="22"/>
        <v>2204</v>
      </c>
      <c r="K104" s="510">
        <f t="shared" si="22"/>
        <v>14815</v>
      </c>
      <c r="L104" s="510">
        <f t="shared" si="22"/>
        <v>10422</v>
      </c>
      <c r="M104" s="510"/>
      <c r="N104" s="510">
        <f t="shared" ref="N104:O118" si="23">N46</f>
        <v>77854</v>
      </c>
      <c r="O104" s="510">
        <f t="shared" si="23"/>
        <v>39355</v>
      </c>
      <c r="P104" s="510"/>
      <c r="Q104" s="510">
        <f t="shared" ref="Q104:R115" si="24">Q46</f>
        <v>19312</v>
      </c>
      <c r="R104" s="510">
        <f t="shared" si="24"/>
        <v>23068</v>
      </c>
      <c r="S104" s="510"/>
      <c r="T104" s="510">
        <f t="shared" ref="T104:U115" si="25">T46</f>
        <v>15925</v>
      </c>
      <c r="U104" s="510">
        <f t="shared" si="25"/>
        <v>16691</v>
      </c>
      <c r="V104" s="510"/>
      <c r="W104" s="510">
        <f t="shared" ref="W104:W115" si="26">W46</f>
        <v>6251</v>
      </c>
      <c r="X104" s="510"/>
      <c r="Y104" s="510">
        <f t="shared" ref="Y104:Y115" si="27">Y46</f>
        <v>6429</v>
      </c>
      <c r="Z104" s="510"/>
      <c r="AA104" s="510">
        <f t="shared" ref="AA104:AB115" si="28">AA46</f>
        <v>41488</v>
      </c>
      <c r="AB104" s="510">
        <f t="shared" si="28"/>
        <v>46188</v>
      </c>
      <c r="AC104" s="510"/>
      <c r="AD104" s="510">
        <f t="shared" ref="AD104:AE115" si="29">AD46</f>
        <v>119342</v>
      </c>
      <c r="AE104" s="510">
        <f t="shared" si="29"/>
        <v>85543</v>
      </c>
    </row>
    <row r="105" spans="1:62" ht="12" customHeight="1" x14ac:dyDescent="0.2">
      <c r="A105" s="481">
        <v>2012</v>
      </c>
      <c r="B105" s="510">
        <f t="shared" si="19"/>
        <v>67190</v>
      </c>
      <c r="C105" s="511"/>
      <c r="D105" s="510">
        <f t="shared" si="20"/>
        <v>7125</v>
      </c>
      <c r="E105" s="510">
        <f t="shared" si="20"/>
        <v>57507</v>
      </c>
      <c r="F105" s="511"/>
      <c r="G105" s="510">
        <f t="shared" si="21"/>
        <v>6142</v>
      </c>
      <c r="H105" s="510"/>
      <c r="I105" s="510">
        <f t="shared" si="22"/>
        <v>6009</v>
      </c>
      <c r="J105" s="510">
        <f t="shared" si="22"/>
        <v>1722</v>
      </c>
      <c r="K105" s="510">
        <f t="shared" si="22"/>
        <v>35527</v>
      </c>
      <c r="L105" s="510">
        <f t="shared" si="22"/>
        <v>3296</v>
      </c>
      <c r="M105" s="510"/>
      <c r="N105" s="510">
        <f t="shared" si="23"/>
        <v>166233</v>
      </c>
      <c r="O105" s="510">
        <f t="shared" si="23"/>
        <v>18285</v>
      </c>
      <c r="P105" s="510"/>
      <c r="Q105" s="510">
        <f t="shared" si="24"/>
        <v>77318</v>
      </c>
      <c r="R105" s="510">
        <f t="shared" si="24"/>
        <v>8198</v>
      </c>
      <c r="S105" s="510"/>
      <c r="T105" s="510">
        <f t="shared" si="25"/>
        <v>33628</v>
      </c>
      <c r="U105" s="510">
        <f t="shared" si="25"/>
        <v>8533</v>
      </c>
      <c r="V105" s="510"/>
      <c r="W105" s="510">
        <f t="shared" si="26"/>
        <v>8250</v>
      </c>
      <c r="X105" s="510"/>
      <c r="Y105" s="510">
        <f t="shared" si="27"/>
        <v>1007</v>
      </c>
      <c r="Z105" s="510"/>
      <c r="AA105" s="510">
        <f t="shared" si="28"/>
        <v>119196</v>
      </c>
      <c r="AB105" s="510">
        <f t="shared" si="28"/>
        <v>17738</v>
      </c>
      <c r="AC105" s="510"/>
      <c r="AD105" s="510">
        <f t="shared" si="29"/>
        <v>285429</v>
      </c>
      <c r="AE105" s="510">
        <f t="shared" si="29"/>
        <v>36023</v>
      </c>
    </row>
    <row r="106" spans="1:62" ht="12" customHeight="1" x14ac:dyDescent="0.2">
      <c r="A106" s="487">
        <v>2013</v>
      </c>
      <c r="B106" s="510">
        <f t="shared" si="19"/>
        <v>90119</v>
      </c>
      <c r="C106" s="511"/>
      <c r="D106" s="510">
        <f t="shared" si="20"/>
        <v>6253</v>
      </c>
      <c r="E106" s="510">
        <f t="shared" si="20"/>
        <v>145650</v>
      </c>
      <c r="F106" s="511"/>
      <c r="G106" s="510">
        <f t="shared" si="21"/>
        <v>5559</v>
      </c>
      <c r="H106" s="510"/>
      <c r="I106" s="510">
        <f t="shared" si="22"/>
        <v>13830</v>
      </c>
      <c r="J106" s="510">
        <f t="shared" si="22"/>
        <v>1050</v>
      </c>
      <c r="K106" s="510">
        <f t="shared" si="22"/>
        <v>56036</v>
      </c>
      <c r="L106" s="510">
        <f t="shared" si="22"/>
        <v>2192</v>
      </c>
      <c r="M106" s="510"/>
      <c r="N106" s="510">
        <f t="shared" si="23"/>
        <v>305635</v>
      </c>
      <c r="O106" s="510">
        <f t="shared" si="23"/>
        <v>15054</v>
      </c>
      <c r="P106" s="510"/>
      <c r="Q106" s="510">
        <f t="shared" si="24"/>
        <v>67758</v>
      </c>
      <c r="R106" s="510">
        <f t="shared" si="24"/>
        <v>2103</v>
      </c>
      <c r="S106" s="510"/>
      <c r="T106" s="510">
        <f t="shared" si="25"/>
        <v>25152</v>
      </c>
      <c r="U106" s="510">
        <f t="shared" si="25"/>
        <v>2470</v>
      </c>
      <c r="V106" s="510"/>
      <c r="W106" s="510">
        <f t="shared" si="26"/>
        <v>8301</v>
      </c>
      <c r="X106" s="510"/>
      <c r="Y106" s="510">
        <f t="shared" si="27"/>
        <v>775</v>
      </c>
      <c r="Z106" s="510"/>
      <c r="AA106" s="510">
        <f t="shared" si="28"/>
        <v>101211</v>
      </c>
      <c r="AB106" s="510">
        <f t="shared" si="28"/>
        <v>5348</v>
      </c>
      <c r="AC106" s="510"/>
      <c r="AD106" s="510">
        <f t="shared" si="29"/>
        <v>406846</v>
      </c>
      <c r="AE106" s="510">
        <f t="shared" si="29"/>
        <v>20402</v>
      </c>
      <c r="AG106" s="510"/>
    </row>
    <row r="107" spans="1:62" ht="12" customHeight="1" x14ac:dyDescent="0.2">
      <c r="A107" s="487">
        <v>2014</v>
      </c>
      <c r="B107" s="510">
        <f t="shared" si="19"/>
        <v>80407</v>
      </c>
      <c r="C107" s="511"/>
      <c r="D107" s="510">
        <f t="shared" si="20"/>
        <v>7193</v>
      </c>
      <c r="E107" s="510">
        <f t="shared" si="20"/>
        <v>55480</v>
      </c>
      <c r="F107" s="511"/>
      <c r="G107" s="510">
        <f t="shared" si="21"/>
        <v>5241</v>
      </c>
      <c r="H107" s="510"/>
      <c r="I107" s="510">
        <f t="shared" si="22"/>
        <v>9885</v>
      </c>
      <c r="J107" s="510">
        <f t="shared" si="22"/>
        <v>1819</v>
      </c>
      <c r="K107" s="510">
        <f t="shared" si="22"/>
        <v>22895</v>
      </c>
      <c r="L107" s="510">
        <f t="shared" si="22"/>
        <v>3580</v>
      </c>
      <c r="M107" s="510"/>
      <c r="N107" s="510">
        <f t="shared" si="23"/>
        <v>168667</v>
      </c>
      <c r="O107" s="510">
        <f t="shared" si="23"/>
        <v>17833</v>
      </c>
      <c r="P107" s="510"/>
      <c r="Q107" s="510">
        <f t="shared" si="24"/>
        <v>17937</v>
      </c>
      <c r="R107" s="510">
        <f t="shared" si="24"/>
        <v>903</v>
      </c>
      <c r="S107" s="510"/>
      <c r="T107" s="510">
        <f t="shared" si="25"/>
        <v>18824</v>
      </c>
      <c r="U107" s="510">
        <f t="shared" si="25"/>
        <v>4596</v>
      </c>
      <c r="V107" s="510"/>
      <c r="W107" s="510">
        <f t="shared" si="26"/>
        <v>7048</v>
      </c>
      <c r="X107" s="510"/>
      <c r="Y107" s="510">
        <f t="shared" si="27"/>
        <v>1295</v>
      </c>
      <c r="Z107" s="510"/>
      <c r="AA107" s="510">
        <f t="shared" si="28"/>
        <v>43809</v>
      </c>
      <c r="AB107" s="510">
        <f t="shared" si="28"/>
        <v>6794</v>
      </c>
      <c r="AC107" s="510"/>
      <c r="AD107" s="510">
        <f t="shared" si="29"/>
        <v>212476</v>
      </c>
      <c r="AE107" s="510">
        <f t="shared" si="29"/>
        <v>24627</v>
      </c>
      <c r="AG107" s="510"/>
    </row>
    <row r="108" spans="1:62" ht="12" customHeight="1" x14ac:dyDescent="0.2">
      <c r="A108" s="481">
        <v>2015</v>
      </c>
      <c r="B108" s="510">
        <f t="shared" si="19"/>
        <v>40696</v>
      </c>
      <c r="C108" s="511"/>
      <c r="D108" s="510">
        <f t="shared" si="20"/>
        <v>3342</v>
      </c>
      <c r="E108" s="510">
        <f t="shared" si="20"/>
        <v>18069</v>
      </c>
      <c r="F108" s="511"/>
      <c r="G108" s="510">
        <f t="shared" si="21"/>
        <v>2497</v>
      </c>
      <c r="H108" s="510"/>
      <c r="I108" s="510">
        <f t="shared" si="22"/>
        <v>3844</v>
      </c>
      <c r="J108" s="510">
        <f t="shared" si="22"/>
        <v>2789</v>
      </c>
      <c r="K108" s="510">
        <f t="shared" si="22"/>
        <v>11895</v>
      </c>
      <c r="L108" s="510">
        <f t="shared" si="22"/>
        <v>3844</v>
      </c>
      <c r="M108" s="510"/>
      <c r="N108" s="510">
        <f t="shared" si="23"/>
        <v>74504</v>
      </c>
      <c r="O108" s="510">
        <f t="shared" si="23"/>
        <v>12472</v>
      </c>
      <c r="P108" s="510"/>
      <c r="Q108" s="510">
        <f t="shared" si="24"/>
        <v>13861</v>
      </c>
      <c r="R108" s="510">
        <f t="shared" si="24"/>
        <v>1863</v>
      </c>
      <c r="S108" s="510"/>
      <c r="T108" s="510">
        <f t="shared" si="25"/>
        <v>17700</v>
      </c>
      <c r="U108" s="510">
        <f t="shared" si="25"/>
        <v>3116</v>
      </c>
      <c r="V108" s="510"/>
      <c r="W108" s="510">
        <f t="shared" si="26"/>
        <v>7403</v>
      </c>
      <c r="X108" s="510"/>
      <c r="Y108" s="510">
        <f t="shared" si="27"/>
        <v>2419</v>
      </c>
      <c r="Z108" s="510"/>
      <c r="AA108" s="510">
        <f t="shared" si="28"/>
        <v>38964</v>
      </c>
      <c r="AB108" s="510">
        <f t="shared" si="28"/>
        <v>7398</v>
      </c>
      <c r="AC108" s="510"/>
      <c r="AD108" s="510">
        <f t="shared" si="29"/>
        <v>113468</v>
      </c>
      <c r="AE108" s="510">
        <f t="shared" si="29"/>
        <v>19870</v>
      </c>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row>
    <row r="109" spans="1:62" ht="12" customHeight="1" x14ac:dyDescent="0.2">
      <c r="A109" s="481">
        <v>2016</v>
      </c>
      <c r="B109" s="510">
        <f t="shared" si="19"/>
        <v>10563</v>
      </c>
      <c r="C109" s="511"/>
      <c r="D109" s="510">
        <f t="shared" si="20"/>
        <v>803</v>
      </c>
      <c r="E109" s="510">
        <f t="shared" si="20"/>
        <v>34054</v>
      </c>
      <c r="F109" s="511"/>
      <c r="G109" s="510">
        <f t="shared" si="21"/>
        <v>4727</v>
      </c>
      <c r="H109" s="510"/>
      <c r="I109" s="510">
        <f t="shared" si="22"/>
        <v>2143</v>
      </c>
      <c r="J109" s="510">
        <f t="shared" si="22"/>
        <v>1422</v>
      </c>
      <c r="K109" s="510">
        <f t="shared" si="22"/>
        <v>9537</v>
      </c>
      <c r="L109" s="510">
        <f t="shared" si="22"/>
        <v>4936</v>
      </c>
      <c r="M109" s="510"/>
      <c r="N109" s="510">
        <f t="shared" si="23"/>
        <v>56297</v>
      </c>
      <c r="O109" s="510">
        <f t="shared" si="23"/>
        <v>11888</v>
      </c>
      <c r="P109" s="510"/>
      <c r="Q109" s="510">
        <f t="shared" si="24"/>
        <v>8306</v>
      </c>
      <c r="R109" s="510">
        <f t="shared" si="24"/>
        <v>225</v>
      </c>
      <c r="S109" s="510"/>
      <c r="T109" s="510">
        <f t="shared" si="25"/>
        <v>17594</v>
      </c>
      <c r="U109" s="510">
        <f t="shared" si="25"/>
        <v>2962</v>
      </c>
      <c r="V109" s="510"/>
      <c r="W109" s="510">
        <f t="shared" si="26"/>
        <v>7502</v>
      </c>
      <c r="X109" s="510"/>
      <c r="Y109" s="510">
        <f t="shared" si="27"/>
        <v>1922</v>
      </c>
      <c r="Z109" s="510"/>
      <c r="AA109" s="510">
        <f t="shared" si="28"/>
        <v>33402</v>
      </c>
      <c r="AB109" s="510">
        <f t="shared" si="28"/>
        <v>5109</v>
      </c>
      <c r="AC109" s="510"/>
      <c r="AD109" s="510">
        <f t="shared" si="29"/>
        <v>89699</v>
      </c>
      <c r="AE109" s="510">
        <f t="shared" si="29"/>
        <v>16997</v>
      </c>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row>
    <row r="110" spans="1:62" ht="12" customHeight="1" x14ac:dyDescent="0.2">
      <c r="A110" s="481">
        <v>2017</v>
      </c>
      <c r="B110" s="510">
        <f t="shared" si="19"/>
        <v>1526</v>
      </c>
      <c r="C110" s="511"/>
      <c r="D110" s="510">
        <f t="shared" si="20"/>
        <v>4015</v>
      </c>
      <c r="E110" s="510">
        <f t="shared" si="20"/>
        <v>8120</v>
      </c>
      <c r="F110" s="511"/>
      <c r="G110" s="510">
        <f t="shared" si="21"/>
        <v>2414</v>
      </c>
      <c r="H110" s="510"/>
      <c r="I110" s="510">
        <f t="shared" si="22"/>
        <v>1207</v>
      </c>
      <c r="J110" s="510">
        <f t="shared" si="22"/>
        <v>441</v>
      </c>
      <c r="K110" s="510">
        <f t="shared" si="22"/>
        <v>6998</v>
      </c>
      <c r="L110" s="510">
        <f t="shared" si="22"/>
        <v>2665</v>
      </c>
      <c r="M110" s="510"/>
      <c r="N110" s="510">
        <f t="shared" si="23"/>
        <v>17851</v>
      </c>
      <c r="O110" s="510">
        <f t="shared" si="23"/>
        <v>9535</v>
      </c>
      <c r="P110" s="510"/>
      <c r="Q110" s="510">
        <f t="shared" si="24"/>
        <v>1316</v>
      </c>
      <c r="R110" s="510">
        <f t="shared" si="24"/>
        <v>5080</v>
      </c>
      <c r="S110" s="510"/>
      <c r="T110" s="510">
        <f t="shared" si="25"/>
        <v>16598</v>
      </c>
      <c r="U110" s="510">
        <f t="shared" si="25"/>
        <v>8448</v>
      </c>
      <c r="V110" s="510"/>
      <c r="W110" s="510">
        <f t="shared" si="26"/>
        <v>8564</v>
      </c>
      <c r="X110" s="514" t="str">
        <f>X52</f>
        <v>j/</v>
      </c>
      <c r="Y110" s="510">
        <f t="shared" si="27"/>
        <v>2015</v>
      </c>
      <c r="Z110" s="514" t="str">
        <f>Z52</f>
        <v>j/</v>
      </c>
      <c r="AA110" s="510">
        <f t="shared" si="28"/>
        <v>26478</v>
      </c>
      <c r="AB110" s="510">
        <f t="shared" si="28"/>
        <v>15543</v>
      </c>
      <c r="AC110" s="510"/>
      <c r="AD110" s="510">
        <f t="shared" si="29"/>
        <v>44329</v>
      </c>
      <c r="AE110" s="510">
        <f t="shared" si="29"/>
        <v>25078</v>
      </c>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row>
    <row r="111" spans="1:62" ht="12" customHeight="1" x14ac:dyDescent="0.2">
      <c r="A111" s="481">
        <v>2018</v>
      </c>
      <c r="B111" s="510">
        <f t="shared" si="19"/>
        <v>18317</v>
      </c>
      <c r="C111" s="511"/>
      <c r="D111" s="510">
        <f t="shared" si="20"/>
        <v>11998</v>
      </c>
      <c r="E111" s="510">
        <f t="shared" si="20"/>
        <v>39210</v>
      </c>
      <c r="F111" s="511"/>
      <c r="G111" s="510">
        <f t="shared" si="21"/>
        <v>6616</v>
      </c>
      <c r="H111" s="510"/>
      <c r="I111" s="510">
        <f t="shared" si="22"/>
        <v>2140</v>
      </c>
      <c r="J111" s="510">
        <f t="shared" si="22"/>
        <v>933</v>
      </c>
      <c r="K111" s="510">
        <f t="shared" si="22"/>
        <v>12022</v>
      </c>
      <c r="L111" s="510">
        <f t="shared" si="22"/>
        <v>9070</v>
      </c>
      <c r="M111" s="510"/>
      <c r="N111" s="510">
        <f t="shared" si="23"/>
        <v>71689</v>
      </c>
      <c r="O111" s="510">
        <f t="shared" si="23"/>
        <v>28617</v>
      </c>
      <c r="P111" s="510"/>
      <c r="Q111" s="510">
        <f t="shared" si="24"/>
        <v>8207</v>
      </c>
      <c r="R111" s="510">
        <f t="shared" si="24"/>
        <v>5991</v>
      </c>
      <c r="S111" s="510"/>
      <c r="T111" s="510">
        <f t="shared" si="25"/>
        <v>21084</v>
      </c>
      <c r="U111" s="510">
        <f t="shared" si="25"/>
        <v>7272</v>
      </c>
      <c r="V111" s="510"/>
      <c r="W111" s="510">
        <f t="shared" si="26"/>
        <v>4486</v>
      </c>
      <c r="X111" s="514"/>
      <c r="Y111" s="510">
        <f t="shared" si="27"/>
        <v>1726</v>
      </c>
      <c r="Z111" s="514"/>
      <c r="AA111" s="510">
        <f t="shared" si="28"/>
        <v>33777</v>
      </c>
      <c r="AB111" s="510">
        <f t="shared" si="28"/>
        <v>14989</v>
      </c>
      <c r="AC111" s="510"/>
      <c r="AD111" s="510">
        <f t="shared" si="29"/>
        <v>105466</v>
      </c>
      <c r="AE111" s="510">
        <f t="shared" si="29"/>
        <v>43606</v>
      </c>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row>
    <row r="112" spans="1:62" ht="12" customHeight="1" x14ac:dyDescent="0.2">
      <c r="A112" s="481">
        <v>2019</v>
      </c>
      <c r="B112" s="510">
        <f t="shared" si="19"/>
        <v>53706</v>
      </c>
      <c r="C112" s="511"/>
      <c r="D112" s="510">
        <f t="shared" si="20"/>
        <v>5203</v>
      </c>
      <c r="E112" s="510">
        <f t="shared" si="20"/>
        <v>43352</v>
      </c>
      <c r="F112" s="511"/>
      <c r="G112" s="510">
        <f t="shared" si="21"/>
        <v>8611</v>
      </c>
      <c r="H112" s="510"/>
      <c r="I112" s="510">
        <f t="shared" si="22"/>
        <v>2677</v>
      </c>
      <c r="J112" s="510">
        <f t="shared" si="22"/>
        <v>671</v>
      </c>
      <c r="K112" s="510">
        <f t="shared" si="22"/>
        <v>21894</v>
      </c>
      <c r="L112" s="510">
        <f t="shared" si="22"/>
        <v>5136</v>
      </c>
      <c r="M112" s="510"/>
      <c r="N112" s="510">
        <f t="shared" si="23"/>
        <v>121629</v>
      </c>
      <c r="O112" s="510">
        <f t="shared" si="23"/>
        <v>19621</v>
      </c>
      <c r="P112" s="510"/>
      <c r="Q112" s="510">
        <f t="shared" si="24"/>
        <v>13065</v>
      </c>
      <c r="R112" s="510">
        <f t="shared" si="24"/>
        <v>1204</v>
      </c>
      <c r="S112" s="510"/>
      <c r="T112" s="510">
        <f t="shared" si="25"/>
        <v>19731</v>
      </c>
      <c r="U112" s="510">
        <f t="shared" si="25"/>
        <v>7372</v>
      </c>
      <c r="V112" s="510"/>
      <c r="W112" s="510">
        <f t="shared" si="26"/>
        <v>9342</v>
      </c>
      <c r="X112" s="514"/>
      <c r="Y112" s="510">
        <f t="shared" si="27"/>
        <v>1954</v>
      </c>
      <c r="Z112" s="514"/>
      <c r="AA112" s="510">
        <f t="shared" si="28"/>
        <v>42138</v>
      </c>
      <c r="AB112" s="510">
        <f t="shared" si="28"/>
        <v>10530</v>
      </c>
      <c r="AC112" s="510"/>
      <c r="AD112" s="510">
        <f t="shared" si="29"/>
        <v>163767</v>
      </c>
      <c r="AE112" s="510">
        <f t="shared" si="29"/>
        <v>30151</v>
      </c>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row>
    <row r="113" spans="1:62" ht="12" customHeight="1" x14ac:dyDescent="0.2">
      <c r="A113" s="481">
        <v>2020</v>
      </c>
      <c r="B113" s="510">
        <f t="shared" si="19"/>
        <v>36447</v>
      </c>
      <c r="C113" s="511"/>
      <c r="D113" s="510">
        <f t="shared" si="20"/>
        <v>3747</v>
      </c>
      <c r="E113" s="510">
        <f t="shared" si="20"/>
        <v>40499</v>
      </c>
      <c r="F113" s="511"/>
      <c r="G113" s="510">
        <f t="shared" si="21"/>
        <v>2470</v>
      </c>
      <c r="H113" s="510"/>
      <c r="I113" s="510">
        <f t="shared" si="22"/>
        <v>3801</v>
      </c>
      <c r="J113" s="510">
        <f t="shared" si="22"/>
        <v>393</v>
      </c>
      <c r="K113" s="510">
        <f t="shared" si="22"/>
        <v>19422</v>
      </c>
      <c r="L113" s="510">
        <f t="shared" si="22"/>
        <v>3034</v>
      </c>
      <c r="M113" s="510"/>
      <c r="N113" s="510">
        <f t="shared" si="23"/>
        <v>100169</v>
      </c>
      <c r="O113" s="510">
        <f t="shared" si="23"/>
        <v>9644</v>
      </c>
      <c r="P113" s="510"/>
      <c r="Q113" s="510">
        <f t="shared" si="24"/>
        <v>12478</v>
      </c>
      <c r="R113" s="510">
        <f t="shared" si="24"/>
        <v>1259</v>
      </c>
      <c r="S113" s="510"/>
      <c r="T113" s="510">
        <f t="shared" si="25"/>
        <v>20340</v>
      </c>
      <c r="U113" s="510">
        <f t="shared" si="25"/>
        <v>1853</v>
      </c>
      <c r="V113" s="510"/>
      <c r="W113" s="510">
        <f t="shared" si="26"/>
        <v>5104</v>
      </c>
      <c r="X113" s="514"/>
      <c r="Y113" s="510">
        <f t="shared" si="27"/>
        <v>1160</v>
      </c>
      <c r="Z113" s="514"/>
      <c r="AA113" s="510">
        <f t="shared" si="28"/>
        <v>37922</v>
      </c>
      <c r="AB113" s="510">
        <f t="shared" si="28"/>
        <v>4272</v>
      </c>
      <c r="AC113" s="510"/>
      <c r="AD113" s="510">
        <f t="shared" si="29"/>
        <v>138091</v>
      </c>
      <c r="AE113" s="510">
        <f t="shared" si="29"/>
        <v>13916</v>
      </c>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row>
    <row r="114" spans="1:62" ht="12" customHeight="1" x14ac:dyDescent="0.2">
      <c r="A114" s="481">
        <v>2021</v>
      </c>
      <c r="B114" s="510">
        <f t="shared" si="19"/>
        <v>51822</v>
      </c>
      <c r="C114" s="511"/>
      <c r="D114" s="510">
        <f t="shared" si="20"/>
        <v>5484</v>
      </c>
      <c r="E114" s="510">
        <f t="shared" si="20"/>
        <v>9203</v>
      </c>
      <c r="F114" s="511"/>
      <c r="G114" s="510">
        <f t="shared" si="21"/>
        <v>485</v>
      </c>
      <c r="H114" s="510"/>
      <c r="I114" s="510">
        <f t="shared" si="22"/>
        <v>3957</v>
      </c>
      <c r="J114" s="510">
        <f t="shared" si="22"/>
        <v>712</v>
      </c>
      <c r="K114" s="510">
        <f t="shared" si="22"/>
        <v>7787</v>
      </c>
      <c r="L114" s="510">
        <f t="shared" si="22"/>
        <v>3445</v>
      </c>
      <c r="M114" s="510"/>
      <c r="N114" s="510">
        <f t="shared" si="23"/>
        <v>72769</v>
      </c>
      <c r="O114" s="510">
        <f t="shared" si="23"/>
        <v>10126</v>
      </c>
      <c r="P114" s="510"/>
      <c r="Q114" s="510">
        <f t="shared" si="24"/>
        <v>14556</v>
      </c>
      <c r="R114" s="510">
        <f t="shared" si="24"/>
        <v>1882</v>
      </c>
      <c r="S114" s="510"/>
      <c r="T114" s="510">
        <f t="shared" si="25"/>
        <v>10927</v>
      </c>
      <c r="U114" s="510">
        <f t="shared" si="25"/>
        <v>1458</v>
      </c>
      <c r="V114" s="510"/>
      <c r="W114" s="510">
        <f t="shared" si="26"/>
        <v>7332</v>
      </c>
      <c r="X114" s="514"/>
      <c r="Y114" s="510">
        <f t="shared" si="27"/>
        <v>3745</v>
      </c>
      <c r="Z114" s="514"/>
      <c r="AA114" s="510">
        <f t="shared" si="28"/>
        <v>32815</v>
      </c>
      <c r="AB114" s="510">
        <f t="shared" si="28"/>
        <v>7085</v>
      </c>
      <c r="AC114" s="510"/>
      <c r="AD114" s="510">
        <f t="shared" si="29"/>
        <v>105584</v>
      </c>
      <c r="AE114" s="510">
        <f t="shared" si="29"/>
        <v>17211</v>
      </c>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row>
    <row r="115" spans="1:62" ht="12" customHeight="1" x14ac:dyDescent="0.2">
      <c r="A115" s="481">
        <v>2022</v>
      </c>
      <c r="B115" s="510">
        <f t="shared" si="19"/>
        <v>8986</v>
      </c>
      <c r="C115" s="511"/>
      <c r="D115" s="510">
        <f t="shared" si="20"/>
        <v>647</v>
      </c>
      <c r="E115" s="510">
        <f t="shared" si="20"/>
        <v>6164</v>
      </c>
      <c r="F115" s="511"/>
      <c r="G115" s="510">
        <f t="shared" si="21"/>
        <v>413</v>
      </c>
      <c r="H115" s="510"/>
      <c r="I115" s="510">
        <f t="shared" si="22"/>
        <v>2926</v>
      </c>
      <c r="J115" s="510">
        <f t="shared" si="22"/>
        <v>245</v>
      </c>
      <c r="K115" s="510">
        <f t="shared" si="22"/>
        <v>14631</v>
      </c>
      <c r="L115" s="510">
        <f t="shared" si="22"/>
        <v>1752</v>
      </c>
      <c r="M115" s="510"/>
      <c r="N115" s="510">
        <f t="shared" si="23"/>
        <v>32707</v>
      </c>
      <c r="O115" s="510">
        <f t="shared" si="23"/>
        <v>3057</v>
      </c>
      <c r="P115" s="510"/>
      <c r="Q115" s="510">
        <f t="shared" si="24"/>
        <v>8935</v>
      </c>
      <c r="R115" s="510">
        <f t="shared" si="24"/>
        <v>307</v>
      </c>
      <c r="S115" s="510"/>
      <c r="T115" s="510">
        <f t="shared" si="25"/>
        <v>11909</v>
      </c>
      <c r="U115" s="510">
        <f t="shared" si="25"/>
        <v>2368</v>
      </c>
      <c r="V115" s="510"/>
      <c r="W115" s="510">
        <f t="shared" si="26"/>
        <v>8311</v>
      </c>
      <c r="X115" s="514"/>
      <c r="Y115" s="510">
        <f t="shared" si="27"/>
        <v>1213</v>
      </c>
      <c r="Z115" s="514"/>
      <c r="AA115" s="510">
        <f t="shared" si="28"/>
        <v>29155</v>
      </c>
      <c r="AB115" s="510">
        <f t="shared" si="28"/>
        <v>3888</v>
      </c>
      <c r="AC115" s="510"/>
      <c r="AD115" s="510">
        <f t="shared" si="29"/>
        <v>61862</v>
      </c>
      <c r="AE115" s="510">
        <f t="shared" si="29"/>
        <v>6945</v>
      </c>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row>
    <row r="116" spans="1:62" ht="12" customHeight="1" x14ac:dyDescent="0.2">
      <c r="A116" s="481">
        <v>2023</v>
      </c>
      <c r="B116" s="510">
        <f t="shared" si="19"/>
        <v>6284</v>
      </c>
      <c r="C116" s="511"/>
      <c r="D116" s="510">
        <f t="shared" si="20"/>
        <v>437</v>
      </c>
      <c r="E116" s="510">
        <f t="shared" si="20"/>
        <v>60389</v>
      </c>
      <c r="F116" s="511"/>
      <c r="G116" s="510">
        <f t="shared" si="21"/>
        <v>3500</v>
      </c>
      <c r="H116" s="510"/>
      <c r="I116" s="510">
        <f t="shared" si="22"/>
        <v>4709</v>
      </c>
      <c r="J116" s="510">
        <f t="shared" si="22"/>
        <v>137</v>
      </c>
      <c r="K116" s="510">
        <f t="shared" si="22"/>
        <v>34375</v>
      </c>
      <c r="L116" s="510">
        <f t="shared" si="22"/>
        <v>2946</v>
      </c>
      <c r="M116" s="510"/>
      <c r="N116" s="510">
        <f t="shared" si="23"/>
        <v>105757</v>
      </c>
      <c r="O116" s="510">
        <f t="shared" si="23"/>
        <v>7020</v>
      </c>
      <c r="P116" s="510"/>
      <c r="Q116" s="510">
        <f t="shared" ref="Q116:R117" si="30">Q58</f>
        <v>4534</v>
      </c>
      <c r="R116" s="510">
        <f t="shared" si="30"/>
        <v>315</v>
      </c>
      <c r="S116" s="510"/>
      <c r="T116" s="510">
        <f t="shared" ref="T116:U117" si="31">T58</f>
        <v>16989</v>
      </c>
      <c r="U116" s="510">
        <f t="shared" si="31"/>
        <v>1810</v>
      </c>
      <c r="V116" s="510"/>
      <c r="W116" s="510">
        <f t="shared" ref="W116:W117" si="32">W58</f>
        <v>6503</v>
      </c>
      <c r="X116" s="514"/>
      <c r="Y116" s="510">
        <f t="shared" ref="Y116:Y117" si="33">Y58</f>
        <v>2796</v>
      </c>
      <c r="Z116" s="514"/>
      <c r="AA116" s="510">
        <f t="shared" ref="AA116:AB117" si="34">AA58</f>
        <v>28026</v>
      </c>
      <c r="AB116" s="510">
        <f t="shared" si="34"/>
        <v>4921</v>
      </c>
      <c r="AC116" s="510"/>
      <c r="AD116" s="510">
        <f t="shared" ref="AD116:AE117" si="35">AD58</f>
        <v>133783</v>
      </c>
      <c r="AE116" s="510">
        <f t="shared" si="35"/>
        <v>11941</v>
      </c>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row>
    <row r="117" spans="1:62" ht="12" customHeight="1" x14ac:dyDescent="0.2">
      <c r="A117" s="500" t="s">
        <v>1190</v>
      </c>
      <c r="B117" s="515">
        <f t="shared" si="19"/>
        <v>4408</v>
      </c>
      <c r="C117" s="516"/>
      <c r="D117" s="515">
        <f t="shared" si="20"/>
        <v>4611</v>
      </c>
      <c r="E117" s="515">
        <f t="shared" si="20"/>
        <v>23549</v>
      </c>
      <c r="F117" s="516"/>
      <c r="G117" s="515">
        <f t="shared" si="21"/>
        <v>2604</v>
      </c>
      <c r="H117" s="515"/>
      <c r="I117" s="515">
        <f t="shared" si="22"/>
        <v>4416</v>
      </c>
      <c r="J117" s="515">
        <f t="shared" si="22"/>
        <v>530</v>
      </c>
      <c r="K117" s="515">
        <f t="shared" si="22"/>
        <v>40067</v>
      </c>
      <c r="L117" s="515">
        <f t="shared" si="22"/>
        <v>3119</v>
      </c>
      <c r="M117" s="515"/>
      <c r="N117" s="515">
        <f t="shared" si="23"/>
        <v>72440</v>
      </c>
      <c r="O117" s="515">
        <f t="shared" si="23"/>
        <v>10864</v>
      </c>
      <c r="P117" s="515"/>
      <c r="Q117" s="515">
        <f t="shared" si="30"/>
        <v>2603</v>
      </c>
      <c r="R117" s="515">
        <f t="shared" si="30"/>
        <v>3883</v>
      </c>
      <c r="S117" s="515"/>
      <c r="T117" s="515">
        <f t="shared" si="31"/>
        <v>14568</v>
      </c>
      <c r="U117" s="515">
        <f t="shared" si="31"/>
        <v>1868</v>
      </c>
      <c r="V117" s="515"/>
      <c r="W117" s="515">
        <f t="shared" si="32"/>
        <v>9663</v>
      </c>
      <c r="X117" s="517"/>
      <c r="Y117" s="515">
        <f t="shared" si="33"/>
        <v>2550</v>
      </c>
      <c r="Z117" s="517"/>
      <c r="AA117" s="515">
        <f t="shared" si="34"/>
        <v>26834</v>
      </c>
      <c r="AB117" s="515">
        <f t="shared" si="34"/>
        <v>8301</v>
      </c>
      <c r="AC117" s="515"/>
      <c r="AD117" s="515">
        <f t="shared" si="35"/>
        <v>99274</v>
      </c>
      <c r="AE117" s="515">
        <f t="shared" si="35"/>
        <v>19165</v>
      </c>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row>
    <row r="118" spans="1:62" ht="12" customHeight="1" x14ac:dyDescent="0.2">
      <c r="A118" s="479" t="s">
        <v>608</v>
      </c>
      <c r="B118" s="484" t="str">
        <f t="shared" si="19"/>
        <v>-</v>
      </c>
      <c r="C118" s="511"/>
      <c r="D118" s="484" t="str">
        <f t="shared" si="20"/>
        <v>-</v>
      </c>
      <c r="E118" s="484" t="str">
        <f t="shared" si="20"/>
        <v>-</v>
      </c>
      <c r="F118" s="511"/>
      <c r="G118" s="484" t="str">
        <f t="shared" si="21"/>
        <v>-</v>
      </c>
      <c r="H118" s="484"/>
      <c r="I118" s="484" t="str">
        <f t="shared" si="22"/>
        <v>-</v>
      </c>
      <c r="J118" s="484" t="str">
        <f t="shared" si="22"/>
        <v>-</v>
      </c>
      <c r="K118" s="484" t="str">
        <f t="shared" si="22"/>
        <v>-</v>
      </c>
      <c r="L118" s="484" t="str">
        <f t="shared" si="22"/>
        <v>-</v>
      </c>
      <c r="M118" s="484"/>
      <c r="N118" s="484" t="str">
        <f t="shared" si="23"/>
        <v>-</v>
      </c>
      <c r="O118" s="484" t="str">
        <f t="shared" si="23"/>
        <v>-</v>
      </c>
      <c r="P118" s="484"/>
      <c r="Q118" s="493" t="s">
        <v>964</v>
      </c>
      <c r="R118" s="491" t="s">
        <v>185</v>
      </c>
      <c r="S118" s="491"/>
      <c r="T118" s="491" t="s">
        <v>965</v>
      </c>
      <c r="U118" s="491" t="s">
        <v>185</v>
      </c>
      <c r="V118" s="491"/>
      <c r="W118" s="491" t="s">
        <v>966</v>
      </c>
      <c r="X118" s="491"/>
      <c r="Y118" s="491" t="s">
        <v>185</v>
      </c>
      <c r="Z118" s="501"/>
      <c r="AA118" s="501" t="s">
        <v>967</v>
      </c>
      <c r="AB118" s="501" t="s">
        <v>185</v>
      </c>
      <c r="AC118" s="501"/>
      <c r="AD118" s="484" t="s">
        <v>968</v>
      </c>
      <c r="AE118" s="484" t="str">
        <f>AE60</f>
        <v>-</v>
      </c>
    </row>
    <row r="119" spans="1:62" ht="11.25" customHeight="1" x14ac:dyDescent="0.25">
      <c r="A119" s="948" t="str">
        <f>A61</f>
        <v xml:space="preserve">a/  In 2004, CDFW reviewed and updated 1971-2003 escapement estimates to reflect final project reports. </v>
      </c>
      <c r="B119" s="949"/>
      <c r="C119" s="949"/>
      <c r="D119" s="949"/>
      <c r="E119" s="949"/>
      <c r="F119" s="949"/>
      <c r="G119" s="949"/>
      <c r="H119" s="949"/>
      <c r="I119" s="949"/>
      <c r="J119" s="949"/>
      <c r="K119" s="949"/>
      <c r="L119" s="949"/>
      <c r="M119" s="949"/>
      <c r="N119" s="949"/>
      <c r="O119" s="949"/>
      <c r="P119" s="949"/>
      <c r="Q119" s="949"/>
      <c r="R119" s="949"/>
      <c r="S119" s="949"/>
      <c r="T119" s="949"/>
      <c r="U119" s="949"/>
      <c r="V119" s="949"/>
      <c r="W119" s="949"/>
      <c r="X119" s="949"/>
      <c r="Y119" s="949"/>
      <c r="Z119" s="949"/>
      <c r="AA119" s="949"/>
      <c r="AB119" s="949"/>
      <c r="AC119" s="949"/>
      <c r="AD119" s="949"/>
      <c r="AE119" s="949"/>
    </row>
    <row r="120" spans="1:62" ht="11.25" customHeight="1" x14ac:dyDescent="0.2">
      <c r="A120" s="944" t="str">
        <f>A62</f>
        <v xml:space="preserve">b/  Chinook spawning during the fall; may include spring run fish in some survey areas. </v>
      </c>
      <c r="B120" s="944"/>
      <c r="C120" s="944"/>
      <c r="D120" s="944"/>
      <c r="E120" s="944"/>
      <c r="F120" s="944"/>
      <c r="G120" s="944"/>
      <c r="H120" s="944"/>
      <c r="I120" s="944"/>
      <c r="J120" s="944"/>
      <c r="K120" s="944"/>
      <c r="L120" s="944"/>
      <c r="M120" s="944"/>
      <c r="N120" s="944"/>
      <c r="O120" s="944"/>
      <c r="P120" s="944"/>
      <c r="Q120" s="944"/>
      <c r="R120" s="944"/>
      <c r="S120" s="944"/>
      <c r="T120" s="944"/>
      <c r="U120" s="944"/>
      <c r="V120" s="944"/>
      <c r="W120" s="944"/>
      <c r="X120" s="944"/>
      <c r="Y120" s="944"/>
      <c r="Z120" s="944"/>
      <c r="AA120" s="944"/>
      <c r="AB120" s="944"/>
      <c r="AC120" s="944"/>
      <c r="AD120" s="944"/>
      <c r="AE120" s="944"/>
    </row>
    <row r="121" spans="1:62" ht="11.25" customHeight="1" x14ac:dyDescent="0.2">
      <c r="A121" s="944" t="str">
        <f>A63</f>
        <v>c/  Most natural area estimates based on carcass surveys with a jack length cut-off.</v>
      </c>
      <c r="B121" s="944"/>
      <c r="C121" s="944"/>
      <c r="D121" s="944"/>
      <c r="E121" s="944"/>
      <c r="F121" s="944"/>
      <c r="G121" s="944"/>
      <c r="H121" s="944"/>
      <c r="I121" s="944"/>
      <c r="J121" s="944"/>
      <c r="K121" s="944"/>
      <c r="L121" s="944"/>
      <c r="M121" s="944"/>
      <c r="N121" s="944"/>
      <c r="O121" s="944"/>
      <c r="P121" s="944"/>
      <c r="Q121" s="944"/>
      <c r="R121" s="944"/>
      <c r="S121" s="944"/>
      <c r="T121" s="944"/>
      <c r="U121" s="944"/>
      <c r="V121" s="944"/>
      <c r="W121" s="944"/>
      <c r="X121" s="944"/>
      <c r="Y121" s="944"/>
      <c r="Z121" s="944"/>
      <c r="AA121" s="944"/>
      <c r="AB121" s="944"/>
      <c r="AC121" s="944"/>
      <c r="AD121" s="944"/>
      <c r="AE121" s="944"/>
    </row>
    <row r="122" spans="1:62" ht="11.25" customHeight="1" x14ac:dyDescent="0.2">
      <c r="A122" s="944" t="str">
        <f>A64</f>
        <v xml:space="preserve">d/  Upper Sacramento mainstem estimates generally based on carcass surveys with a jack length cut-off, however, jack estimates from Red Bluff Diversion Dam (RBDD) reports have occasionally been used.  Early (pre-2001) mainstem Sacramento River adult and jack estimates based on RBDD passage. </v>
      </c>
      <c r="B122" s="944"/>
      <c r="C122" s="944"/>
      <c r="D122" s="944"/>
      <c r="E122" s="944"/>
      <c r="F122" s="944"/>
      <c r="G122" s="944"/>
      <c r="H122" s="944"/>
      <c r="I122" s="944"/>
      <c r="J122" s="944"/>
      <c r="K122" s="944"/>
      <c r="L122" s="944"/>
      <c r="M122" s="944"/>
      <c r="N122" s="944"/>
      <c r="O122" s="944"/>
      <c r="P122" s="944"/>
      <c r="Q122" s="944"/>
      <c r="R122" s="944"/>
      <c r="S122" s="944"/>
      <c r="T122" s="944"/>
      <c r="U122" s="944"/>
      <c r="V122" s="944"/>
      <c r="W122" s="944"/>
      <c r="X122" s="944"/>
      <c r="Y122" s="944"/>
      <c r="Z122" s="944"/>
      <c r="AA122" s="944"/>
      <c r="AB122" s="944"/>
      <c r="AC122" s="944"/>
      <c r="AD122" s="944"/>
      <c r="AE122" s="944"/>
    </row>
    <row r="123" spans="1:62" ht="11.25" customHeight="1" x14ac:dyDescent="0.2">
      <c r="A123" s="944"/>
      <c r="B123" s="944"/>
      <c r="C123" s="944"/>
      <c r="D123" s="944"/>
      <c r="E123" s="944"/>
      <c r="F123" s="944"/>
      <c r="G123" s="944"/>
      <c r="H123" s="944"/>
      <c r="I123" s="944"/>
      <c r="J123" s="944"/>
      <c r="K123" s="944"/>
      <c r="L123" s="944"/>
      <c r="M123" s="944"/>
      <c r="N123" s="944"/>
      <c r="O123" s="944"/>
      <c r="P123" s="944"/>
      <c r="Q123" s="944"/>
      <c r="R123" s="944"/>
      <c r="S123" s="944"/>
      <c r="T123" s="944"/>
      <c r="U123" s="944"/>
      <c r="V123" s="944"/>
      <c r="W123" s="944"/>
      <c r="X123" s="944"/>
      <c r="Y123" s="944"/>
      <c r="Z123" s="944"/>
      <c r="AA123" s="944"/>
      <c r="AB123" s="944"/>
      <c r="AC123" s="944"/>
      <c r="AD123" s="944"/>
      <c r="AE123" s="944"/>
    </row>
    <row r="124" spans="1:62" ht="11.25" customHeight="1" x14ac:dyDescent="0.2">
      <c r="A124" s="944" t="str">
        <f>A66</f>
        <v>e/  Upper Sacramento River escapement includes Sacramento River mainstem; Battle, Clear, Mill, Deer, Butte, Cottonwood, and Cow creeks; and other small tributaries when surveys were conducted.  Specific escapement estimates by tributary can be found at www.calfish.org.</v>
      </c>
      <c r="B124" s="944"/>
      <c r="C124" s="944"/>
      <c r="D124" s="944"/>
      <c r="E124" s="944"/>
      <c r="F124" s="944"/>
      <c r="G124" s="944"/>
      <c r="H124" s="944"/>
      <c r="I124" s="944"/>
      <c r="J124" s="944"/>
      <c r="K124" s="944"/>
      <c r="L124" s="944"/>
      <c r="M124" s="944"/>
      <c r="N124" s="944"/>
      <c r="O124" s="944"/>
      <c r="P124" s="944"/>
      <c r="Q124" s="944"/>
      <c r="R124" s="944"/>
      <c r="S124" s="944"/>
      <c r="T124" s="944"/>
      <c r="U124" s="944"/>
      <c r="V124" s="944"/>
      <c r="W124" s="944"/>
      <c r="X124" s="944"/>
      <c r="Y124" s="944"/>
      <c r="Z124" s="944"/>
      <c r="AA124" s="944"/>
      <c r="AB124" s="944"/>
      <c r="AC124" s="944"/>
      <c r="AD124" s="944"/>
      <c r="AE124" s="944"/>
    </row>
    <row r="125" spans="1:62" ht="11.25" customHeight="1" x14ac:dyDescent="0.2">
      <c r="A125" s="944"/>
      <c r="B125" s="944"/>
      <c r="C125" s="944"/>
      <c r="D125" s="944"/>
      <c r="E125" s="944"/>
      <c r="F125" s="944"/>
      <c r="G125" s="944"/>
      <c r="H125" s="944"/>
      <c r="I125" s="944"/>
      <c r="J125" s="944"/>
      <c r="K125" s="944"/>
      <c r="L125" s="944"/>
      <c r="M125" s="944"/>
      <c r="N125" s="944"/>
      <c r="O125" s="944"/>
      <c r="P125" s="944"/>
      <c r="Q125" s="944"/>
      <c r="R125" s="944"/>
      <c r="S125" s="944"/>
      <c r="T125" s="944"/>
      <c r="U125" s="944"/>
      <c r="V125" s="944"/>
      <c r="W125" s="944"/>
      <c r="X125" s="944"/>
      <c r="Y125" s="944"/>
      <c r="Z125" s="944"/>
      <c r="AA125" s="944"/>
      <c r="AB125" s="944"/>
      <c r="AC125" s="944"/>
      <c r="AD125" s="944"/>
      <c r="AE125" s="944"/>
    </row>
    <row r="126" spans="1:62" ht="11.25" customHeight="1" x14ac:dyDescent="0.2">
      <c r="A126" s="944" t="str">
        <f t="shared" ref="A126:A132" si="36">A68</f>
        <v>f/  American River adult and jack ecapement estimates include fish taken at Nimbus Weir, 1979-current. In previous versions of this table, fish taken at Nimbus Weir were included in the Nimbus Fish Hatchery counts.</v>
      </c>
      <c r="B126" s="944"/>
      <c r="C126" s="944"/>
      <c r="D126" s="944"/>
      <c r="E126" s="944"/>
      <c r="F126" s="944"/>
      <c r="G126" s="944"/>
      <c r="H126" s="944"/>
      <c r="I126" s="944"/>
      <c r="J126" s="944"/>
      <c r="K126" s="944"/>
      <c r="L126" s="944"/>
      <c r="M126" s="944"/>
      <c r="N126" s="944"/>
      <c r="O126" s="944"/>
      <c r="P126" s="944"/>
      <c r="Q126" s="944"/>
      <c r="R126" s="944"/>
      <c r="S126" s="944"/>
      <c r="T126" s="944"/>
      <c r="U126" s="944"/>
      <c r="V126" s="944"/>
      <c r="W126" s="944"/>
      <c r="X126" s="944"/>
      <c r="Y126" s="944"/>
      <c r="Z126" s="944"/>
      <c r="AA126" s="944"/>
      <c r="AB126" s="944"/>
      <c r="AC126" s="944"/>
      <c r="AD126" s="944"/>
      <c r="AE126" s="944"/>
    </row>
    <row r="127" spans="1:62" ht="11.25" customHeight="1" x14ac:dyDescent="0.2">
      <c r="A127" s="944" t="str">
        <f t="shared" si="36"/>
        <v xml:space="preserve">g/  Total adults in Sacramento hatcheries include Tehama-Colusa Fish Facility escapements, 1971-1985. </v>
      </c>
      <c r="B127" s="944"/>
      <c r="C127" s="944"/>
      <c r="D127" s="944"/>
      <c r="E127" s="944"/>
      <c r="F127" s="944"/>
      <c r="G127" s="944"/>
      <c r="H127" s="944"/>
      <c r="I127" s="944"/>
      <c r="J127" s="944"/>
      <c r="K127" s="944"/>
      <c r="L127" s="944"/>
      <c r="M127" s="944"/>
      <c r="N127" s="944"/>
      <c r="O127" s="944"/>
      <c r="P127" s="944"/>
      <c r="Q127" s="944"/>
      <c r="R127" s="944"/>
      <c r="S127" s="944"/>
      <c r="T127" s="944"/>
      <c r="U127" s="944"/>
      <c r="V127" s="944"/>
      <c r="W127" s="944"/>
      <c r="X127" s="944"/>
      <c r="Y127" s="944"/>
      <c r="Z127" s="944"/>
      <c r="AA127" s="944"/>
      <c r="AB127" s="944"/>
      <c r="AC127" s="944"/>
      <c r="AD127" s="944"/>
      <c r="AE127" s="944"/>
    </row>
    <row r="128" spans="1:62" ht="11.25" customHeight="1" x14ac:dyDescent="0.2">
      <c r="A128" s="944" t="str">
        <f t="shared" si="36"/>
        <v xml:space="preserve">h/  Survey methodology was variable for 1998-99; may not be comparable to other surveys. </v>
      </c>
      <c r="B128" s="944"/>
      <c r="C128" s="944"/>
      <c r="D128" s="944"/>
      <c r="E128" s="944"/>
      <c r="F128" s="944"/>
      <c r="G128" s="944"/>
      <c r="H128" s="944"/>
      <c r="I128" s="944"/>
      <c r="J128" s="944"/>
      <c r="K128" s="944"/>
      <c r="L128" s="944"/>
      <c r="M128" s="944"/>
      <c r="N128" s="944"/>
      <c r="O128" s="944"/>
      <c r="P128" s="944"/>
      <c r="Q128" s="944"/>
      <c r="R128" s="944"/>
      <c r="S128" s="944"/>
      <c r="T128" s="944"/>
      <c r="U128" s="944"/>
      <c r="V128" s="944"/>
      <c r="W128" s="944"/>
      <c r="X128" s="944"/>
      <c r="Y128" s="944"/>
      <c r="Z128" s="944"/>
      <c r="AA128" s="944"/>
      <c r="AB128" s="944"/>
      <c r="AC128" s="944"/>
      <c r="AD128" s="944"/>
      <c r="AE128" s="944"/>
    </row>
    <row r="129" spans="1:31" ht="11.25" customHeight="1" x14ac:dyDescent="0.2">
      <c r="A129" s="944" t="str">
        <f t="shared" si="36"/>
        <v>i/  Change in 2002 estimation methodology due to extremely high Battle Creek escapement.</v>
      </c>
      <c r="B129" s="944"/>
      <c r="C129" s="944"/>
      <c r="D129" s="944"/>
      <c r="E129" s="944"/>
      <c r="F129" s="944"/>
      <c r="G129" s="944"/>
      <c r="H129" s="944"/>
      <c r="I129" s="944"/>
      <c r="J129" s="944"/>
      <c r="K129" s="944"/>
      <c r="L129" s="944"/>
      <c r="M129" s="944"/>
      <c r="N129" s="944"/>
      <c r="O129" s="944"/>
      <c r="P129" s="944"/>
      <c r="Q129" s="944"/>
      <c r="R129" s="944"/>
      <c r="S129" s="944"/>
      <c r="T129" s="944"/>
      <c r="U129" s="944"/>
      <c r="V129" s="944"/>
      <c r="W129" s="944"/>
      <c r="X129" s="944"/>
      <c r="Y129" s="944"/>
      <c r="Z129" s="944"/>
      <c r="AA129" s="944"/>
      <c r="AB129" s="944"/>
      <c r="AC129" s="944"/>
      <c r="AD129" s="944"/>
      <c r="AE129" s="944"/>
    </row>
    <row r="130" spans="1:31" ht="11.25" customHeight="1" x14ac:dyDescent="0.2">
      <c r="A130" s="944" t="str">
        <f t="shared" si="36"/>
        <v>j/  Nimbus Fish Hatchery opened three weeks early to collect anticipated stray Chinook originating from Coleman National Fish Hatchery. During this time, 2,886 fish were collected.</v>
      </c>
      <c r="B130" s="944"/>
      <c r="C130" s="944"/>
      <c r="D130" s="944"/>
      <c r="E130" s="944"/>
      <c r="F130" s="944"/>
      <c r="G130" s="944"/>
      <c r="H130" s="944"/>
      <c r="I130" s="944"/>
      <c r="J130" s="944"/>
      <c r="K130" s="944"/>
      <c r="L130" s="944"/>
      <c r="M130" s="944"/>
      <c r="N130" s="944"/>
      <c r="O130" s="944"/>
      <c r="P130" s="944"/>
      <c r="Q130" s="944"/>
      <c r="R130" s="944"/>
      <c r="S130" s="944"/>
      <c r="T130" s="944"/>
      <c r="U130" s="944"/>
      <c r="V130" s="944"/>
      <c r="W130" s="944"/>
      <c r="X130" s="944"/>
      <c r="Y130" s="944"/>
      <c r="Z130" s="944"/>
      <c r="AA130" s="944"/>
      <c r="AB130" s="944"/>
      <c r="AC130" s="944"/>
      <c r="AD130" s="944"/>
      <c r="AE130" s="944"/>
    </row>
    <row r="131" spans="1:31" ht="11.25" customHeight="1" x14ac:dyDescent="0.2">
      <c r="A131" s="944" t="str">
        <f t="shared" si="36"/>
        <v xml:space="preserve">k/  Preliminary. </v>
      </c>
      <c r="B131" s="944"/>
      <c r="C131" s="944"/>
      <c r="D131" s="944"/>
      <c r="E131" s="944"/>
      <c r="F131" s="944"/>
      <c r="G131" s="944"/>
      <c r="H131" s="944"/>
      <c r="I131" s="944"/>
      <c r="J131" s="944"/>
      <c r="K131" s="944"/>
      <c r="L131" s="944"/>
      <c r="M131" s="944"/>
      <c r="N131" s="944"/>
      <c r="O131" s="944"/>
      <c r="P131" s="944"/>
      <c r="Q131" s="944"/>
      <c r="R131" s="944"/>
      <c r="S131" s="944"/>
      <c r="T131" s="944"/>
      <c r="U131" s="944"/>
      <c r="V131" s="944"/>
      <c r="W131" s="944"/>
      <c r="X131" s="944"/>
      <c r="Y131" s="944"/>
      <c r="Z131" s="944"/>
      <c r="AA131" s="944"/>
      <c r="AB131" s="944"/>
      <c r="AC131" s="944"/>
      <c r="AD131" s="944"/>
      <c r="AE131" s="944"/>
    </row>
    <row r="132" spans="1:31" ht="11.25" customHeight="1" x14ac:dyDescent="0.2">
      <c r="A132" s="944" t="str">
        <f t="shared" si="36"/>
        <v>l/  Current hatchery-specific goals, not PFMC goals.</v>
      </c>
      <c r="B132" s="944"/>
      <c r="C132" s="944"/>
      <c r="D132" s="944"/>
      <c r="E132" s="944"/>
      <c r="F132" s="944"/>
      <c r="G132" s="944"/>
      <c r="H132" s="944"/>
      <c r="I132" s="944"/>
      <c r="J132" s="944"/>
      <c r="K132" s="944"/>
      <c r="L132" s="944"/>
      <c r="M132" s="944"/>
      <c r="N132" s="944"/>
      <c r="O132" s="944"/>
      <c r="P132" s="944"/>
      <c r="Q132" s="944"/>
      <c r="R132" s="944"/>
      <c r="S132" s="944"/>
      <c r="T132" s="944"/>
      <c r="U132" s="944"/>
      <c r="V132" s="944"/>
      <c r="W132" s="944"/>
      <c r="X132" s="944"/>
      <c r="Y132" s="944"/>
      <c r="Z132" s="944"/>
      <c r="AA132" s="944"/>
      <c r="AB132" s="944"/>
      <c r="AC132" s="944"/>
      <c r="AD132" s="944"/>
      <c r="AE132" s="944"/>
    </row>
    <row r="133" spans="1:31" ht="11.25" customHeight="1" x14ac:dyDescent="0.3">
      <c r="A133" s="944" t="s">
        <v>969</v>
      </c>
      <c r="B133" s="944"/>
      <c r="C133" s="944"/>
      <c r="D133" s="944"/>
      <c r="E133" s="944"/>
      <c r="F133" s="944"/>
      <c r="G133" s="944"/>
      <c r="H133" s="944"/>
      <c r="I133" s="944"/>
      <c r="J133" s="944"/>
      <c r="K133" s="944"/>
      <c r="L133" s="944"/>
      <c r="M133" s="944"/>
      <c r="N133" s="944"/>
      <c r="O133" s="944"/>
      <c r="P133" s="944"/>
      <c r="Q133" s="944"/>
      <c r="R133" s="944"/>
      <c r="S133" s="944"/>
      <c r="T133" s="944"/>
      <c r="U133" s="944"/>
      <c r="V133" s="944"/>
      <c r="W133" s="944"/>
      <c r="X133" s="944"/>
      <c r="Y133" s="944"/>
      <c r="Z133" s="944"/>
      <c r="AA133" s="944"/>
      <c r="AB133" s="944"/>
      <c r="AC133" s="944"/>
      <c r="AD133" s="944"/>
      <c r="AE133" s="944"/>
    </row>
    <row r="134" spans="1:31" ht="11.25" customHeight="1" x14ac:dyDescent="0.2">
      <c r="A134" s="952"/>
      <c r="B134" s="952"/>
      <c r="C134" s="952"/>
      <c r="D134" s="952"/>
      <c r="E134" s="952"/>
      <c r="F134" s="952"/>
      <c r="G134" s="952"/>
      <c r="H134" s="952"/>
      <c r="I134" s="952"/>
      <c r="J134" s="952"/>
      <c r="K134" s="952"/>
      <c r="L134" s="952"/>
      <c r="M134" s="952"/>
      <c r="N134" s="952"/>
      <c r="O134" s="952"/>
      <c r="P134" s="952"/>
      <c r="Q134" s="952"/>
      <c r="R134" s="952"/>
      <c r="S134" s="952"/>
      <c r="T134" s="952"/>
      <c r="U134" s="952"/>
      <c r="V134" s="952"/>
      <c r="W134" s="952"/>
      <c r="X134" s="952"/>
      <c r="Y134" s="952"/>
      <c r="Z134" s="952"/>
      <c r="AA134" s="952"/>
      <c r="AB134" s="952"/>
      <c r="AC134" s="952"/>
      <c r="AD134" s="952"/>
      <c r="AE134" s="952"/>
    </row>
    <row r="135" spans="1:31" ht="12" customHeight="1" x14ac:dyDescent="0.2">
      <c r="A135" s="944"/>
      <c r="B135" s="944"/>
      <c r="C135" s="944"/>
      <c r="D135" s="944"/>
      <c r="E135" s="944"/>
      <c r="F135" s="944"/>
      <c r="G135" s="944"/>
      <c r="H135" s="944"/>
      <c r="I135" s="944"/>
      <c r="J135" s="944"/>
      <c r="K135" s="944"/>
      <c r="L135" s="944"/>
      <c r="M135" s="944"/>
      <c r="N135" s="944"/>
      <c r="O135" s="944"/>
      <c r="P135" s="944"/>
      <c r="Q135" s="944"/>
      <c r="R135" s="944"/>
      <c r="S135" s="944"/>
      <c r="T135" s="944"/>
      <c r="U135" s="944"/>
      <c r="V135" s="944"/>
      <c r="W135" s="944"/>
      <c r="X135" s="944"/>
      <c r="Y135" s="944"/>
      <c r="Z135" s="944"/>
      <c r="AA135" s="944"/>
      <c r="AB135" s="944"/>
      <c r="AC135" s="944"/>
      <c r="AD135" s="944"/>
      <c r="AE135" s="944"/>
    </row>
  </sheetData>
  <sheetProtection autoFilter="0"/>
  <customSheetViews>
    <customSheetView guid="{EF5D9E67-CDBC-4DA7-AF4B-457CDBE1825C}" scale="115" showGridLines="0" fitToPage="1">
      <pane ySplit="4" topLeftCell="A5" activePane="bottomLeft" state="frozen"/>
      <selection pane="bottomLeft" activeCell="A5" sqref="A5"/>
      <pageMargins left="1" right="0.75" top="1" bottom="1" header="0.5" footer="0.5"/>
      <pageSetup scale="83" fitToHeight="0" orientation="landscape" r:id="rId1"/>
      <headerFooter alignWithMargins="0"/>
    </customSheetView>
  </customSheetViews>
  <mergeCells count="57">
    <mergeCell ref="A135:AE135"/>
    <mergeCell ref="A127:AE127"/>
    <mergeCell ref="A128:AE128"/>
    <mergeCell ref="A129:AE129"/>
    <mergeCell ref="A130:AE130"/>
    <mergeCell ref="A131:AE131"/>
    <mergeCell ref="A132:AE132"/>
    <mergeCell ref="A122:AE123"/>
    <mergeCell ref="A124:AE125"/>
    <mergeCell ref="A133:AE133"/>
    <mergeCell ref="A134:AE134"/>
    <mergeCell ref="A126:AE126"/>
    <mergeCell ref="E95:L95"/>
    <mergeCell ref="N95:O96"/>
    <mergeCell ref="Q95:Y95"/>
    <mergeCell ref="AA95:AB96"/>
    <mergeCell ref="A121:AE121"/>
    <mergeCell ref="A119:AE119"/>
    <mergeCell ref="A120:AE120"/>
    <mergeCell ref="AD95:AE96"/>
    <mergeCell ref="A96:A97"/>
    <mergeCell ref="E96:G96"/>
    <mergeCell ref="I96:J96"/>
    <mergeCell ref="K96:L96"/>
    <mergeCell ref="Q96:R96"/>
    <mergeCell ref="T96:U96"/>
    <mergeCell ref="W96:Y96"/>
    <mergeCell ref="B95:D96"/>
    <mergeCell ref="A71:AE71"/>
    <mergeCell ref="A72:AE72"/>
    <mergeCell ref="A94:AE94"/>
    <mergeCell ref="A74:AC74"/>
    <mergeCell ref="A76:AE76"/>
    <mergeCell ref="A73:AC73"/>
    <mergeCell ref="A75:AE75"/>
    <mergeCell ref="A70:AE70"/>
    <mergeCell ref="K3:L3"/>
    <mergeCell ref="Q3:R3"/>
    <mergeCell ref="T3:U3"/>
    <mergeCell ref="W3:Y3"/>
    <mergeCell ref="A61:AE61"/>
    <mergeCell ref="A62:V62"/>
    <mergeCell ref="A63:AE63"/>
    <mergeCell ref="A64:AE65"/>
    <mergeCell ref="A66:AE67"/>
    <mergeCell ref="A69:V69"/>
    <mergeCell ref="A68:AE68"/>
    <mergeCell ref="A1:AE1"/>
    <mergeCell ref="B2:D3"/>
    <mergeCell ref="E2:L2"/>
    <mergeCell ref="N2:O3"/>
    <mergeCell ref="Q2:Y2"/>
    <mergeCell ref="AA2:AB3"/>
    <mergeCell ref="AD2:AE3"/>
    <mergeCell ref="A3:A4"/>
    <mergeCell ref="E3:G3"/>
    <mergeCell ref="I3:J3"/>
  </mergeCells>
  <pageMargins left="1" right="0.75" top="1" bottom="1" header="0.5" footer="0.5"/>
  <pageSetup scale="78" fitToHeight="0" orientation="landscape"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L113"/>
  <sheetViews>
    <sheetView showGridLines="0" zoomScale="115" zoomScaleNormal="115" workbookViewId="0"/>
  </sheetViews>
  <sheetFormatPr defaultColWidth="9.109375" defaultRowHeight="12" customHeight="1" x14ac:dyDescent="0.2"/>
  <cols>
    <col min="1" max="1" width="11.6640625" style="63" customWidth="1"/>
    <col min="2" max="4" width="11.6640625" style="11" customWidth="1"/>
    <col min="5" max="5" width="15.6640625" style="11" bestFit="1" customWidth="1"/>
    <col min="6" max="6" width="11.6640625" style="11" customWidth="1"/>
    <col min="7" max="7" width="11.33203125" style="11" bestFit="1" customWidth="1"/>
    <col min="8" max="9" width="10.88671875" style="11" bestFit="1" customWidth="1"/>
    <col min="10" max="16384" width="9.109375" style="123"/>
  </cols>
  <sheetData>
    <row r="1" spans="1:38" ht="10.199999999999999" x14ac:dyDescent="0.2">
      <c r="A1" s="123"/>
      <c r="B1" s="123"/>
      <c r="C1" s="123"/>
      <c r="D1" s="123"/>
      <c r="E1" s="123"/>
      <c r="F1" s="123"/>
      <c r="G1" s="123"/>
      <c r="H1" s="123"/>
      <c r="I1" s="123"/>
    </row>
    <row r="2" spans="1:38" ht="22.5" customHeight="1" x14ac:dyDescent="0.25">
      <c r="A2" s="1013" t="s">
        <v>897</v>
      </c>
      <c r="B2" s="1013"/>
      <c r="C2" s="1013"/>
      <c r="D2" s="1013"/>
      <c r="E2" s="1013"/>
      <c r="F2" s="1013"/>
      <c r="G2" s="1013"/>
      <c r="H2" s="1013"/>
      <c r="I2" s="1013"/>
      <c r="AG2"/>
      <c r="AH2"/>
      <c r="AI2"/>
      <c r="AJ2"/>
      <c r="AK2"/>
      <c r="AL2"/>
    </row>
    <row r="3" spans="1:38" ht="12" customHeight="1" x14ac:dyDescent="0.25">
      <c r="A3" s="90"/>
      <c r="B3" s="1031" t="s">
        <v>842</v>
      </c>
      <c r="C3" s="1059" t="s">
        <v>198</v>
      </c>
      <c r="D3" s="1059"/>
      <c r="E3" s="344"/>
      <c r="F3" s="1062" t="s">
        <v>871</v>
      </c>
      <c r="G3" s="1062"/>
      <c r="H3" s="339"/>
      <c r="I3" s="339"/>
      <c r="AG3"/>
      <c r="AH3"/>
      <c r="AI3"/>
      <c r="AJ3"/>
      <c r="AK3"/>
      <c r="AL3"/>
    </row>
    <row r="4" spans="1:38" ht="12" customHeight="1" x14ac:dyDescent="0.2">
      <c r="A4" s="123"/>
      <c r="B4" s="1031"/>
      <c r="C4" s="1044" t="s">
        <v>1007</v>
      </c>
      <c r="D4" s="174"/>
      <c r="E4" s="1044" t="s">
        <v>60</v>
      </c>
      <c r="F4" s="80"/>
      <c r="G4" s="1044" t="s">
        <v>1008</v>
      </c>
      <c r="H4" s="1058" t="s">
        <v>35</v>
      </c>
      <c r="I4" s="1058"/>
    </row>
    <row r="5" spans="1:38" ht="12" customHeight="1" x14ac:dyDescent="0.2">
      <c r="A5" s="4" t="s">
        <v>850</v>
      </c>
      <c r="B5" s="1031"/>
      <c r="C5" s="1044"/>
      <c r="D5" s="4" t="s">
        <v>40</v>
      </c>
      <c r="E5" s="1044"/>
      <c r="F5" s="52" t="s">
        <v>869</v>
      </c>
      <c r="G5" s="1044"/>
      <c r="H5" s="52" t="s">
        <v>1009</v>
      </c>
      <c r="I5" s="31" t="s">
        <v>880</v>
      </c>
    </row>
    <row r="6" spans="1:38" ht="12" customHeight="1" x14ac:dyDescent="0.2">
      <c r="A6" s="356">
        <v>1971</v>
      </c>
      <c r="B6" s="666"/>
      <c r="C6" s="357"/>
      <c r="D6" s="666"/>
      <c r="E6" s="357"/>
      <c r="F6" s="357"/>
      <c r="G6" s="357"/>
      <c r="H6" s="357"/>
      <c r="I6" s="358"/>
    </row>
    <row r="7" spans="1:38" ht="12" customHeight="1" x14ac:dyDescent="0.2">
      <c r="A7" s="356">
        <v>1972</v>
      </c>
      <c r="B7" s="666"/>
      <c r="C7" s="357"/>
      <c r="D7" s="666"/>
      <c r="E7" s="357"/>
      <c r="F7" s="357"/>
      <c r="G7" s="357"/>
      <c r="H7" s="357"/>
      <c r="I7" s="358"/>
    </row>
    <row r="8" spans="1:38" ht="12" customHeight="1" x14ac:dyDescent="0.2">
      <c r="A8" s="356">
        <v>1973</v>
      </c>
      <c r="B8" s="666"/>
      <c r="C8" s="357"/>
      <c r="D8" s="666"/>
      <c r="E8" s="357"/>
      <c r="F8" s="357"/>
      <c r="G8" s="357"/>
      <c r="H8" s="357"/>
      <c r="I8" s="358"/>
    </row>
    <row r="9" spans="1:38" ht="12" customHeight="1" x14ac:dyDescent="0.2">
      <c r="A9" s="356">
        <v>1974</v>
      </c>
      <c r="B9" s="666"/>
      <c r="C9" s="357"/>
      <c r="D9" s="666"/>
      <c r="E9" s="357"/>
      <c r="F9" s="357"/>
      <c r="G9" s="357"/>
      <c r="H9" s="357"/>
      <c r="I9" s="358"/>
    </row>
    <row r="10" spans="1:38" ht="12" customHeight="1" x14ac:dyDescent="0.2">
      <c r="A10" s="356">
        <v>1975</v>
      </c>
      <c r="B10" s="666"/>
      <c r="C10" s="357"/>
      <c r="D10" s="666"/>
      <c r="E10" s="357"/>
      <c r="F10" s="357"/>
      <c r="G10" s="357"/>
      <c r="H10" s="357"/>
      <c r="I10" s="358"/>
    </row>
    <row r="11" spans="1:38" ht="12" customHeight="1" x14ac:dyDescent="0.2">
      <c r="A11" s="356">
        <v>1976</v>
      </c>
      <c r="B11" s="666"/>
      <c r="C11" s="357"/>
      <c r="D11" s="666"/>
      <c r="E11" s="357"/>
      <c r="F11" s="357"/>
      <c r="G11" s="357"/>
      <c r="H11" s="357"/>
      <c r="I11" s="358"/>
    </row>
    <row r="12" spans="1:38" ht="12" customHeight="1" x14ac:dyDescent="0.2">
      <c r="A12" s="356">
        <v>1977</v>
      </c>
      <c r="B12" s="666"/>
      <c r="C12" s="357"/>
      <c r="D12" s="666"/>
      <c r="E12" s="357"/>
      <c r="F12" s="357"/>
      <c r="G12" s="357"/>
      <c r="H12" s="357"/>
      <c r="I12" s="358"/>
    </row>
    <row r="13" spans="1:38" ht="12" customHeight="1" x14ac:dyDescent="0.2">
      <c r="A13" s="356">
        <v>1978</v>
      </c>
      <c r="B13" s="666"/>
      <c r="C13" s="357"/>
      <c r="D13" s="666"/>
      <c r="E13" s="357"/>
      <c r="F13" s="357"/>
      <c r="G13" s="357"/>
      <c r="H13" s="357"/>
      <c r="I13" s="358"/>
    </row>
    <row r="14" spans="1:38" ht="12" customHeight="1" x14ac:dyDescent="0.2">
      <c r="A14" s="356">
        <v>1979</v>
      </c>
      <c r="B14" s="666"/>
      <c r="C14" s="357"/>
      <c r="D14" s="666"/>
      <c r="E14" s="357"/>
      <c r="F14" s="357"/>
      <c r="G14" s="357"/>
      <c r="H14" s="357"/>
      <c r="I14" s="358"/>
    </row>
    <row r="15" spans="1:38" ht="12" customHeight="1" x14ac:dyDescent="0.2">
      <c r="A15" s="356">
        <v>1980</v>
      </c>
      <c r="B15" s="666"/>
      <c r="C15" s="357"/>
      <c r="D15" s="666"/>
      <c r="E15" s="357"/>
      <c r="F15" s="357"/>
      <c r="G15" s="357"/>
      <c r="H15" s="357"/>
      <c r="I15" s="358"/>
    </row>
    <row r="16" spans="1:38" ht="12" customHeight="1" x14ac:dyDescent="0.2">
      <c r="A16" s="356">
        <v>1981</v>
      </c>
      <c r="B16" s="666"/>
      <c r="C16" s="357"/>
      <c r="D16" s="666"/>
      <c r="E16" s="357"/>
      <c r="F16" s="357"/>
      <c r="G16" s="357"/>
      <c r="H16" s="357"/>
      <c r="I16" s="358"/>
    </row>
    <row r="17" spans="1:9" ht="12" customHeight="1" x14ac:dyDescent="0.2">
      <c r="A17" s="90">
        <v>1982</v>
      </c>
      <c r="B17" s="160">
        <v>8800</v>
      </c>
      <c r="C17" s="160">
        <v>700</v>
      </c>
      <c r="D17" s="160">
        <v>0</v>
      </c>
      <c r="E17" s="160">
        <v>4800</v>
      </c>
      <c r="F17" s="350"/>
      <c r="G17" s="160">
        <v>2000</v>
      </c>
      <c r="H17" s="160">
        <v>0</v>
      </c>
      <c r="I17" s="160">
        <v>2900</v>
      </c>
    </row>
    <row r="18" spans="1:9" ht="12" customHeight="1" x14ac:dyDescent="0.2">
      <c r="A18" s="90">
        <v>1983</v>
      </c>
      <c r="B18" s="160">
        <v>14400</v>
      </c>
      <c r="C18" s="160">
        <v>1100</v>
      </c>
      <c r="D18" s="160">
        <v>100</v>
      </c>
      <c r="E18" s="160">
        <v>8100</v>
      </c>
      <c r="F18" s="350"/>
      <c r="G18" s="160">
        <v>2700</v>
      </c>
      <c r="H18" s="160">
        <v>0</v>
      </c>
      <c r="I18" s="160">
        <v>4900</v>
      </c>
    </row>
    <row r="19" spans="1:9" ht="12" customHeight="1" x14ac:dyDescent="0.2">
      <c r="A19" s="90">
        <v>1984</v>
      </c>
      <c r="B19" s="160">
        <v>11800</v>
      </c>
      <c r="C19" s="160">
        <v>3200</v>
      </c>
      <c r="D19" s="160">
        <v>200</v>
      </c>
      <c r="E19" s="160">
        <v>5100</v>
      </c>
      <c r="F19" s="350"/>
      <c r="G19" s="160">
        <v>1600</v>
      </c>
      <c r="H19" s="160">
        <v>0</v>
      </c>
      <c r="I19" s="160">
        <v>3200</v>
      </c>
    </row>
    <row r="20" spans="1:9" ht="12" customHeight="1" x14ac:dyDescent="0.2">
      <c r="A20" s="90">
        <v>1985</v>
      </c>
      <c r="B20" s="160">
        <v>6100</v>
      </c>
      <c r="C20" s="160">
        <v>1700</v>
      </c>
      <c r="D20" s="160">
        <v>100</v>
      </c>
      <c r="E20" s="160">
        <v>1700</v>
      </c>
      <c r="F20" s="350"/>
      <c r="G20" s="160">
        <v>1200</v>
      </c>
      <c r="H20" s="160">
        <v>0</v>
      </c>
      <c r="I20" s="160">
        <v>2800</v>
      </c>
    </row>
    <row r="21" spans="1:9" ht="12" customHeight="1" x14ac:dyDescent="0.2">
      <c r="A21" s="90">
        <v>1986</v>
      </c>
      <c r="B21" s="160">
        <v>17400</v>
      </c>
      <c r="C21" s="160">
        <v>6500</v>
      </c>
      <c r="D21" s="160">
        <v>400</v>
      </c>
      <c r="E21" s="160">
        <v>8400</v>
      </c>
      <c r="F21" s="350"/>
      <c r="G21" s="160">
        <v>5900</v>
      </c>
      <c r="H21" s="160">
        <v>300</v>
      </c>
      <c r="I21" s="160">
        <v>2300</v>
      </c>
    </row>
    <row r="22" spans="1:9" ht="12" customHeight="1" x14ac:dyDescent="0.2">
      <c r="A22" s="90">
        <v>1987</v>
      </c>
      <c r="B22" s="160">
        <v>57000</v>
      </c>
      <c r="C22" s="160">
        <v>24400</v>
      </c>
      <c r="D22" s="160">
        <v>1400</v>
      </c>
      <c r="E22" s="160">
        <v>26100</v>
      </c>
      <c r="F22" s="350"/>
      <c r="G22" s="160">
        <v>16000</v>
      </c>
      <c r="H22" s="160">
        <v>4700</v>
      </c>
      <c r="I22" s="160">
        <v>6500</v>
      </c>
    </row>
    <row r="23" spans="1:9" ht="12" customHeight="1" x14ac:dyDescent="0.2">
      <c r="A23" s="90">
        <v>1988</v>
      </c>
      <c r="B23" s="160">
        <v>78000</v>
      </c>
      <c r="C23" s="160">
        <v>37900</v>
      </c>
      <c r="D23" s="160">
        <v>2800</v>
      </c>
      <c r="E23" s="160">
        <v>30900</v>
      </c>
      <c r="F23" s="669"/>
      <c r="G23" s="160">
        <v>21900</v>
      </c>
      <c r="H23" s="160">
        <v>5900</v>
      </c>
      <c r="I23" s="160">
        <v>8500</v>
      </c>
    </row>
    <row r="24" spans="1:9" ht="12" customHeight="1" x14ac:dyDescent="0.2">
      <c r="A24" s="90">
        <v>1989</v>
      </c>
      <c r="B24" s="160">
        <v>93100</v>
      </c>
      <c r="C24" s="160">
        <v>46200</v>
      </c>
      <c r="D24" s="160">
        <v>3331</v>
      </c>
      <c r="E24" s="160">
        <v>32000</v>
      </c>
      <c r="F24" s="160">
        <v>349</v>
      </c>
      <c r="G24" s="160">
        <v>21900</v>
      </c>
      <c r="H24" s="160">
        <v>5000</v>
      </c>
      <c r="I24" s="160">
        <v>14100</v>
      </c>
    </row>
    <row r="25" spans="1:9" ht="12" customHeight="1" x14ac:dyDescent="0.2">
      <c r="A25" s="90">
        <v>1990</v>
      </c>
      <c r="B25" s="160">
        <v>58970.215327291953</v>
      </c>
      <c r="C25" s="160">
        <v>17734</v>
      </c>
      <c r="D25" s="160">
        <v>2275</v>
      </c>
      <c r="E25" s="160">
        <v>26500</v>
      </c>
      <c r="F25" s="160">
        <v>812</v>
      </c>
      <c r="G25" s="160">
        <v>15737.62630244699</v>
      </c>
      <c r="H25" s="160">
        <v>5366</v>
      </c>
      <c r="I25" s="160">
        <v>14569</v>
      </c>
    </row>
    <row r="26" spans="1:9" ht="12" customHeight="1" x14ac:dyDescent="0.2">
      <c r="A26" s="90">
        <v>1991</v>
      </c>
      <c r="B26" s="160">
        <v>35385.559670017748</v>
      </c>
      <c r="C26" s="160">
        <v>9069</v>
      </c>
      <c r="D26" s="160">
        <v>596</v>
      </c>
      <c r="E26" s="160">
        <v>18300</v>
      </c>
      <c r="F26" s="160">
        <v>525</v>
      </c>
      <c r="G26" s="160">
        <v>6869.69252022402</v>
      </c>
      <c r="H26" s="160">
        <v>5586</v>
      </c>
      <c r="I26" s="160">
        <v>10282</v>
      </c>
    </row>
    <row r="27" spans="1:9" ht="12" customHeight="1" x14ac:dyDescent="0.2">
      <c r="A27" s="90">
        <v>1992</v>
      </c>
      <c r="B27" s="160">
        <v>31105.375540518206</v>
      </c>
      <c r="C27" s="160">
        <v>5558</v>
      </c>
      <c r="D27" s="160">
        <v>1493</v>
      </c>
      <c r="E27" s="160">
        <v>16800</v>
      </c>
      <c r="F27" s="160">
        <v>344</v>
      </c>
      <c r="G27" s="160">
        <v>5143.84</v>
      </c>
      <c r="H27" s="160">
        <v>6838</v>
      </c>
      <c r="I27" s="160">
        <v>9590</v>
      </c>
    </row>
    <row r="28" spans="1:9" ht="12" customHeight="1" x14ac:dyDescent="0.2">
      <c r="A28" s="90">
        <v>1993</v>
      </c>
      <c r="B28" s="160">
        <v>27439.40538593561</v>
      </c>
      <c r="C28" s="160">
        <v>4833</v>
      </c>
      <c r="D28" s="160">
        <v>990</v>
      </c>
      <c r="E28" s="160">
        <v>16700</v>
      </c>
      <c r="F28" s="160">
        <v>395</v>
      </c>
      <c r="G28" s="160">
        <v>6872.293490460157</v>
      </c>
      <c r="H28" s="160">
        <v>4352</v>
      </c>
      <c r="I28" s="160">
        <v>7853</v>
      </c>
    </row>
    <row r="29" spans="1:9" ht="12" customHeight="1" x14ac:dyDescent="0.2">
      <c r="A29" s="90">
        <v>1994</v>
      </c>
      <c r="B29" s="160">
        <v>33711.86219880815</v>
      </c>
      <c r="C29" s="160">
        <v>1209</v>
      </c>
      <c r="D29" s="160">
        <v>104</v>
      </c>
      <c r="E29" s="160">
        <v>21500</v>
      </c>
      <c r="F29" s="160">
        <v>827</v>
      </c>
      <c r="G29" s="160">
        <v>4677.3589270746015</v>
      </c>
      <c r="H29" s="160">
        <v>12192</v>
      </c>
      <c r="I29" s="160">
        <v>11411</v>
      </c>
    </row>
    <row r="30" spans="1:9" ht="12" customHeight="1" x14ac:dyDescent="0.2">
      <c r="A30" s="90">
        <v>1995</v>
      </c>
      <c r="B30" s="160">
        <v>34119.992976533096</v>
      </c>
      <c r="C30" s="160">
        <v>85</v>
      </c>
      <c r="D30" s="160">
        <v>1607</v>
      </c>
      <c r="E30" s="160">
        <v>23500</v>
      </c>
      <c r="F30" s="160">
        <v>1227</v>
      </c>
      <c r="G30" s="160">
        <v>6504.6839988509055</v>
      </c>
      <c r="H30" s="160">
        <v>7665</v>
      </c>
      <c r="I30" s="160">
        <v>14019</v>
      </c>
    </row>
    <row r="31" spans="1:9" ht="12" customHeight="1" x14ac:dyDescent="0.2">
      <c r="A31" s="90">
        <v>1996</v>
      </c>
      <c r="B31" s="160">
        <v>59698.385479904588</v>
      </c>
      <c r="C31" s="160">
        <v>5306</v>
      </c>
      <c r="D31" s="160">
        <v>1870</v>
      </c>
      <c r="E31" s="160">
        <v>38100</v>
      </c>
      <c r="F31" s="160">
        <v>1517</v>
      </c>
      <c r="G31" s="160">
        <v>12443.146989204908</v>
      </c>
      <c r="H31" s="160">
        <v>15618</v>
      </c>
      <c r="I31" s="160">
        <v>15868</v>
      </c>
    </row>
    <row r="32" spans="1:9" ht="12" customHeight="1" x14ac:dyDescent="0.2">
      <c r="A32" s="90">
        <v>1997</v>
      </c>
      <c r="B32" s="160">
        <v>58931.517244032046</v>
      </c>
      <c r="C32" s="160">
        <v>3320</v>
      </c>
      <c r="D32" s="160">
        <v>4655</v>
      </c>
      <c r="E32" s="160">
        <v>36600</v>
      </c>
      <c r="F32" s="160">
        <v>1862</v>
      </c>
      <c r="G32" s="160">
        <v>11595.662613924804</v>
      </c>
      <c r="H32" s="160">
        <v>15916</v>
      </c>
      <c r="I32" s="160">
        <v>15808</v>
      </c>
    </row>
    <row r="33" spans="1:9" ht="12" customHeight="1" x14ac:dyDescent="0.2">
      <c r="A33" s="90">
        <v>1998</v>
      </c>
      <c r="B33" s="160">
        <v>37328.064994227469</v>
      </c>
      <c r="C33" s="160">
        <v>1063</v>
      </c>
      <c r="D33" s="160">
        <v>3494</v>
      </c>
      <c r="E33" s="160">
        <v>29900</v>
      </c>
      <c r="F33" s="160">
        <v>2203</v>
      </c>
      <c r="G33" s="160">
        <v>5569.6172658304104</v>
      </c>
      <c r="H33" s="160">
        <v>11380</v>
      </c>
      <c r="I33" s="160">
        <v>8401</v>
      </c>
    </row>
    <row r="34" spans="1:9" ht="12" customHeight="1" x14ac:dyDescent="0.2">
      <c r="A34" s="90">
        <v>1999</v>
      </c>
      <c r="B34" s="160">
        <v>50787.938982516847</v>
      </c>
      <c r="C34" s="160">
        <v>1543</v>
      </c>
      <c r="D34" s="160">
        <v>3242</v>
      </c>
      <c r="E34" s="160">
        <v>40400</v>
      </c>
      <c r="F34" s="160">
        <v>2685</v>
      </c>
      <c r="G34" s="160">
        <v>10581.287660089652</v>
      </c>
      <c r="H34" s="160">
        <v>17213</v>
      </c>
      <c r="I34" s="160">
        <v>7334</v>
      </c>
    </row>
    <row r="35" spans="1:9" ht="12" customHeight="1" x14ac:dyDescent="0.2">
      <c r="A35" s="90">
        <v>2000</v>
      </c>
      <c r="B35" s="160">
        <v>37191.4116767823</v>
      </c>
      <c r="C35" s="160">
        <v>3739</v>
      </c>
      <c r="D35" s="160">
        <v>2289</v>
      </c>
      <c r="E35" s="160">
        <v>25600</v>
      </c>
      <c r="F35" s="160">
        <v>1218</v>
      </c>
      <c r="G35" s="160">
        <v>7186.0881673008989</v>
      </c>
      <c r="H35" s="160">
        <v>10135</v>
      </c>
      <c r="I35" s="160">
        <v>7884</v>
      </c>
    </row>
    <row r="36" spans="1:9" ht="12" customHeight="1" x14ac:dyDescent="0.2">
      <c r="A36" s="90">
        <v>2001</v>
      </c>
      <c r="B36" s="160">
        <v>76504.427220451471</v>
      </c>
      <c r="C36" s="160">
        <v>7023</v>
      </c>
      <c r="D36" s="160">
        <v>7015</v>
      </c>
      <c r="E36" s="160">
        <v>48100</v>
      </c>
      <c r="F36" s="160">
        <v>2565</v>
      </c>
      <c r="G36" s="160">
        <v>16821.281113886133</v>
      </c>
      <c r="H36" s="160">
        <v>14600</v>
      </c>
      <c r="I36" s="160">
        <v>13701</v>
      </c>
    </row>
    <row r="37" spans="1:9" ht="12" customHeight="1" x14ac:dyDescent="0.2">
      <c r="A37" s="90">
        <v>2002</v>
      </c>
      <c r="B37" s="160">
        <v>108197.81050318855</v>
      </c>
      <c r="C37" s="160">
        <v>9437</v>
      </c>
      <c r="D37" s="160">
        <v>9888</v>
      </c>
      <c r="E37" s="160">
        <v>57600</v>
      </c>
      <c r="F37" s="160">
        <v>2849</v>
      </c>
      <c r="G37" s="160">
        <v>24357.936368493989</v>
      </c>
      <c r="H37" s="160">
        <v>27005</v>
      </c>
      <c r="I37" s="160">
        <v>21946</v>
      </c>
    </row>
    <row r="38" spans="1:9" ht="12" customHeight="1" x14ac:dyDescent="0.2">
      <c r="A38" s="90">
        <v>2003</v>
      </c>
      <c r="B38" s="160">
        <v>150042.2155912196</v>
      </c>
      <c r="C38" s="160">
        <v>20432</v>
      </c>
      <c r="D38" s="160">
        <v>10732</v>
      </c>
      <c r="E38" s="160">
        <v>97179</v>
      </c>
      <c r="F38" s="160">
        <v>2072</v>
      </c>
      <c r="G38" s="160">
        <v>27830.302717046841</v>
      </c>
      <c r="H38" s="160">
        <v>38204</v>
      </c>
      <c r="I38" s="160">
        <v>24175</v>
      </c>
    </row>
    <row r="39" spans="1:9" ht="12" customHeight="1" x14ac:dyDescent="0.2">
      <c r="A39" s="90">
        <v>2004</v>
      </c>
      <c r="B39" s="160">
        <v>122496.41128787307</v>
      </c>
      <c r="C39" s="160">
        <v>9178</v>
      </c>
      <c r="D39" s="160">
        <v>7880</v>
      </c>
      <c r="E39" s="160">
        <v>79866</v>
      </c>
      <c r="F39" s="160">
        <v>3287</v>
      </c>
      <c r="G39" s="160">
        <v>23392.420830786446</v>
      </c>
      <c r="H39" s="160">
        <v>27779</v>
      </c>
      <c r="I39" s="160">
        <v>26210</v>
      </c>
    </row>
    <row r="40" spans="1:9" ht="12" customHeight="1" x14ac:dyDescent="0.2">
      <c r="A40" s="90">
        <v>2005</v>
      </c>
      <c r="B40" s="161">
        <v>100333.29005815138</v>
      </c>
      <c r="C40" s="161">
        <v>6590</v>
      </c>
      <c r="D40" s="161">
        <v>7547.0999999999995</v>
      </c>
      <c r="E40" s="161">
        <v>60464</v>
      </c>
      <c r="F40" s="160">
        <v>3180</v>
      </c>
      <c r="G40" s="161">
        <v>23158</v>
      </c>
      <c r="H40" s="161">
        <v>14271</v>
      </c>
      <c r="I40" s="161">
        <v>30991</v>
      </c>
    </row>
    <row r="41" spans="1:9" ht="12" customHeight="1" x14ac:dyDescent="0.2">
      <c r="A41" s="90">
        <v>2006</v>
      </c>
      <c r="B41" s="161">
        <v>80470.359067976213</v>
      </c>
      <c r="C41" s="161">
        <v>4577</v>
      </c>
      <c r="D41" s="161">
        <v>669</v>
      </c>
      <c r="E41" s="161">
        <v>31402</v>
      </c>
      <c r="F41" s="160">
        <v>2898</v>
      </c>
      <c r="G41" s="161">
        <v>22704.818344223051</v>
      </c>
      <c r="H41" s="161">
        <v>12501</v>
      </c>
      <c r="I41" s="161">
        <v>19745</v>
      </c>
    </row>
    <row r="42" spans="1:9" ht="12" customHeight="1" x14ac:dyDescent="0.2">
      <c r="A42" s="90">
        <v>2007</v>
      </c>
      <c r="B42" s="161">
        <v>47556.279319466688</v>
      </c>
      <c r="C42" s="161">
        <v>6665</v>
      </c>
      <c r="D42" s="161">
        <v>1155</v>
      </c>
      <c r="E42" s="161">
        <v>29029</v>
      </c>
      <c r="F42" s="160">
        <v>1373</v>
      </c>
      <c r="G42" s="161">
        <v>13369.031879382203</v>
      </c>
      <c r="H42" s="161">
        <v>5559</v>
      </c>
      <c r="I42" s="161">
        <v>13053</v>
      </c>
    </row>
    <row r="43" spans="1:9" ht="12" customHeight="1" x14ac:dyDescent="0.2">
      <c r="A43" s="90">
        <v>2008</v>
      </c>
      <c r="B43" s="161">
        <v>76296.845803627773</v>
      </c>
      <c r="C43" s="161">
        <v>10349</v>
      </c>
      <c r="D43" s="161">
        <v>4025</v>
      </c>
      <c r="E43" s="161">
        <v>44210</v>
      </c>
      <c r="F43" s="160">
        <v>1623</v>
      </c>
      <c r="G43" s="161">
        <v>23260.039538779823</v>
      </c>
      <c r="H43" s="161">
        <v>6813</v>
      </c>
      <c r="I43" s="161">
        <v>21409</v>
      </c>
    </row>
    <row r="44" spans="1:9" ht="12" customHeight="1" x14ac:dyDescent="0.2">
      <c r="A44" s="162">
        <v>2009</v>
      </c>
      <c r="B44" s="161">
        <v>73068.722757821466</v>
      </c>
      <c r="C44" s="161">
        <v>8508</v>
      </c>
      <c r="D44" s="161">
        <v>3965</v>
      </c>
      <c r="E44" s="161">
        <v>41298</v>
      </c>
      <c r="F44" s="160">
        <v>3468</v>
      </c>
      <c r="G44" s="161">
        <v>21212.825164573173</v>
      </c>
      <c r="H44" s="161">
        <v>9320</v>
      </c>
      <c r="I44" s="161">
        <v>22003</v>
      </c>
    </row>
    <row r="45" spans="1:9" ht="12" customHeight="1" x14ac:dyDescent="0.2">
      <c r="A45" s="162">
        <v>2010</v>
      </c>
      <c r="B45" s="161">
        <v>78937.144289001328</v>
      </c>
      <c r="C45" s="161">
        <v>3719</v>
      </c>
      <c r="D45" s="161">
        <v>3390</v>
      </c>
      <c r="E45" s="161">
        <v>50878</v>
      </c>
      <c r="F45" s="160">
        <v>2570</v>
      </c>
      <c r="G45" s="161">
        <v>22009.278461057344</v>
      </c>
      <c r="H45" s="161">
        <v>7904</v>
      </c>
      <c r="I45" s="161">
        <v>33391</v>
      </c>
    </row>
    <row r="46" spans="1:9" ht="12" customHeight="1" x14ac:dyDescent="0.2">
      <c r="A46" s="162">
        <v>2011</v>
      </c>
      <c r="B46" s="161">
        <v>87261.78366994625</v>
      </c>
      <c r="C46" s="161">
        <v>7596</v>
      </c>
      <c r="D46" s="161">
        <v>7232</v>
      </c>
      <c r="E46" s="161">
        <v>58775</v>
      </c>
      <c r="F46" s="160">
        <v>963</v>
      </c>
      <c r="G46" s="161">
        <v>27569.48974138232</v>
      </c>
      <c r="H46" s="161">
        <v>12399</v>
      </c>
      <c r="I46" s="161">
        <v>24923</v>
      </c>
    </row>
    <row r="47" spans="1:9" ht="12" customHeight="1" x14ac:dyDescent="0.2">
      <c r="A47" s="162">
        <v>2012</v>
      </c>
      <c r="B47" s="161">
        <v>63362.638826516595</v>
      </c>
      <c r="C47" s="161">
        <v>5841</v>
      </c>
      <c r="D47" s="161">
        <v>3850</v>
      </c>
      <c r="E47" s="161">
        <v>44306</v>
      </c>
      <c r="F47" s="160">
        <v>7490</v>
      </c>
      <c r="G47" s="161">
        <v>14803.943629650679</v>
      </c>
      <c r="H47" s="161">
        <v>12860</v>
      </c>
      <c r="I47" s="161">
        <v>17052</v>
      </c>
    </row>
    <row r="48" spans="1:9" ht="12" customHeight="1" x14ac:dyDescent="0.2">
      <c r="A48" s="162">
        <v>2013</v>
      </c>
      <c r="B48" s="160">
        <v>243508.03654054788</v>
      </c>
      <c r="C48" s="160">
        <v>16947</v>
      </c>
      <c r="D48" s="160">
        <v>10875.371903312616</v>
      </c>
      <c r="E48" s="160">
        <v>187748</v>
      </c>
      <c r="F48" s="160">
        <v>16508</v>
      </c>
      <c r="G48" s="160">
        <v>52260.512416239479</v>
      </c>
      <c r="H48" s="160">
        <v>65999</v>
      </c>
      <c r="I48" s="160">
        <v>58045</v>
      </c>
    </row>
    <row r="49" spans="1:9" ht="12" customHeight="1" x14ac:dyDescent="0.2">
      <c r="A49" s="162">
        <v>2014</v>
      </c>
      <c r="B49" s="161">
        <v>203733.72148757492</v>
      </c>
      <c r="C49" s="161">
        <v>20902</v>
      </c>
      <c r="D49" s="161">
        <v>9527.1855949101846</v>
      </c>
      <c r="E49" s="161">
        <v>154971</v>
      </c>
      <c r="F49" s="160">
        <v>16874</v>
      </c>
      <c r="G49" s="161">
        <v>74476.809319183696</v>
      </c>
      <c r="H49" s="161">
        <v>34996</v>
      </c>
      <c r="I49" s="161">
        <v>34075</v>
      </c>
    </row>
    <row r="50" spans="1:9" ht="12" customHeight="1" x14ac:dyDescent="0.2">
      <c r="A50" s="53">
        <v>2015</v>
      </c>
      <c r="B50" s="161">
        <v>170620.41727873698</v>
      </c>
      <c r="C50" s="161">
        <v>14536</v>
      </c>
      <c r="D50" s="161">
        <v>11910</v>
      </c>
      <c r="E50" s="161">
        <v>123722</v>
      </c>
      <c r="F50" s="160">
        <v>14037</v>
      </c>
      <c r="G50" s="161">
        <v>56404.970370370371</v>
      </c>
      <c r="H50" s="161">
        <v>31305</v>
      </c>
      <c r="I50" s="161">
        <v>30744</v>
      </c>
    </row>
    <row r="51" spans="1:9" ht="10.5" customHeight="1" x14ac:dyDescent="0.2">
      <c r="A51" s="53">
        <v>2016</v>
      </c>
      <c r="B51" s="257">
        <v>88299</v>
      </c>
      <c r="C51" s="257">
        <v>9460</v>
      </c>
      <c r="D51" s="257">
        <v>4526</v>
      </c>
      <c r="E51" s="257">
        <v>59300</v>
      </c>
      <c r="F51" s="160">
        <v>9476</v>
      </c>
      <c r="G51" s="257">
        <v>28184</v>
      </c>
      <c r="H51" s="257">
        <v>19290</v>
      </c>
      <c r="I51" s="161">
        <f>7483+870+7453</f>
        <v>15806</v>
      </c>
    </row>
    <row r="52" spans="1:9" ht="12" customHeight="1" x14ac:dyDescent="0.2">
      <c r="A52" s="53">
        <v>2017</v>
      </c>
      <c r="B52" s="257">
        <v>47367</v>
      </c>
      <c r="C52" s="257">
        <v>1087</v>
      </c>
      <c r="D52" s="257">
        <v>5914</v>
      </c>
      <c r="E52" s="257">
        <v>33820</v>
      </c>
      <c r="F52" s="160">
        <v>5347</v>
      </c>
      <c r="G52" s="257">
        <v>18598</v>
      </c>
      <c r="H52" s="257">
        <v>6261</v>
      </c>
      <c r="I52" s="161">
        <v>7750</v>
      </c>
    </row>
    <row r="53" spans="1:9" ht="12" customHeight="1" x14ac:dyDescent="0.2">
      <c r="A53" s="53">
        <v>2018</v>
      </c>
      <c r="B53" s="257">
        <v>36009</v>
      </c>
      <c r="C53" s="257">
        <v>440</v>
      </c>
      <c r="D53" s="257">
        <v>951</v>
      </c>
      <c r="E53" s="257">
        <v>27972</v>
      </c>
      <c r="F53" s="160">
        <v>7623</v>
      </c>
      <c r="G53" s="257">
        <v>14858</v>
      </c>
      <c r="H53" s="257">
        <v>5646</v>
      </c>
      <c r="I53" s="161">
        <v>6354</v>
      </c>
    </row>
    <row r="54" spans="1:9" ht="12" customHeight="1" x14ac:dyDescent="0.2">
      <c r="A54" s="53">
        <v>2019</v>
      </c>
      <c r="B54" s="257">
        <v>58140</v>
      </c>
      <c r="C54" s="257">
        <v>1457</v>
      </c>
      <c r="D54" s="257">
        <v>2275</v>
      </c>
      <c r="E54" s="257">
        <v>54380</v>
      </c>
      <c r="F54" s="161">
        <v>5109</v>
      </c>
      <c r="G54" s="257">
        <v>14978</v>
      </c>
      <c r="H54" s="257">
        <v>15924</v>
      </c>
      <c r="I54" s="161">
        <v>16636</v>
      </c>
    </row>
    <row r="55" spans="1:9" ht="12" customHeight="1" x14ac:dyDescent="0.2">
      <c r="A55" s="53">
        <v>2020</v>
      </c>
      <c r="B55" s="257">
        <v>101928</v>
      </c>
      <c r="C55" s="257">
        <v>7026</v>
      </c>
      <c r="D55" s="257">
        <v>7184</v>
      </c>
      <c r="E55" s="257">
        <v>87621</v>
      </c>
      <c r="F55" s="161">
        <v>8325</v>
      </c>
      <c r="G55" s="257">
        <v>31937</v>
      </c>
      <c r="H55" s="257">
        <v>12357</v>
      </c>
      <c r="I55" s="161">
        <v>17216</v>
      </c>
    </row>
    <row r="56" spans="1:9" ht="12" customHeight="1" x14ac:dyDescent="0.2">
      <c r="A56" s="53">
        <v>2021</v>
      </c>
      <c r="B56" s="257">
        <v>66077</v>
      </c>
      <c r="C56" s="257">
        <v>3694</v>
      </c>
      <c r="D56" s="257">
        <v>3832</v>
      </c>
      <c r="E56" s="257">
        <v>58551</v>
      </c>
      <c r="F56" s="161">
        <v>8140</v>
      </c>
      <c r="G56" s="257">
        <v>21019</v>
      </c>
      <c r="H56" s="257">
        <v>11999</v>
      </c>
      <c r="I56" s="161">
        <v>12645</v>
      </c>
    </row>
    <row r="57" spans="1:9" ht="12" customHeight="1" x14ac:dyDescent="0.2">
      <c r="A57" s="53">
        <v>2022</v>
      </c>
      <c r="B57" s="257">
        <v>67661</v>
      </c>
      <c r="C57" s="257">
        <v>2944</v>
      </c>
      <c r="D57" s="257">
        <v>4766</v>
      </c>
      <c r="E57" s="257">
        <v>59951</v>
      </c>
      <c r="F57" s="257">
        <v>6814</v>
      </c>
      <c r="G57" s="257">
        <v>18078</v>
      </c>
      <c r="H57" s="257">
        <v>15033</v>
      </c>
      <c r="I57" s="257">
        <v>15790</v>
      </c>
    </row>
    <row r="58" spans="1:9" ht="12" customHeight="1" x14ac:dyDescent="0.2">
      <c r="A58" s="53">
        <v>2023</v>
      </c>
      <c r="B58" s="257">
        <v>73664</v>
      </c>
      <c r="C58" s="257">
        <v>2312</v>
      </c>
      <c r="D58" s="257">
        <v>6298</v>
      </c>
      <c r="E58" s="257">
        <v>65054</v>
      </c>
      <c r="F58" s="257">
        <v>13004</v>
      </c>
      <c r="G58" s="257">
        <v>12482</v>
      </c>
      <c r="H58" s="257">
        <v>14896</v>
      </c>
      <c r="I58" s="257">
        <v>13342</v>
      </c>
    </row>
    <row r="59" spans="1:9" ht="12" customHeight="1" x14ac:dyDescent="0.2">
      <c r="A59" s="397" t="s">
        <v>1204</v>
      </c>
      <c r="B59" s="257">
        <v>87572</v>
      </c>
      <c r="C59" s="252">
        <v>7653</v>
      </c>
      <c r="D59" s="252">
        <v>6239</v>
      </c>
      <c r="E59" s="252">
        <v>73680</v>
      </c>
      <c r="F59" s="252">
        <v>10024</v>
      </c>
      <c r="G59" s="252">
        <v>13801</v>
      </c>
      <c r="H59" s="252">
        <v>17729</v>
      </c>
      <c r="I59" s="252">
        <v>16131</v>
      </c>
    </row>
    <row r="60" spans="1:9" ht="45" customHeight="1" x14ac:dyDescent="0.2">
      <c r="A60" s="1016" t="s">
        <v>1220</v>
      </c>
      <c r="B60" s="1016"/>
      <c r="C60" s="1016"/>
      <c r="D60" s="1016"/>
      <c r="E60" s="1016"/>
      <c r="F60" s="1016"/>
      <c r="G60" s="1016"/>
      <c r="H60" s="1016"/>
      <c r="I60" s="1016"/>
    </row>
    <row r="61" spans="1:9" ht="12" customHeight="1" x14ac:dyDescent="0.2">
      <c r="A61" s="1000" t="s">
        <v>1086</v>
      </c>
      <c r="B61" s="1000"/>
      <c r="C61" s="1000"/>
      <c r="D61" s="1000"/>
      <c r="E61" s="1000"/>
      <c r="F61" s="1000"/>
      <c r="G61" s="1000"/>
      <c r="H61" s="1000"/>
      <c r="I61" s="1000"/>
    </row>
    <row r="62" spans="1:9" ht="12" customHeight="1" x14ac:dyDescent="0.2">
      <c r="A62" s="1000" t="s">
        <v>1099</v>
      </c>
      <c r="B62" s="1000"/>
      <c r="C62" s="1000"/>
      <c r="D62" s="1000"/>
      <c r="E62" s="1000"/>
      <c r="F62" s="1000"/>
      <c r="G62" s="1000"/>
      <c r="H62" s="1000"/>
      <c r="I62" s="1000"/>
    </row>
    <row r="63" spans="1:9" ht="12" customHeight="1" x14ac:dyDescent="0.2">
      <c r="A63" s="1000" t="s">
        <v>1012</v>
      </c>
      <c r="B63" s="1000"/>
      <c r="C63" s="1000"/>
      <c r="D63" s="1000"/>
      <c r="E63" s="1000"/>
      <c r="F63" s="1000"/>
      <c r="G63" s="1000"/>
      <c r="H63" s="1000"/>
      <c r="I63" s="1000"/>
    </row>
    <row r="64" spans="1:9" ht="12" customHeight="1" x14ac:dyDescent="0.2">
      <c r="A64" s="1000" t="s">
        <v>1010</v>
      </c>
      <c r="B64" s="1000"/>
      <c r="C64" s="1000"/>
      <c r="D64" s="1000"/>
      <c r="E64" s="1000"/>
      <c r="F64" s="1000"/>
      <c r="G64" s="1000"/>
      <c r="H64" s="1000"/>
      <c r="I64" s="1000"/>
    </row>
    <row r="65" spans="1:9" ht="12" customHeight="1" x14ac:dyDescent="0.2">
      <c r="A65" s="1000" t="s">
        <v>1005</v>
      </c>
      <c r="B65" s="1000"/>
      <c r="C65" s="1000"/>
      <c r="D65" s="1000"/>
      <c r="E65" s="1000"/>
      <c r="F65" s="1000"/>
      <c r="G65" s="1000"/>
      <c r="H65" s="1000"/>
      <c r="I65" s="1000"/>
    </row>
    <row r="66" spans="1:9" ht="12" customHeight="1" x14ac:dyDescent="0.2">
      <c r="A66" s="1000" t="s">
        <v>1006</v>
      </c>
      <c r="B66" s="1000"/>
      <c r="C66" s="1000"/>
      <c r="D66" s="1000"/>
      <c r="E66" s="1000"/>
      <c r="F66" s="1000"/>
      <c r="G66" s="1000"/>
      <c r="H66" s="1000"/>
      <c r="I66" s="1000"/>
    </row>
    <row r="67" spans="1:9" ht="12" customHeight="1" x14ac:dyDescent="0.2">
      <c r="A67" s="1000" t="s">
        <v>1136</v>
      </c>
      <c r="B67" s="1000"/>
      <c r="C67" s="1000"/>
      <c r="D67" s="1000"/>
      <c r="E67" s="1000"/>
      <c r="F67" s="1000"/>
      <c r="G67" s="1000"/>
      <c r="H67" s="1000"/>
      <c r="I67" s="1000"/>
    </row>
    <row r="76" spans="1:9" s="315" customFormat="1" ht="12" customHeight="1" x14ac:dyDescent="0.2">
      <c r="A76" s="274"/>
      <c r="B76" s="279"/>
      <c r="C76" s="279"/>
      <c r="D76" s="279"/>
      <c r="E76" s="279"/>
      <c r="F76" s="279"/>
      <c r="G76" s="279"/>
      <c r="H76" s="279"/>
      <c r="I76" s="279"/>
    </row>
    <row r="82" spans="1:9" ht="23.25" customHeight="1" x14ac:dyDescent="0.2">
      <c r="A82" s="1013" t="s">
        <v>1011</v>
      </c>
      <c r="B82" s="1013"/>
      <c r="C82" s="1013"/>
      <c r="D82" s="1013"/>
      <c r="E82" s="1013"/>
      <c r="F82" s="1013"/>
      <c r="G82" s="1013"/>
      <c r="H82" s="1013"/>
      <c r="I82" s="1013"/>
    </row>
    <row r="83" spans="1:9" ht="12" customHeight="1" x14ac:dyDescent="0.2">
      <c r="A83" s="90"/>
      <c r="B83" s="1031" t="s">
        <v>842</v>
      </c>
      <c r="C83" s="1059" t="s">
        <v>198</v>
      </c>
      <c r="D83" s="1059"/>
      <c r="E83" s="344"/>
      <c r="F83" s="1062" t="s">
        <v>871</v>
      </c>
      <c r="G83" s="1062"/>
      <c r="H83" s="339"/>
      <c r="I83" s="339"/>
    </row>
    <row r="84" spans="1:9" ht="12" customHeight="1" x14ac:dyDescent="0.2">
      <c r="A84" s="123"/>
      <c r="B84" s="1031"/>
      <c r="C84" s="1044" t="s">
        <v>1007</v>
      </c>
      <c r="D84" s="174"/>
      <c r="E84" s="1044" t="s">
        <v>60</v>
      </c>
      <c r="F84" s="80"/>
      <c r="G84" s="1044" t="s">
        <v>1008</v>
      </c>
      <c r="H84" s="1058" t="s">
        <v>35</v>
      </c>
      <c r="I84" s="1058"/>
    </row>
    <row r="85" spans="1:9" ht="12" customHeight="1" x14ac:dyDescent="0.2">
      <c r="A85" s="388" t="s">
        <v>850</v>
      </c>
      <c r="B85" s="1032"/>
      <c r="C85" s="1045"/>
      <c r="D85" s="388" t="s">
        <v>40</v>
      </c>
      <c r="E85" s="1045"/>
      <c r="F85" s="403" t="s">
        <v>869</v>
      </c>
      <c r="G85" s="1045"/>
      <c r="H85" s="403" t="s">
        <v>1009</v>
      </c>
      <c r="I85" s="100" t="s">
        <v>880</v>
      </c>
    </row>
    <row r="86" spans="1:9" ht="12" customHeight="1" x14ac:dyDescent="0.2">
      <c r="A86" s="53" t="s">
        <v>57</v>
      </c>
      <c r="B86" s="667">
        <f>AVERAGE(B17:B20)</f>
        <v>10275</v>
      </c>
      <c r="C86" s="667">
        <f t="shared" ref="C86:I86" si="0">AVERAGE(C17:C20)</f>
        <v>1675</v>
      </c>
      <c r="D86" s="667">
        <f t="shared" si="0"/>
        <v>100</v>
      </c>
      <c r="E86" s="667">
        <f t="shared" si="0"/>
        <v>4925</v>
      </c>
      <c r="F86" s="667" t="s">
        <v>194</v>
      </c>
      <c r="G86" s="667">
        <f t="shared" si="0"/>
        <v>1875</v>
      </c>
      <c r="H86" s="667">
        <f t="shared" si="0"/>
        <v>0</v>
      </c>
      <c r="I86" s="667">
        <f t="shared" si="0"/>
        <v>3450</v>
      </c>
    </row>
    <row r="87" spans="1:9" ht="12" customHeight="1" x14ac:dyDescent="0.2">
      <c r="A87" s="53" t="s">
        <v>179</v>
      </c>
      <c r="B87" s="668">
        <f>AVERAGE(B21:B25)</f>
        <v>60894.043065458398</v>
      </c>
      <c r="C87" s="668">
        <f t="shared" ref="C87:I87" si="1">AVERAGE(C21:C25)</f>
        <v>26546.799999999999</v>
      </c>
      <c r="D87" s="668">
        <f t="shared" si="1"/>
        <v>2041.2</v>
      </c>
      <c r="E87" s="668">
        <f t="shared" si="1"/>
        <v>24780</v>
      </c>
      <c r="F87" s="668">
        <f>AVERAGE(F24:F25)</f>
        <v>580.5</v>
      </c>
      <c r="G87" s="668">
        <f t="shared" si="1"/>
        <v>16287.525260489399</v>
      </c>
      <c r="H87" s="668">
        <f t="shared" si="1"/>
        <v>4253.2</v>
      </c>
      <c r="I87" s="668">
        <f t="shared" si="1"/>
        <v>9193.7999999999993</v>
      </c>
    </row>
    <row r="88" spans="1:9" ht="12" customHeight="1" x14ac:dyDescent="0.2">
      <c r="A88" s="53" t="s">
        <v>237</v>
      </c>
      <c r="B88" s="668">
        <f>AVERAGE(B26:B30)</f>
        <v>32352.439154362561</v>
      </c>
      <c r="C88" s="668">
        <f t="shared" ref="C88:I88" si="2">AVERAGE(C26:C30)</f>
        <v>4150.8</v>
      </c>
      <c r="D88" s="668">
        <f t="shared" si="2"/>
        <v>958</v>
      </c>
      <c r="E88" s="668">
        <f t="shared" si="2"/>
        <v>19360</v>
      </c>
      <c r="F88" s="668">
        <f t="shared" si="2"/>
        <v>663.6</v>
      </c>
      <c r="G88" s="668">
        <f t="shared" si="2"/>
        <v>6013.5737873219368</v>
      </c>
      <c r="H88" s="668">
        <f t="shared" si="2"/>
        <v>7326.6</v>
      </c>
      <c r="I88" s="668">
        <f t="shared" si="2"/>
        <v>10631</v>
      </c>
    </row>
    <row r="89" spans="1:9" ht="12" customHeight="1" x14ac:dyDescent="0.2">
      <c r="A89" s="53" t="s">
        <v>375</v>
      </c>
      <c r="B89" s="668">
        <f>AVERAGE(B31:B35)</f>
        <v>48787.463675492647</v>
      </c>
      <c r="C89" s="668">
        <f t="shared" ref="C89:I89" si="3">AVERAGE(C31:C35)</f>
        <v>2994.2</v>
      </c>
      <c r="D89" s="668">
        <f t="shared" si="3"/>
        <v>3110</v>
      </c>
      <c r="E89" s="668">
        <f t="shared" si="3"/>
        <v>34120</v>
      </c>
      <c r="F89" s="668">
        <f t="shared" si="3"/>
        <v>1897</v>
      </c>
      <c r="G89" s="668">
        <f t="shared" si="3"/>
        <v>9475.1605392701349</v>
      </c>
      <c r="H89" s="668">
        <f t="shared" si="3"/>
        <v>14052.4</v>
      </c>
      <c r="I89" s="668">
        <f t="shared" si="3"/>
        <v>11059</v>
      </c>
    </row>
    <row r="90" spans="1:9" ht="12" customHeight="1" x14ac:dyDescent="0.2">
      <c r="A90" s="53" t="s">
        <v>424</v>
      </c>
      <c r="B90" s="668">
        <f>AVERAGE(B36:B40)</f>
        <v>111514.83093217682</v>
      </c>
      <c r="C90" s="668">
        <f t="shared" ref="C90:I90" si="4">AVERAGE(C36:C40)</f>
        <v>10532</v>
      </c>
      <c r="D90" s="668">
        <f t="shared" si="4"/>
        <v>8612.42</v>
      </c>
      <c r="E90" s="668">
        <f t="shared" si="4"/>
        <v>68641.8</v>
      </c>
      <c r="F90" s="668">
        <f t="shared" si="4"/>
        <v>2790.6</v>
      </c>
      <c r="G90" s="668">
        <f t="shared" si="4"/>
        <v>23111.988206042683</v>
      </c>
      <c r="H90" s="668">
        <f t="shared" si="4"/>
        <v>24371.8</v>
      </c>
      <c r="I90" s="668">
        <f t="shared" si="4"/>
        <v>23404.6</v>
      </c>
    </row>
    <row r="91" spans="1:9" ht="12" customHeight="1" x14ac:dyDescent="0.2">
      <c r="A91" s="53" t="s">
        <v>719</v>
      </c>
      <c r="B91" s="668">
        <f>AVERAGE(B41:B45)</f>
        <v>71265.870247578685</v>
      </c>
      <c r="C91" s="668">
        <f t="shared" ref="C91:I91" si="5">AVERAGE(C41:C45)</f>
        <v>6763.6</v>
      </c>
      <c r="D91" s="668">
        <f t="shared" si="5"/>
        <v>2640.8</v>
      </c>
      <c r="E91" s="668">
        <f t="shared" si="5"/>
        <v>39363.4</v>
      </c>
      <c r="F91" s="668">
        <f t="shared" si="5"/>
        <v>2386.4</v>
      </c>
      <c r="G91" s="668">
        <f t="shared" si="5"/>
        <v>20511.198677603119</v>
      </c>
      <c r="H91" s="668">
        <f t="shared" si="5"/>
        <v>8419.4</v>
      </c>
      <c r="I91" s="668">
        <f t="shared" si="5"/>
        <v>21920.2</v>
      </c>
    </row>
    <row r="92" spans="1:9" ht="12" customHeight="1" x14ac:dyDescent="0.2">
      <c r="A92" s="53">
        <v>2011</v>
      </c>
      <c r="B92" s="668">
        <f t="shared" ref="B92:I103" si="6">B46</f>
        <v>87261.78366994625</v>
      </c>
      <c r="C92" s="668">
        <f t="shared" si="6"/>
        <v>7596</v>
      </c>
      <c r="D92" s="668">
        <f t="shared" si="6"/>
        <v>7232</v>
      </c>
      <c r="E92" s="668">
        <f t="shared" si="6"/>
        <v>58775</v>
      </c>
      <c r="F92" s="668">
        <f t="shared" si="6"/>
        <v>963</v>
      </c>
      <c r="G92" s="668">
        <f t="shared" si="6"/>
        <v>27569.48974138232</v>
      </c>
      <c r="H92" s="668">
        <f t="shared" si="6"/>
        <v>12399</v>
      </c>
      <c r="I92" s="668">
        <f t="shared" si="6"/>
        <v>24923</v>
      </c>
    </row>
    <row r="93" spans="1:9" ht="12" customHeight="1" x14ac:dyDescent="0.2">
      <c r="A93" s="53">
        <v>2012</v>
      </c>
      <c r="B93" s="668">
        <f t="shared" si="6"/>
        <v>63362.638826516595</v>
      </c>
      <c r="C93" s="668">
        <f t="shared" si="6"/>
        <v>5841</v>
      </c>
      <c r="D93" s="668">
        <f t="shared" si="6"/>
        <v>3850</v>
      </c>
      <c r="E93" s="668">
        <f t="shared" si="6"/>
        <v>44306</v>
      </c>
      <c r="F93" s="668">
        <f t="shared" si="6"/>
        <v>7490</v>
      </c>
      <c r="G93" s="668">
        <f t="shared" si="6"/>
        <v>14803.943629650679</v>
      </c>
      <c r="H93" s="668">
        <f t="shared" si="6"/>
        <v>12860</v>
      </c>
      <c r="I93" s="668">
        <f t="shared" si="6"/>
        <v>17052</v>
      </c>
    </row>
    <row r="94" spans="1:9" ht="12" customHeight="1" x14ac:dyDescent="0.2">
      <c r="A94" s="53">
        <v>2013</v>
      </c>
      <c r="B94" s="668">
        <f t="shared" si="6"/>
        <v>243508.03654054788</v>
      </c>
      <c r="C94" s="668">
        <f t="shared" si="6"/>
        <v>16947</v>
      </c>
      <c r="D94" s="668">
        <f t="shared" si="6"/>
        <v>10875.371903312616</v>
      </c>
      <c r="E94" s="668">
        <f t="shared" si="6"/>
        <v>187748</v>
      </c>
      <c r="F94" s="668">
        <f t="shared" si="6"/>
        <v>16508</v>
      </c>
      <c r="G94" s="668">
        <f t="shared" si="6"/>
        <v>52260.512416239479</v>
      </c>
      <c r="H94" s="668">
        <f t="shared" si="6"/>
        <v>65999</v>
      </c>
      <c r="I94" s="668">
        <f t="shared" si="6"/>
        <v>58045</v>
      </c>
    </row>
    <row r="95" spans="1:9" ht="12" customHeight="1" x14ac:dyDescent="0.2">
      <c r="A95" s="53">
        <v>2014</v>
      </c>
      <c r="B95" s="668">
        <f t="shared" si="6"/>
        <v>203733.72148757492</v>
      </c>
      <c r="C95" s="668">
        <f t="shared" si="6"/>
        <v>20902</v>
      </c>
      <c r="D95" s="668">
        <f t="shared" si="6"/>
        <v>9527.1855949101846</v>
      </c>
      <c r="E95" s="668">
        <f t="shared" si="6"/>
        <v>154971</v>
      </c>
      <c r="F95" s="668">
        <f t="shared" si="6"/>
        <v>16874</v>
      </c>
      <c r="G95" s="668">
        <f t="shared" si="6"/>
        <v>74476.809319183696</v>
      </c>
      <c r="H95" s="668">
        <f t="shared" si="6"/>
        <v>34996</v>
      </c>
      <c r="I95" s="668">
        <f t="shared" si="6"/>
        <v>34075</v>
      </c>
    </row>
    <row r="96" spans="1:9" ht="12" customHeight="1" x14ac:dyDescent="0.2">
      <c r="A96" s="53">
        <v>2015</v>
      </c>
      <c r="B96" s="668">
        <f t="shared" si="6"/>
        <v>170620.41727873698</v>
      </c>
      <c r="C96" s="668">
        <f t="shared" si="6"/>
        <v>14536</v>
      </c>
      <c r="D96" s="668">
        <f t="shared" si="6"/>
        <v>11910</v>
      </c>
      <c r="E96" s="668">
        <f t="shared" si="6"/>
        <v>123722</v>
      </c>
      <c r="F96" s="668">
        <f t="shared" si="6"/>
        <v>14037</v>
      </c>
      <c r="G96" s="668">
        <f t="shared" si="6"/>
        <v>56404.970370370371</v>
      </c>
      <c r="H96" s="668">
        <f t="shared" si="6"/>
        <v>31305</v>
      </c>
      <c r="I96" s="668">
        <f t="shared" si="6"/>
        <v>30744</v>
      </c>
    </row>
    <row r="97" spans="1:9" ht="12" customHeight="1" x14ac:dyDescent="0.2">
      <c r="A97" s="53">
        <v>2016</v>
      </c>
      <c r="B97" s="668">
        <f t="shared" si="6"/>
        <v>88299</v>
      </c>
      <c r="C97" s="668">
        <f t="shared" si="6"/>
        <v>9460</v>
      </c>
      <c r="D97" s="668">
        <f t="shared" si="6"/>
        <v>4526</v>
      </c>
      <c r="E97" s="668">
        <f t="shared" si="6"/>
        <v>59300</v>
      </c>
      <c r="F97" s="668">
        <f t="shared" si="6"/>
        <v>9476</v>
      </c>
      <c r="G97" s="668">
        <f t="shared" si="6"/>
        <v>28184</v>
      </c>
      <c r="H97" s="668">
        <f t="shared" si="6"/>
        <v>19290</v>
      </c>
      <c r="I97" s="668">
        <f t="shared" si="6"/>
        <v>15806</v>
      </c>
    </row>
    <row r="98" spans="1:9" ht="12" customHeight="1" x14ac:dyDescent="0.2">
      <c r="A98" s="53">
        <v>2017</v>
      </c>
      <c r="B98" s="668">
        <f t="shared" si="6"/>
        <v>47367</v>
      </c>
      <c r="C98" s="668">
        <f t="shared" si="6"/>
        <v>1087</v>
      </c>
      <c r="D98" s="668">
        <f t="shared" si="6"/>
        <v>5914</v>
      </c>
      <c r="E98" s="668">
        <f t="shared" si="6"/>
        <v>33820</v>
      </c>
      <c r="F98" s="668">
        <f t="shared" si="6"/>
        <v>5347</v>
      </c>
      <c r="G98" s="668">
        <f t="shared" si="6"/>
        <v>18598</v>
      </c>
      <c r="H98" s="668">
        <f t="shared" si="6"/>
        <v>6261</v>
      </c>
      <c r="I98" s="668">
        <f t="shared" si="6"/>
        <v>7750</v>
      </c>
    </row>
    <row r="99" spans="1:9" ht="12" customHeight="1" x14ac:dyDescent="0.2">
      <c r="A99" s="53">
        <v>2018</v>
      </c>
      <c r="B99" s="668">
        <f t="shared" si="6"/>
        <v>36009</v>
      </c>
      <c r="C99" s="668">
        <f t="shared" si="6"/>
        <v>440</v>
      </c>
      <c r="D99" s="668">
        <f t="shared" si="6"/>
        <v>951</v>
      </c>
      <c r="E99" s="668">
        <f t="shared" si="6"/>
        <v>27972</v>
      </c>
      <c r="F99" s="668">
        <f t="shared" si="6"/>
        <v>7623</v>
      </c>
      <c r="G99" s="668">
        <f t="shared" si="6"/>
        <v>14858</v>
      </c>
      <c r="H99" s="668">
        <f t="shared" si="6"/>
        <v>5646</v>
      </c>
      <c r="I99" s="668">
        <f t="shared" si="6"/>
        <v>6354</v>
      </c>
    </row>
    <row r="100" spans="1:9" ht="12" customHeight="1" x14ac:dyDescent="0.2">
      <c r="A100" s="53">
        <v>2019</v>
      </c>
      <c r="B100" s="668">
        <f t="shared" si="6"/>
        <v>58140</v>
      </c>
      <c r="C100" s="668">
        <f t="shared" si="6"/>
        <v>1457</v>
      </c>
      <c r="D100" s="668">
        <f t="shared" si="6"/>
        <v>2275</v>
      </c>
      <c r="E100" s="668">
        <f t="shared" si="6"/>
        <v>54380</v>
      </c>
      <c r="F100" s="668">
        <f t="shared" si="6"/>
        <v>5109</v>
      </c>
      <c r="G100" s="668">
        <f t="shared" si="6"/>
        <v>14978</v>
      </c>
      <c r="H100" s="668">
        <f t="shared" si="6"/>
        <v>15924</v>
      </c>
      <c r="I100" s="668">
        <f t="shared" si="6"/>
        <v>16636</v>
      </c>
    </row>
    <row r="101" spans="1:9" ht="12" customHeight="1" x14ac:dyDescent="0.2">
      <c r="A101" s="53">
        <v>2020</v>
      </c>
      <c r="B101" s="668">
        <f t="shared" si="6"/>
        <v>101928</v>
      </c>
      <c r="C101" s="668">
        <f t="shared" si="6"/>
        <v>7026</v>
      </c>
      <c r="D101" s="668">
        <f t="shared" si="6"/>
        <v>7184</v>
      </c>
      <c r="E101" s="668">
        <f t="shared" si="6"/>
        <v>87621</v>
      </c>
      <c r="F101" s="668">
        <f t="shared" si="6"/>
        <v>8325</v>
      </c>
      <c r="G101" s="668">
        <f t="shared" si="6"/>
        <v>31937</v>
      </c>
      <c r="H101" s="668">
        <f t="shared" si="6"/>
        <v>12357</v>
      </c>
      <c r="I101" s="668">
        <f t="shared" si="6"/>
        <v>17216</v>
      </c>
    </row>
    <row r="102" spans="1:9" ht="12" customHeight="1" x14ac:dyDescent="0.2">
      <c r="A102" s="53">
        <v>2021</v>
      </c>
      <c r="B102" s="668">
        <f t="shared" si="6"/>
        <v>66077</v>
      </c>
      <c r="C102" s="668">
        <f t="shared" si="6"/>
        <v>3694</v>
      </c>
      <c r="D102" s="668">
        <f t="shared" si="6"/>
        <v>3832</v>
      </c>
      <c r="E102" s="668">
        <f t="shared" si="6"/>
        <v>58551</v>
      </c>
      <c r="F102" s="668">
        <f t="shared" si="6"/>
        <v>8140</v>
      </c>
      <c r="G102" s="668">
        <f t="shared" si="6"/>
        <v>21019</v>
      </c>
      <c r="H102" s="668">
        <f t="shared" si="6"/>
        <v>11999</v>
      </c>
      <c r="I102" s="668">
        <f t="shared" si="6"/>
        <v>12645</v>
      </c>
    </row>
    <row r="103" spans="1:9" ht="12" customHeight="1" x14ac:dyDescent="0.2">
      <c r="A103" s="53">
        <v>2022</v>
      </c>
      <c r="B103" s="668">
        <f t="shared" si="6"/>
        <v>67661</v>
      </c>
      <c r="C103" s="668">
        <f t="shared" si="6"/>
        <v>2944</v>
      </c>
      <c r="D103" s="668">
        <f t="shared" si="6"/>
        <v>4766</v>
      </c>
      <c r="E103" s="668">
        <f t="shared" si="6"/>
        <v>59951</v>
      </c>
      <c r="F103" s="668">
        <f t="shared" si="6"/>
        <v>6814</v>
      </c>
      <c r="G103" s="668">
        <f t="shared" si="6"/>
        <v>18078</v>
      </c>
      <c r="H103" s="668">
        <f t="shared" si="6"/>
        <v>15033</v>
      </c>
      <c r="I103" s="668">
        <f t="shared" si="6"/>
        <v>15790</v>
      </c>
    </row>
    <row r="104" spans="1:9" ht="12" customHeight="1" x14ac:dyDescent="0.2">
      <c r="A104" s="53">
        <v>2023</v>
      </c>
      <c r="B104" s="668">
        <f t="shared" ref="B104:I105" si="7">B58</f>
        <v>73664</v>
      </c>
      <c r="C104" s="668">
        <f t="shared" si="7"/>
        <v>2312</v>
      </c>
      <c r="D104" s="668">
        <f t="shared" si="7"/>
        <v>6298</v>
      </c>
      <c r="E104" s="668">
        <f t="shared" si="7"/>
        <v>65054</v>
      </c>
      <c r="F104" s="668">
        <f t="shared" si="7"/>
        <v>13004</v>
      </c>
      <c r="G104" s="668">
        <f t="shared" si="7"/>
        <v>12482</v>
      </c>
      <c r="H104" s="668">
        <f t="shared" si="7"/>
        <v>14896</v>
      </c>
      <c r="I104" s="668">
        <f t="shared" si="7"/>
        <v>13342</v>
      </c>
    </row>
    <row r="105" spans="1:9" ht="12" customHeight="1" x14ac:dyDescent="0.2">
      <c r="A105" s="397" t="s">
        <v>1204</v>
      </c>
      <c r="B105" s="668">
        <f t="shared" si="7"/>
        <v>87572</v>
      </c>
      <c r="C105" s="668">
        <f t="shared" si="7"/>
        <v>7653</v>
      </c>
      <c r="D105" s="668">
        <f t="shared" si="7"/>
        <v>6239</v>
      </c>
      <c r="E105" s="668">
        <f t="shared" si="7"/>
        <v>73680</v>
      </c>
      <c r="F105" s="668">
        <f t="shared" si="7"/>
        <v>10024</v>
      </c>
      <c r="G105" s="668">
        <f t="shared" si="7"/>
        <v>13801</v>
      </c>
      <c r="H105" s="668">
        <f t="shared" si="7"/>
        <v>17729</v>
      </c>
      <c r="I105" s="668">
        <f t="shared" si="7"/>
        <v>16131</v>
      </c>
    </row>
    <row r="106" spans="1:9" ht="45" customHeight="1" x14ac:dyDescent="0.2">
      <c r="A106" s="1016" t="str">
        <f t="shared" ref="A106:A113" si="8">A60</f>
        <v>a/  Based on Columbia River fall Chinook database (Preliminary Big Sheets), WDFW, unpublished. Adult Aged fish.  The MCB stock includes Bonneville upriver brights (BUBs) and Pool upriver brights (PUBs).  A portion of the BUB stock includes lower river brights (LRBs) that spawn naturally downstream of Bonneville Dam.  In 2013, hatchery production of BUBs was discontinued and production shifted to PUB.  Since 2018, the MCB stock has consisted of PUB stock and the minor LRB component.</v>
      </c>
      <c r="B106" s="1016"/>
      <c r="C106" s="1016"/>
      <c r="D106" s="1016"/>
      <c r="E106" s="1016"/>
      <c r="F106" s="1016"/>
      <c r="G106" s="1016"/>
      <c r="H106" s="1016"/>
      <c r="I106" s="1016"/>
    </row>
    <row r="107" spans="1:9" ht="12.6" customHeight="1" x14ac:dyDescent="0.2">
      <c r="A107" s="657" t="str">
        <f t="shared" si="8"/>
        <v xml:space="preserve">b/ Mainstem and Select Areas downstream of Bonneville Dam. </v>
      </c>
      <c r="B107" s="657"/>
      <c r="C107" s="657"/>
      <c r="D107" s="657"/>
      <c r="E107" s="657"/>
      <c r="F107" s="657"/>
      <c r="G107" s="657"/>
      <c r="H107" s="657"/>
      <c r="I107" s="657"/>
    </row>
    <row r="108" spans="1:9" ht="12.6" customHeight="1" x14ac:dyDescent="0.2">
      <c r="A108" s="657" t="str">
        <f t="shared" si="8"/>
        <v>c/ Mainstem and tributary downstream of Bonneville Dam. 1982-88 includes catch from upriver sport.</v>
      </c>
      <c r="B108" s="657"/>
      <c r="C108" s="657"/>
      <c r="D108" s="657"/>
      <c r="E108" s="657"/>
      <c r="F108" s="657"/>
      <c r="G108" s="657"/>
      <c r="H108" s="657"/>
      <c r="I108" s="657"/>
    </row>
    <row r="109" spans="1:9" ht="12.6" customHeight="1" x14ac:dyDescent="0.2">
      <c r="A109" s="657" t="str">
        <f t="shared" si="8"/>
        <v>d/ Mainstem and tributary between Bonneville and McNary dam (Zone 6).  1982-88 catch from upriver sport included in lowe river sport catch.</v>
      </c>
      <c r="B109" s="657"/>
      <c r="C109" s="657"/>
      <c r="D109" s="657"/>
      <c r="E109" s="657"/>
      <c r="F109" s="657"/>
      <c r="G109" s="657"/>
      <c r="H109" s="657"/>
      <c r="I109" s="657"/>
    </row>
    <row r="110" spans="1:9" ht="12.6" customHeight="1" x14ac:dyDescent="0.2">
      <c r="A110" s="657" t="str">
        <f t="shared" si="8"/>
        <v>e/ Mainstem and tributary between Bonneville and McNary dam (Zone 6).  Includes commercial, ceremonial, and subsistence catch.</v>
      </c>
    </row>
    <row r="111" spans="1:9" ht="12.6" customHeight="1" x14ac:dyDescent="0.2">
      <c r="A111" s="657" t="str">
        <f t="shared" si="8"/>
        <v>f/ Includes Little White Salmon, Klickitat, and Umatilla rivers.</v>
      </c>
    </row>
    <row r="112" spans="1:9" ht="12.6" customHeight="1" x14ac:dyDescent="0.2">
      <c r="A112" s="657" t="str">
        <f t="shared" si="8"/>
        <v xml:space="preserve">g/  Includes Little White Salmon, Bonneville, Umatilla, and Klickitat hatcheries. </v>
      </c>
    </row>
    <row r="113" spans="1:1" ht="12.6" customHeight="1" x14ac:dyDescent="0.2">
      <c r="A113" s="657" t="str">
        <f t="shared" si="8"/>
        <v>h/  Preliminary estimates based on in-season run updates.</v>
      </c>
    </row>
  </sheetData>
  <customSheetViews>
    <customSheetView guid="{951E20F6-66AF-4739-924D-9C0B166AA065}" showPageBreaks="1" showGridLines="0" showRuler="0">
      <pane ySplit="6" topLeftCell="A109" activePane="bottomLeft" state="frozen"/>
      <selection pane="bottomLeft" activeCell="C5" sqref="C5:C6"/>
      <pageMargins left="1" right="1" top="1" bottom="1" header="0.5" footer="0.5"/>
      <pageSetup orientation="landscape" r:id="rId1"/>
      <headerFooter alignWithMargins="0"/>
    </customSheetView>
    <customSheetView guid="{56968ECB-F4FE-477A-8A39-9E820F23F3B6}" showGridLines="0">
      <pane ySplit="6" topLeftCell="A7" activePane="bottomLeft" state="frozen"/>
      <selection pane="bottomLeft" activeCell="A7" sqref="A7"/>
      <pageMargins left="1" right="1" top="1" bottom="1" header="0.5" footer="0.5"/>
      <pageSetup orientation="landscape" r:id="rId2"/>
      <headerFooter alignWithMargins="0"/>
    </customSheetView>
    <customSheetView guid="{8B1E0859-77EF-4DDB-A81F-104DBA348B31}" showPageBreaks="1" showGridLines="0" printArea="1">
      <pane ySplit="6" topLeftCell="A7" activePane="bottomLeft" state="frozen"/>
      <selection pane="bottomLeft" activeCell="A7" sqref="A7"/>
      <pageMargins left="1" right="1" top="1" bottom="1" header="0.5" footer="0.5"/>
      <pageSetup orientation="landscape" r:id="rId3"/>
      <headerFooter alignWithMargins="0"/>
    </customSheetView>
    <customSheetView guid="{5AF37BD3-DE11-4EB0-B468-40F0C613EAAC}" showPageBreaks="1" showGridLines="0" printArea="1" showRuler="0">
      <pane ySplit="6" topLeftCell="A94" activePane="bottomLeft" state="frozen"/>
      <selection pane="bottomLeft" activeCell="A121" sqref="A121:J121"/>
      <pageMargins left="1" right="1" top="1" bottom="1" header="0.5" footer="0.5"/>
      <pageSetup orientation="landscape" r:id="rId4"/>
      <headerFooter alignWithMargins="0"/>
    </customSheetView>
    <customSheetView guid="{4E64E44E-C413-40AC-A3E9-46A65E2E50C1}" showPageBreaks="1" showGridLines="0" printArea="1" showRuler="0">
      <pane ySplit="6" topLeftCell="A7" activePane="bottomLeft" state="frozen"/>
      <selection pane="bottomLeft" activeCell="A7" sqref="A7"/>
      <pageMargins left="1" right="1" top="1" bottom="1" header="0.5" footer="0.5"/>
      <pageSetup orientation="landscape" r:id="rId5"/>
      <headerFooter alignWithMargins="0"/>
    </customSheetView>
    <customSheetView guid="{CBDD6A68-2B40-41C7-BE8F-235A878832D4}" showGridLines="0" showRuler="0">
      <pane ySplit="6" topLeftCell="A94" activePane="bottomLeft" state="frozen"/>
      <selection pane="bottomLeft" activeCell="A124" sqref="A96:J124"/>
      <pageMargins left="1" right="1" top="1" bottom="1" header="0.5" footer="0.5"/>
      <pageSetup orientation="landscape" r:id="rId6"/>
      <headerFooter alignWithMargins="0"/>
    </customSheetView>
    <customSheetView guid="{1BB9C890-5E21-46C2-BAFE-D361E72979A8}" showPageBreaks="1" showGridLines="0" printArea="1" showRuler="0">
      <pane ySplit="6" topLeftCell="A94" activePane="bottomLeft" state="frozen"/>
      <selection pane="bottomLeft" activeCell="A124" sqref="A96:J124"/>
      <pageMargins left="1" right="1" top="1" bottom="1" header="0.5" footer="0.5"/>
      <pageSetup orientation="landscape" r:id="rId7"/>
      <headerFooter alignWithMargins="0"/>
    </customSheetView>
    <customSheetView guid="{622B48C2-7B56-4B1F-A7B4-4660CCA8C989}" showPageBreaks="1" showGridLines="0" printArea="1" showRuler="0">
      <pane ySplit="5" topLeftCell="A99" activePane="bottomLeft" state="frozen"/>
      <selection pane="bottomLeft" activeCell="D123" sqref="D123"/>
      <pageMargins left="1" right="1" top="1" bottom="1" header="0.5" footer="0.5"/>
      <pageSetup orientation="landscape" r:id="rId8"/>
      <headerFooter alignWithMargins="0"/>
    </customSheetView>
    <customSheetView guid="{BBF7E6D9-D6DC-4A8E-B6D8-078D86A9ABA9}" showPageBreaks="1" showGridLines="0" showRuler="0">
      <pane ySplit="6" topLeftCell="A7" activePane="bottomLeft" state="frozen"/>
      <selection pane="bottomLeft" activeCell="A7" sqref="A7"/>
      <pageMargins left="1" right="1" top="1" bottom="1" header="0.5" footer="0.5"/>
      <pageSetup orientation="landscape" r:id="rId9"/>
      <headerFooter alignWithMargins="0"/>
    </customSheetView>
    <customSheetView guid="{CD5E8C7E-750A-46DA-942B-F5133C1E4099}" showPageBreaks="1" showGridLines="0" showRuler="0">
      <pane ySplit="6" topLeftCell="A7" activePane="bottomLeft" state="frozen"/>
      <selection pane="bottomLeft" activeCell="A7" sqref="A7"/>
      <pageMargins left="1" right="1" top="1" bottom="1" header="0.5" footer="0.5"/>
      <pageSetup orientation="landscape" r:id="rId10"/>
      <headerFooter alignWithMargins="0"/>
    </customSheetView>
    <customSheetView guid="{5AE94949-FC73-44C2-96F8-94154186EF22}" showPageBreaks="1" showGridLines="0" showRuler="0">
      <pane ySplit="6" topLeftCell="A7" activePane="bottomLeft" state="frozen"/>
      <selection pane="bottomLeft" activeCell="A7" sqref="A7"/>
      <pageMargins left="1" right="1" top="1" bottom="1" header="0.5" footer="0.5"/>
      <pageSetup orientation="landscape" r:id="rId11"/>
      <headerFooter alignWithMargins="0"/>
    </customSheetView>
    <customSheetView guid="{803B97A9-0AF5-4FA4-9F0C-810C2BEAFCD3}" showPageBreaks="1" showGridLines="0" showRuler="0">
      <pane ySplit="6" topLeftCell="A109" activePane="bottomLeft" state="frozen"/>
      <selection pane="bottomLeft" activeCell="C5" sqref="C5:C6"/>
      <pageMargins left="1" right="1" top="1" bottom="1" header="0.5" footer="0.5"/>
      <pageSetup orientation="landscape" r:id="rId12"/>
      <headerFooter alignWithMargins="0"/>
    </customSheetView>
    <customSheetView guid="{EF5D9E67-CDBC-4DA7-AF4B-457CDBE1825C}" showGridLines="0" printArea="1">
      <pane ySplit="6" topLeftCell="A7" activePane="bottomLeft" state="frozen"/>
      <selection pane="bottomLeft" activeCell="A7" sqref="A7"/>
      <pageMargins left="1" right="1" top="1" bottom="1" header="0.5" footer="0.5"/>
      <pageSetup orientation="landscape" r:id="rId13"/>
      <headerFooter alignWithMargins="0"/>
    </customSheetView>
  </customSheetViews>
  <mergeCells count="25">
    <mergeCell ref="A106:I106"/>
    <mergeCell ref="A64:I64"/>
    <mergeCell ref="A65:I65"/>
    <mergeCell ref="A66:I66"/>
    <mergeCell ref="A67:I67"/>
    <mergeCell ref="A82:I82"/>
    <mergeCell ref="B83:B85"/>
    <mergeCell ref="C83:D83"/>
    <mergeCell ref="F83:G83"/>
    <mergeCell ref="E84:E85"/>
    <mergeCell ref="G84:G85"/>
    <mergeCell ref="C84:C85"/>
    <mergeCell ref="H84:I84"/>
    <mergeCell ref="A2:I2"/>
    <mergeCell ref="A60:I60"/>
    <mergeCell ref="A61:I61"/>
    <mergeCell ref="A62:I62"/>
    <mergeCell ref="A63:I63"/>
    <mergeCell ref="B3:B5"/>
    <mergeCell ref="C3:D3"/>
    <mergeCell ref="E4:E5"/>
    <mergeCell ref="F3:G3"/>
    <mergeCell ref="G4:G5"/>
    <mergeCell ref="H4:I4"/>
    <mergeCell ref="C4:C5"/>
  </mergeCells>
  <phoneticPr fontId="0" type="noConversion"/>
  <pageMargins left="1" right="1" top="1" bottom="1" header="0.5" footer="0.5"/>
  <pageSetup orientation="landscape" r:id="rId1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XFD129"/>
  <sheetViews>
    <sheetView showGridLines="0" zoomScale="115" zoomScaleNormal="115" zoomScaleSheetLayoutView="145" workbookViewId="0">
      <pane xSplit="1" ySplit="5" topLeftCell="B84" activePane="bottomRight" state="frozen"/>
      <selection activeCell="R23" sqref="R23"/>
      <selection pane="topRight" activeCell="R23" sqref="R23"/>
      <selection pane="bottomLeft" activeCell="R23" sqref="R23"/>
      <selection pane="bottomRight" activeCell="O10" sqref="O10"/>
    </sheetView>
  </sheetViews>
  <sheetFormatPr defaultColWidth="9.109375" defaultRowHeight="12" customHeight="1" x14ac:dyDescent="0.2"/>
  <cols>
    <col min="1" max="1" width="9.6640625" style="63" customWidth="1"/>
    <col min="2" max="2" width="8" style="95" customWidth="1"/>
    <col min="3" max="3" width="10.33203125" style="95" customWidth="1"/>
    <col min="4" max="4" width="10.44140625" style="95" customWidth="1"/>
    <col min="5" max="5" width="9.109375" style="95" customWidth="1"/>
    <col min="6" max="6" width="10.88671875" style="95" customWidth="1"/>
    <col min="7" max="7" width="10.33203125" style="95" customWidth="1"/>
    <col min="8" max="8" width="13.109375" style="95" customWidth="1"/>
    <col min="9" max="9" width="10.5546875" style="95" bestFit="1" customWidth="1"/>
    <col min="10" max="10" width="9.33203125" style="95" bestFit="1" customWidth="1"/>
    <col min="11" max="11" width="9.44140625" style="95" customWidth="1"/>
    <col min="12" max="12" width="9" style="95" bestFit="1" customWidth="1"/>
    <col min="13" max="13" width="8.33203125" style="95" customWidth="1"/>
    <col min="14" max="15" width="7.109375" style="95" customWidth="1"/>
    <col min="16" max="16" width="7.6640625" style="95" customWidth="1"/>
    <col min="17" max="16384" width="9.109375" style="123"/>
  </cols>
  <sheetData>
    <row r="1" spans="1:38" ht="24" customHeight="1" x14ac:dyDescent="0.2">
      <c r="A1" s="1013" t="s">
        <v>898</v>
      </c>
      <c r="B1" s="1013"/>
      <c r="C1" s="1013"/>
      <c r="D1" s="1013"/>
      <c r="E1" s="1013"/>
      <c r="F1" s="1013"/>
      <c r="G1" s="1013"/>
      <c r="H1" s="1013"/>
      <c r="I1" s="1013"/>
      <c r="J1" s="1013"/>
      <c r="K1" s="1013"/>
      <c r="L1" s="1013"/>
      <c r="M1" s="348"/>
      <c r="N1" s="348"/>
      <c r="O1" s="348"/>
      <c r="P1" s="348"/>
    </row>
    <row r="2" spans="1:38" ht="12" customHeight="1" x14ac:dyDescent="0.25">
      <c r="A2" s="343"/>
      <c r="B2" s="349"/>
      <c r="C2" s="349"/>
      <c r="D2" s="174"/>
      <c r="E2" s="349"/>
      <c r="F2" s="349"/>
      <c r="G2" s="349"/>
      <c r="H2" s="1066" t="s">
        <v>35</v>
      </c>
      <c r="I2" s="1066"/>
      <c r="J2" s="1066"/>
      <c r="K2" s="1066"/>
      <c r="L2" s="1066"/>
      <c r="M2" s="349"/>
      <c r="N2"/>
      <c r="O2"/>
      <c r="P2" s="1044"/>
      <c r="AG2"/>
      <c r="AH2"/>
      <c r="AI2"/>
      <c r="AJ2"/>
      <c r="AK2"/>
      <c r="AL2"/>
    </row>
    <row r="3" spans="1:38" ht="12" customHeight="1" x14ac:dyDescent="0.25">
      <c r="A3" s="53"/>
      <c r="B3" s="1031" t="s">
        <v>842</v>
      </c>
      <c r="C3" s="1059" t="s">
        <v>198</v>
      </c>
      <c r="D3" s="1059"/>
      <c r="E3" s="52"/>
      <c r="F3" s="1062" t="s">
        <v>871</v>
      </c>
      <c r="G3" s="1062"/>
      <c r="H3" s="1044" t="s">
        <v>870</v>
      </c>
      <c r="I3" s="1044" t="s">
        <v>1014</v>
      </c>
      <c r="J3" s="1063" t="s">
        <v>1015</v>
      </c>
      <c r="K3" s="1044" t="s">
        <v>892</v>
      </c>
      <c r="L3" s="1044" t="s">
        <v>872</v>
      </c>
      <c r="M3" s="76"/>
      <c r="N3" s="764"/>
      <c r="O3" s="174"/>
      <c r="P3" s="1044"/>
      <c r="AG3"/>
      <c r="AH3"/>
      <c r="AI3"/>
      <c r="AJ3"/>
      <c r="AK3"/>
      <c r="AL3"/>
    </row>
    <row r="4" spans="1:38" ht="11.25" customHeight="1" x14ac:dyDescent="0.25">
      <c r="A4" s="1009" t="s">
        <v>868</v>
      </c>
      <c r="B4" s="1031"/>
      <c r="C4" s="1044" t="s">
        <v>1007</v>
      </c>
      <c r="D4" s="174"/>
      <c r="E4" s="1044" t="s">
        <v>33</v>
      </c>
      <c r="F4" s="80"/>
      <c r="G4" s="1044" t="s">
        <v>1008</v>
      </c>
      <c r="H4" s="1044"/>
      <c r="I4" s="1044"/>
      <c r="J4" s="1063"/>
      <c r="K4" s="1044"/>
      <c r="L4" s="1044"/>
      <c r="M4" s="1044"/>
      <c r="N4" s="764"/>
      <c r="O4" s="174"/>
      <c r="P4" s="1044"/>
    </row>
    <row r="5" spans="1:38" ht="11.25" customHeight="1" x14ac:dyDescent="0.25">
      <c r="A5" s="1029"/>
      <c r="B5" s="1032"/>
      <c r="C5" s="1045"/>
      <c r="D5" s="388" t="s">
        <v>40</v>
      </c>
      <c r="E5" s="1045"/>
      <c r="F5" s="403" t="s">
        <v>869</v>
      </c>
      <c r="G5" s="1045"/>
      <c r="H5" s="1045"/>
      <c r="I5" s="1045"/>
      <c r="J5" s="1064"/>
      <c r="K5" s="1045"/>
      <c r="L5" s="1045"/>
      <c r="M5" s="1044"/>
      <c r="N5" s="764"/>
      <c r="O5" s="174"/>
      <c r="P5" s="1044"/>
    </row>
    <row r="6" spans="1:38" ht="12" customHeight="1" x14ac:dyDescent="0.2">
      <c r="A6" s="90">
        <v>1971</v>
      </c>
      <c r="B6" s="312">
        <v>110500</v>
      </c>
      <c r="C6" s="312">
        <v>29300</v>
      </c>
      <c r="D6" s="312">
        <v>3100</v>
      </c>
      <c r="E6" s="312">
        <v>80400</v>
      </c>
      <c r="F6" s="671"/>
      <c r="G6" s="312">
        <v>35100</v>
      </c>
      <c r="H6" s="313" t="s">
        <v>304</v>
      </c>
      <c r="I6" s="312">
        <v>39500</v>
      </c>
      <c r="J6" s="312" t="s">
        <v>304</v>
      </c>
      <c r="K6" s="312" t="s">
        <v>304</v>
      </c>
      <c r="L6" s="312" t="s">
        <v>304</v>
      </c>
      <c r="M6" s="256"/>
      <c r="N6" s="256"/>
      <c r="O6" s="256"/>
      <c r="P6" s="256"/>
    </row>
    <row r="7" spans="1:38" ht="12" customHeight="1" x14ac:dyDescent="0.2">
      <c r="A7" s="90">
        <v>1972</v>
      </c>
      <c r="B7" s="312">
        <v>110500</v>
      </c>
      <c r="C7" s="312">
        <v>29300</v>
      </c>
      <c r="D7" s="312">
        <v>3100</v>
      </c>
      <c r="E7" s="312">
        <v>80400</v>
      </c>
      <c r="F7" s="671"/>
      <c r="G7" s="312">
        <v>35100</v>
      </c>
      <c r="H7" s="313" t="s">
        <v>304</v>
      </c>
      <c r="I7" s="312">
        <v>39500</v>
      </c>
      <c r="J7" s="312" t="s">
        <v>304</v>
      </c>
      <c r="K7" s="312" t="s">
        <v>304</v>
      </c>
      <c r="L7" s="312" t="s">
        <v>304</v>
      </c>
      <c r="M7" s="256"/>
      <c r="N7" s="256"/>
      <c r="O7" s="256"/>
      <c r="P7" s="256"/>
    </row>
    <row r="8" spans="1:38" ht="12" customHeight="1" x14ac:dyDescent="0.2">
      <c r="A8" s="90">
        <v>1973</v>
      </c>
      <c r="B8" s="312">
        <v>110500</v>
      </c>
      <c r="C8" s="312">
        <v>29300</v>
      </c>
      <c r="D8" s="312">
        <v>3100</v>
      </c>
      <c r="E8" s="312">
        <v>80400</v>
      </c>
      <c r="F8" s="671"/>
      <c r="G8" s="312">
        <v>35100</v>
      </c>
      <c r="H8" s="313" t="s">
        <v>304</v>
      </c>
      <c r="I8" s="312">
        <v>39500</v>
      </c>
      <c r="J8" s="312" t="s">
        <v>304</v>
      </c>
      <c r="K8" s="312" t="s">
        <v>304</v>
      </c>
      <c r="L8" s="312" t="s">
        <v>304</v>
      </c>
      <c r="M8" s="256"/>
      <c r="N8" s="256"/>
      <c r="O8" s="256"/>
      <c r="P8" s="256"/>
    </row>
    <row r="9" spans="1:38" ht="12" customHeight="1" x14ac:dyDescent="0.2">
      <c r="A9" s="90">
        <v>1974</v>
      </c>
      <c r="B9" s="312">
        <v>110500</v>
      </c>
      <c r="C9" s="312">
        <v>29300</v>
      </c>
      <c r="D9" s="312">
        <v>3100</v>
      </c>
      <c r="E9" s="312">
        <v>80400</v>
      </c>
      <c r="F9" s="671"/>
      <c r="G9" s="312">
        <v>35100</v>
      </c>
      <c r="H9" s="313" t="s">
        <v>304</v>
      </c>
      <c r="I9" s="312">
        <v>39500</v>
      </c>
      <c r="J9" s="312" t="s">
        <v>304</v>
      </c>
      <c r="K9" s="312" t="s">
        <v>304</v>
      </c>
      <c r="L9" s="312" t="s">
        <v>304</v>
      </c>
      <c r="M9" s="256"/>
      <c r="N9" s="256"/>
      <c r="O9" s="256"/>
      <c r="P9" s="256"/>
    </row>
    <row r="10" spans="1:38" ht="12" customHeight="1" x14ac:dyDescent="0.2">
      <c r="A10" s="90">
        <v>1975</v>
      </c>
      <c r="B10" s="312">
        <v>110500</v>
      </c>
      <c r="C10" s="312">
        <v>29300</v>
      </c>
      <c r="D10" s="312">
        <v>3100</v>
      </c>
      <c r="E10" s="312">
        <v>80400</v>
      </c>
      <c r="F10" s="671"/>
      <c r="G10" s="312">
        <v>35100</v>
      </c>
      <c r="H10" s="313" t="s">
        <v>304</v>
      </c>
      <c r="I10" s="312">
        <v>39500</v>
      </c>
      <c r="J10" s="312" t="s">
        <v>304</v>
      </c>
      <c r="K10" s="312" t="s">
        <v>304</v>
      </c>
      <c r="L10" s="312" t="s">
        <v>304</v>
      </c>
      <c r="M10" s="256"/>
      <c r="N10" s="256"/>
      <c r="O10" s="256"/>
      <c r="P10" s="256"/>
    </row>
    <row r="11" spans="1:38" ht="12" customHeight="1" x14ac:dyDescent="0.2">
      <c r="A11" s="90">
        <v>1976</v>
      </c>
      <c r="B11" s="156">
        <v>115100</v>
      </c>
      <c r="C11" s="156">
        <v>28000</v>
      </c>
      <c r="D11" s="156">
        <v>2100</v>
      </c>
      <c r="E11" s="156">
        <v>86600</v>
      </c>
      <c r="F11" s="671"/>
      <c r="G11" s="156">
        <v>55900</v>
      </c>
      <c r="H11" s="157" t="s">
        <v>304</v>
      </c>
      <c r="I11" s="156">
        <v>28800</v>
      </c>
      <c r="J11" s="156" t="s">
        <v>304</v>
      </c>
      <c r="K11" s="156">
        <v>470</v>
      </c>
      <c r="L11" s="156">
        <v>470</v>
      </c>
      <c r="M11" s="256"/>
      <c r="N11" s="256"/>
      <c r="O11" s="256"/>
      <c r="P11" s="256"/>
    </row>
    <row r="12" spans="1:38" ht="12" customHeight="1" x14ac:dyDescent="0.2">
      <c r="A12" s="162">
        <v>1977</v>
      </c>
      <c r="B12" s="156">
        <v>95100</v>
      </c>
      <c r="C12" s="156">
        <v>28800</v>
      </c>
      <c r="D12" s="156">
        <v>700</v>
      </c>
      <c r="E12" s="156">
        <v>65900</v>
      </c>
      <c r="F12" s="671"/>
      <c r="G12" s="156">
        <v>29000</v>
      </c>
      <c r="H12" s="157">
        <v>7902.5194688319998</v>
      </c>
      <c r="I12" s="156">
        <v>37600</v>
      </c>
      <c r="J12" s="156" t="s">
        <v>304</v>
      </c>
      <c r="K12" s="156">
        <v>600</v>
      </c>
      <c r="L12" s="156">
        <v>600</v>
      </c>
      <c r="M12" s="256"/>
      <c r="N12" s="256"/>
      <c r="O12" s="256"/>
      <c r="P12" s="256"/>
    </row>
    <row r="13" spans="1:38" ht="12" customHeight="1" x14ac:dyDescent="0.2">
      <c r="A13" s="162">
        <v>1978</v>
      </c>
      <c r="B13" s="156">
        <v>85300</v>
      </c>
      <c r="C13" s="156">
        <v>16300</v>
      </c>
      <c r="D13" s="156">
        <v>700</v>
      </c>
      <c r="E13" s="156">
        <v>68700</v>
      </c>
      <c r="F13" s="671"/>
      <c r="G13" s="156">
        <v>32600</v>
      </c>
      <c r="H13" s="157">
        <v>5393.4767177060003</v>
      </c>
      <c r="I13" s="156">
        <v>27900</v>
      </c>
      <c r="J13" s="156" t="s">
        <v>304</v>
      </c>
      <c r="K13" s="156">
        <v>640</v>
      </c>
      <c r="L13" s="156">
        <v>640</v>
      </c>
      <c r="M13" s="256"/>
      <c r="N13" s="256"/>
      <c r="O13" s="256"/>
      <c r="P13" s="256"/>
    </row>
    <row r="14" spans="1:38" ht="12" customHeight="1" x14ac:dyDescent="0.2">
      <c r="A14" s="162">
        <v>1979</v>
      </c>
      <c r="B14" s="156">
        <v>89200</v>
      </c>
      <c r="C14" s="156">
        <v>17700</v>
      </c>
      <c r="D14" s="156">
        <v>500</v>
      </c>
      <c r="E14" s="156">
        <v>71200</v>
      </c>
      <c r="F14" s="671"/>
      <c r="G14" s="156">
        <v>32500</v>
      </c>
      <c r="H14" s="157">
        <v>5125.5863832039995</v>
      </c>
      <c r="I14" s="156">
        <v>31200</v>
      </c>
      <c r="J14" s="156" t="s">
        <v>304</v>
      </c>
      <c r="K14" s="156">
        <v>500</v>
      </c>
      <c r="L14" s="156">
        <v>500</v>
      </c>
      <c r="M14" s="256"/>
      <c r="N14" s="256"/>
      <c r="O14" s="256"/>
      <c r="P14" s="256"/>
    </row>
    <row r="15" spans="1:38" ht="12" customHeight="1" x14ac:dyDescent="0.2">
      <c r="A15" s="162">
        <v>1980</v>
      </c>
      <c r="B15" s="156">
        <v>76806</v>
      </c>
      <c r="C15" s="156">
        <v>5100</v>
      </c>
      <c r="D15" s="156">
        <v>900</v>
      </c>
      <c r="E15" s="156">
        <v>69400</v>
      </c>
      <c r="F15" s="671"/>
      <c r="G15" s="156">
        <v>10800</v>
      </c>
      <c r="H15" s="157">
        <v>4105.6361747400006</v>
      </c>
      <c r="I15" s="156">
        <v>29900</v>
      </c>
      <c r="J15" s="156" t="s">
        <v>304</v>
      </c>
      <c r="K15" s="156">
        <v>455</v>
      </c>
      <c r="L15" s="156">
        <v>450</v>
      </c>
      <c r="M15" s="256"/>
      <c r="N15" s="256"/>
      <c r="O15" s="256"/>
      <c r="P15" s="256"/>
    </row>
    <row r="16" spans="1:38" ht="12" customHeight="1" x14ac:dyDescent="0.2">
      <c r="A16" s="162">
        <v>1981</v>
      </c>
      <c r="B16" s="156">
        <v>66603</v>
      </c>
      <c r="C16" s="156">
        <v>2400</v>
      </c>
      <c r="D16" s="156">
        <v>700</v>
      </c>
      <c r="E16" s="156">
        <v>62800</v>
      </c>
      <c r="F16" s="671"/>
      <c r="G16" s="156">
        <v>14200</v>
      </c>
      <c r="H16" s="157">
        <v>6069.5929169440005</v>
      </c>
      <c r="I16" s="156">
        <v>21100</v>
      </c>
      <c r="J16" s="156" t="s">
        <v>304</v>
      </c>
      <c r="K16" s="156">
        <v>337</v>
      </c>
      <c r="L16" s="156">
        <v>340</v>
      </c>
      <c r="M16" s="256"/>
      <c r="N16" s="256"/>
      <c r="O16" s="256"/>
      <c r="P16" s="256"/>
    </row>
    <row r="17" spans="1:16" ht="12" customHeight="1" x14ac:dyDescent="0.2">
      <c r="A17" s="162">
        <v>1982</v>
      </c>
      <c r="B17" s="156">
        <v>78979</v>
      </c>
      <c r="C17" s="156">
        <v>4500</v>
      </c>
      <c r="D17" s="156">
        <v>200</v>
      </c>
      <c r="E17" s="156">
        <v>71800</v>
      </c>
      <c r="F17" s="671"/>
      <c r="G17" s="156">
        <v>7000</v>
      </c>
      <c r="H17" s="157">
        <v>5513</v>
      </c>
      <c r="I17" s="156">
        <v>31100</v>
      </c>
      <c r="J17" s="156" t="s">
        <v>304</v>
      </c>
      <c r="K17" s="156">
        <v>724</v>
      </c>
      <c r="L17" s="156">
        <v>720</v>
      </c>
      <c r="M17" s="256"/>
      <c r="N17" s="256"/>
      <c r="O17" s="256"/>
      <c r="P17" s="256"/>
    </row>
    <row r="18" spans="1:16" ht="12" customHeight="1" x14ac:dyDescent="0.2">
      <c r="A18" s="162">
        <v>1983</v>
      </c>
      <c r="B18" s="156">
        <v>86051</v>
      </c>
      <c r="C18" s="156">
        <v>4300</v>
      </c>
      <c r="D18" s="156">
        <v>700</v>
      </c>
      <c r="E18" s="156">
        <v>78000</v>
      </c>
      <c r="F18" s="671"/>
      <c r="G18" s="156">
        <v>18100</v>
      </c>
      <c r="H18" s="157">
        <v>5490.8021655140001</v>
      </c>
      <c r="I18" s="156">
        <v>48700</v>
      </c>
      <c r="J18" s="156" t="s">
        <v>304</v>
      </c>
      <c r="K18" s="156">
        <v>535</v>
      </c>
      <c r="L18" s="156">
        <v>428</v>
      </c>
      <c r="M18" s="256"/>
      <c r="N18" s="256"/>
      <c r="O18" s="256"/>
      <c r="P18" s="256"/>
    </row>
    <row r="19" spans="1:16" ht="12" customHeight="1" x14ac:dyDescent="0.2">
      <c r="A19" s="162">
        <v>1984</v>
      </c>
      <c r="B19" s="156">
        <v>131369</v>
      </c>
      <c r="C19" s="156">
        <v>23700</v>
      </c>
      <c r="D19" s="156">
        <v>4400</v>
      </c>
      <c r="E19" s="156">
        <v>101400</v>
      </c>
      <c r="F19" s="671"/>
      <c r="G19" s="156">
        <v>35100</v>
      </c>
      <c r="H19" s="157">
        <v>2779</v>
      </c>
      <c r="I19" s="156">
        <v>61000</v>
      </c>
      <c r="J19" s="156" t="s">
        <v>304</v>
      </c>
      <c r="K19" s="156">
        <v>637</v>
      </c>
      <c r="L19" s="156">
        <v>324</v>
      </c>
      <c r="M19" s="256"/>
      <c r="N19" s="256"/>
      <c r="O19" s="256"/>
      <c r="P19" s="256"/>
    </row>
    <row r="20" spans="1:16" ht="12" customHeight="1" x14ac:dyDescent="0.2">
      <c r="A20" s="162">
        <v>1985</v>
      </c>
      <c r="B20" s="156">
        <v>196364</v>
      </c>
      <c r="C20" s="156">
        <v>34500</v>
      </c>
      <c r="D20" s="156">
        <v>9100</v>
      </c>
      <c r="E20" s="156">
        <v>156600</v>
      </c>
      <c r="F20" s="671"/>
      <c r="G20" s="156">
        <v>59100</v>
      </c>
      <c r="H20" s="157">
        <v>7901.9545821379998</v>
      </c>
      <c r="I20" s="156">
        <v>93308</v>
      </c>
      <c r="J20" s="156" t="s">
        <v>304</v>
      </c>
      <c r="K20" s="156">
        <v>693</v>
      </c>
      <c r="L20" s="156">
        <v>438</v>
      </c>
      <c r="M20" s="256"/>
      <c r="N20" s="256"/>
      <c r="O20" s="256"/>
      <c r="P20" s="256"/>
    </row>
    <row r="21" spans="1:16" ht="12" customHeight="1" x14ac:dyDescent="0.2">
      <c r="A21" s="162">
        <v>1986</v>
      </c>
      <c r="B21" s="156">
        <v>281569</v>
      </c>
      <c r="C21" s="156">
        <v>59200</v>
      </c>
      <c r="D21" s="156">
        <v>12500</v>
      </c>
      <c r="E21" s="156">
        <v>214050</v>
      </c>
      <c r="F21" s="671"/>
      <c r="G21" s="156">
        <v>93400</v>
      </c>
      <c r="H21" s="157">
        <v>7466.7182971959992</v>
      </c>
      <c r="I21" s="156">
        <v>113265</v>
      </c>
      <c r="J21" s="156" t="s">
        <v>304</v>
      </c>
      <c r="K21" s="156">
        <v>784</v>
      </c>
      <c r="L21" s="156">
        <v>449</v>
      </c>
      <c r="M21" s="256"/>
      <c r="N21" s="256"/>
      <c r="O21" s="256"/>
      <c r="P21" s="256"/>
    </row>
    <row r="22" spans="1:16" ht="12" customHeight="1" x14ac:dyDescent="0.2">
      <c r="A22" s="162">
        <v>1987</v>
      </c>
      <c r="B22" s="156">
        <v>420656</v>
      </c>
      <c r="C22" s="156">
        <v>104400</v>
      </c>
      <c r="D22" s="156">
        <v>18900</v>
      </c>
      <c r="E22" s="156">
        <v>303990</v>
      </c>
      <c r="F22" s="671"/>
      <c r="G22" s="156">
        <v>123300</v>
      </c>
      <c r="H22" s="157">
        <v>9187</v>
      </c>
      <c r="I22" s="156">
        <v>154146</v>
      </c>
      <c r="J22" s="156" t="s">
        <v>304</v>
      </c>
      <c r="K22" s="156">
        <v>950</v>
      </c>
      <c r="L22" s="156">
        <v>253</v>
      </c>
      <c r="M22" s="256"/>
      <c r="N22" s="256"/>
      <c r="O22" s="256"/>
      <c r="P22" s="256"/>
    </row>
    <row r="23" spans="1:16" ht="12" customHeight="1" x14ac:dyDescent="0.2">
      <c r="A23" s="162">
        <v>1988</v>
      </c>
      <c r="B23" s="156">
        <v>339915</v>
      </c>
      <c r="C23" s="156">
        <v>80200</v>
      </c>
      <c r="D23" s="670">
        <v>17500</v>
      </c>
      <c r="E23" s="156">
        <v>249723</v>
      </c>
      <c r="F23" s="672"/>
      <c r="G23" s="156">
        <v>125400</v>
      </c>
      <c r="H23" s="157">
        <v>9547.5648672320003</v>
      </c>
      <c r="I23" s="156">
        <v>114741</v>
      </c>
      <c r="J23" s="156" t="s">
        <v>304</v>
      </c>
      <c r="K23" s="156">
        <v>627</v>
      </c>
      <c r="L23" s="156">
        <v>368</v>
      </c>
      <c r="M23" s="256"/>
      <c r="N23" s="256"/>
      <c r="O23" s="256"/>
      <c r="P23" s="256"/>
    </row>
    <row r="24" spans="1:16" ht="12" customHeight="1" x14ac:dyDescent="0.2">
      <c r="A24" s="162">
        <v>1989</v>
      </c>
      <c r="B24" s="156">
        <v>261302</v>
      </c>
      <c r="C24" s="156">
        <v>42900</v>
      </c>
      <c r="D24" s="156">
        <v>6345</v>
      </c>
      <c r="E24" s="156">
        <v>211878</v>
      </c>
      <c r="F24" s="253">
        <v>6541</v>
      </c>
      <c r="G24" s="156">
        <v>98800</v>
      </c>
      <c r="H24" s="157">
        <v>6339</v>
      </c>
      <c r="I24" s="156">
        <v>96494</v>
      </c>
      <c r="J24" s="156" t="s">
        <v>304</v>
      </c>
      <c r="K24" s="156">
        <v>706</v>
      </c>
      <c r="L24" s="156">
        <v>295</v>
      </c>
      <c r="M24" s="256"/>
      <c r="N24" s="256"/>
      <c r="O24" s="256"/>
      <c r="P24" s="256"/>
    </row>
    <row r="25" spans="1:16" ht="12" customHeight="1" x14ac:dyDescent="0.2">
      <c r="A25" s="333">
        <v>1990</v>
      </c>
      <c r="B25" s="156">
        <v>153593</v>
      </c>
      <c r="C25" s="156">
        <v>20793</v>
      </c>
      <c r="D25" s="156">
        <v>600</v>
      </c>
      <c r="E25" s="156">
        <v>132042</v>
      </c>
      <c r="F25" s="253">
        <v>4366</v>
      </c>
      <c r="G25" s="156">
        <v>60996.873697553012</v>
      </c>
      <c r="H25" s="157">
        <v>2864</v>
      </c>
      <c r="I25" s="156">
        <v>57612</v>
      </c>
      <c r="J25" s="156" t="s">
        <v>304</v>
      </c>
      <c r="K25" s="156">
        <v>385</v>
      </c>
      <c r="L25" s="156">
        <v>78</v>
      </c>
      <c r="M25" s="256"/>
      <c r="N25" s="256"/>
      <c r="O25" s="256"/>
      <c r="P25" s="256"/>
    </row>
    <row r="26" spans="1:16" ht="12" customHeight="1" x14ac:dyDescent="0.2">
      <c r="A26" s="333">
        <v>1991</v>
      </c>
      <c r="B26" s="156">
        <v>103286</v>
      </c>
      <c r="C26" s="156">
        <v>13773</v>
      </c>
      <c r="D26" s="156">
        <v>1637</v>
      </c>
      <c r="E26" s="156">
        <v>87307</v>
      </c>
      <c r="F26" s="253">
        <v>4304</v>
      </c>
      <c r="G26" s="156">
        <v>26249.607479775979</v>
      </c>
      <c r="H26" s="157">
        <v>5374</v>
      </c>
      <c r="I26" s="156">
        <v>46625</v>
      </c>
      <c r="J26" s="156" t="s">
        <v>304</v>
      </c>
      <c r="K26" s="156">
        <v>630</v>
      </c>
      <c r="L26" s="156">
        <v>318</v>
      </c>
      <c r="M26" s="256"/>
      <c r="N26" s="256"/>
      <c r="O26" s="256"/>
      <c r="P26" s="256"/>
    </row>
    <row r="27" spans="1:16" ht="12" customHeight="1" x14ac:dyDescent="0.2">
      <c r="A27" s="333">
        <v>1992</v>
      </c>
      <c r="B27" s="156">
        <v>81016</v>
      </c>
      <c r="C27" s="156">
        <v>5780</v>
      </c>
      <c r="D27" s="156">
        <v>1246</v>
      </c>
      <c r="E27" s="156">
        <v>73990</v>
      </c>
      <c r="F27" s="253">
        <v>2761</v>
      </c>
      <c r="G27" s="156">
        <v>13926.2</v>
      </c>
      <c r="H27" s="157">
        <v>3668</v>
      </c>
      <c r="I27" s="156">
        <v>51189</v>
      </c>
      <c r="J27" s="156" t="s">
        <v>304</v>
      </c>
      <c r="K27" s="156">
        <v>855</v>
      </c>
      <c r="L27" s="156">
        <v>549</v>
      </c>
      <c r="M27" s="256"/>
      <c r="N27" s="256"/>
      <c r="O27" s="256"/>
      <c r="P27" s="256"/>
    </row>
    <row r="28" spans="1:16" ht="12" customHeight="1" x14ac:dyDescent="0.2">
      <c r="A28" s="333">
        <v>1993</v>
      </c>
      <c r="B28" s="156">
        <v>102908</v>
      </c>
      <c r="C28" s="156">
        <v>5390</v>
      </c>
      <c r="D28" s="156">
        <v>2055</v>
      </c>
      <c r="E28" s="156">
        <v>95458</v>
      </c>
      <c r="F28" s="253">
        <v>3198</v>
      </c>
      <c r="G28" s="156">
        <v>20349.706509539843</v>
      </c>
      <c r="H28" s="157">
        <v>8809</v>
      </c>
      <c r="I28" s="156">
        <v>54876</v>
      </c>
      <c r="J28" s="156" t="s">
        <v>304</v>
      </c>
      <c r="K28" s="156">
        <v>1170</v>
      </c>
      <c r="L28" s="156">
        <v>742</v>
      </c>
      <c r="M28" s="256"/>
      <c r="N28" s="256"/>
      <c r="O28" s="256"/>
      <c r="P28" s="256"/>
    </row>
    <row r="29" spans="1:16" ht="12" customHeight="1" x14ac:dyDescent="0.2">
      <c r="A29" s="333">
        <v>1994</v>
      </c>
      <c r="B29" s="156">
        <v>132839</v>
      </c>
      <c r="C29" s="156">
        <v>10</v>
      </c>
      <c r="D29" s="156">
        <v>55</v>
      </c>
      <c r="E29" s="156">
        <v>132766</v>
      </c>
      <c r="F29" s="253">
        <v>4774</v>
      </c>
      <c r="G29" s="156">
        <v>24855.641072925398</v>
      </c>
      <c r="H29" s="157">
        <v>9556</v>
      </c>
      <c r="I29" s="156">
        <v>85932</v>
      </c>
      <c r="J29" s="156" t="s">
        <v>304</v>
      </c>
      <c r="K29" s="156">
        <v>791</v>
      </c>
      <c r="L29" s="156">
        <v>406</v>
      </c>
      <c r="M29" s="256"/>
      <c r="N29" s="256"/>
      <c r="O29" s="256"/>
      <c r="P29" s="256"/>
    </row>
    <row r="30" spans="1:16" ht="12" customHeight="1" x14ac:dyDescent="0.2">
      <c r="A30" s="333">
        <v>1995</v>
      </c>
      <c r="B30" s="156">
        <v>106459</v>
      </c>
      <c r="C30" s="156">
        <v>46</v>
      </c>
      <c r="D30" s="156">
        <v>761</v>
      </c>
      <c r="E30" s="156">
        <v>105621</v>
      </c>
      <c r="F30" s="253">
        <v>4686</v>
      </c>
      <c r="G30" s="156">
        <v>18685.316001149095</v>
      </c>
      <c r="H30" s="157">
        <v>9304</v>
      </c>
      <c r="I30" s="156">
        <v>68186</v>
      </c>
      <c r="J30" s="156" t="s">
        <v>304</v>
      </c>
      <c r="K30" s="156">
        <v>1067</v>
      </c>
      <c r="L30" s="156">
        <v>350</v>
      </c>
      <c r="M30" s="256"/>
      <c r="N30" s="256"/>
      <c r="O30" s="256"/>
      <c r="P30" s="256"/>
    </row>
    <row r="31" spans="1:16" ht="12" customHeight="1" x14ac:dyDescent="0.2">
      <c r="A31" s="333">
        <v>1996</v>
      </c>
      <c r="B31" s="156">
        <v>143155</v>
      </c>
      <c r="C31" s="156">
        <v>3717</v>
      </c>
      <c r="D31" s="156">
        <v>3965</v>
      </c>
      <c r="E31" s="156">
        <v>135499</v>
      </c>
      <c r="F31" s="253">
        <v>4953</v>
      </c>
      <c r="G31" s="156">
        <v>29867.853010795094</v>
      </c>
      <c r="H31" s="157">
        <v>10233</v>
      </c>
      <c r="I31" s="156">
        <v>73929</v>
      </c>
      <c r="J31" s="156" t="s">
        <v>304</v>
      </c>
      <c r="K31" s="156">
        <v>1308</v>
      </c>
      <c r="L31" s="156">
        <v>639</v>
      </c>
      <c r="M31" s="256"/>
      <c r="N31" s="256"/>
      <c r="O31" s="256"/>
      <c r="P31" s="256"/>
    </row>
    <row r="32" spans="1:16" ht="12" customHeight="1" x14ac:dyDescent="0.2">
      <c r="A32" s="333">
        <v>1997</v>
      </c>
      <c r="B32" s="156">
        <v>161735</v>
      </c>
      <c r="C32" s="156">
        <v>1429</v>
      </c>
      <c r="D32" s="156">
        <v>7338</v>
      </c>
      <c r="E32" s="156">
        <v>152941</v>
      </c>
      <c r="F32" s="253">
        <v>4168</v>
      </c>
      <c r="G32" s="156">
        <v>42637</v>
      </c>
      <c r="H32" s="157">
        <v>20208</v>
      </c>
      <c r="I32" s="156">
        <v>67192</v>
      </c>
      <c r="J32" s="156" t="s">
        <v>304</v>
      </c>
      <c r="K32" s="156">
        <v>1451</v>
      </c>
      <c r="L32" s="156">
        <v>797</v>
      </c>
      <c r="M32" s="256"/>
      <c r="N32" s="256"/>
      <c r="O32" s="256"/>
      <c r="P32" s="256"/>
    </row>
    <row r="33" spans="1:16" ht="12" customHeight="1" x14ac:dyDescent="0.2">
      <c r="A33" s="333">
        <v>1998</v>
      </c>
      <c r="B33" s="156">
        <v>141575</v>
      </c>
      <c r="C33" s="156">
        <v>770</v>
      </c>
      <c r="D33" s="156">
        <v>3868</v>
      </c>
      <c r="E33" s="156">
        <v>137509</v>
      </c>
      <c r="F33" s="253">
        <v>4269</v>
      </c>
      <c r="G33" s="156">
        <v>33760.382734169587</v>
      </c>
      <c r="H33" s="157">
        <v>15908</v>
      </c>
      <c r="I33" s="156">
        <v>63791</v>
      </c>
      <c r="J33" s="156" t="s">
        <v>304</v>
      </c>
      <c r="K33" s="156">
        <v>1909</v>
      </c>
      <c r="L33" s="156">
        <v>306</v>
      </c>
      <c r="M33" s="256"/>
      <c r="N33" s="256"/>
      <c r="O33" s="256"/>
      <c r="P33" s="256"/>
    </row>
    <row r="34" spans="1:16" ht="12" customHeight="1" x14ac:dyDescent="0.2">
      <c r="A34" s="333">
        <v>1999</v>
      </c>
      <c r="B34" s="156">
        <v>165888.91404197906</v>
      </c>
      <c r="C34" s="156">
        <v>2133</v>
      </c>
      <c r="D34" s="156">
        <v>9142</v>
      </c>
      <c r="E34" s="156">
        <v>155756</v>
      </c>
      <c r="F34" s="253">
        <v>6031</v>
      </c>
      <c r="G34" s="156">
        <v>38821.712339910344</v>
      </c>
      <c r="H34" s="157">
        <v>7389</v>
      </c>
      <c r="I34" s="156">
        <v>78356</v>
      </c>
      <c r="J34" s="156" t="s">
        <v>304</v>
      </c>
      <c r="K34" s="156">
        <v>3381</v>
      </c>
      <c r="L34" s="156">
        <v>905</v>
      </c>
      <c r="M34" s="256"/>
      <c r="N34" s="256"/>
      <c r="O34" s="256"/>
      <c r="P34" s="256"/>
    </row>
    <row r="35" spans="1:16" ht="12" customHeight="1" x14ac:dyDescent="0.2">
      <c r="A35" s="333">
        <v>2000</v>
      </c>
      <c r="B35" s="156">
        <v>156595.42179438868</v>
      </c>
      <c r="C35" s="156">
        <v>5551</v>
      </c>
      <c r="D35" s="156">
        <v>5949</v>
      </c>
      <c r="E35" s="156">
        <v>145104</v>
      </c>
      <c r="F35" s="253">
        <v>4596</v>
      </c>
      <c r="G35" s="156">
        <v>36501.412711909164</v>
      </c>
      <c r="H35" s="219">
        <v>4985</v>
      </c>
      <c r="I35" s="156">
        <v>66378</v>
      </c>
      <c r="J35" s="156">
        <v>58513</v>
      </c>
      <c r="K35" s="156">
        <v>3694</v>
      </c>
      <c r="L35" s="156">
        <v>1148</v>
      </c>
      <c r="M35" s="256"/>
      <c r="N35" s="256"/>
      <c r="O35" s="256"/>
      <c r="P35" s="256"/>
    </row>
    <row r="36" spans="1:16" ht="12" customHeight="1" x14ac:dyDescent="0.2">
      <c r="A36" s="333">
        <v>2001</v>
      </c>
      <c r="B36" s="156">
        <v>232366.43997160014</v>
      </c>
      <c r="C36" s="156">
        <v>8151</v>
      </c>
      <c r="D36" s="156">
        <v>4634</v>
      </c>
      <c r="E36" s="156">
        <v>219801</v>
      </c>
      <c r="F36" s="253">
        <v>8014</v>
      </c>
      <c r="G36" s="156">
        <v>35421.89396029785</v>
      </c>
      <c r="H36" s="219">
        <v>12817</v>
      </c>
      <c r="I36" s="156">
        <v>110517</v>
      </c>
      <c r="J36" s="156">
        <v>72738</v>
      </c>
      <c r="K36" s="156">
        <v>8915</v>
      </c>
      <c r="L36" s="156">
        <v>5163</v>
      </c>
      <c r="M36" s="256"/>
      <c r="N36" s="256"/>
      <c r="O36" s="256"/>
      <c r="P36" s="256"/>
    </row>
    <row r="37" spans="1:16" ht="12" customHeight="1" x14ac:dyDescent="0.2">
      <c r="A37" s="333">
        <v>2002</v>
      </c>
      <c r="B37" s="156">
        <v>279547.55145646876</v>
      </c>
      <c r="C37" s="156">
        <v>6881</v>
      </c>
      <c r="D37" s="156">
        <v>12253</v>
      </c>
      <c r="E37" s="156">
        <v>257711</v>
      </c>
      <c r="F37" s="253">
        <v>13398</v>
      </c>
      <c r="G37" s="156">
        <v>57404.969794653807</v>
      </c>
      <c r="H37" s="219">
        <v>11907</v>
      </c>
      <c r="I37" s="156">
        <v>141682</v>
      </c>
      <c r="J37" s="156">
        <v>99728</v>
      </c>
      <c r="K37" s="156">
        <v>12351</v>
      </c>
      <c r="L37" s="156">
        <v>2116</v>
      </c>
      <c r="M37" s="256"/>
      <c r="N37" s="256"/>
      <c r="O37" s="256"/>
      <c r="P37" s="256"/>
    </row>
    <row r="38" spans="1:16" ht="12" customHeight="1" x14ac:dyDescent="0.2">
      <c r="A38" s="333">
        <v>2003</v>
      </c>
      <c r="B38" s="156">
        <v>374153.7844087804</v>
      </c>
      <c r="C38" s="156">
        <v>15930</v>
      </c>
      <c r="D38" s="156">
        <v>15299</v>
      </c>
      <c r="E38" s="156">
        <v>341208</v>
      </c>
      <c r="F38" s="253">
        <v>10619</v>
      </c>
      <c r="G38" s="156">
        <v>49060.219484788024</v>
      </c>
      <c r="H38" s="219">
        <v>13413</v>
      </c>
      <c r="I38" s="156">
        <v>179970</v>
      </c>
      <c r="J38" s="156">
        <v>146437</v>
      </c>
      <c r="K38" s="156">
        <v>11732</v>
      </c>
      <c r="L38" s="156">
        <v>4257</v>
      </c>
      <c r="M38" s="256"/>
      <c r="N38" s="256"/>
      <c r="O38" s="256"/>
      <c r="P38" s="256"/>
    </row>
    <row r="39" spans="1:16" ht="12" customHeight="1" x14ac:dyDescent="0.2">
      <c r="A39" s="333">
        <v>2004</v>
      </c>
      <c r="B39" s="156">
        <v>362804</v>
      </c>
      <c r="C39" s="156">
        <v>19760</v>
      </c>
      <c r="D39" s="156">
        <v>11591</v>
      </c>
      <c r="E39" s="156">
        <v>336585</v>
      </c>
      <c r="F39" s="253">
        <v>10685</v>
      </c>
      <c r="G39" s="156">
        <v>46566.153002419363</v>
      </c>
      <c r="H39" s="219">
        <v>13297</v>
      </c>
      <c r="I39" s="156">
        <v>170648</v>
      </c>
      <c r="J39" s="156">
        <v>122417</v>
      </c>
      <c r="K39" s="156">
        <v>14960</v>
      </c>
      <c r="L39" s="156">
        <v>3329</v>
      </c>
      <c r="M39" s="256"/>
      <c r="N39" s="256"/>
      <c r="O39" s="256"/>
      <c r="P39" s="256"/>
    </row>
    <row r="40" spans="1:16" ht="12" customHeight="1" x14ac:dyDescent="0.2">
      <c r="A40" s="333">
        <v>2005</v>
      </c>
      <c r="B40" s="158">
        <v>278538.70994184859</v>
      </c>
      <c r="C40" s="158">
        <v>8464</v>
      </c>
      <c r="D40" s="158">
        <v>14276.900000000001</v>
      </c>
      <c r="E40" s="158">
        <v>256119</v>
      </c>
      <c r="F40" s="256">
        <v>9703</v>
      </c>
      <c r="G40" s="158">
        <v>45776</v>
      </c>
      <c r="H40" s="219">
        <v>14936</v>
      </c>
      <c r="I40" s="158">
        <v>131550</v>
      </c>
      <c r="J40" s="158">
        <v>98777</v>
      </c>
      <c r="K40" s="158">
        <v>11194</v>
      </c>
      <c r="L40" s="158">
        <v>5177.2717047518627</v>
      </c>
      <c r="M40" s="256"/>
      <c r="N40" s="256"/>
      <c r="O40" s="256"/>
      <c r="P40" s="256"/>
    </row>
    <row r="41" spans="1:16" ht="12" customHeight="1" x14ac:dyDescent="0.2">
      <c r="A41" s="333">
        <v>2006</v>
      </c>
      <c r="B41" s="158">
        <v>230390</v>
      </c>
      <c r="C41" s="158">
        <v>8757</v>
      </c>
      <c r="D41" s="158">
        <v>8767</v>
      </c>
      <c r="E41" s="158">
        <v>132632</v>
      </c>
      <c r="F41" s="256">
        <v>5748</v>
      </c>
      <c r="G41" s="158">
        <v>44564.59832244362</v>
      </c>
      <c r="H41" s="219">
        <v>10955</v>
      </c>
      <c r="I41" s="158">
        <v>89081</v>
      </c>
      <c r="J41" s="158">
        <v>62567</v>
      </c>
      <c r="K41" s="158">
        <v>8048</v>
      </c>
      <c r="L41" s="158">
        <v>4668.7181784396935</v>
      </c>
      <c r="M41" s="256"/>
      <c r="N41" s="256"/>
      <c r="O41" s="256"/>
      <c r="P41" s="256"/>
    </row>
    <row r="42" spans="1:16" ht="12" customHeight="1" x14ac:dyDescent="0.2">
      <c r="A42" s="333">
        <v>2007</v>
      </c>
      <c r="B42" s="158">
        <v>114065</v>
      </c>
      <c r="C42" s="158">
        <v>2833</v>
      </c>
      <c r="D42" s="158">
        <v>5606</v>
      </c>
      <c r="E42" s="158">
        <v>105626</v>
      </c>
      <c r="F42" s="256">
        <v>5254</v>
      </c>
      <c r="G42" s="158">
        <v>18878.322425253558</v>
      </c>
      <c r="H42" s="219">
        <v>6361</v>
      </c>
      <c r="I42" s="158">
        <v>57268</v>
      </c>
      <c r="J42" s="158">
        <v>34201</v>
      </c>
      <c r="K42" s="158">
        <v>10197</v>
      </c>
      <c r="L42" s="158">
        <v>3742.4071883157312</v>
      </c>
      <c r="M42" s="256"/>
      <c r="N42" s="256"/>
      <c r="O42" s="256"/>
      <c r="P42" s="256"/>
    </row>
    <row r="43" spans="1:16" ht="12" customHeight="1" x14ac:dyDescent="0.2">
      <c r="A43" s="333">
        <v>2008</v>
      </c>
      <c r="B43" s="158">
        <v>197295</v>
      </c>
      <c r="C43" s="158">
        <v>7574</v>
      </c>
      <c r="D43" s="158">
        <v>6477</v>
      </c>
      <c r="E43" s="158">
        <v>183242</v>
      </c>
      <c r="F43" s="256">
        <v>7846</v>
      </c>
      <c r="G43" s="158">
        <v>39987.888163439216</v>
      </c>
      <c r="H43" s="219">
        <v>6907.59</v>
      </c>
      <c r="I43" s="158">
        <v>101869</v>
      </c>
      <c r="J43" s="158">
        <v>51757</v>
      </c>
      <c r="K43" s="158">
        <v>16628</v>
      </c>
      <c r="L43" s="158">
        <v>3929.5911395372659</v>
      </c>
      <c r="M43" s="256"/>
      <c r="N43" s="256"/>
      <c r="O43" s="256"/>
      <c r="P43" s="256"/>
    </row>
    <row r="44" spans="1:16" ht="12" customHeight="1" x14ac:dyDescent="0.2">
      <c r="A44" s="333">
        <v>2009</v>
      </c>
      <c r="B44" s="158">
        <v>212047.27724217853</v>
      </c>
      <c r="C44" s="158">
        <v>11601</v>
      </c>
      <c r="D44" s="158">
        <v>9749</v>
      </c>
      <c r="E44" s="158">
        <v>190695.27724217853</v>
      </c>
      <c r="F44" s="256">
        <v>7561</v>
      </c>
      <c r="G44" s="158">
        <v>58616.174835426827</v>
      </c>
      <c r="H44" s="219">
        <v>6428.5</v>
      </c>
      <c r="I44" s="158">
        <v>104544</v>
      </c>
      <c r="J44" s="158">
        <v>62428</v>
      </c>
      <c r="K44" s="158">
        <v>15167</v>
      </c>
      <c r="L44" s="158">
        <v>4976.7394399194764</v>
      </c>
      <c r="M44" s="256"/>
      <c r="N44" s="256"/>
      <c r="O44" s="256"/>
      <c r="P44" s="256"/>
    </row>
    <row r="45" spans="1:16" ht="12" customHeight="1" x14ac:dyDescent="0.2">
      <c r="A45" s="333">
        <v>2010</v>
      </c>
      <c r="B45" s="158">
        <v>324907.85571099864</v>
      </c>
      <c r="C45" s="158">
        <v>13536</v>
      </c>
      <c r="D45" s="158">
        <v>11009</v>
      </c>
      <c r="E45" s="158">
        <v>300319</v>
      </c>
      <c r="F45" s="256">
        <v>13615</v>
      </c>
      <c r="G45" s="158">
        <v>59115.108151312212</v>
      </c>
      <c r="H45" s="219">
        <v>9275</v>
      </c>
      <c r="I45" s="158">
        <v>146924.07776893451</v>
      </c>
      <c r="J45" s="158">
        <v>114230</v>
      </c>
      <c r="K45" s="158">
        <v>41815</v>
      </c>
      <c r="L45" s="158">
        <v>7995.1537439194199</v>
      </c>
      <c r="M45" s="256"/>
      <c r="N45" s="256"/>
      <c r="O45" s="256"/>
      <c r="P45" s="256"/>
    </row>
    <row r="46" spans="1:16" ht="12" customHeight="1" x14ac:dyDescent="0.2">
      <c r="A46" s="333">
        <v>2011</v>
      </c>
      <c r="B46" s="158">
        <v>322233.21633005375</v>
      </c>
      <c r="C46" s="158">
        <v>22215</v>
      </c>
      <c r="D46" s="158">
        <v>19641</v>
      </c>
      <c r="E46" s="158">
        <v>280377</v>
      </c>
      <c r="F46" s="256">
        <v>14531</v>
      </c>
      <c r="G46" s="158">
        <v>80288.303743036944</v>
      </c>
      <c r="H46" s="219">
        <v>17117</v>
      </c>
      <c r="I46" s="158">
        <v>161191</v>
      </c>
      <c r="J46" s="158">
        <v>93510</v>
      </c>
      <c r="K46" s="158">
        <v>25248</v>
      </c>
      <c r="L46" s="158">
        <v>8778.0910402962782</v>
      </c>
      <c r="M46" s="256"/>
      <c r="N46" s="256"/>
      <c r="O46" s="256"/>
      <c r="P46" s="256"/>
    </row>
    <row r="47" spans="1:16" ht="12" customHeight="1" x14ac:dyDescent="0.2">
      <c r="A47" s="333">
        <v>2012</v>
      </c>
      <c r="B47" s="158">
        <v>294947.36117348343</v>
      </c>
      <c r="C47" s="158">
        <v>16895</v>
      </c>
      <c r="D47" s="158">
        <v>23033</v>
      </c>
      <c r="E47" s="158">
        <v>255420</v>
      </c>
      <c r="F47" s="256">
        <v>16778</v>
      </c>
      <c r="G47" s="158">
        <v>61422.205344591086</v>
      </c>
      <c r="H47" s="219">
        <v>17624</v>
      </c>
      <c r="I47" s="158">
        <v>173472</v>
      </c>
      <c r="J47" s="158">
        <v>94925</v>
      </c>
      <c r="K47" s="158">
        <v>34688</v>
      </c>
      <c r="L47" s="158">
        <v>12797.322260880625</v>
      </c>
      <c r="M47" s="256"/>
      <c r="N47" s="256"/>
      <c r="O47" s="256"/>
      <c r="P47" s="256"/>
    </row>
    <row r="48" spans="1:16" ht="12" customHeight="1" x14ac:dyDescent="0.2">
      <c r="A48" s="333">
        <v>2013</v>
      </c>
      <c r="B48" s="158">
        <v>784115.75310245587</v>
      </c>
      <c r="C48" s="158">
        <v>47636</v>
      </c>
      <c r="D48" s="158">
        <v>34180.588272920621</v>
      </c>
      <c r="E48" s="158">
        <v>702503</v>
      </c>
      <c r="F48" s="256">
        <v>33224</v>
      </c>
      <c r="G48" s="158">
        <v>162963.6355595155</v>
      </c>
      <c r="H48" s="219">
        <v>18068</v>
      </c>
      <c r="I48" s="158">
        <v>454991</v>
      </c>
      <c r="J48" s="158">
        <v>305445</v>
      </c>
      <c r="K48" s="158">
        <v>56565</v>
      </c>
      <c r="L48" s="158">
        <v>21124</v>
      </c>
      <c r="M48" s="256"/>
      <c r="N48" s="256"/>
      <c r="O48" s="256"/>
      <c r="P48" s="256"/>
    </row>
    <row r="49" spans="1:16 16384:16384" ht="12" customHeight="1" x14ac:dyDescent="0.2">
      <c r="A49" s="333">
        <v>2014</v>
      </c>
      <c r="B49" s="158">
        <v>684227.9574169179</v>
      </c>
      <c r="C49" s="158">
        <v>53296</v>
      </c>
      <c r="D49" s="256">
        <v>30262.493309582518</v>
      </c>
      <c r="E49" s="158">
        <v>599580</v>
      </c>
      <c r="F49" s="256">
        <v>32504</v>
      </c>
      <c r="G49" s="158">
        <v>153685.2060175009</v>
      </c>
      <c r="H49" s="219">
        <v>17933</v>
      </c>
      <c r="I49" s="256">
        <v>410786</v>
      </c>
      <c r="J49" s="256">
        <v>233934</v>
      </c>
      <c r="K49" s="158">
        <v>60687</v>
      </c>
      <c r="L49" s="347">
        <v>14171.772625522603</v>
      </c>
      <c r="M49" s="256"/>
      <c r="N49" s="256"/>
      <c r="O49" s="256"/>
      <c r="P49" s="338"/>
    </row>
    <row r="50" spans="1:16 16384:16384" ht="12" customHeight="1" x14ac:dyDescent="0.2">
      <c r="A50" s="333">
        <v>2015</v>
      </c>
      <c r="B50" s="158">
        <v>795914.58272126294</v>
      </c>
      <c r="C50" s="158">
        <v>38375</v>
      </c>
      <c r="D50" s="256">
        <v>48015</v>
      </c>
      <c r="E50" s="158">
        <v>706440</v>
      </c>
      <c r="F50" s="256">
        <v>40516</v>
      </c>
      <c r="G50" s="158">
        <v>159717.34814814816</v>
      </c>
      <c r="H50" s="219">
        <v>17074</v>
      </c>
      <c r="I50" s="256">
        <v>396580</v>
      </c>
      <c r="J50" s="256">
        <v>323276</v>
      </c>
      <c r="K50" s="158">
        <v>59300</v>
      </c>
      <c r="L50" s="347">
        <v>16212</v>
      </c>
      <c r="M50" s="256"/>
      <c r="N50" s="256"/>
      <c r="O50" s="256"/>
      <c r="P50" s="338"/>
      <c r="XFD50" s="123" t="s">
        <v>689</v>
      </c>
    </row>
    <row r="51" spans="1:16 16384:16384" ht="12" customHeight="1" x14ac:dyDescent="0.2">
      <c r="A51" s="333">
        <v>2016</v>
      </c>
      <c r="B51" s="256">
        <v>406572</v>
      </c>
      <c r="C51" s="158">
        <v>32608</v>
      </c>
      <c r="D51" s="256">
        <v>24904</v>
      </c>
      <c r="E51" s="158">
        <v>348990</v>
      </c>
      <c r="F51" s="256">
        <v>21812</v>
      </c>
      <c r="G51" s="158">
        <v>89840</v>
      </c>
      <c r="H51" s="219">
        <v>11628</v>
      </c>
      <c r="I51" s="256">
        <v>239791</v>
      </c>
      <c r="J51" s="256">
        <v>151373</v>
      </c>
      <c r="K51" s="158">
        <v>34714</v>
      </c>
      <c r="L51" s="347">
        <v>9771.6975669353378</v>
      </c>
      <c r="M51" s="256"/>
      <c r="N51" s="256"/>
      <c r="O51" s="256"/>
      <c r="P51" s="338"/>
      <c r="XFD51" s="123" t="s">
        <v>689</v>
      </c>
    </row>
    <row r="52" spans="1:16 16384:16384" ht="12" customHeight="1" x14ac:dyDescent="0.2">
      <c r="A52" s="333">
        <v>2017</v>
      </c>
      <c r="B52" s="256">
        <v>297123</v>
      </c>
      <c r="C52" s="256">
        <v>12671</v>
      </c>
      <c r="D52" s="256">
        <v>32654</v>
      </c>
      <c r="E52" s="256">
        <v>266283</v>
      </c>
      <c r="F52" s="256">
        <v>14770</v>
      </c>
      <c r="G52" s="256">
        <v>77280</v>
      </c>
      <c r="H52" s="219">
        <v>4943</v>
      </c>
      <c r="I52" s="256">
        <v>156927</v>
      </c>
      <c r="J52" s="256">
        <v>96096</v>
      </c>
      <c r="K52" s="256">
        <v>26430</v>
      </c>
      <c r="L52" s="338">
        <v>6966</v>
      </c>
      <c r="M52" s="256"/>
      <c r="N52" s="256"/>
      <c r="O52" s="256"/>
      <c r="P52" s="338"/>
      <c r="XFD52" s="123" t="s">
        <v>689</v>
      </c>
    </row>
    <row r="53" spans="1:16 16384:16384" ht="12" customHeight="1" x14ac:dyDescent="0.2">
      <c r="A53" s="333">
        <v>2018</v>
      </c>
      <c r="B53" s="256">
        <v>149044</v>
      </c>
      <c r="C53" s="256">
        <v>3344</v>
      </c>
      <c r="D53" s="256">
        <v>10515</v>
      </c>
      <c r="E53" s="256">
        <v>134076</v>
      </c>
      <c r="F53" s="256">
        <v>9207</v>
      </c>
      <c r="G53" s="256">
        <v>30491</v>
      </c>
      <c r="H53" s="219">
        <v>4553</v>
      </c>
      <c r="I53" s="256">
        <v>100801</v>
      </c>
      <c r="J53" s="256">
        <v>58540</v>
      </c>
      <c r="K53" s="256">
        <v>16904</v>
      </c>
      <c r="L53" s="338">
        <v>6133</v>
      </c>
      <c r="M53" s="256"/>
      <c r="N53" s="256"/>
      <c r="O53" s="256"/>
      <c r="P53" s="338"/>
      <c r="XFD53" s="123" t="s">
        <v>689</v>
      </c>
    </row>
    <row r="54" spans="1:16 16384:16384" ht="12" customHeight="1" x14ac:dyDescent="0.2">
      <c r="A54" s="333">
        <v>2019</v>
      </c>
      <c r="B54" s="256">
        <v>212238</v>
      </c>
      <c r="C54" s="256">
        <v>3824</v>
      </c>
      <c r="D54" s="256">
        <v>9760</v>
      </c>
      <c r="E54" s="256">
        <v>198636</v>
      </c>
      <c r="F54" s="256">
        <v>14544</v>
      </c>
      <c r="G54" s="256">
        <v>40795</v>
      </c>
      <c r="H54" s="219">
        <v>20815</v>
      </c>
      <c r="I54" s="256">
        <v>128862</v>
      </c>
      <c r="J54" s="256">
        <v>77880</v>
      </c>
      <c r="K54" s="256">
        <v>15777</v>
      </c>
      <c r="L54" s="338">
        <v>6558</v>
      </c>
      <c r="M54" s="256"/>
      <c r="N54" s="256"/>
      <c r="O54" s="256"/>
      <c r="P54" s="338"/>
      <c r="XFD54" s="123" t="s">
        <v>689</v>
      </c>
    </row>
    <row r="55" spans="1:16 16384:16384" ht="12" customHeight="1" x14ac:dyDescent="0.2">
      <c r="A55" s="333">
        <v>2020</v>
      </c>
      <c r="B55" s="256">
        <v>299336</v>
      </c>
      <c r="C55" s="256">
        <v>11506</v>
      </c>
      <c r="D55" s="256">
        <v>14834</v>
      </c>
      <c r="E55" s="256">
        <v>272996</v>
      </c>
      <c r="F55" s="256">
        <v>16185</v>
      </c>
      <c r="G55" s="256">
        <v>57591</v>
      </c>
      <c r="H55" s="219">
        <v>8792</v>
      </c>
      <c r="I55" s="256">
        <v>186097</v>
      </c>
      <c r="J55" s="256">
        <v>98401</v>
      </c>
      <c r="K55" s="256">
        <v>24558</v>
      </c>
      <c r="L55" s="338">
        <v>8069</v>
      </c>
      <c r="M55" s="256"/>
      <c r="N55" s="256"/>
      <c r="O55" s="256"/>
      <c r="P55" s="338"/>
      <c r="XFD55" s="123" t="s">
        <v>689</v>
      </c>
    </row>
    <row r="56" spans="1:16 16384:16384" ht="12" customHeight="1" x14ac:dyDescent="0.2">
      <c r="A56" s="333">
        <v>2021</v>
      </c>
      <c r="B56" s="256">
        <v>239855</v>
      </c>
      <c r="C56" s="256">
        <v>7412</v>
      </c>
      <c r="D56" s="256">
        <v>15383</v>
      </c>
      <c r="E56" s="256">
        <v>217060</v>
      </c>
      <c r="F56" s="256">
        <v>14276</v>
      </c>
      <c r="G56" s="256">
        <v>27121</v>
      </c>
      <c r="H56" s="219">
        <v>7471</v>
      </c>
      <c r="I56" s="256">
        <v>172259</v>
      </c>
      <c r="J56" s="256">
        <v>86644</v>
      </c>
      <c r="K56" s="256">
        <v>31358</v>
      </c>
      <c r="L56" s="338">
        <v>7162</v>
      </c>
      <c r="M56" s="256"/>
      <c r="N56" s="256"/>
      <c r="O56" s="256"/>
      <c r="P56" s="338"/>
      <c r="XFD56" s="123" t="s">
        <v>689</v>
      </c>
    </row>
    <row r="57" spans="1:16 16384:16384" ht="12" customHeight="1" x14ac:dyDescent="0.2">
      <c r="A57" s="333">
        <v>2022</v>
      </c>
      <c r="B57" s="256">
        <v>254880</v>
      </c>
      <c r="C57" s="256">
        <v>8547</v>
      </c>
      <c r="D57" s="256">
        <v>18181</v>
      </c>
      <c r="E57" s="256">
        <v>228152</v>
      </c>
      <c r="F57" s="256">
        <v>17444</v>
      </c>
      <c r="G57" s="256">
        <v>41821</v>
      </c>
      <c r="H57" s="219">
        <v>13716</v>
      </c>
      <c r="I57" s="256">
        <v>156134</v>
      </c>
      <c r="J57" s="256">
        <v>53961</v>
      </c>
      <c r="K57" s="256">
        <v>46173</v>
      </c>
      <c r="L57" s="338">
        <v>13308</v>
      </c>
      <c r="M57" s="256"/>
      <c r="N57" s="256"/>
      <c r="O57" s="256"/>
      <c r="P57" s="338"/>
      <c r="XFD57" s="123" t="s">
        <v>689</v>
      </c>
    </row>
    <row r="58" spans="1:16 16384:16384" ht="12" customHeight="1" x14ac:dyDescent="0.2">
      <c r="A58" s="333">
        <v>2023</v>
      </c>
      <c r="B58" s="256">
        <v>337824</v>
      </c>
      <c r="C58" s="256">
        <v>12582</v>
      </c>
      <c r="D58" s="256">
        <v>23277</v>
      </c>
      <c r="E58" s="256">
        <v>301965</v>
      </c>
      <c r="F58" s="256">
        <v>12132</v>
      </c>
      <c r="G58" s="256">
        <v>63690</v>
      </c>
      <c r="H58" s="219">
        <v>21267</v>
      </c>
      <c r="I58" s="256">
        <v>192296</v>
      </c>
      <c r="J58" s="256">
        <v>64450</v>
      </c>
      <c r="K58" s="256">
        <v>47001</v>
      </c>
      <c r="L58" s="338">
        <v>7491</v>
      </c>
      <c r="M58" s="256"/>
      <c r="N58" s="256"/>
      <c r="O58" s="256"/>
      <c r="P58" s="338"/>
      <c r="XFD58" s="123" t="s">
        <v>689</v>
      </c>
    </row>
    <row r="59" spans="1:16 16384:16384" ht="12" customHeight="1" x14ac:dyDescent="0.2">
      <c r="A59" s="658" t="s">
        <v>1205</v>
      </c>
      <c r="B59" s="256">
        <v>318086</v>
      </c>
      <c r="C59" s="253">
        <v>14731</v>
      </c>
      <c r="D59" s="253">
        <v>28546</v>
      </c>
      <c r="E59" s="253">
        <v>274809</v>
      </c>
      <c r="F59" s="253">
        <v>18282</v>
      </c>
      <c r="G59" s="253">
        <v>60484</v>
      </c>
      <c r="H59" s="219">
        <v>15759</v>
      </c>
      <c r="I59" s="256">
        <v>163303</v>
      </c>
      <c r="J59" s="256">
        <v>57580</v>
      </c>
      <c r="K59" s="256">
        <v>35113</v>
      </c>
      <c r="L59" s="338">
        <v>6755</v>
      </c>
      <c r="M59" s="256"/>
      <c r="N59" s="256"/>
      <c r="O59" s="256"/>
      <c r="P59" s="338"/>
      <c r="XFD59" s="123" t="s">
        <v>689</v>
      </c>
    </row>
    <row r="60" spans="1:16 16384:16384" ht="12" customHeight="1" x14ac:dyDescent="0.2">
      <c r="A60" s="225" t="s">
        <v>216</v>
      </c>
      <c r="B60" s="78"/>
      <c r="C60" s="78"/>
      <c r="D60" s="78"/>
      <c r="E60" s="78"/>
      <c r="F60" s="78"/>
      <c r="G60" s="78"/>
      <c r="H60" s="78"/>
      <c r="I60" s="159" t="s">
        <v>873</v>
      </c>
      <c r="J60" s="78" t="s">
        <v>874</v>
      </c>
      <c r="K60" s="78"/>
      <c r="L60" s="78"/>
      <c r="M60" s="256"/>
      <c r="N60" s="84"/>
      <c r="O60" s="84"/>
      <c r="P60" s="84"/>
    </row>
    <row r="61" spans="1:16 16384:16384" ht="12" customHeight="1" x14ac:dyDescent="0.2">
      <c r="A61" s="996" t="s">
        <v>1016</v>
      </c>
      <c r="B61" s="996"/>
      <c r="C61" s="996"/>
      <c r="D61" s="996"/>
      <c r="E61" s="996"/>
      <c r="F61" s="996"/>
      <c r="G61" s="996"/>
      <c r="H61" s="996"/>
      <c r="I61" s="996"/>
      <c r="J61" s="996"/>
      <c r="K61" s="996"/>
      <c r="L61" s="996"/>
      <c r="M61" s="657"/>
      <c r="N61" s="657"/>
      <c r="O61" s="657"/>
      <c r="P61" s="657"/>
    </row>
    <row r="62" spans="1:16 16384:16384" ht="12" customHeight="1" x14ac:dyDescent="0.2">
      <c r="A62" s="996" t="s">
        <v>1076</v>
      </c>
      <c r="B62" s="996"/>
      <c r="C62" s="996"/>
      <c r="D62" s="996"/>
      <c r="E62" s="996"/>
      <c r="F62" s="996"/>
      <c r="G62" s="996"/>
      <c r="H62" s="996"/>
      <c r="I62" s="996"/>
      <c r="J62" s="996"/>
      <c r="K62" s="996"/>
      <c r="L62" s="996"/>
      <c r="M62" s="657"/>
      <c r="N62" s="657"/>
      <c r="O62" s="657"/>
      <c r="P62" s="657"/>
    </row>
    <row r="63" spans="1:16 16384:16384" ht="12" customHeight="1" x14ac:dyDescent="0.2">
      <c r="A63" s="996" t="s">
        <v>1013</v>
      </c>
      <c r="B63" s="996"/>
      <c r="C63" s="996"/>
      <c r="D63" s="996"/>
      <c r="E63" s="996"/>
      <c r="F63" s="996"/>
      <c r="G63" s="996"/>
      <c r="H63" s="996"/>
      <c r="I63" s="996"/>
      <c r="J63" s="996"/>
      <c r="K63" s="996"/>
      <c r="L63" s="996"/>
      <c r="M63" s="657"/>
      <c r="N63" s="657"/>
      <c r="O63" s="657"/>
      <c r="P63" s="657"/>
    </row>
    <row r="64" spans="1:16 16384:16384" ht="12" customHeight="1" x14ac:dyDescent="0.2">
      <c r="A64" s="996" t="s">
        <v>1017</v>
      </c>
      <c r="B64" s="996"/>
      <c r="C64" s="996"/>
      <c r="D64" s="996"/>
      <c r="E64" s="996"/>
      <c r="F64" s="996"/>
      <c r="G64" s="996"/>
      <c r="H64" s="996"/>
      <c r="I64" s="996"/>
      <c r="J64" s="996"/>
      <c r="K64" s="996"/>
      <c r="L64" s="996"/>
      <c r="M64" s="657"/>
      <c r="N64" s="657"/>
      <c r="O64" s="657"/>
      <c r="P64" s="657"/>
    </row>
    <row r="65" spans="1:16" ht="12" customHeight="1" x14ac:dyDescent="0.2">
      <c r="A65" s="996" t="s">
        <v>1077</v>
      </c>
      <c r="B65" s="996"/>
      <c r="C65" s="996"/>
      <c r="D65" s="996"/>
      <c r="E65" s="996"/>
      <c r="F65" s="996"/>
      <c r="G65" s="996"/>
      <c r="H65" s="996"/>
      <c r="I65" s="996"/>
      <c r="J65" s="996"/>
      <c r="K65" s="996"/>
      <c r="L65" s="996"/>
      <c r="M65" s="58"/>
      <c r="N65" s="58"/>
      <c r="O65" s="58"/>
      <c r="P65" s="58"/>
    </row>
    <row r="66" spans="1:16" ht="12" customHeight="1" x14ac:dyDescent="0.2">
      <c r="A66" s="996" t="s">
        <v>875</v>
      </c>
      <c r="B66" s="996"/>
      <c r="C66" s="996"/>
      <c r="D66" s="996"/>
      <c r="E66" s="1065"/>
      <c r="F66" s="1065"/>
      <c r="G66" s="1065"/>
      <c r="H66" s="1065"/>
      <c r="I66" s="1065"/>
      <c r="J66" s="1065"/>
      <c r="K66" s="1065"/>
      <c r="L66" s="1065"/>
      <c r="M66" s="657"/>
      <c r="N66" s="657"/>
      <c r="O66" s="657"/>
      <c r="P66" s="657"/>
    </row>
    <row r="67" spans="1:16" ht="12" customHeight="1" x14ac:dyDescent="0.2">
      <c r="A67" s="1000" t="s">
        <v>1087</v>
      </c>
      <c r="B67" s="1000"/>
      <c r="C67" s="1000"/>
      <c r="D67" s="1000"/>
      <c r="E67" s="1000"/>
      <c r="F67" s="1000"/>
      <c r="G67" s="1000"/>
      <c r="H67" s="1000"/>
      <c r="I67" s="1000"/>
      <c r="J67" s="1000"/>
      <c r="K67" s="1000"/>
      <c r="L67" s="1000"/>
      <c r="M67" s="657"/>
      <c r="N67" s="657"/>
      <c r="O67" s="657"/>
      <c r="P67" s="657"/>
    </row>
    <row r="68" spans="1:16" ht="12" customHeight="1" x14ac:dyDescent="0.2">
      <c r="A68" s="1000" t="s">
        <v>876</v>
      </c>
      <c r="B68" s="1000"/>
      <c r="C68" s="1000"/>
      <c r="D68" s="1000"/>
      <c r="E68" s="1000"/>
      <c r="F68" s="1000"/>
      <c r="G68" s="1000"/>
      <c r="H68" s="1000"/>
      <c r="I68" s="1000"/>
      <c r="J68" s="1000"/>
      <c r="K68" s="1000"/>
      <c r="L68" s="1000"/>
      <c r="M68" s="657"/>
      <c r="N68" s="657"/>
      <c r="O68" s="657"/>
      <c r="P68" s="657"/>
    </row>
    <row r="69" spans="1:16" ht="12" customHeight="1" x14ac:dyDescent="0.2">
      <c r="A69" s="1000" t="s">
        <v>877</v>
      </c>
      <c r="B69" s="1000"/>
      <c r="C69" s="1000"/>
      <c r="D69" s="1000"/>
      <c r="E69" s="1000"/>
      <c r="F69" s="1000"/>
      <c r="G69" s="1000"/>
      <c r="H69" s="1000"/>
      <c r="I69" s="1000"/>
      <c r="J69" s="1000"/>
      <c r="K69" s="1000"/>
      <c r="L69" s="1000"/>
      <c r="M69" s="58"/>
      <c r="N69" s="58"/>
      <c r="O69" s="58"/>
      <c r="P69" s="58"/>
    </row>
    <row r="70" spans="1:16" ht="12" customHeight="1" x14ac:dyDescent="0.2">
      <c r="A70" s="1000" t="s">
        <v>1139</v>
      </c>
      <c r="B70" s="1000"/>
      <c r="C70" s="1000"/>
      <c r="D70" s="1000"/>
      <c r="E70" s="1000"/>
      <c r="F70" s="1000"/>
      <c r="G70" s="1000"/>
      <c r="H70" s="1000"/>
      <c r="I70" s="1000"/>
      <c r="J70" s="1000"/>
      <c r="K70" s="1000"/>
      <c r="L70" s="1000"/>
      <c r="M70" s="58"/>
      <c r="N70" s="58"/>
      <c r="O70" s="58"/>
      <c r="P70" s="58"/>
    </row>
    <row r="71" spans="1:16" ht="12" customHeight="1" x14ac:dyDescent="0.2">
      <c r="A71" s="996" t="s">
        <v>878</v>
      </c>
      <c r="B71" s="996"/>
      <c r="C71" s="996"/>
      <c r="D71" s="996"/>
      <c r="E71" s="996"/>
      <c r="F71" s="996"/>
      <c r="G71" s="996"/>
      <c r="H71" s="996"/>
      <c r="I71" s="996"/>
      <c r="J71" s="996"/>
      <c r="K71" s="996"/>
      <c r="L71" s="996"/>
    </row>
    <row r="72" spans="1:16" ht="12" customHeight="1" x14ac:dyDescent="0.2">
      <c r="A72" s="1000" t="s">
        <v>879</v>
      </c>
      <c r="B72" s="1000"/>
      <c r="C72" s="1000"/>
      <c r="D72" s="1000"/>
      <c r="E72" s="1000"/>
      <c r="F72" s="1000"/>
      <c r="G72" s="1000"/>
      <c r="H72" s="1000"/>
      <c r="I72" s="1000"/>
      <c r="J72" s="1000"/>
      <c r="K72" s="1000"/>
      <c r="L72" s="1000"/>
    </row>
    <row r="85" spans="1:16" s="315" customFormat="1" ht="12" customHeight="1" x14ac:dyDescent="0.2">
      <c r="A85" s="274"/>
      <c r="B85" s="284"/>
      <c r="C85" s="284"/>
      <c r="D85" s="284"/>
      <c r="E85" s="284"/>
      <c r="F85" s="284"/>
      <c r="G85" s="284"/>
      <c r="H85" s="284"/>
      <c r="I85" s="284"/>
      <c r="J85" s="284"/>
      <c r="K85" s="284"/>
      <c r="L85" s="284"/>
      <c r="M85" s="284"/>
      <c r="N85" s="284"/>
      <c r="O85" s="284"/>
      <c r="P85" s="284"/>
    </row>
    <row r="91" spans="1:16" ht="3" customHeight="1" x14ac:dyDescent="0.2">
      <c r="B91" s="141"/>
      <c r="C91" s="141"/>
      <c r="D91" s="141"/>
      <c r="E91" s="141"/>
      <c r="F91" s="141"/>
      <c r="G91" s="141"/>
      <c r="H91" s="141"/>
      <c r="I91" s="141"/>
      <c r="J91" s="141"/>
      <c r="K91" s="141"/>
      <c r="L91" s="141"/>
      <c r="M91" s="141"/>
      <c r="N91" s="141"/>
      <c r="O91" s="141"/>
      <c r="P91" s="141"/>
    </row>
    <row r="92" spans="1:16" ht="22.5" customHeight="1" x14ac:dyDescent="0.2">
      <c r="A92" s="1013" t="s">
        <v>1018</v>
      </c>
      <c r="B92" s="1013"/>
      <c r="C92" s="1013"/>
      <c r="D92" s="1013"/>
      <c r="E92" s="1013"/>
      <c r="F92" s="1013"/>
      <c r="G92" s="1013"/>
      <c r="H92" s="1013"/>
      <c r="I92" s="1013"/>
      <c r="J92" s="1013"/>
      <c r="K92" s="1013"/>
      <c r="L92" s="1013"/>
      <c r="M92" s="141"/>
      <c r="N92" s="141"/>
      <c r="O92" s="141"/>
      <c r="P92" s="141"/>
    </row>
    <row r="93" spans="1:16" ht="9.75" customHeight="1" x14ac:dyDescent="0.2">
      <c r="A93" s="343"/>
      <c r="B93" s="349"/>
      <c r="C93" s="349"/>
      <c r="D93" s="174"/>
      <c r="E93" s="349"/>
      <c r="F93" s="349"/>
      <c r="G93" s="349"/>
      <c r="H93" s="1066" t="s">
        <v>35</v>
      </c>
      <c r="I93" s="1066"/>
      <c r="J93" s="1066"/>
      <c r="K93" s="1066"/>
      <c r="L93" s="1066"/>
      <c r="M93" s="349"/>
      <c r="N93" s="1044"/>
      <c r="O93" s="1044"/>
      <c r="P93" s="1044"/>
    </row>
    <row r="94" spans="1:16" ht="12" customHeight="1" x14ac:dyDescent="0.2">
      <c r="A94" s="53"/>
      <c r="B94" s="1031" t="s">
        <v>842</v>
      </c>
      <c r="C94" s="1059" t="s">
        <v>198</v>
      </c>
      <c r="D94" s="1059"/>
      <c r="E94" s="52"/>
      <c r="F94" s="1062" t="s">
        <v>871</v>
      </c>
      <c r="G94" s="1062"/>
      <c r="H94" s="1044" t="s">
        <v>870</v>
      </c>
      <c r="I94" s="1044" t="s">
        <v>1014</v>
      </c>
      <c r="J94" s="1063" t="s">
        <v>1015</v>
      </c>
      <c r="K94" s="1044" t="s">
        <v>892</v>
      </c>
      <c r="L94" s="1044" t="s">
        <v>872</v>
      </c>
      <c r="M94" s="76"/>
      <c r="N94" s="1067"/>
      <c r="O94" s="1044"/>
      <c r="P94" s="1044"/>
    </row>
    <row r="95" spans="1:16" ht="12" customHeight="1" x14ac:dyDescent="0.2">
      <c r="A95" s="1009" t="s">
        <v>868</v>
      </c>
      <c r="B95" s="1031"/>
      <c r="C95" s="1044" t="s">
        <v>1007</v>
      </c>
      <c r="D95" s="174"/>
      <c r="E95" s="1044" t="s">
        <v>33</v>
      </c>
      <c r="F95" s="80"/>
      <c r="G95" s="1044" t="s">
        <v>1008</v>
      </c>
      <c r="H95" s="1044"/>
      <c r="I95" s="1044"/>
      <c r="J95" s="1063"/>
      <c r="K95" s="1044"/>
      <c r="L95" s="1044"/>
      <c r="M95" s="174"/>
      <c r="N95" s="1067"/>
      <c r="O95" s="1044"/>
      <c r="P95" s="1044"/>
    </row>
    <row r="96" spans="1:16" ht="12" customHeight="1" x14ac:dyDescent="0.2">
      <c r="A96" s="1029"/>
      <c r="B96" s="1032"/>
      <c r="C96" s="1045"/>
      <c r="D96" s="388" t="s">
        <v>40</v>
      </c>
      <c r="E96" s="1045"/>
      <c r="F96" s="403" t="s">
        <v>869</v>
      </c>
      <c r="G96" s="1045"/>
      <c r="H96" s="1045"/>
      <c r="I96" s="1045"/>
      <c r="J96" s="1064"/>
      <c r="K96" s="1045"/>
      <c r="L96" s="1045"/>
      <c r="M96" s="174"/>
      <c r="N96" s="1067"/>
      <c r="O96" s="1044"/>
      <c r="P96" s="1044"/>
    </row>
    <row r="97" spans="1:16" ht="12" customHeight="1" x14ac:dyDescent="0.2">
      <c r="A97" s="90" t="s">
        <v>178</v>
      </c>
      <c r="B97" s="156">
        <f>AVERAGE(B16:B20)</f>
        <v>111873.2</v>
      </c>
      <c r="C97" s="156">
        <f t="shared" ref="C97:L97" si="0">AVERAGE(C16:C20)</f>
        <v>13880</v>
      </c>
      <c r="D97" s="156">
        <f t="shared" si="0"/>
        <v>3020</v>
      </c>
      <c r="E97" s="156">
        <f t="shared" si="0"/>
        <v>94120</v>
      </c>
      <c r="F97" s="156" t="s">
        <v>194</v>
      </c>
      <c r="G97" s="156">
        <f t="shared" si="0"/>
        <v>26700</v>
      </c>
      <c r="H97" s="156">
        <f t="shared" si="0"/>
        <v>5550.8699329192004</v>
      </c>
      <c r="I97" s="156">
        <f t="shared" si="0"/>
        <v>51041.599999999999</v>
      </c>
      <c r="J97" s="156" t="s">
        <v>304</v>
      </c>
      <c r="K97" s="156">
        <f t="shared" si="0"/>
        <v>585.20000000000005</v>
      </c>
      <c r="L97" s="156">
        <f t="shared" si="0"/>
        <v>450</v>
      </c>
      <c r="M97" s="256"/>
      <c r="N97" s="256"/>
      <c r="O97" s="256"/>
      <c r="P97" s="256"/>
    </row>
    <row r="98" spans="1:16" ht="12" customHeight="1" x14ac:dyDescent="0.2">
      <c r="A98" s="90" t="s">
        <v>179</v>
      </c>
      <c r="B98" s="156">
        <f>AVERAGE(B21:B25)</f>
        <v>291407</v>
      </c>
      <c r="C98" s="156">
        <f t="shared" ref="C98:L98" si="1">AVERAGE(C21:C25)</f>
        <v>61498.6</v>
      </c>
      <c r="D98" s="156">
        <f t="shared" si="1"/>
        <v>11169</v>
      </c>
      <c r="E98" s="156">
        <f t="shared" si="1"/>
        <v>222336.6</v>
      </c>
      <c r="F98" s="156">
        <f>AVERAGE(F24:F25)</f>
        <v>5453.5</v>
      </c>
      <c r="G98" s="156">
        <f t="shared" si="1"/>
        <v>100379.3747395106</v>
      </c>
      <c r="H98" s="156">
        <f t="shared" si="1"/>
        <v>7080.8566328856004</v>
      </c>
      <c r="I98" s="156">
        <f t="shared" si="1"/>
        <v>107251.6</v>
      </c>
      <c r="J98" s="156" t="s">
        <v>304</v>
      </c>
      <c r="K98" s="156">
        <f t="shared" si="1"/>
        <v>690.4</v>
      </c>
      <c r="L98" s="156">
        <f t="shared" si="1"/>
        <v>288.60000000000002</v>
      </c>
      <c r="M98" s="256"/>
      <c r="N98" s="256"/>
      <c r="O98" s="256"/>
      <c r="P98" s="256"/>
    </row>
    <row r="99" spans="1:16" ht="12" customHeight="1" x14ac:dyDescent="0.2">
      <c r="A99" s="90" t="s">
        <v>237</v>
      </c>
      <c r="B99" s="156">
        <f>AVERAGE(B26:B30)</f>
        <v>105301.6</v>
      </c>
      <c r="C99" s="156">
        <f t="shared" ref="C99:L99" si="2">AVERAGE(C26:C30)</f>
        <v>4999.8</v>
      </c>
      <c r="D99" s="156">
        <f t="shared" si="2"/>
        <v>1150.8</v>
      </c>
      <c r="E99" s="156">
        <f t="shared" si="2"/>
        <v>99028.4</v>
      </c>
      <c r="F99" s="156">
        <f t="shared" si="2"/>
        <v>3944.6</v>
      </c>
      <c r="G99" s="156">
        <f t="shared" si="2"/>
        <v>20813.294212678062</v>
      </c>
      <c r="H99" s="156">
        <f t="shared" si="2"/>
        <v>7342.2</v>
      </c>
      <c r="I99" s="156">
        <f t="shared" si="2"/>
        <v>61361.599999999999</v>
      </c>
      <c r="J99" s="156" t="s">
        <v>304</v>
      </c>
      <c r="K99" s="156">
        <f t="shared" si="2"/>
        <v>902.6</v>
      </c>
      <c r="L99" s="156">
        <f t="shared" si="2"/>
        <v>473</v>
      </c>
      <c r="M99" s="256"/>
      <c r="N99" s="256"/>
      <c r="O99" s="256"/>
      <c r="P99" s="256"/>
    </row>
    <row r="100" spans="1:16" ht="12" customHeight="1" x14ac:dyDescent="0.2">
      <c r="A100" s="90" t="s">
        <v>375</v>
      </c>
      <c r="B100" s="156">
        <f>AVERAGE(B31:B35)</f>
        <v>153789.86716727354</v>
      </c>
      <c r="C100" s="156">
        <f t="shared" ref="C100:L100" si="3">AVERAGE(C31:C35)</f>
        <v>2720</v>
      </c>
      <c r="D100" s="156">
        <f t="shared" si="3"/>
        <v>6052.4</v>
      </c>
      <c r="E100" s="156">
        <f t="shared" si="3"/>
        <v>145361.79999999999</v>
      </c>
      <c r="F100" s="156">
        <f t="shared" si="3"/>
        <v>4803.3999999999996</v>
      </c>
      <c r="G100" s="156">
        <f t="shared" si="3"/>
        <v>36317.672159356836</v>
      </c>
      <c r="H100" s="156">
        <f t="shared" si="3"/>
        <v>11744.6</v>
      </c>
      <c r="I100" s="156">
        <f t="shared" si="3"/>
        <v>69929.2</v>
      </c>
      <c r="J100" s="156">
        <f t="shared" si="3"/>
        <v>58513</v>
      </c>
      <c r="K100" s="156">
        <f t="shared" si="3"/>
        <v>2348.6</v>
      </c>
      <c r="L100" s="156">
        <f t="shared" si="3"/>
        <v>759</v>
      </c>
      <c r="M100" s="256"/>
      <c r="N100" s="256"/>
      <c r="O100" s="256"/>
      <c r="P100" s="256"/>
    </row>
    <row r="101" spans="1:16" ht="12" customHeight="1" x14ac:dyDescent="0.2">
      <c r="A101" s="90" t="s">
        <v>424</v>
      </c>
      <c r="B101" s="156">
        <f>AVERAGE(B36:B40)</f>
        <v>305482.09715573961</v>
      </c>
      <c r="C101" s="156">
        <f t="shared" ref="C101:L101" si="4">AVERAGE(C36:C40)</f>
        <v>11837.2</v>
      </c>
      <c r="D101" s="156">
        <f t="shared" si="4"/>
        <v>11610.78</v>
      </c>
      <c r="E101" s="156">
        <f t="shared" si="4"/>
        <v>282284.79999999999</v>
      </c>
      <c r="F101" s="156">
        <f t="shared" si="4"/>
        <v>10483.799999999999</v>
      </c>
      <c r="G101" s="156">
        <f t="shared" si="4"/>
        <v>46845.847248431804</v>
      </c>
      <c r="H101" s="156">
        <f t="shared" si="4"/>
        <v>13274</v>
      </c>
      <c r="I101" s="156">
        <f t="shared" si="4"/>
        <v>146873.4</v>
      </c>
      <c r="J101" s="156">
        <f t="shared" si="4"/>
        <v>108019.4</v>
      </c>
      <c r="K101" s="156">
        <f t="shared" si="4"/>
        <v>11830.4</v>
      </c>
      <c r="L101" s="156">
        <f t="shared" si="4"/>
        <v>4008.4543409503726</v>
      </c>
      <c r="M101" s="256"/>
      <c r="N101" s="256"/>
      <c r="O101" s="256"/>
      <c r="P101" s="256"/>
    </row>
    <row r="102" spans="1:16" ht="12" customHeight="1" x14ac:dyDescent="0.2">
      <c r="A102" s="90" t="s">
        <v>719</v>
      </c>
      <c r="B102" s="156">
        <f>AVERAGE(B41:B45)</f>
        <v>215741.02659063545</v>
      </c>
      <c r="C102" s="156">
        <f t="shared" ref="C102:L102" si="5">AVERAGE(C41:C45)</f>
        <v>8860.2000000000007</v>
      </c>
      <c r="D102" s="156">
        <f t="shared" si="5"/>
        <v>8321.6</v>
      </c>
      <c r="E102" s="156">
        <f t="shared" si="5"/>
        <v>182502.8554484357</v>
      </c>
      <c r="F102" s="156">
        <f t="shared" si="5"/>
        <v>8004.8</v>
      </c>
      <c r="G102" s="156">
        <f t="shared" si="5"/>
        <v>44232.418379575087</v>
      </c>
      <c r="H102" s="156">
        <f t="shared" si="5"/>
        <v>7985.4179999999997</v>
      </c>
      <c r="I102" s="156">
        <f t="shared" si="5"/>
        <v>99937.215553786911</v>
      </c>
      <c r="J102" s="156">
        <f t="shared" si="5"/>
        <v>65036.6</v>
      </c>
      <c r="K102" s="156">
        <f t="shared" si="5"/>
        <v>18371</v>
      </c>
      <c r="L102" s="156">
        <f t="shared" si="5"/>
        <v>5062.5219380263179</v>
      </c>
      <c r="M102" s="256"/>
      <c r="N102" s="256"/>
      <c r="O102" s="256"/>
      <c r="P102" s="256"/>
    </row>
    <row r="103" spans="1:16" ht="12" customHeight="1" x14ac:dyDescent="0.2">
      <c r="A103" s="333">
        <v>2011</v>
      </c>
      <c r="B103" s="158">
        <f t="shared" ref="B103:L103" si="6">B46</f>
        <v>322233.21633005375</v>
      </c>
      <c r="C103" s="158">
        <f t="shared" si="6"/>
        <v>22215</v>
      </c>
      <c r="D103" s="158">
        <f t="shared" si="6"/>
        <v>19641</v>
      </c>
      <c r="E103" s="158">
        <f t="shared" si="6"/>
        <v>280377</v>
      </c>
      <c r="F103" s="158">
        <f t="shared" si="6"/>
        <v>14531</v>
      </c>
      <c r="G103" s="158">
        <f t="shared" si="6"/>
        <v>80288.303743036944</v>
      </c>
      <c r="H103" s="158">
        <f t="shared" si="6"/>
        <v>17117</v>
      </c>
      <c r="I103" s="158">
        <f t="shared" si="6"/>
        <v>161191</v>
      </c>
      <c r="J103" s="158">
        <f t="shared" si="6"/>
        <v>93510</v>
      </c>
      <c r="K103" s="158">
        <f t="shared" si="6"/>
        <v>25248</v>
      </c>
      <c r="L103" s="158">
        <f t="shared" si="6"/>
        <v>8778.0910402962782</v>
      </c>
      <c r="M103" s="256"/>
      <c r="N103" s="256"/>
      <c r="O103" s="256"/>
      <c r="P103" s="256"/>
    </row>
    <row r="104" spans="1:16" ht="12" customHeight="1" x14ac:dyDescent="0.2">
      <c r="A104" s="333">
        <v>2012</v>
      </c>
      <c r="B104" s="158">
        <f t="shared" ref="B104:L104" si="7">B47</f>
        <v>294947.36117348343</v>
      </c>
      <c r="C104" s="158">
        <f t="shared" si="7"/>
        <v>16895</v>
      </c>
      <c r="D104" s="158">
        <f t="shared" si="7"/>
        <v>23033</v>
      </c>
      <c r="E104" s="158">
        <f t="shared" si="7"/>
        <v>255420</v>
      </c>
      <c r="F104" s="158">
        <f t="shared" si="7"/>
        <v>16778</v>
      </c>
      <c r="G104" s="158">
        <f t="shared" si="7"/>
        <v>61422.205344591086</v>
      </c>
      <c r="H104" s="158">
        <f t="shared" si="7"/>
        <v>17624</v>
      </c>
      <c r="I104" s="158">
        <f t="shared" si="7"/>
        <v>173472</v>
      </c>
      <c r="J104" s="158">
        <f t="shared" si="7"/>
        <v>94925</v>
      </c>
      <c r="K104" s="158">
        <f t="shared" si="7"/>
        <v>34688</v>
      </c>
      <c r="L104" s="158">
        <f t="shared" si="7"/>
        <v>12797.322260880625</v>
      </c>
      <c r="M104" s="256"/>
      <c r="N104" s="256"/>
      <c r="O104" s="256"/>
      <c r="P104" s="256"/>
    </row>
    <row r="105" spans="1:16" ht="12" customHeight="1" x14ac:dyDescent="0.2">
      <c r="A105" s="333">
        <v>2013</v>
      </c>
      <c r="B105" s="158">
        <f t="shared" ref="B105:L105" si="8">B48</f>
        <v>784115.75310245587</v>
      </c>
      <c r="C105" s="158">
        <f t="shared" si="8"/>
        <v>47636</v>
      </c>
      <c r="D105" s="158">
        <f t="shared" si="8"/>
        <v>34180.588272920621</v>
      </c>
      <c r="E105" s="158">
        <f t="shared" si="8"/>
        <v>702503</v>
      </c>
      <c r="F105" s="158">
        <f t="shared" si="8"/>
        <v>33224</v>
      </c>
      <c r="G105" s="158">
        <f t="shared" si="8"/>
        <v>162963.6355595155</v>
      </c>
      <c r="H105" s="158">
        <f t="shared" si="8"/>
        <v>18068</v>
      </c>
      <c r="I105" s="158">
        <f t="shared" si="8"/>
        <v>454991</v>
      </c>
      <c r="J105" s="158">
        <f t="shared" si="8"/>
        <v>305445</v>
      </c>
      <c r="K105" s="158">
        <f t="shared" si="8"/>
        <v>56565</v>
      </c>
      <c r="L105" s="158">
        <f t="shared" si="8"/>
        <v>21124</v>
      </c>
      <c r="M105" s="256"/>
      <c r="N105" s="256"/>
      <c r="O105" s="256"/>
      <c r="P105" s="256"/>
    </row>
    <row r="106" spans="1:16" ht="12" customHeight="1" x14ac:dyDescent="0.2">
      <c r="A106" s="333">
        <v>2014</v>
      </c>
      <c r="B106" s="158">
        <f t="shared" ref="B106:L106" si="9">B49</f>
        <v>684227.9574169179</v>
      </c>
      <c r="C106" s="158">
        <f t="shared" si="9"/>
        <v>53296</v>
      </c>
      <c r="D106" s="158">
        <f t="shared" si="9"/>
        <v>30262.493309582518</v>
      </c>
      <c r="E106" s="158">
        <f t="shared" si="9"/>
        <v>599580</v>
      </c>
      <c r="F106" s="158">
        <f t="shared" si="9"/>
        <v>32504</v>
      </c>
      <c r="G106" s="158">
        <f t="shared" si="9"/>
        <v>153685.2060175009</v>
      </c>
      <c r="H106" s="158">
        <f t="shared" si="9"/>
        <v>17933</v>
      </c>
      <c r="I106" s="158">
        <f t="shared" si="9"/>
        <v>410786</v>
      </c>
      <c r="J106" s="158">
        <f t="shared" si="9"/>
        <v>233934</v>
      </c>
      <c r="K106" s="158">
        <f t="shared" si="9"/>
        <v>60687</v>
      </c>
      <c r="L106" s="158">
        <f t="shared" si="9"/>
        <v>14171.772625522603</v>
      </c>
      <c r="M106" s="256"/>
      <c r="N106" s="256"/>
      <c r="O106" s="256"/>
      <c r="P106" s="256"/>
    </row>
    <row r="107" spans="1:16" ht="12" customHeight="1" x14ac:dyDescent="0.2">
      <c r="A107" s="333">
        <v>2015</v>
      </c>
      <c r="B107" s="158">
        <f t="shared" ref="B107:L107" si="10">B50</f>
        <v>795914.58272126294</v>
      </c>
      <c r="C107" s="158">
        <f t="shared" si="10"/>
        <v>38375</v>
      </c>
      <c r="D107" s="158">
        <f t="shared" si="10"/>
        <v>48015</v>
      </c>
      <c r="E107" s="158">
        <f t="shared" si="10"/>
        <v>706440</v>
      </c>
      <c r="F107" s="158">
        <f t="shared" si="10"/>
        <v>40516</v>
      </c>
      <c r="G107" s="158">
        <f t="shared" si="10"/>
        <v>159717.34814814816</v>
      </c>
      <c r="H107" s="158">
        <f t="shared" si="10"/>
        <v>17074</v>
      </c>
      <c r="I107" s="158">
        <f t="shared" si="10"/>
        <v>396580</v>
      </c>
      <c r="J107" s="158">
        <f t="shared" si="10"/>
        <v>323276</v>
      </c>
      <c r="K107" s="158">
        <f t="shared" si="10"/>
        <v>59300</v>
      </c>
      <c r="L107" s="158">
        <f t="shared" si="10"/>
        <v>16212</v>
      </c>
      <c r="M107" s="256"/>
      <c r="N107" s="256"/>
      <c r="O107" s="256"/>
      <c r="P107" s="256"/>
    </row>
    <row r="108" spans="1:16" ht="12" customHeight="1" x14ac:dyDescent="0.2">
      <c r="A108" s="333">
        <v>2016</v>
      </c>
      <c r="B108" s="158">
        <f t="shared" ref="B108:L108" si="11">B51</f>
        <v>406572</v>
      </c>
      <c r="C108" s="158">
        <f t="shared" si="11"/>
        <v>32608</v>
      </c>
      <c r="D108" s="158">
        <f t="shared" si="11"/>
        <v>24904</v>
      </c>
      <c r="E108" s="158">
        <f t="shared" si="11"/>
        <v>348990</v>
      </c>
      <c r="F108" s="158">
        <f t="shared" si="11"/>
        <v>21812</v>
      </c>
      <c r="G108" s="158">
        <f t="shared" si="11"/>
        <v>89840</v>
      </c>
      <c r="H108" s="158">
        <f t="shared" si="11"/>
        <v>11628</v>
      </c>
      <c r="I108" s="158">
        <f t="shared" si="11"/>
        <v>239791</v>
      </c>
      <c r="J108" s="158">
        <f t="shared" si="11"/>
        <v>151373</v>
      </c>
      <c r="K108" s="158">
        <f t="shared" si="11"/>
        <v>34714</v>
      </c>
      <c r="L108" s="158">
        <f t="shared" si="11"/>
        <v>9771.6975669353378</v>
      </c>
      <c r="M108" s="256"/>
      <c r="N108" s="256"/>
      <c r="O108" s="256"/>
      <c r="P108" s="256"/>
    </row>
    <row r="109" spans="1:16" ht="12" customHeight="1" x14ac:dyDescent="0.2">
      <c r="A109" s="333">
        <v>2017</v>
      </c>
      <c r="B109" s="158">
        <f t="shared" ref="B109:L109" si="12">B52</f>
        <v>297123</v>
      </c>
      <c r="C109" s="158">
        <f t="shared" si="12"/>
        <v>12671</v>
      </c>
      <c r="D109" s="158">
        <f t="shared" si="12"/>
        <v>32654</v>
      </c>
      <c r="E109" s="158">
        <f t="shared" si="12"/>
        <v>266283</v>
      </c>
      <c r="F109" s="158">
        <f t="shared" si="12"/>
        <v>14770</v>
      </c>
      <c r="G109" s="158">
        <f t="shared" si="12"/>
        <v>77280</v>
      </c>
      <c r="H109" s="158">
        <f t="shared" si="12"/>
        <v>4943</v>
      </c>
      <c r="I109" s="158">
        <f t="shared" si="12"/>
        <v>156927</v>
      </c>
      <c r="J109" s="158">
        <f t="shared" si="12"/>
        <v>96096</v>
      </c>
      <c r="K109" s="158">
        <f t="shared" si="12"/>
        <v>26430</v>
      </c>
      <c r="L109" s="158">
        <f t="shared" si="12"/>
        <v>6966</v>
      </c>
      <c r="M109" s="256"/>
      <c r="N109" s="256"/>
      <c r="O109" s="256"/>
      <c r="P109" s="256"/>
    </row>
    <row r="110" spans="1:16" ht="12" customHeight="1" x14ac:dyDescent="0.2">
      <c r="A110" s="333">
        <v>2018</v>
      </c>
      <c r="B110" s="158">
        <f t="shared" ref="B110:L110" si="13">B53</f>
        <v>149044</v>
      </c>
      <c r="C110" s="158">
        <f t="shared" si="13"/>
        <v>3344</v>
      </c>
      <c r="D110" s="158">
        <f t="shared" si="13"/>
        <v>10515</v>
      </c>
      <c r="E110" s="158">
        <f t="shared" si="13"/>
        <v>134076</v>
      </c>
      <c r="F110" s="158">
        <f t="shared" si="13"/>
        <v>9207</v>
      </c>
      <c r="G110" s="158">
        <f t="shared" si="13"/>
        <v>30491</v>
      </c>
      <c r="H110" s="158">
        <f t="shared" si="13"/>
        <v>4553</v>
      </c>
      <c r="I110" s="158">
        <f t="shared" si="13"/>
        <v>100801</v>
      </c>
      <c r="J110" s="158">
        <f t="shared" si="13"/>
        <v>58540</v>
      </c>
      <c r="K110" s="158">
        <f t="shared" si="13"/>
        <v>16904</v>
      </c>
      <c r="L110" s="158">
        <f t="shared" si="13"/>
        <v>6133</v>
      </c>
      <c r="M110" s="256"/>
      <c r="N110" s="256"/>
      <c r="O110" s="256"/>
      <c r="P110" s="256"/>
    </row>
    <row r="111" spans="1:16" ht="12" customHeight="1" x14ac:dyDescent="0.2">
      <c r="A111" s="333">
        <v>2019</v>
      </c>
      <c r="B111" s="158">
        <f t="shared" ref="B111:L111" si="14">B54</f>
        <v>212238</v>
      </c>
      <c r="C111" s="158">
        <f t="shared" si="14"/>
        <v>3824</v>
      </c>
      <c r="D111" s="158">
        <f t="shared" si="14"/>
        <v>9760</v>
      </c>
      <c r="E111" s="158">
        <f t="shared" si="14"/>
        <v>198636</v>
      </c>
      <c r="F111" s="158">
        <f t="shared" si="14"/>
        <v>14544</v>
      </c>
      <c r="G111" s="158">
        <f t="shared" si="14"/>
        <v>40795</v>
      </c>
      <c r="H111" s="158">
        <f t="shared" si="14"/>
        <v>20815</v>
      </c>
      <c r="I111" s="158">
        <f t="shared" si="14"/>
        <v>128862</v>
      </c>
      <c r="J111" s="158">
        <f t="shared" si="14"/>
        <v>77880</v>
      </c>
      <c r="K111" s="158">
        <f t="shared" si="14"/>
        <v>15777</v>
      </c>
      <c r="L111" s="158">
        <f t="shared" si="14"/>
        <v>6558</v>
      </c>
      <c r="M111" s="256"/>
      <c r="N111" s="256"/>
      <c r="O111" s="256"/>
      <c r="P111" s="256"/>
    </row>
    <row r="112" spans="1:16" ht="12" customHeight="1" x14ac:dyDescent="0.2">
      <c r="A112" s="333">
        <v>2020</v>
      </c>
      <c r="B112" s="158">
        <f t="shared" ref="B112:L112" si="15">B55</f>
        <v>299336</v>
      </c>
      <c r="C112" s="158">
        <f t="shared" si="15"/>
        <v>11506</v>
      </c>
      <c r="D112" s="158">
        <f t="shared" si="15"/>
        <v>14834</v>
      </c>
      <c r="E112" s="158">
        <f t="shared" si="15"/>
        <v>272996</v>
      </c>
      <c r="F112" s="158">
        <f t="shared" si="15"/>
        <v>16185</v>
      </c>
      <c r="G112" s="158">
        <f t="shared" si="15"/>
        <v>57591</v>
      </c>
      <c r="H112" s="158">
        <f t="shared" si="15"/>
        <v>8792</v>
      </c>
      <c r="I112" s="158">
        <f t="shared" si="15"/>
        <v>186097</v>
      </c>
      <c r="J112" s="158">
        <f t="shared" si="15"/>
        <v>98401</v>
      </c>
      <c r="K112" s="158">
        <f t="shared" si="15"/>
        <v>24558</v>
      </c>
      <c r="L112" s="158">
        <f t="shared" si="15"/>
        <v>8069</v>
      </c>
      <c r="M112" s="256"/>
      <c r="N112" s="256"/>
      <c r="O112" s="256"/>
      <c r="P112" s="256"/>
    </row>
    <row r="113" spans="1:16" ht="12" customHeight="1" x14ac:dyDescent="0.2">
      <c r="A113" s="333">
        <v>2021</v>
      </c>
      <c r="B113" s="158">
        <f t="shared" ref="B113:L113" si="16">B56</f>
        <v>239855</v>
      </c>
      <c r="C113" s="158">
        <f t="shared" si="16"/>
        <v>7412</v>
      </c>
      <c r="D113" s="158">
        <f t="shared" si="16"/>
        <v>15383</v>
      </c>
      <c r="E113" s="158">
        <f t="shared" si="16"/>
        <v>217060</v>
      </c>
      <c r="F113" s="158">
        <f t="shared" si="16"/>
        <v>14276</v>
      </c>
      <c r="G113" s="158">
        <f t="shared" si="16"/>
        <v>27121</v>
      </c>
      <c r="H113" s="158">
        <f t="shared" si="16"/>
        <v>7471</v>
      </c>
      <c r="I113" s="158">
        <f t="shared" si="16"/>
        <v>172259</v>
      </c>
      <c r="J113" s="158">
        <f t="shared" si="16"/>
        <v>86644</v>
      </c>
      <c r="K113" s="158">
        <f t="shared" si="16"/>
        <v>31358</v>
      </c>
      <c r="L113" s="158">
        <f t="shared" si="16"/>
        <v>7162</v>
      </c>
      <c r="M113" s="256"/>
      <c r="N113" s="256"/>
      <c r="O113" s="256"/>
      <c r="P113" s="256"/>
    </row>
    <row r="114" spans="1:16" ht="12" customHeight="1" x14ac:dyDescent="0.2">
      <c r="A114" s="333">
        <v>2022</v>
      </c>
      <c r="B114" s="158">
        <f t="shared" ref="B114:L114" si="17">B57</f>
        <v>254880</v>
      </c>
      <c r="C114" s="158">
        <f t="shared" si="17"/>
        <v>8547</v>
      </c>
      <c r="D114" s="158">
        <f t="shared" si="17"/>
        <v>18181</v>
      </c>
      <c r="E114" s="158">
        <f t="shared" si="17"/>
        <v>228152</v>
      </c>
      <c r="F114" s="158">
        <f t="shared" si="17"/>
        <v>17444</v>
      </c>
      <c r="G114" s="158">
        <f t="shared" si="17"/>
        <v>41821</v>
      </c>
      <c r="H114" s="158">
        <f t="shared" si="17"/>
        <v>13716</v>
      </c>
      <c r="I114" s="158">
        <f t="shared" si="17"/>
        <v>156134</v>
      </c>
      <c r="J114" s="158">
        <f t="shared" si="17"/>
        <v>53961</v>
      </c>
      <c r="K114" s="158">
        <f t="shared" si="17"/>
        <v>46173</v>
      </c>
      <c r="L114" s="158">
        <f t="shared" si="17"/>
        <v>13308</v>
      </c>
      <c r="M114" s="256"/>
      <c r="N114" s="256"/>
      <c r="O114" s="256"/>
      <c r="P114" s="256"/>
    </row>
    <row r="115" spans="1:16" ht="12" customHeight="1" x14ac:dyDescent="0.2">
      <c r="A115" s="333">
        <v>2023</v>
      </c>
      <c r="B115" s="158">
        <v>378000</v>
      </c>
      <c r="C115" s="158" t="s">
        <v>304</v>
      </c>
      <c r="D115" s="158" t="s">
        <v>304</v>
      </c>
      <c r="E115" s="158" t="s">
        <v>304</v>
      </c>
      <c r="F115" s="158" t="s">
        <v>304</v>
      </c>
      <c r="G115" s="158" t="s">
        <v>304</v>
      </c>
      <c r="H115" s="158" t="s">
        <v>304</v>
      </c>
      <c r="I115" s="158">
        <f t="shared" ref="I115:L116" si="18">I58</f>
        <v>192296</v>
      </c>
      <c r="J115" s="158">
        <f t="shared" si="18"/>
        <v>64450</v>
      </c>
      <c r="K115" s="158">
        <f t="shared" si="18"/>
        <v>47001</v>
      </c>
      <c r="L115" s="158">
        <f t="shared" si="18"/>
        <v>7491</v>
      </c>
      <c r="M115" s="256"/>
      <c r="N115" s="256"/>
      <c r="O115" s="256"/>
      <c r="P115" s="256"/>
    </row>
    <row r="116" spans="1:16" ht="12" customHeight="1" x14ac:dyDescent="0.2">
      <c r="A116" s="658" t="s">
        <v>1205</v>
      </c>
      <c r="B116" s="158">
        <v>378000</v>
      </c>
      <c r="C116" s="158" t="s">
        <v>304</v>
      </c>
      <c r="D116" s="158" t="s">
        <v>304</v>
      </c>
      <c r="E116" s="158" t="s">
        <v>304</v>
      </c>
      <c r="F116" s="158" t="s">
        <v>304</v>
      </c>
      <c r="G116" s="158" t="s">
        <v>304</v>
      </c>
      <c r="H116" s="158" t="s">
        <v>304</v>
      </c>
      <c r="I116" s="158">
        <f t="shared" si="18"/>
        <v>163303</v>
      </c>
      <c r="J116" s="158">
        <f t="shared" si="18"/>
        <v>57580</v>
      </c>
      <c r="K116" s="158">
        <f t="shared" si="18"/>
        <v>35113</v>
      </c>
      <c r="L116" s="158">
        <f t="shared" si="18"/>
        <v>6755</v>
      </c>
      <c r="M116" s="256"/>
      <c r="N116" s="256"/>
      <c r="O116" s="256"/>
      <c r="P116" s="256"/>
    </row>
    <row r="117" spans="1:16" ht="12" customHeight="1" x14ac:dyDescent="0.2">
      <c r="A117" s="225" t="s">
        <v>216</v>
      </c>
      <c r="B117" s="78"/>
      <c r="C117" s="78"/>
      <c r="D117" s="78"/>
      <c r="E117" s="78"/>
      <c r="F117" s="78"/>
      <c r="G117" s="78"/>
      <c r="H117" s="78"/>
      <c r="I117" s="159" t="s">
        <v>873</v>
      </c>
      <c r="J117" s="78" t="s">
        <v>874</v>
      </c>
      <c r="K117" s="78"/>
      <c r="L117" s="78"/>
      <c r="M117" s="123"/>
      <c r="N117" s="84"/>
      <c r="O117" s="84"/>
      <c r="P117" s="84"/>
    </row>
    <row r="118" spans="1:16" ht="21.75" customHeight="1" x14ac:dyDescent="0.2">
      <c r="A118" s="1016" t="str">
        <f t="shared" ref="A118:A125" si="19">A61</f>
        <v>a/  Based on Columbia River fall Chinook database (Preliminary Big Sheets), WDFW, unpublished.  Does not include hatchery URB Chinook reared and released below McNary Dam. Adult Aged fish except for McNary, Ice Harbor and Total Lower Granite Dam Counts which are based on adult-sized passage.</v>
      </c>
      <c r="B118" s="1016"/>
      <c r="C118" s="1016"/>
      <c r="D118" s="1016"/>
      <c r="E118" s="1016"/>
      <c r="F118" s="1016"/>
      <c r="G118" s="1016"/>
      <c r="H118" s="1016"/>
      <c r="I118" s="1016"/>
      <c r="J118" s="1016"/>
      <c r="K118" s="1016"/>
      <c r="L118" s="1016"/>
      <c r="M118" s="657"/>
      <c r="N118" s="657"/>
      <c r="O118" s="657"/>
      <c r="P118" s="657"/>
    </row>
    <row r="119" spans="1:16" ht="10.199999999999999" x14ac:dyDescent="0.2">
      <c r="A119" s="657" t="str">
        <f t="shared" si="19"/>
        <v xml:space="preserve">b/ Includes, Mainstem,Select Areas, and test fishing. </v>
      </c>
      <c r="B119" s="657"/>
      <c r="C119" s="657"/>
      <c r="D119" s="657"/>
      <c r="E119" s="657"/>
      <c r="F119" s="657"/>
      <c r="G119" s="657"/>
      <c r="H119" s="657"/>
      <c r="I119" s="657"/>
      <c r="J119" s="657"/>
      <c r="K119" s="657"/>
      <c r="L119" s="657"/>
      <c r="M119" s="657"/>
      <c r="N119" s="657"/>
      <c r="O119" s="657"/>
      <c r="P119" s="657"/>
    </row>
    <row r="120" spans="1:16" ht="10.199999999999999" x14ac:dyDescent="0.2">
      <c r="A120" s="657" t="str">
        <f t="shared" si="19"/>
        <v>c/ Includes Bouy 10, Mainstem, and Select Areas.  1971-1988 includes above Bonneville sport catch.</v>
      </c>
      <c r="B120" s="657"/>
      <c r="C120" s="657"/>
      <c r="D120" s="657"/>
      <c r="E120" s="657"/>
      <c r="F120" s="657"/>
      <c r="G120" s="657"/>
      <c r="H120" s="657"/>
      <c r="I120" s="657"/>
      <c r="J120" s="657"/>
      <c r="K120" s="657"/>
      <c r="L120" s="657"/>
      <c r="M120" s="657"/>
      <c r="N120" s="657"/>
      <c r="O120" s="657"/>
      <c r="P120" s="657"/>
    </row>
    <row r="121" spans="1:16" ht="22.5" customHeight="1" x14ac:dyDescent="0.2">
      <c r="A121" s="996" t="str">
        <f t="shared" si="19"/>
        <v xml:space="preserve">d/ Includes tributary and mainstem catch between Bonneville and Priest Rapids dams and  Hanford Reach. Does not include Snake Basin sport harvest.  1971-1988 above Bonneville sport catch included in Lower River sport catch.  </v>
      </c>
      <c r="B121" s="996"/>
      <c r="C121" s="996"/>
      <c r="D121" s="996"/>
      <c r="E121" s="996"/>
      <c r="F121" s="996"/>
      <c r="G121" s="996"/>
      <c r="H121" s="996"/>
      <c r="I121" s="996"/>
      <c r="J121" s="996"/>
      <c r="K121" s="996"/>
      <c r="L121" s="996"/>
      <c r="M121" s="657"/>
      <c r="N121" s="657"/>
      <c r="O121" s="657"/>
      <c r="P121" s="657"/>
    </row>
    <row r="122" spans="1:16" ht="10.199999999999999" x14ac:dyDescent="0.2">
      <c r="A122" s="996" t="str">
        <f t="shared" si="19"/>
        <v>e/ Includes Mainstem Commercial and C&amp;S, plus Deschutes Subsistence.</v>
      </c>
      <c r="B122" s="996"/>
      <c r="C122" s="996"/>
      <c r="D122" s="996"/>
      <c r="E122" s="996"/>
      <c r="F122" s="996"/>
      <c r="G122" s="996"/>
      <c r="H122" s="996"/>
      <c r="I122" s="996"/>
      <c r="J122" s="996"/>
      <c r="K122" s="996"/>
      <c r="L122" s="996"/>
      <c r="M122" s="58"/>
      <c r="N122" s="58"/>
      <c r="O122" s="58"/>
      <c r="P122" s="58"/>
    </row>
    <row r="123" spans="1:16" ht="10.199999999999999" x14ac:dyDescent="0.2">
      <c r="A123" s="657" t="str">
        <f t="shared" si="19"/>
        <v>f/  Deschutes esc. time series revised in 2010 to match Deschutes R. Chinook Spawner Esc. Goal using U.S. v. OR Tech. Advisory Comm. Data (Sharma et al. 2009).</v>
      </c>
      <c r="B123" s="657"/>
      <c r="C123" s="657"/>
      <c r="D123" s="657"/>
      <c r="E123" s="657"/>
      <c r="F123" s="657"/>
      <c r="G123" s="657"/>
      <c r="H123" s="657"/>
      <c r="I123" s="657"/>
      <c r="J123" s="657"/>
      <c r="K123" s="657"/>
      <c r="L123" s="657"/>
      <c r="M123" s="657"/>
      <c r="N123" s="657"/>
      <c r="O123" s="657"/>
      <c r="P123" s="657"/>
    </row>
    <row r="124" spans="1:16" ht="10.199999999999999" x14ac:dyDescent="0.2">
      <c r="A124" s="657" t="str">
        <f t="shared" si="19"/>
        <v>g/ Conting period August 9-December 31. Data from Fish Passage Center.  Does not separate out any MCB fish that stray above McNary.</v>
      </c>
      <c r="B124" s="657"/>
      <c r="C124" s="657"/>
      <c r="D124" s="657"/>
      <c r="E124" s="657"/>
      <c r="F124" s="657"/>
      <c r="G124" s="657"/>
      <c r="H124" s="657"/>
      <c r="I124" s="657"/>
      <c r="J124" s="657"/>
      <c r="K124" s="657"/>
      <c r="L124" s="657"/>
      <c r="M124" s="657"/>
      <c r="N124" s="657"/>
      <c r="O124" s="657"/>
      <c r="P124" s="657"/>
    </row>
    <row r="125" spans="1:16" ht="10.199999999999999" x14ac:dyDescent="0.2">
      <c r="A125" s="657" t="str">
        <f t="shared" si="19"/>
        <v>h/  Upper Columbia escapement only:  Yakima River, Hanford Reach, and Priest Rapids Dam count.</v>
      </c>
      <c r="B125" s="657"/>
      <c r="C125" s="657"/>
      <c r="D125" s="657"/>
      <c r="E125" s="657"/>
      <c r="F125" s="657"/>
      <c r="G125" s="657"/>
      <c r="H125" s="657"/>
      <c r="I125" s="657"/>
      <c r="J125" s="657"/>
      <c r="K125" s="657"/>
      <c r="L125" s="657"/>
      <c r="M125" s="657"/>
      <c r="N125" s="657"/>
      <c r="O125" s="657"/>
      <c r="P125" s="657"/>
    </row>
    <row r="126" spans="1:16" ht="10.199999999999999" x14ac:dyDescent="0.2">
      <c r="A126" s="1000" t="str">
        <f>A69</f>
        <v>i/  Snake River wild; adjusted for stray hatchery fish.  Includes wild fish hauled to Lyons Ferry Hatchery.</v>
      </c>
      <c r="B126" s="1000"/>
      <c r="C126" s="1000"/>
      <c r="D126" s="1000"/>
      <c r="E126" s="1000"/>
      <c r="F126" s="1000"/>
      <c r="G126" s="1000"/>
      <c r="H126" s="1000"/>
      <c r="I126" s="1000"/>
      <c r="J126" s="1000"/>
      <c r="K126" s="1000"/>
      <c r="L126" s="1000"/>
      <c r="M126" s="58"/>
      <c r="N126" s="58"/>
      <c r="O126" s="58"/>
      <c r="P126" s="58"/>
    </row>
    <row r="127" spans="1:16" ht="10.199999999999999" x14ac:dyDescent="0.2">
      <c r="A127" s="1000" t="str">
        <f>A70</f>
        <v>j/  Preliminary estimates based on in-season run update.</v>
      </c>
      <c r="B127" s="1000"/>
      <c r="C127" s="1000"/>
      <c r="D127" s="1000"/>
      <c r="E127" s="1000"/>
      <c r="F127" s="1000"/>
      <c r="G127" s="1000"/>
      <c r="H127" s="1000"/>
      <c r="I127" s="1000"/>
      <c r="J127" s="1000"/>
      <c r="K127" s="1000"/>
      <c r="L127" s="1000"/>
    </row>
    <row r="128" spans="1:16" ht="10.199999999999999" x14ac:dyDescent="0.2">
      <c r="A128" s="1000" t="str">
        <f>A71</f>
        <v>k/  The U.S. v. Oregon  parties managed for a McNary Dam esc. of 60,000 beginning in 2008. Starting in 1994, inriver fisheries were managed for ESA consultation standards.</v>
      </c>
      <c r="B128" s="1000"/>
      <c r="C128" s="1000"/>
      <c r="D128" s="1000"/>
      <c r="E128" s="1000"/>
      <c r="F128" s="1000"/>
      <c r="G128" s="1000"/>
      <c r="H128" s="1000"/>
      <c r="I128" s="1000"/>
      <c r="J128" s="1000"/>
      <c r="K128" s="1000"/>
      <c r="L128" s="1000"/>
    </row>
    <row r="129" spans="1:12" ht="10.199999999999999" x14ac:dyDescent="0.2">
      <c r="A129" s="1000" t="str">
        <f>A72</f>
        <v>l/  MSY spawning escapement objective adoped in FMP Amendment 16 in 2011.</v>
      </c>
      <c r="B129" s="1000"/>
      <c r="C129" s="1000"/>
      <c r="D129" s="1000"/>
      <c r="E129" s="1000"/>
      <c r="F129" s="1000"/>
      <c r="G129" s="1000"/>
      <c r="H129" s="1000"/>
      <c r="I129" s="1000"/>
      <c r="J129" s="1000"/>
      <c r="K129" s="1000"/>
      <c r="L129" s="1000"/>
    </row>
  </sheetData>
  <customSheetViews>
    <customSheetView guid="{951E20F6-66AF-4739-924D-9C0B166AA065}" showPageBreaks="1" showGridLines="0" showRuler="0">
      <pane ySplit="7" topLeftCell="A50" activePane="bottomLeft" state="frozen"/>
      <selection pane="bottomLeft" activeCell="L65" sqref="L65"/>
      <pageMargins left="1" right="1" top="1" bottom="1" header="0.5" footer="0.5"/>
      <pageSetup orientation="landscape" r:id="rId1"/>
      <headerFooter alignWithMargins="0"/>
    </customSheetView>
    <customSheetView guid="{56968ECB-F4FE-477A-8A39-9E820F23F3B6}" showGridLines="0">
      <pane ySplit="7" topLeftCell="A8" activePane="bottomLeft" state="frozen"/>
      <selection pane="bottomLeft" activeCell="A8" sqref="A8"/>
      <pageMargins left="1" right="1" top="1" bottom="1" header="0.5" footer="0.5"/>
      <pageSetup orientation="landscape" r:id="rId2"/>
      <headerFooter alignWithMargins="0"/>
    </customSheetView>
    <customSheetView guid="{8B1E0859-77EF-4DDB-A81F-104DBA348B31}" showPageBreaks="1" showGridLines="0" printArea="1">
      <pane ySplit="7" topLeftCell="A8" activePane="bottomLeft" state="frozen"/>
      <selection pane="bottomLeft" activeCell="A8" sqref="A8"/>
      <pageMargins left="1" right="1" top="1" bottom="1" header="0.5" footer="0.5"/>
      <pageSetup orientation="landscape" r:id="rId3"/>
      <headerFooter alignWithMargins="0"/>
    </customSheetView>
    <customSheetView guid="{5AF37BD3-DE11-4EB0-B468-40F0C613EAAC}" showPageBreaks="1" showGridLines="0" printArea="1" showRuler="0">
      <pane ySplit="7" topLeftCell="A92" activePane="bottomLeft" state="frozen"/>
      <selection pane="bottomLeft" activeCell="A97" sqref="A97:O130"/>
      <pageMargins left="1" right="1" top="1" bottom="1" header="0.5" footer="0.5"/>
      <pageSetup orientation="landscape" r:id="rId4"/>
      <headerFooter alignWithMargins="0"/>
    </customSheetView>
    <customSheetView guid="{4E64E44E-C413-40AC-A3E9-46A65E2E50C1}" showPageBreaks="1" showGridLines="0" printArea="1" showRuler="0">
      <pane ySplit="7" topLeftCell="A8"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7" topLeftCell="A86" activePane="bottomLeft" state="frozen"/>
      <selection pane="bottomLeft" activeCell="A100" sqref="A100:A101"/>
      <pageMargins left="1" right="1" top="1" bottom="1" header="0.5" footer="0.5"/>
      <pageSetup orientation="landscape" r:id="rId6"/>
      <headerFooter alignWithMargins="0"/>
    </customSheetView>
    <customSheetView guid="{1BB9C890-5E21-46C2-BAFE-D361E72979A8}" showPageBreaks="1" showGridLines="0" printArea="1" showRuler="0">
      <pane ySplit="7" topLeftCell="A86" activePane="bottomLeft" state="frozen"/>
      <selection pane="bottomLeft" activeCell="A100" sqref="A100:A101"/>
      <pageMargins left="1" right="1" top="1" bottom="1" header="0.5" footer="0.5"/>
      <pageSetup orientation="landscape" r:id="rId7"/>
      <headerFooter alignWithMargins="0"/>
    </customSheetView>
    <customSheetView guid="{622B48C2-7B56-4B1F-A7B4-4660CCA8C989}" showPageBreaks="1" showGridLines="0" printArea="1" showRuler="0">
      <pane ySplit="7" topLeftCell="A103" activePane="bottomLeft" state="frozen"/>
      <selection pane="bottomLeft" activeCell="A125" sqref="A125:O125"/>
      <pageMargins left="1" right="1" top="1" bottom="1" header="0.5" footer="0.5"/>
      <pageSetup orientation="landscape" r:id="rId8"/>
      <headerFooter alignWithMargins="0"/>
    </customSheetView>
    <customSheetView guid="{BBF7E6D9-D6DC-4A8E-B6D8-078D86A9ABA9}" showPageBreaks="1" showGridLines="0" showRuler="0">
      <pane ySplit="7" topLeftCell="A8" activePane="bottomLeft" state="frozen"/>
      <selection pane="bottomLeft" sqref="A1:IV65536"/>
      <pageMargins left="1" right="1" top="1" bottom="1" header="0.5" footer="0.5"/>
      <pageSetup orientation="landscape" r:id="rId9"/>
      <headerFooter alignWithMargins="0"/>
    </customSheetView>
    <customSheetView guid="{CD5E8C7E-750A-46DA-942B-F5133C1E4099}" showPageBreaks="1" showGridLines="0" showRuler="0">
      <pane ySplit="7" topLeftCell="A8"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showRuler="0">
      <pane ySplit="7" topLeftCell="A8" activePane="bottomLeft" state="frozen"/>
      <selection pane="bottomLeft" sqref="A1:IV65536"/>
      <pageMargins left="1" right="1" top="1" bottom="1" header="0.5" footer="0.5"/>
      <pageSetup orientation="landscape" r:id="rId11"/>
      <headerFooter alignWithMargins="0"/>
    </customSheetView>
    <customSheetView guid="{803B97A9-0AF5-4FA4-9F0C-810C2BEAFCD3}" showPageBreaks="1" showGridLines="0" showRuler="0">
      <pane ySplit="7" topLeftCell="A38" activePane="bottomLeft" state="frozen"/>
      <selection pane="bottomLeft" activeCell="A52" sqref="A52:O55"/>
      <pageMargins left="1" right="1" top="1" bottom="1" header="0.5" footer="0.5"/>
      <pageSetup orientation="landscape" r:id="rId12"/>
      <headerFooter alignWithMargins="0"/>
    </customSheetView>
    <customSheetView guid="{EF5D9E67-CDBC-4DA7-AF4B-457CDBE1825C}" showGridLines="0" printArea="1">
      <pane ySplit="7" topLeftCell="A8" activePane="bottomLeft" state="frozen"/>
      <selection pane="bottomLeft" activeCell="A8" sqref="A8"/>
      <pageMargins left="1" right="1" top="1" bottom="1" header="0.5" footer="0.5"/>
      <pageSetup orientation="landscape" r:id="rId13"/>
      <headerFooter alignWithMargins="0"/>
    </customSheetView>
  </customSheetViews>
  <mergeCells count="52">
    <mergeCell ref="O93:O96"/>
    <mergeCell ref="P93:P96"/>
    <mergeCell ref="A95:A96"/>
    <mergeCell ref="N93:N96"/>
    <mergeCell ref="H93:L93"/>
    <mergeCell ref="H94:H96"/>
    <mergeCell ref="K94:K96"/>
    <mergeCell ref="L94:L96"/>
    <mergeCell ref="M4:M5"/>
    <mergeCell ref="P2:P5"/>
    <mergeCell ref="E4:E5"/>
    <mergeCell ref="J3:J5"/>
    <mergeCell ref="F3:G3"/>
    <mergeCell ref="H2:L2"/>
    <mergeCell ref="A61:L61"/>
    <mergeCell ref="A62:L62"/>
    <mergeCell ref="C3:D3"/>
    <mergeCell ref="G4:G5"/>
    <mergeCell ref="I3:I5"/>
    <mergeCell ref="A4:A5"/>
    <mergeCell ref="C4:C5"/>
    <mergeCell ref="B3:B5"/>
    <mergeCell ref="H3:H5"/>
    <mergeCell ref="L3:L5"/>
    <mergeCell ref="A63:L63"/>
    <mergeCell ref="A64:L64"/>
    <mergeCell ref="A65:L65"/>
    <mergeCell ref="A66:L66"/>
    <mergeCell ref="A67:L67"/>
    <mergeCell ref="A1:L1"/>
    <mergeCell ref="B94:B96"/>
    <mergeCell ref="C94:D94"/>
    <mergeCell ref="F94:G94"/>
    <mergeCell ref="I94:I96"/>
    <mergeCell ref="J94:J96"/>
    <mergeCell ref="C95:C96"/>
    <mergeCell ref="E95:E96"/>
    <mergeCell ref="G95:G96"/>
    <mergeCell ref="A92:L92"/>
    <mergeCell ref="A68:L68"/>
    <mergeCell ref="A69:L69"/>
    <mergeCell ref="K3:K5"/>
    <mergeCell ref="A70:L70"/>
    <mergeCell ref="A71:L71"/>
    <mergeCell ref="A72:L72"/>
    <mergeCell ref="A118:L118"/>
    <mergeCell ref="A126:L126"/>
    <mergeCell ref="A128:L128"/>
    <mergeCell ref="A129:L129"/>
    <mergeCell ref="A127:L127"/>
    <mergeCell ref="A122:L122"/>
    <mergeCell ref="A121:L121"/>
  </mergeCells>
  <phoneticPr fontId="0" type="noConversion"/>
  <pageMargins left="1" right="1" top="1" bottom="1" header="0.5" footer="0.5"/>
  <pageSetup scale="97" orientation="landscape" r:id="rId14"/>
  <headerFooter alignWithMargins="0"/>
  <colBreaks count="1" manualBreakCount="1">
    <brk id="12" min="90" max="12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L338"/>
  <sheetViews>
    <sheetView showGridLines="0" topLeftCell="A219" zoomScale="115" zoomScaleNormal="115" workbookViewId="0">
      <selection activeCell="L202" sqref="L202"/>
    </sheetView>
  </sheetViews>
  <sheetFormatPr defaultColWidth="9.109375" defaultRowHeight="12" customHeight="1" x14ac:dyDescent="0.2"/>
  <cols>
    <col min="1" max="1" width="10.5546875" style="65" bestFit="1" customWidth="1"/>
    <col min="2" max="2" width="9.88671875" style="13" customWidth="1"/>
    <col min="3" max="3" width="11" style="13" customWidth="1"/>
    <col min="4" max="4" width="8.33203125" style="13" customWidth="1"/>
    <col min="5" max="5" width="10.33203125" style="13" customWidth="1"/>
    <col min="6" max="6" width="8.44140625" style="13" customWidth="1"/>
    <col min="7" max="7" width="9.44140625" style="13" customWidth="1"/>
    <col min="8" max="9" width="11.6640625" style="13" customWidth="1"/>
    <col min="10" max="16384" width="9.109375" style="123"/>
  </cols>
  <sheetData>
    <row r="1" spans="1:38" ht="24.75" customHeight="1" x14ac:dyDescent="0.2">
      <c r="A1" s="996" t="s">
        <v>884</v>
      </c>
      <c r="B1" s="996"/>
      <c r="C1" s="996"/>
      <c r="D1" s="996"/>
      <c r="E1" s="996"/>
      <c r="F1" s="996"/>
      <c r="G1" s="996"/>
      <c r="H1" s="996"/>
      <c r="I1" s="996"/>
    </row>
    <row r="2" spans="1:38" ht="12" customHeight="1" x14ac:dyDescent="0.25">
      <c r="A2" s="60"/>
      <c r="B2" s="79"/>
      <c r="C2" s="79"/>
      <c r="D2" s="79"/>
      <c r="E2" s="79"/>
      <c r="F2" s="79"/>
      <c r="G2" s="79"/>
      <c r="H2" s="79"/>
      <c r="I2" s="355" t="s">
        <v>890</v>
      </c>
      <c r="AG2"/>
      <c r="AH2"/>
      <c r="AI2"/>
      <c r="AJ2"/>
      <c r="AK2"/>
      <c r="AL2"/>
    </row>
    <row r="3" spans="1:38" ht="12" customHeight="1" x14ac:dyDescent="0.25">
      <c r="B3" s="1031" t="s">
        <v>842</v>
      </c>
      <c r="C3" s="1058" t="s">
        <v>198</v>
      </c>
      <c r="D3" s="1058"/>
      <c r="E3" s="80"/>
      <c r="F3" s="1062" t="s">
        <v>871</v>
      </c>
      <c r="G3" s="1062"/>
      <c r="H3" s="1062"/>
      <c r="I3" s="1044" t="s">
        <v>881</v>
      </c>
      <c r="AG3"/>
      <c r="AH3"/>
      <c r="AI3"/>
      <c r="AJ3"/>
      <c r="AK3"/>
      <c r="AL3"/>
    </row>
    <row r="4" spans="1:38" ht="12" customHeight="1" x14ac:dyDescent="0.2">
      <c r="A4" s="1009" t="s">
        <v>850</v>
      </c>
      <c r="B4" s="1031"/>
      <c r="C4" s="1044" t="s">
        <v>885</v>
      </c>
      <c r="D4" s="80"/>
      <c r="E4" s="1044" t="s">
        <v>60</v>
      </c>
      <c r="F4" s="80"/>
      <c r="G4" s="1044" t="s">
        <v>886</v>
      </c>
      <c r="H4" s="1031" t="s">
        <v>887</v>
      </c>
      <c r="I4" s="1044"/>
    </row>
    <row r="5" spans="1:38" ht="10.199999999999999" x14ac:dyDescent="0.2">
      <c r="A5" s="1029"/>
      <c r="B5" s="1032"/>
      <c r="C5" s="1045"/>
      <c r="D5" s="388" t="s">
        <v>213</v>
      </c>
      <c r="E5" s="1045"/>
      <c r="F5" s="403" t="s">
        <v>213</v>
      </c>
      <c r="G5" s="1045"/>
      <c r="H5" s="1032"/>
      <c r="I5" s="1045"/>
    </row>
    <row r="6" spans="1:38" ht="12" customHeight="1" x14ac:dyDescent="0.2">
      <c r="A6" s="1074" t="s">
        <v>888</v>
      </c>
      <c r="B6" s="1074"/>
      <c r="C6" s="1074"/>
      <c r="D6" s="1074"/>
      <c r="E6" s="1074"/>
      <c r="F6" s="1074"/>
      <c r="G6" s="1074"/>
      <c r="H6" s="1074"/>
      <c r="I6" s="1074"/>
    </row>
    <row r="7" spans="1:38" ht="12" customHeight="1" x14ac:dyDescent="0.2">
      <c r="A7" s="53">
        <v>1979</v>
      </c>
      <c r="B7" s="80">
        <f>'B-12'!B14+'B-13'!B14</f>
        <v>123440.16499531892</v>
      </c>
      <c r="C7" s="80">
        <f>'B-12'!C14+'B-13'!C14</f>
        <v>5748.9829999911526</v>
      </c>
      <c r="D7" s="80">
        <f>'B-12'!D14+'B-13'!D14</f>
        <v>1700</v>
      </c>
      <c r="E7" s="344">
        <f>'B-13'!E14</f>
        <v>53979</v>
      </c>
      <c r="F7" s="171">
        <v>0</v>
      </c>
      <c r="G7" s="175">
        <f>'B-13'!G14</f>
        <v>2090</v>
      </c>
      <c r="H7" s="171">
        <v>0</v>
      </c>
      <c r="I7" s="175">
        <f>'B-12'!L14+'B-13'!I14+'B-13'!J14+'B-13'!K14+'B-13'!L14</f>
        <v>35388</v>
      </c>
    </row>
    <row r="8" spans="1:38" ht="12" customHeight="1" x14ac:dyDescent="0.2">
      <c r="A8" s="53">
        <v>1980</v>
      </c>
      <c r="B8" s="80">
        <f>'B-12'!B15+'B-13'!B15</f>
        <v>130691.63791172221</v>
      </c>
      <c r="C8" s="80">
        <f>'B-12'!C15+'B-13'!C15</f>
        <v>421.63791172221227</v>
      </c>
      <c r="D8" s="80">
        <f>'B-12'!D15+'B-13'!D15</f>
        <v>600</v>
      </c>
      <c r="E8" s="344">
        <f>'B-13'!E15</f>
        <v>57570</v>
      </c>
      <c r="F8" s="171">
        <v>0</v>
      </c>
      <c r="G8" s="175">
        <f>'B-13'!G15</f>
        <v>1855</v>
      </c>
      <c r="H8" s="171">
        <v>0</v>
      </c>
      <c r="I8" s="175">
        <f>'B-12'!L15+'B-13'!I15+'B-13'!J15+'B-13'!K15+'B-13'!L15</f>
        <v>43651</v>
      </c>
    </row>
    <row r="9" spans="1:38" ht="12" customHeight="1" x14ac:dyDescent="0.2">
      <c r="A9" s="53">
        <v>1981</v>
      </c>
      <c r="B9" s="80">
        <f>'B-12'!B16+'B-13'!B16</f>
        <v>155600.66153324174</v>
      </c>
      <c r="C9" s="80">
        <f>'B-12'!C16+'B-13'!C16</f>
        <v>5540.6615332417532</v>
      </c>
      <c r="D9" s="80">
        <f>'B-12'!D16+'B-13'!D16</f>
        <v>3107</v>
      </c>
      <c r="E9" s="344">
        <f>'B-13'!E16</f>
        <v>66453</v>
      </c>
      <c r="F9" s="171">
        <v>0</v>
      </c>
      <c r="G9" s="175">
        <f>'B-13'!G16</f>
        <v>3398</v>
      </c>
      <c r="H9" s="171">
        <v>0</v>
      </c>
      <c r="I9" s="175">
        <f>'B-12'!L16+'B-13'!I16+'B-13'!J16+'B-13'!K16+'B-13'!L16</f>
        <v>58686.333333333336</v>
      </c>
    </row>
    <row r="10" spans="1:38" ht="12" customHeight="1" x14ac:dyDescent="0.2">
      <c r="A10" s="53">
        <v>1982</v>
      </c>
      <c r="B10" s="80">
        <f>'B-12'!B17+'B-13'!B17</f>
        <v>184046.32131881785</v>
      </c>
      <c r="C10" s="80">
        <f>'B-12'!C17+'B-13'!C17</f>
        <v>4399.321318817837</v>
      </c>
      <c r="D10" s="80">
        <f>'B-12'!D17+'B-13'!D17</f>
        <v>2459</v>
      </c>
      <c r="E10" s="344">
        <f>'B-13'!E17</f>
        <v>75888</v>
      </c>
      <c r="F10" s="171">
        <v>0</v>
      </c>
      <c r="G10" s="175">
        <f>'B-13'!G17</f>
        <v>5308</v>
      </c>
      <c r="H10" s="171">
        <v>0</v>
      </c>
      <c r="I10" s="175">
        <f>'B-12'!L17+'B-13'!I17+'B-13'!J17+'B-13'!K17+'B-13'!L17</f>
        <v>55757</v>
      </c>
    </row>
    <row r="11" spans="1:38" ht="12" customHeight="1" x14ac:dyDescent="0.2">
      <c r="A11" s="53">
        <v>1983</v>
      </c>
      <c r="B11" s="80">
        <f>'B-12'!B18+'B-13'!B18</f>
        <v>152111.56616819417</v>
      </c>
      <c r="C11" s="80">
        <f>'B-12'!C18+'B-13'!C18</f>
        <v>7772.5661681941601</v>
      </c>
      <c r="D11" s="80">
        <f>'B-12'!D18+'B-13'!D18</f>
        <v>2348</v>
      </c>
      <c r="E11" s="344">
        <f>'B-13'!E18</f>
        <v>59891</v>
      </c>
      <c r="F11" s="171">
        <v>0</v>
      </c>
      <c r="G11" s="175">
        <f>'B-13'!G18</f>
        <v>2531</v>
      </c>
      <c r="H11" s="171">
        <v>0</v>
      </c>
      <c r="I11" s="175">
        <f>'B-12'!L18+'B-13'!I18+'B-13'!J18+'B-13'!K18+'B-13'!L18</f>
        <v>50490</v>
      </c>
    </row>
    <row r="12" spans="1:38" ht="12" customHeight="1" x14ac:dyDescent="0.2">
      <c r="A12" s="53">
        <v>1984</v>
      </c>
      <c r="B12" s="80">
        <f>'B-12'!B19+'B-13'!B19</f>
        <v>159857.28523911792</v>
      </c>
      <c r="C12" s="80">
        <f>'B-12'!C19+'B-13'!C19</f>
        <v>9728.2852391179094</v>
      </c>
      <c r="D12" s="80">
        <f>'B-12'!D19+'B-13'!D19</f>
        <v>1785</v>
      </c>
      <c r="E12" s="344">
        <f>'B-13'!E19</f>
        <v>50544</v>
      </c>
      <c r="F12" s="171">
        <v>0</v>
      </c>
      <c r="G12" s="175">
        <f>'B-13'!G19</f>
        <v>3475</v>
      </c>
      <c r="H12" s="171">
        <v>0</v>
      </c>
      <c r="I12" s="175">
        <f>'B-12'!L19+'B-13'!I19+'B-13'!J19+'B-13'!K19+'B-13'!L19</f>
        <v>56905</v>
      </c>
    </row>
    <row r="13" spans="1:38" ht="12" customHeight="1" x14ac:dyDescent="0.2">
      <c r="A13" s="53">
        <v>1985</v>
      </c>
      <c r="B13" s="80">
        <f>'B-12'!B20+'B-13'!B20</f>
        <v>166684</v>
      </c>
      <c r="C13" s="80">
        <f>'B-12'!C20+'B-13'!C20</f>
        <v>14488</v>
      </c>
      <c r="D13" s="80">
        <f>'B-12'!D20+'B-13'!D20</f>
        <v>1464</v>
      </c>
      <c r="E13" s="344">
        <f>'B-13'!E20</f>
        <v>88932</v>
      </c>
      <c r="F13" s="171">
        <v>0</v>
      </c>
      <c r="G13" s="175">
        <f>'B-13'!G20</f>
        <v>3135</v>
      </c>
      <c r="H13" s="171">
        <v>0</v>
      </c>
      <c r="I13" s="175">
        <f>'B-12'!L20+'B-13'!I20+'B-13'!J20+'B-13'!K20+'B-13'!L20</f>
        <v>75213</v>
      </c>
    </row>
    <row r="14" spans="1:38" ht="12" customHeight="1" x14ac:dyDescent="0.2">
      <c r="A14" s="53">
        <v>1986</v>
      </c>
      <c r="B14" s="80">
        <f>'B-12'!B21+'B-13'!B21</f>
        <v>210714.05047545681</v>
      </c>
      <c r="C14" s="80">
        <f>'B-12'!C21+'B-13'!C21</f>
        <v>9266.050475456821</v>
      </c>
      <c r="D14" s="80">
        <f>'B-12'!D21+'B-13'!D21</f>
        <v>5688</v>
      </c>
      <c r="E14" s="344">
        <f>'B-13'!E21</f>
        <v>125660</v>
      </c>
      <c r="F14" s="171">
        <v>0</v>
      </c>
      <c r="G14" s="175">
        <f>'B-13'!G21</f>
        <v>7437</v>
      </c>
      <c r="H14" s="171">
        <v>0</v>
      </c>
      <c r="I14" s="175">
        <f>'B-12'!L21+'B-13'!I21+'B-13'!J21+'B-13'!K21+'B-13'!L21</f>
        <v>78943</v>
      </c>
    </row>
    <row r="15" spans="1:38" ht="12" customHeight="1" x14ac:dyDescent="0.2">
      <c r="A15" s="53">
        <v>1987</v>
      </c>
      <c r="B15" s="80">
        <f>'B-12'!B22+'B-13'!B22</f>
        <v>235171.71076093169</v>
      </c>
      <c r="C15" s="80">
        <f>'B-12'!C22+'B-13'!C22</f>
        <v>11537.710760931686</v>
      </c>
      <c r="D15" s="80">
        <f>'B-12'!D22+'B-13'!D22</f>
        <v>2795</v>
      </c>
      <c r="E15" s="344">
        <f>'B-13'!E22</f>
        <v>109039</v>
      </c>
      <c r="F15" s="171">
        <v>0</v>
      </c>
      <c r="G15" s="175">
        <f>'B-13'!G22</f>
        <v>6689</v>
      </c>
      <c r="H15" s="171">
        <v>0</v>
      </c>
      <c r="I15" s="175">
        <f>'B-12'!L22+'B-13'!I22+'B-13'!J22+'B-13'!K22+'B-13'!L22</f>
        <v>86844</v>
      </c>
    </row>
    <row r="16" spans="1:38" ht="12" customHeight="1" x14ac:dyDescent="0.2">
      <c r="A16" s="53">
        <v>1988</v>
      </c>
      <c r="B16" s="80">
        <f>'B-12'!B23+'B-13'!B23</f>
        <v>239803.1152875587</v>
      </c>
      <c r="C16" s="80">
        <f>'B-12'!C23+'B-13'!C23</f>
        <v>18552.115287558685</v>
      </c>
      <c r="D16" s="80">
        <f>'B-12'!D23+'B-13'!D23</f>
        <v>4634</v>
      </c>
      <c r="E16" s="344">
        <f>'B-13'!E23</f>
        <v>99217</v>
      </c>
      <c r="F16" s="171">
        <v>0</v>
      </c>
      <c r="G16" s="175">
        <f>'B-13'!G23</f>
        <v>7006</v>
      </c>
      <c r="H16" s="171">
        <v>0</v>
      </c>
      <c r="I16" s="175">
        <f>'B-12'!L23+'B-13'!I23+'B-13'!J23+'B-13'!K23+'B-13'!L23</f>
        <v>86799</v>
      </c>
    </row>
    <row r="17" spans="1:9" ht="12" customHeight="1" x14ac:dyDescent="0.2">
      <c r="A17" s="53">
        <v>1989</v>
      </c>
      <c r="B17" s="80">
        <f>'B-12'!B24+'B-13'!B24</f>
        <v>218331.08858753083</v>
      </c>
      <c r="C17" s="80">
        <f>'B-12'!C24+'B-13'!C24</f>
        <v>14003.088587530821</v>
      </c>
      <c r="D17" s="80">
        <f>'B-12'!D24+'B-13'!D24</f>
        <v>3044</v>
      </c>
      <c r="E17" s="344">
        <f>'B-13'!E24</f>
        <v>87884</v>
      </c>
      <c r="F17" s="171">
        <v>0</v>
      </c>
      <c r="G17" s="175">
        <f>'B-13'!G24</f>
        <v>6726</v>
      </c>
      <c r="H17" s="171">
        <v>0</v>
      </c>
      <c r="I17" s="175">
        <f>'B-12'!L24+'B-13'!I24+'B-13'!J24+'B-13'!K24+'B-13'!L24</f>
        <v>62334</v>
      </c>
    </row>
    <row r="18" spans="1:9" ht="12" customHeight="1" x14ac:dyDescent="0.2">
      <c r="A18" s="53">
        <v>1990</v>
      </c>
      <c r="B18" s="80">
        <f>'B-12'!B25+'B-13'!B25</f>
        <v>255983</v>
      </c>
      <c r="C18" s="80">
        <f>'B-12'!C25+'B-13'!C25</f>
        <v>18432.281773473671</v>
      </c>
      <c r="D18" s="80">
        <f>'B-12'!D25+'B-13'!D25</f>
        <v>12266</v>
      </c>
      <c r="E18" s="344">
        <f>'B-13'!E25</f>
        <v>100366</v>
      </c>
      <c r="F18" s="171">
        <v>0</v>
      </c>
      <c r="G18" s="175">
        <f>'B-13'!G25</f>
        <v>6928</v>
      </c>
      <c r="H18" s="171">
        <v>0</v>
      </c>
      <c r="I18" s="175">
        <f>'B-12'!L25+'B-13'!I25+'B-13'!J25+'B-13'!K25+'B-13'!L25</f>
        <v>69645</v>
      </c>
    </row>
    <row r="19" spans="1:9" ht="12" customHeight="1" x14ac:dyDescent="0.2">
      <c r="A19" s="53">
        <v>1991</v>
      </c>
      <c r="B19" s="80">
        <f>'B-12'!B26+'B-13'!B26</f>
        <v>193553</v>
      </c>
      <c r="C19" s="80">
        <f>'B-12'!C26+'B-13'!C26</f>
        <v>12716.651819107505</v>
      </c>
      <c r="D19" s="80">
        <f>'B-12'!D26+'B-13'!D26</f>
        <v>5639</v>
      </c>
      <c r="E19" s="344">
        <f>'B-13'!E26</f>
        <v>61923</v>
      </c>
      <c r="F19" s="171">
        <v>0</v>
      </c>
      <c r="G19" s="175">
        <f>'B-13'!G26</f>
        <v>3876</v>
      </c>
      <c r="H19" s="171">
        <v>0</v>
      </c>
      <c r="I19" s="175">
        <f>'B-12'!L26+'B-13'!I26+'B-13'!J26+'B-13'!K26+'B-13'!L26</f>
        <v>46508</v>
      </c>
    </row>
    <row r="20" spans="1:9" ht="12" customHeight="1" x14ac:dyDescent="0.2">
      <c r="A20" s="53">
        <v>1992</v>
      </c>
      <c r="B20" s="80">
        <f>'B-12'!B27+'B-13'!B27</f>
        <v>195492</v>
      </c>
      <c r="C20" s="80">
        <f>'B-12'!C27+'B-13'!C27</f>
        <v>5297.4388486329208</v>
      </c>
      <c r="D20" s="80">
        <f>'B-12'!D27+'B-13'!D27</f>
        <v>5283</v>
      </c>
      <c r="E20" s="344">
        <f>'B-13'!E27</f>
        <v>94111</v>
      </c>
      <c r="F20" s="171">
        <v>0</v>
      </c>
      <c r="G20" s="175">
        <f>'B-13'!G27</f>
        <v>5759</v>
      </c>
      <c r="H20" s="171">
        <v>0</v>
      </c>
      <c r="I20" s="175">
        <f>'B-12'!L27+'B-13'!I27+'B-13'!J27+'B-13'!K27+'B-13'!L27</f>
        <v>70286</v>
      </c>
    </row>
    <row r="21" spans="1:9" ht="12" customHeight="1" x14ac:dyDescent="0.2">
      <c r="A21" s="53">
        <v>1993</v>
      </c>
      <c r="B21" s="80">
        <f>'B-12'!B28+'B-13'!B28</f>
        <v>210266</v>
      </c>
      <c r="C21" s="80">
        <f>'B-12'!C28+'B-13'!C28</f>
        <v>1810.9632789074283</v>
      </c>
      <c r="D21" s="80">
        <f>'B-12'!D28+'B-13'!D28</f>
        <v>2012</v>
      </c>
      <c r="E21" s="344">
        <f>'B-13'!E28</f>
        <v>118940</v>
      </c>
      <c r="F21" s="171">
        <v>0</v>
      </c>
      <c r="G21" s="175">
        <f>'B-13'!G28</f>
        <v>7296</v>
      </c>
      <c r="H21" s="171">
        <v>0</v>
      </c>
      <c r="I21" s="175">
        <f>'B-12'!L28+'B-13'!I28+'B-13'!J28+'B-13'!K28+'B-13'!L28</f>
        <v>75458</v>
      </c>
    </row>
    <row r="22" spans="1:9" ht="12" customHeight="1" x14ac:dyDescent="0.2">
      <c r="A22" s="53">
        <v>1994</v>
      </c>
      <c r="B22" s="80">
        <f>'B-12'!B29+'B-13'!B29</f>
        <v>84007</v>
      </c>
      <c r="C22" s="80">
        <f>'B-12'!C29+'B-13'!C29</f>
        <v>1027.182175867772</v>
      </c>
      <c r="D22" s="80">
        <f>'B-12'!D29+'B-13'!D29</f>
        <v>2108</v>
      </c>
      <c r="E22" s="344">
        <f>'B-13'!E29</f>
        <v>23160</v>
      </c>
      <c r="F22" s="171">
        <v>0</v>
      </c>
      <c r="G22" s="175">
        <f>'B-13'!G29</f>
        <v>1161</v>
      </c>
      <c r="H22" s="171">
        <v>0</v>
      </c>
      <c r="I22" s="175">
        <f>'B-12'!L29+'B-13'!I29+'B-13'!J29+'B-13'!K29+'B-13'!L29</f>
        <v>22652</v>
      </c>
    </row>
    <row r="23" spans="1:9" ht="12" customHeight="1" x14ac:dyDescent="0.2">
      <c r="A23" s="53">
        <v>1995</v>
      </c>
      <c r="B23" s="80">
        <f>'B-12'!B30+'B-13'!B30</f>
        <v>62887</v>
      </c>
      <c r="C23" s="80">
        <f>'B-12'!C30+'B-13'!C30</f>
        <v>102</v>
      </c>
      <c r="D23" s="80">
        <f>'B-12'!D30+'B-13'!D30</f>
        <v>9</v>
      </c>
      <c r="E23" s="344">
        <f>'B-13'!E30</f>
        <v>12781</v>
      </c>
      <c r="F23" s="171">
        <v>0</v>
      </c>
      <c r="G23" s="175">
        <f>'B-13'!G30</f>
        <v>633</v>
      </c>
      <c r="H23" s="171">
        <v>0</v>
      </c>
      <c r="I23" s="175">
        <f>'B-12'!L30+'B-13'!I30+'B-13'!J30+'B-13'!K30+'B-13'!L30</f>
        <v>17830</v>
      </c>
    </row>
    <row r="24" spans="1:9" ht="12" customHeight="1" x14ac:dyDescent="0.2">
      <c r="A24" s="53">
        <v>1996</v>
      </c>
      <c r="B24" s="80">
        <f>'B-12'!B31+'B-13'!B31</f>
        <v>97559</v>
      </c>
      <c r="C24" s="80">
        <f>'B-12'!C31+'B-13'!C31</f>
        <v>195</v>
      </c>
      <c r="D24" s="80">
        <f>'B-12'!D31+'B-13'!D31</f>
        <v>10</v>
      </c>
      <c r="E24" s="344">
        <f>'B-13'!E31</f>
        <v>55495</v>
      </c>
      <c r="F24" s="171">
        <v>0</v>
      </c>
      <c r="G24" s="175">
        <f>'B-13'!G31</f>
        <v>2911</v>
      </c>
      <c r="H24" s="171">
        <v>0</v>
      </c>
      <c r="I24" s="175">
        <f>'B-12'!L31+'B-13'!I31+'B-13'!J31+'B-13'!K31+'B-13'!L31</f>
        <v>24811</v>
      </c>
    </row>
    <row r="25" spans="1:9" ht="12" customHeight="1" x14ac:dyDescent="0.2">
      <c r="A25" s="53">
        <v>1997</v>
      </c>
      <c r="B25" s="80">
        <f>'B-12'!B32+'B-13'!B32</f>
        <v>169446</v>
      </c>
      <c r="C25" s="80">
        <f>'B-12'!C32+'B-13'!C32</f>
        <v>353</v>
      </c>
      <c r="D25" s="80">
        <f>'B-12'!D32+'B-13'!D32</f>
        <v>16</v>
      </c>
      <c r="E25" s="344">
        <f>'B-13'!E32</f>
        <v>124252</v>
      </c>
      <c r="F25" s="171">
        <v>0</v>
      </c>
      <c r="G25" s="175">
        <f>'B-13'!G32</f>
        <v>8323</v>
      </c>
      <c r="H25" s="171">
        <v>0</v>
      </c>
      <c r="I25" s="175">
        <f>'B-12'!L32+'B-13'!I32+'B-13'!J32+'B-13'!K32+'B-13'!L32</f>
        <v>68879</v>
      </c>
    </row>
    <row r="26" spans="1:9" ht="12" customHeight="1" x14ac:dyDescent="0.2">
      <c r="A26" s="53">
        <v>1998</v>
      </c>
      <c r="B26" s="80">
        <f>'B-12'!B33+'B-13'!B33</f>
        <v>96489</v>
      </c>
      <c r="C26" s="80">
        <f>'B-12'!C33+'B-13'!C33</f>
        <v>127</v>
      </c>
      <c r="D26" s="80">
        <f>'B-12'!D33+'B-13'!D33</f>
        <v>63</v>
      </c>
      <c r="E26" s="344">
        <f>'B-13'!E33</f>
        <v>44267</v>
      </c>
      <c r="F26" s="171">
        <v>0</v>
      </c>
      <c r="G26" s="175">
        <f>'B-13'!G33</f>
        <v>2225</v>
      </c>
      <c r="H26" s="171">
        <v>0</v>
      </c>
      <c r="I26" s="175">
        <f>'B-12'!L33+'B-13'!I33+'B-13'!J33+'B-13'!K33+'B-13'!L33</f>
        <v>40250</v>
      </c>
    </row>
    <row r="27" spans="1:9" ht="12" customHeight="1" x14ac:dyDescent="0.2">
      <c r="A27" s="53">
        <v>1999</v>
      </c>
      <c r="B27" s="80">
        <f>'B-12'!B34+'B-13'!B34</f>
        <v>105381</v>
      </c>
      <c r="C27" s="80">
        <f>'B-12'!C34+'B-13'!C34</f>
        <v>377</v>
      </c>
      <c r="D27" s="80">
        <f>'B-12'!D34+'B-13'!D34</f>
        <v>16.18</v>
      </c>
      <c r="E27" s="344">
        <f>'B-13'!E34</f>
        <v>43023</v>
      </c>
      <c r="F27" s="171">
        <v>0</v>
      </c>
      <c r="G27" s="175">
        <f>'B-13'!G34</f>
        <v>1984</v>
      </c>
      <c r="H27" s="171">
        <v>0</v>
      </c>
      <c r="I27" s="175">
        <f>'B-12'!L34+'B-13'!I34+'B-13'!J34+'B-13'!K34+'B-13'!L34</f>
        <v>35947</v>
      </c>
    </row>
    <row r="28" spans="1:9" ht="12" customHeight="1" x14ac:dyDescent="0.2">
      <c r="A28" s="53">
        <v>2000</v>
      </c>
      <c r="B28" s="80">
        <f>'B-12'!B35+'B-13'!B35</f>
        <v>257847</v>
      </c>
      <c r="C28" s="80">
        <f>'B-12'!C35+'B-13'!C35</f>
        <v>1400.2</v>
      </c>
      <c r="D28" s="80">
        <f>'B-12'!D35+'B-13'!D35</f>
        <v>373</v>
      </c>
      <c r="E28" s="344">
        <f>'B-13'!E35</f>
        <v>186340</v>
      </c>
      <c r="F28" s="171">
        <v>0</v>
      </c>
      <c r="G28" s="175">
        <f>'B-13'!G35</f>
        <v>11352</v>
      </c>
      <c r="H28" s="171">
        <v>0</v>
      </c>
      <c r="I28" s="175">
        <f>'B-12'!L35+'B-13'!I35+'B-13'!J35+'B-13'!K35+'B-13'!L35</f>
        <v>77014</v>
      </c>
    </row>
    <row r="29" spans="1:9" ht="12" customHeight="1" x14ac:dyDescent="0.2">
      <c r="A29" s="53">
        <v>2001</v>
      </c>
      <c r="B29" s="80">
        <f>'B-12'!B36+'B-13'!B36</f>
        <v>539040</v>
      </c>
      <c r="C29" s="80">
        <f>'B-12'!C36+'B-13'!C36</f>
        <v>6238</v>
      </c>
      <c r="D29" s="80">
        <f>'B-12'!D36+'B-13'!D36</f>
        <v>27019</v>
      </c>
      <c r="E29" s="344">
        <f>'B-13'!E36</f>
        <v>414628</v>
      </c>
      <c r="F29" s="175">
        <f>'B-13'!F36</f>
        <v>3017.3</v>
      </c>
      <c r="G29" s="175">
        <f>'B-13'!G36</f>
        <v>54775</v>
      </c>
      <c r="H29" s="175">
        <f>'B-13'!H36</f>
        <v>62</v>
      </c>
      <c r="I29" s="175">
        <f>'B-12'!L36+'B-13'!I36+'B-13'!J36+'B-13'!K36+'B-13'!L36</f>
        <v>255282</v>
      </c>
    </row>
    <row r="30" spans="1:9" ht="12" customHeight="1" x14ac:dyDescent="0.2">
      <c r="A30" s="53">
        <v>2002</v>
      </c>
      <c r="B30" s="80">
        <f>'B-12'!B37+'B-13'!B37</f>
        <v>481611</v>
      </c>
      <c r="C30" s="80">
        <f>'B-12'!C37+'B-13'!C37</f>
        <v>18050.599999999999</v>
      </c>
      <c r="D30" s="80">
        <f>'B-12'!D37+'B-13'!D37</f>
        <v>22068.400000000001</v>
      </c>
      <c r="E30" s="344">
        <f>'B-13'!E37</f>
        <v>308887</v>
      </c>
      <c r="F30" s="175">
        <f>'B-13'!F37</f>
        <v>2815.4</v>
      </c>
      <c r="G30" s="175">
        <f>'B-13'!G37</f>
        <v>33465</v>
      </c>
      <c r="H30" s="175">
        <f>'B-13'!H37</f>
        <v>59</v>
      </c>
      <c r="I30" s="175">
        <f>'B-12'!L37+'B-13'!I37+'B-13'!J37+'B-13'!K37+'B-13'!L37</f>
        <v>180496</v>
      </c>
    </row>
    <row r="31" spans="1:9" ht="12" customHeight="1" x14ac:dyDescent="0.2">
      <c r="A31" s="134">
        <v>2003</v>
      </c>
      <c r="B31" s="80">
        <f>'B-12'!B38+'B-13'!B38</f>
        <v>403982</v>
      </c>
      <c r="C31" s="80">
        <f>'B-12'!C38+'B-13'!C38</f>
        <v>5393</v>
      </c>
      <c r="D31" s="80">
        <f>'B-12'!D38+'B-13'!D38</f>
        <v>17811.3</v>
      </c>
      <c r="E31" s="344">
        <f>'B-13'!E38</f>
        <v>229501</v>
      </c>
      <c r="F31" s="175">
        <f>'B-13'!F38</f>
        <v>2415.9</v>
      </c>
      <c r="G31" s="175">
        <f>'B-13'!G38</f>
        <v>18295</v>
      </c>
      <c r="H31" s="175">
        <f>'B-13'!H38</f>
        <v>15</v>
      </c>
      <c r="I31" s="175">
        <f>'B-12'!L38+'B-13'!I38+'B-13'!J38+'B-13'!K38+'B-13'!L38</f>
        <v>154611</v>
      </c>
    </row>
    <row r="32" spans="1:9" ht="12" customHeight="1" x14ac:dyDescent="0.2">
      <c r="A32" s="134">
        <v>2004</v>
      </c>
      <c r="B32" s="80">
        <f>'B-12'!B39+'B-13'!B39</f>
        <v>416042</v>
      </c>
      <c r="C32" s="80">
        <f>'B-12'!C39+'B-13'!C39</f>
        <v>14732.88</v>
      </c>
      <c r="D32" s="80">
        <f>'B-12'!D39+'B-13'!D39</f>
        <v>24646.400000000001</v>
      </c>
      <c r="E32" s="344">
        <f>'B-13'!E39</f>
        <v>198296</v>
      </c>
      <c r="F32" s="175">
        <f>'B-13'!F39</f>
        <v>2854.6</v>
      </c>
      <c r="G32" s="175">
        <f>'B-13'!G39</f>
        <v>17484</v>
      </c>
      <c r="H32" s="175">
        <f>'B-13'!H39</f>
        <v>14</v>
      </c>
      <c r="I32" s="175">
        <f>'B-12'!L39+'B-13'!I39+'B-13'!J39+'B-13'!K39+'B-13'!L39</f>
        <v>161940</v>
      </c>
    </row>
    <row r="33" spans="1:9" ht="12" customHeight="1" x14ac:dyDescent="0.2">
      <c r="A33" s="134">
        <v>2005</v>
      </c>
      <c r="B33" s="80">
        <f>'B-12'!B40+'B-13'!B40</f>
        <v>192776</v>
      </c>
      <c r="C33" s="80">
        <f>'B-12'!C40+'B-13'!C40</f>
        <v>5688.8549999999996</v>
      </c>
      <c r="D33" s="80">
        <f>'B-12'!D40+'B-13'!D40</f>
        <v>11623.8</v>
      </c>
      <c r="E33" s="344">
        <f>'B-13'!E40</f>
        <v>97387</v>
      </c>
      <c r="F33" s="175">
        <f>'B-13'!F40</f>
        <v>549.59999999999991</v>
      </c>
      <c r="G33" s="175">
        <f>'B-13'!G40</f>
        <v>6164</v>
      </c>
      <c r="H33" s="171">
        <v>0</v>
      </c>
      <c r="I33" s="175">
        <f>'B-12'!L40+'B-13'!I40+'B-13'!J40+'B-13'!K40+'B-13'!L40</f>
        <v>80959</v>
      </c>
    </row>
    <row r="34" spans="1:9" ht="12" customHeight="1" x14ac:dyDescent="0.2">
      <c r="A34" s="134">
        <v>2006</v>
      </c>
      <c r="B34" s="80">
        <f>'B-12'!B41+'B-13'!B41</f>
        <v>223000</v>
      </c>
      <c r="C34" s="80">
        <f>'B-12'!C41+'B-13'!C41</f>
        <v>5238.34</v>
      </c>
      <c r="D34" s="80">
        <f>'B-12'!D41+'B-13'!D41</f>
        <v>7087</v>
      </c>
      <c r="E34" s="344">
        <f>'B-13'!E41</f>
        <v>126158</v>
      </c>
      <c r="F34" s="175">
        <f>'B-13'!F41</f>
        <v>1563.9</v>
      </c>
      <c r="G34" s="175">
        <f>'B-13'!G41</f>
        <v>8401</v>
      </c>
      <c r="H34" s="171">
        <v>0</v>
      </c>
      <c r="I34" s="175">
        <f>'B-12'!L41+'B-13'!I41+'B-13'!J41+'B-13'!K41+'B-13'!L41</f>
        <v>78108.999999999985</v>
      </c>
    </row>
    <row r="35" spans="1:9" ht="12" customHeight="1" x14ac:dyDescent="0.2">
      <c r="A35" s="134">
        <v>2007</v>
      </c>
      <c r="B35" s="80">
        <f>'B-12'!B42+'B-13'!B42</f>
        <v>155043</v>
      </c>
      <c r="C35" s="80">
        <f>'B-12'!C42+'B-13'!C42</f>
        <v>3390.665</v>
      </c>
      <c r="D35" s="80">
        <f>'B-12'!D42+'B-13'!D42</f>
        <v>6526.9</v>
      </c>
      <c r="E35" s="344">
        <f>'B-13'!E42</f>
        <v>80829</v>
      </c>
      <c r="F35" s="175">
        <f>'B-13'!F42</f>
        <v>1857.3999999999999</v>
      </c>
      <c r="G35" s="175">
        <f>'B-13'!G42</f>
        <v>5627</v>
      </c>
      <c r="H35" s="171">
        <v>0</v>
      </c>
      <c r="I35" s="175">
        <f>'B-12'!L42+'B-13'!I42+'B-13'!J42+'B-13'!K42+'B-13'!L42</f>
        <v>63820</v>
      </c>
    </row>
    <row r="36" spans="1:9" ht="12" customHeight="1" x14ac:dyDescent="0.2">
      <c r="A36" s="134">
        <v>2008</v>
      </c>
      <c r="B36" s="80">
        <f>'B-12'!B43+'B-13'!B43</f>
        <v>221367</v>
      </c>
      <c r="C36" s="80">
        <f>'B-12'!C43+'B-13'!C43</f>
        <v>6391.9570000000003</v>
      </c>
      <c r="D36" s="80">
        <f>'B-12'!D43+'B-13'!D43</f>
        <v>20312</v>
      </c>
      <c r="E36" s="344">
        <f>'B-13'!E43</f>
        <v>151893</v>
      </c>
      <c r="F36" s="175">
        <f>'B-13'!F43</f>
        <v>2624.7000000000003</v>
      </c>
      <c r="G36" s="175">
        <f>'B-13'!G43</f>
        <v>21391</v>
      </c>
      <c r="H36" s="171">
        <v>0</v>
      </c>
      <c r="I36" s="175">
        <f>'B-12'!L43+'B-13'!I43+'B-13'!J43+'B-13'!K43+'B-13'!L43</f>
        <v>104246</v>
      </c>
    </row>
    <row r="37" spans="1:9" ht="12" customHeight="1" x14ac:dyDescent="0.2">
      <c r="A37" s="134">
        <v>2009</v>
      </c>
      <c r="B37" s="80">
        <f>'B-12'!B44+'B-13'!B44</f>
        <v>218203</v>
      </c>
      <c r="C37" s="80">
        <f>'B-12'!C44+'B-13'!C44</f>
        <v>4842.9989999999998</v>
      </c>
      <c r="D37" s="80">
        <f>'B-12'!D44+'B-13'!D44</f>
        <v>17245.900000000001</v>
      </c>
      <c r="E37" s="344">
        <f>'B-13'!E44</f>
        <v>147489</v>
      </c>
      <c r="F37" s="175">
        <f>'B-13'!F44</f>
        <v>1237.0999999999999</v>
      </c>
      <c r="G37" s="175">
        <f>'B-13'!G44</f>
        <v>13101</v>
      </c>
      <c r="H37" s="171">
        <v>0</v>
      </c>
      <c r="I37" s="175">
        <f>'B-12'!L44+'B-13'!I44+'B-13'!J44+'B-13'!K44+'B-13'!L44</f>
        <v>100519</v>
      </c>
    </row>
    <row r="38" spans="1:9" ht="12" customHeight="1" x14ac:dyDescent="0.2">
      <c r="A38" s="134">
        <v>2010</v>
      </c>
      <c r="B38" s="80">
        <f>'B-12'!B45+'B-13'!B45</f>
        <v>465720</v>
      </c>
      <c r="C38" s="80">
        <f>'B-12'!C45+'B-13'!C45</f>
        <v>12581.422999999999</v>
      </c>
      <c r="D38" s="80">
        <f>'B-12'!D45+'B-13'!D45</f>
        <v>29735.4</v>
      </c>
      <c r="E38" s="344">
        <f>'B-13'!E45</f>
        <v>277390</v>
      </c>
      <c r="F38" s="175">
        <f>'B-13'!F45</f>
        <v>5789.4</v>
      </c>
      <c r="G38" s="175">
        <f>'B-13'!G45</f>
        <v>42954</v>
      </c>
      <c r="H38" s="175">
        <f>'B-13'!H45</f>
        <v>13</v>
      </c>
      <c r="I38" s="175">
        <f>'B-12'!L45+'B-13'!I45+'B-13'!J45+'B-13'!K45+'B-13'!L45</f>
        <v>197728</v>
      </c>
    </row>
    <row r="39" spans="1:9" ht="12" customHeight="1" x14ac:dyDescent="0.2">
      <c r="A39" s="134">
        <v>2011</v>
      </c>
      <c r="B39" s="80">
        <f>'B-12'!B46+'B-13'!B46</f>
        <v>319763</v>
      </c>
      <c r="C39" s="80">
        <f>'B-12'!C46+'B-13'!C46</f>
        <v>6229.9330000000009</v>
      </c>
      <c r="D39" s="80">
        <f>'B-12'!D46+'B-13'!D46</f>
        <v>12005.9</v>
      </c>
      <c r="E39" s="344">
        <f>'B-13'!E46</f>
        <v>205431</v>
      </c>
      <c r="F39" s="175">
        <f>'B-13'!F46</f>
        <v>4516.2</v>
      </c>
      <c r="G39" s="175">
        <f>'B-13'!G46</f>
        <v>15533</v>
      </c>
      <c r="H39" s="171">
        <v>0</v>
      </c>
      <c r="I39" s="175">
        <f>'B-12'!L46+'B-13'!I46+'B-13'!J46+'B-13'!K46+'B-13'!L46</f>
        <v>141176</v>
      </c>
    </row>
    <row r="40" spans="1:9" ht="12" customHeight="1" x14ac:dyDescent="0.2">
      <c r="A40" s="134">
        <v>2012</v>
      </c>
      <c r="B40" s="80">
        <f>'B-12'!B47+'B-13'!B47</f>
        <v>295232</v>
      </c>
      <c r="C40" s="80">
        <f>'B-12'!C47+'B-13'!C47</f>
        <v>7121</v>
      </c>
      <c r="D40" s="80">
        <f>'B-12'!D47+'B-13'!D47</f>
        <v>14121.599999999999</v>
      </c>
      <c r="E40" s="344">
        <f>'B-13'!E47</f>
        <v>186448</v>
      </c>
      <c r="F40" s="175">
        <f>'B-13'!F47</f>
        <v>3597.3</v>
      </c>
      <c r="G40" s="175">
        <f>'B-13'!G47</f>
        <v>17701</v>
      </c>
      <c r="H40" s="175">
        <f>'B-13'!H47</f>
        <v>1</v>
      </c>
      <c r="I40" s="175">
        <f>'B-12'!L47+'B-13'!I47+'B-13'!J47+'B-13'!K47+'B-13'!L47</f>
        <v>131984</v>
      </c>
    </row>
    <row r="41" spans="1:9" ht="12" customHeight="1" x14ac:dyDescent="0.2">
      <c r="A41" s="134">
        <v>2013</v>
      </c>
      <c r="B41" s="80">
        <f>'B-12'!B48+'B-13'!B48</f>
        <v>189865</v>
      </c>
      <c r="C41" s="80">
        <f>'B-12'!C48+'B-13'!C48</f>
        <v>3652.6460000000002</v>
      </c>
      <c r="D41" s="80">
        <f>'B-12'!D48+'B-13'!D48</f>
        <v>7140.5</v>
      </c>
      <c r="E41" s="344">
        <f>'B-13'!E48</f>
        <v>112934</v>
      </c>
      <c r="F41" s="175">
        <f>'B-13'!F48</f>
        <v>1412.5</v>
      </c>
      <c r="G41" s="175">
        <f>'B-13'!G48</f>
        <v>9282</v>
      </c>
      <c r="H41" s="175">
        <f>'B-13'!H48</f>
        <v>8</v>
      </c>
      <c r="I41" s="175">
        <f>'B-12'!L48+'B-13'!I48+'B-13'!J48+'B-13'!K48+'B-13'!L48</f>
        <v>84648</v>
      </c>
    </row>
    <row r="42" spans="1:9" ht="12" customHeight="1" x14ac:dyDescent="0.2">
      <c r="A42" s="134">
        <v>2014</v>
      </c>
      <c r="B42" s="80">
        <f>'B-12'!B49+'B-13'!B49</f>
        <v>311641</v>
      </c>
      <c r="C42" s="80">
        <f>'B-12'!C49+'B-13'!C49</f>
        <v>5398.335</v>
      </c>
      <c r="D42" s="80">
        <f>'B-12'!D49+'B-13'!D49</f>
        <v>16271.5</v>
      </c>
      <c r="E42" s="344">
        <f>'B-13'!E49</f>
        <v>224946</v>
      </c>
      <c r="F42" s="175">
        <f>'B-13'!F49</f>
        <v>5627</v>
      </c>
      <c r="G42" s="175">
        <f>'B-13'!G49</f>
        <v>24703</v>
      </c>
      <c r="H42" s="175">
        <f>'B-13'!H49</f>
        <v>37</v>
      </c>
      <c r="I42" s="175">
        <f>'B-12'!L49+'B-13'!I49+'B-13'!J49+'B-13'!K49+'B-13'!L49</f>
        <v>145854</v>
      </c>
    </row>
    <row r="43" spans="1:9" ht="12" customHeight="1" x14ac:dyDescent="0.2">
      <c r="A43" s="134">
        <v>2015</v>
      </c>
      <c r="B43" s="80">
        <f>'B-12'!B50+'B-13'!B50</f>
        <v>420388</v>
      </c>
      <c r="C43" s="80">
        <f>'B-12'!C50+'B-13'!C50</f>
        <v>9467.4130000000005</v>
      </c>
      <c r="D43" s="80">
        <f>'B-12'!D50+'B-13'!D50</f>
        <v>19955</v>
      </c>
      <c r="E43" s="344">
        <f>'B-13'!E50</f>
        <v>265558</v>
      </c>
      <c r="F43" s="175">
        <f>'B-13'!F50</f>
        <v>3101.1</v>
      </c>
      <c r="G43" s="175">
        <f>'B-13'!G50</f>
        <v>31181</v>
      </c>
      <c r="H43" s="175">
        <f>'B-13'!H50</f>
        <v>58</v>
      </c>
      <c r="I43" s="175">
        <f>'B-12'!L50+'B-13'!I50+'B-13'!J50+'B-13'!K50+'B-13'!L50</f>
        <v>205381</v>
      </c>
    </row>
    <row r="44" spans="1:9" ht="12" customHeight="1" x14ac:dyDescent="0.2">
      <c r="A44" s="134">
        <v>2016</v>
      </c>
      <c r="B44" s="80">
        <f>'B-12'!B51+'B-13'!B51</f>
        <v>275792</v>
      </c>
      <c r="C44" s="80">
        <f>'B-12'!C51+'B-13'!C51</f>
        <v>4708.2970000000005</v>
      </c>
      <c r="D44" s="80">
        <f>'B-12'!D51+'B-13'!D51</f>
        <v>12766.5</v>
      </c>
      <c r="E44" s="344">
        <f>'B-13'!E51</f>
        <v>172614</v>
      </c>
      <c r="F44" s="175">
        <f>'B-13'!F51</f>
        <v>2480.4</v>
      </c>
      <c r="G44" s="175">
        <f>'B-13'!G51</f>
        <v>17066</v>
      </c>
      <c r="H44" s="175">
        <f>'B-13'!H51</f>
        <v>35</v>
      </c>
      <c r="I44" s="175">
        <f>'B-12'!L51+'B-13'!I51+'B-13'!J51+'B-13'!K51+'B-13'!L51</f>
        <v>124730</v>
      </c>
    </row>
    <row r="45" spans="1:9" ht="12" customHeight="1" x14ac:dyDescent="0.2">
      <c r="A45" s="134">
        <v>2017</v>
      </c>
      <c r="B45" s="80">
        <f>'B-12'!B52+'B-13'!B52</f>
        <v>211880.9</v>
      </c>
      <c r="C45" s="80">
        <f>'B-12'!C52+'B-13'!C52</f>
        <v>2383</v>
      </c>
      <c r="D45" s="80">
        <f>'B-12'!D52+'B-13'!D52</f>
        <v>8997.9</v>
      </c>
      <c r="E45" s="344">
        <f>'B-13'!E52</f>
        <v>107524</v>
      </c>
      <c r="F45" s="175">
        <f>'B-13'!F52</f>
        <v>83.5</v>
      </c>
      <c r="G45" s="175">
        <f>'B-13'!G52</f>
        <v>8109</v>
      </c>
      <c r="H45" s="175">
        <f>'B-13'!H52</f>
        <v>35</v>
      </c>
      <c r="I45" s="175">
        <f>'B-12'!L52+'B-13'!I52+'B-13'!J52+'B-13'!K52+'B-13'!L52</f>
        <v>70179</v>
      </c>
    </row>
    <row r="46" spans="1:9" ht="12" customHeight="1" x14ac:dyDescent="0.2">
      <c r="A46" s="134">
        <v>2018</v>
      </c>
      <c r="B46" s="80">
        <f>'B-12'!B53+'B-13'!B53</f>
        <v>177823.8</v>
      </c>
      <c r="C46" s="80">
        <f>'B-12'!C53+'B-13'!C53</f>
        <v>1192</v>
      </c>
      <c r="D46" s="80">
        <f>'B-12'!D53+'B-13'!D53</f>
        <v>7488.8</v>
      </c>
      <c r="E46" s="344">
        <f>'B-13'!E53</f>
        <v>108045</v>
      </c>
      <c r="F46" s="175">
        <f>'B-13'!F53</f>
        <v>1345.2000000000003</v>
      </c>
      <c r="G46" s="175">
        <f>'B-13'!G53</f>
        <v>10892</v>
      </c>
      <c r="H46" s="175">
        <f>'B-13'!H53</f>
        <v>0</v>
      </c>
      <c r="I46" s="175">
        <f>'B-12'!L53+'B-13'!I53+'B-13'!J53+'B-13'!K53+'B-13'!L53</f>
        <v>65404</v>
      </c>
    </row>
    <row r="47" spans="1:9" ht="12" customHeight="1" x14ac:dyDescent="0.2">
      <c r="A47" s="134">
        <v>2019</v>
      </c>
      <c r="B47" s="80">
        <f>'B-12'!B54+'B-13'!B54</f>
        <v>110111</v>
      </c>
      <c r="C47" s="80">
        <f>'B-12'!C54+'B-13'!C54</f>
        <v>604</v>
      </c>
      <c r="D47" s="80">
        <f>'B-12'!D54+'B-13'!D54</f>
        <v>1717</v>
      </c>
      <c r="E47" s="344">
        <f>'B-13'!E54</f>
        <v>71235</v>
      </c>
      <c r="F47" s="175">
        <f>'B-13'!F54</f>
        <v>613</v>
      </c>
      <c r="G47" s="175">
        <f>'B-13'!G54</f>
        <v>4702</v>
      </c>
      <c r="H47" s="175">
        <f>'B-13'!H54</f>
        <v>11</v>
      </c>
      <c r="I47" s="175">
        <f>'B-12'!L54+'B-13'!I54+'B-13'!J54+'B-13'!K54+'B-13'!L54</f>
        <v>43675</v>
      </c>
    </row>
    <row r="48" spans="1:9" ht="12" customHeight="1" x14ac:dyDescent="0.2">
      <c r="A48" s="134">
        <v>2020</v>
      </c>
      <c r="B48" s="80">
        <f>'B-12'!B55+'B-13'!B55</f>
        <v>143016</v>
      </c>
      <c r="C48" s="80">
        <f>'B-12'!C55+'B-13'!C55</f>
        <v>398</v>
      </c>
      <c r="D48" s="80">
        <f>'B-12'!D55+'B-13'!D55</f>
        <v>1601</v>
      </c>
      <c r="E48" s="344">
        <f>'B-13'!E55</f>
        <v>79714</v>
      </c>
      <c r="F48" s="175">
        <f>'B-13'!F55</f>
        <v>878</v>
      </c>
      <c r="G48" s="175">
        <f>'B-13'!G55</f>
        <v>4307</v>
      </c>
      <c r="H48" s="175">
        <f>'B-13'!H55</f>
        <v>8</v>
      </c>
      <c r="I48" s="175">
        <f>'B-12'!L55+'B-13'!I55+'B-13'!J55+'B-13'!K55+'B-13'!L55</f>
        <v>58931</v>
      </c>
    </row>
    <row r="49" spans="1:9" ht="12" customHeight="1" x14ac:dyDescent="0.2">
      <c r="A49" s="134">
        <v>2021</v>
      </c>
      <c r="B49" s="80">
        <f>'B-12'!B56+'B-13'!B56</f>
        <v>153984</v>
      </c>
      <c r="C49" s="80">
        <f>'B-12'!C56+'B-13'!C56</f>
        <v>644</v>
      </c>
      <c r="D49" s="80">
        <f>'B-12'!D56+'B-13'!D56</f>
        <v>5499</v>
      </c>
      <c r="E49" s="344">
        <f>'B-13'!E56</f>
        <v>87233</v>
      </c>
      <c r="F49" s="175">
        <f>'B-13'!F56</f>
        <v>1251</v>
      </c>
      <c r="G49" s="175">
        <f>'B-13'!G56</f>
        <v>4446</v>
      </c>
      <c r="H49" s="175">
        <f>'B-13'!H56</f>
        <v>11</v>
      </c>
      <c r="I49" s="175">
        <f>'B-12'!L56+'B-13'!I56+'B-13'!J56+'B-13'!K56+'B-13'!L56</f>
        <v>67617</v>
      </c>
    </row>
    <row r="50" spans="1:9" ht="12" customHeight="1" x14ac:dyDescent="0.2">
      <c r="A50" s="134">
        <v>2022</v>
      </c>
      <c r="B50" s="80">
        <f>'B-12'!B57+'B-13'!B57</f>
        <v>287414</v>
      </c>
      <c r="C50" s="80">
        <f>'B-12'!C57+'B-13'!C57</f>
        <v>1841</v>
      </c>
      <c r="D50" s="80">
        <f>'B-12'!D57+'B-13'!D57</f>
        <v>12423</v>
      </c>
      <c r="E50" s="344">
        <f>'B-13'!E57</f>
        <v>173737</v>
      </c>
      <c r="F50" s="175">
        <f>'B-13'!F57</f>
        <v>2695</v>
      </c>
      <c r="G50" s="175">
        <f>'B-13'!G57</f>
        <v>16307</v>
      </c>
      <c r="H50" s="175">
        <f>'B-13'!H57</f>
        <v>9</v>
      </c>
      <c r="I50" s="175">
        <f>'B-12'!L57+'B-13'!I57+'B-13'!J57+'B-13'!K57+'B-13'!L57</f>
        <v>134934</v>
      </c>
    </row>
    <row r="51" spans="1:9" ht="12" customHeight="1" x14ac:dyDescent="0.2">
      <c r="A51" s="134">
        <v>2023</v>
      </c>
      <c r="B51" s="80">
        <f>'B-12'!B58+'B-13'!B58</f>
        <v>219265</v>
      </c>
      <c r="C51" s="80">
        <f>'B-12'!C58+'B-13'!C58</f>
        <v>1177</v>
      </c>
      <c r="D51" s="80">
        <f>'B-12'!D58+'B-13'!D58</f>
        <v>4474</v>
      </c>
      <c r="E51" s="344">
        <f>'B-13'!E58</f>
        <v>136786</v>
      </c>
      <c r="F51" s="175">
        <f>'B-13'!F58</f>
        <v>1528</v>
      </c>
      <c r="G51" s="175">
        <f>'B-13'!G58</f>
        <v>12240</v>
      </c>
      <c r="H51" s="175">
        <f>'B-13'!H58</f>
        <v>20</v>
      </c>
      <c r="I51" s="175">
        <f>'B-12'!L58+'B-13'!I58+'B-13'!J58+'B-13'!K58+'B-13'!L58</f>
        <v>91328</v>
      </c>
    </row>
    <row r="52" spans="1:9" ht="12" customHeight="1" x14ac:dyDescent="0.2">
      <c r="A52" s="134" t="s">
        <v>1200</v>
      </c>
      <c r="B52" s="80">
        <f>'B-12'!B59+'B-13'!B59</f>
        <v>189559</v>
      </c>
      <c r="C52" s="80">
        <f>'B-12'!C59+'B-13'!C59</f>
        <v>861</v>
      </c>
      <c r="D52" s="80">
        <f>'B-12'!D59+'B-13'!D59</f>
        <v>5597</v>
      </c>
      <c r="E52" s="344">
        <f>'B-13'!E59</f>
        <v>111210</v>
      </c>
      <c r="F52" s="175">
        <f>'B-13'!F59</f>
        <v>2389</v>
      </c>
      <c r="G52" s="175">
        <f>'B-13'!G59</f>
        <v>6765</v>
      </c>
      <c r="H52" s="175">
        <f>'B-13'!H59</f>
        <v>13</v>
      </c>
      <c r="I52" s="175">
        <f>'B-12'!L59+'B-13'!I59+'B-13'!J59+'B-13'!K59+'B-13'!L59</f>
        <v>95656</v>
      </c>
    </row>
    <row r="54" spans="1:9" ht="24.75" customHeight="1" x14ac:dyDescent="0.2">
      <c r="A54" s="1013" t="s">
        <v>900</v>
      </c>
      <c r="B54" s="1013"/>
      <c r="C54" s="1013"/>
      <c r="D54" s="1013"/>
      <c r="E54" s="1013"/>
      <c r="F54" s="1013"/>
      <c r="G54" s="1013"/>
      <c r="H54" s="1013"/>
      <c r="I54" s="1013"/>
    </row>
    <row r="55" spans="1:9" ht="12" customHeight="1" x14ac:dyDescent="0.2">
      <c r="I55" s="76" t="s">
        <v>890</v>
      </c>
    </row>
    <row r="56" spans="1:9" ht="12" customHeight="1" x14ac:dyDescent="0.2">
      <c r="B56" s="1031" t="s">
        <v>842</v>
      </c>
      <c r="C56" s="1058" t="s">
        <v>198</v>
      </c>
      <c r="D56" s="1058"/>
      <c r="E56" s="80"/>
      <c r="F56" s="1062" t="s">
        <v>871</v>
      </c>
      <c r="G56" s="1062"/>
      <c r="H56" s="1062"/>
      <c r="I56" s="1044" t="s">
        <v>881</v>
      </c>
    </row>
    <row r="57" spans="1:9" ht="12" customHeight="1" x14ac:dyDescent="0.2">
      <c r="A57" s="1009" t="s">
        <v>850</v>
      </c>
      <c r="B57" s="1031"/>
      <c r="C57" s="1044" t="s">
        <v>885</v>
      </c>
      <c r="D57" s="80"/>
      <c r="E57" s="1044" t="s">
        <v>60</v>
      </c>
      <c r="F57" s="80"/>
      <c r="G57" s="1044" t="s">
        <v>886</v>
      </c>
      <c r="H57" s="1031" t="s">
        <v>887</v>
      </c>
      <c r="I57" s="1044"/>
    </row>
    <row r="58" spans="1:9" ht="12" customHeight="1" x14ac:dyDescent="0.2">
      <c r="A58" s="1029"/>
      <c r="B58" s="1032"/>
      <c r="C58" s="1045"/>
      <c r="D58" s="388" t="s">
        <v>213</v>
      </c>
      <c r="E58" s="1045"/>
      <c r="F58" s="403" t="s">
        <v>213</v>
      </c>
      <c r="G58" s="1045"/>
      <c r="H58" s="1032"/>
      <c r="I58" s="1045"/>
    </row>
    <row r="59" spans="1:9" ht="12" customHeight="1" x14ac:dyDescent="0.2">
      <c r="A59" s="1074" t="s">
        <v>903</v>
      </c>
      <c r="B59" s="1074"/>
      <c r="C59" s="1074"/>
      <c r="D59" s="1074"/>
      <c r="E59" s="1074"/>
      <c r="F59" s="1074"/>
      <c r="G59" s="1074"/>
      <c r="H59" s="1074"/>
      <c r="I59" s="1074"/>
    </row>
    <row r="60" spans="1:9" ht="12" customHeight="1" x14ac:dyDescent="0.2">
      <c r="A60" s="53">
        <v>1979</v>
      </c>
      <c r="B60" s="176">
        <f>'B-14'!B14</f>
        <v>22141.570072634546</v>
      </c>
      <c r="C60" s="81">
        <f>'B-14'!C14</f>
        <v>146.57007263454534</v>
      </c>
      <c r="D60" s="81">
        <f>'B-14'!D14</f>
        <v>0</v>
      </c>
      <c r="E60" s="81">
        <f>'B-14'!E14</f>
        <v>21995</v>
      </c>
      <c r="F60" s="171">
        <v>0</v>
      </c>
      <c r="G60" s="81">
        <f>'B-14'!G14</f>
        <v>987</v>
      </c>
      <c r="H60" s="171">
        <v>0</v>
      </c>
      <c r="I60" s="175">
        <f>'B-14'!I14</f>
        <v>18797</v>
      </c>
    </row>
    <row r="61" spans="1:9" ht="12" customHeight="1" x14ac:dyDescent="0.2">
      <c r="A61" s="53">
        <v>1980</v>
      </c>
      <c r="B61" s="176">
        <f>'B-14'!B15</f>
        <v>22498</v>
      </c>
      <c r="C61" s="81">
        <f>'B-14'!C15</f>
        <v>15.833703998311712</v>
      </c>
      <c r="D61" s="81">
        <f>'B-14'!D15</f>
        <v>0</v>
      </c>
      <c r="E61" s="81">
        <f>'B-14'!E15</f>
        <v>22482</v>
      </c>
      <c r="F61" s="171">
        <v>0</v>
      </c>
      <c r="G61" s="81">
        <f>'B-14'!G15</f>
        <v>1181</v>
      </c>
      <c r="H61" s="171">
        <v>0</v>
      </c>
      <c r="I61" s="175">
        <f>'B-14'!I15</f>
        <v>13854</v>
      </c>
    </row>
    <row r="62" spans="1:9" ht="12" customHeight="1" x14ac:dyDescent="0.2">
      <c r="A62" s="53">
        <v>1981</v>
      </c>
      <c r="B62" s="176">
        <f>'B-14'!B16</f>
        <v>18746.284412704194</v>
      </c>
      <c r="C62" s="81">
        <f>'B-14'!C16</f>
        <v>9.2844127041922491</v>
      </c>
      <c r="D62" s="81">
        <f>'B-14'!D16</f>
        <v>0</v>
      </c>
      <c r="E62" s="81">
        <f>'B-14'!E16</f>
        <v>18737</v>
      </c>
      <c r="F62" s="171">
        <v>0</v>
      </c>
      <c r="G62" s="81">
        <f>'B-14'!G16</f>
        <v>1364</v>
      </c>
      <c r="H62" s="171">
        <v>0</v>
      </c>
      <c r="I62" s="175">
        <f>'B-14'!I16</f>
        <v>8639</v>
      </c>
    </row>
    <row r="63" spans="1:9" ht="12" customHeight="1" x14ac:dyDescent="0.2">
      <c r="A63" s="53">
        <v>1982</v>
      </c>
      <c r="B63" s="176">
        <f>'B-14'!B17</f>
        <v>14368.762014515496</v>
      </c>
      <c r="C63" s="81">
        <f>'B-14'!C17</f>
        <v>116.76201451549628</v>
      </c>
      <c r="D63" s="81">
        <f>'B-14'!D17</f>
        <v>0</v>
      </c>
      <c r="E63" s="81">
        <f>'B-14'!E17</f>
        <v>14252</v>
      </c>
      <c r="F63" s="171">
        <v>0</v>
      </c>
      <c r="G63" s="81">
        <f>'B-14'!G17</f>
        <v>1295</v>
      </c>
      <c r="H63" s="171">
        <v>0</v>
      </c>
      <c r="I63" s="175">
        <f>'B-14'!I17</f>
        <v>6587</v>
      </c>
    </row>
    <row r="64" spans="1:9" ht="12" customHeight="1" x14ac:dyDescent="0.2">
      <c r="A64" s="53">
        <v>1983</v>
      </c>
      <c r="B64" s="176">
        <f>'B-14'!B18</f>
        <v>13145.410209758595</v>
      </c>
      <c r="C64" s="81">
        <f>'B-14'!C18</f>
        <v>92.410209758595158</v>
      </c>
      <c r="D64" s="81">
        <f>'B-14'!D18</f>
        <v>0</v>
      </c>
      <c r="E64" s="81">
        <f>'B-14'!E18</f>
        <v>13053</v>
      </c>
      <c r="F64" s="171">
        <v>0</v>
      </c>
      <c r="G64" s="81">
        <f>'B-14'!G18</f>
        <v>297</v>
      </c>
      <c r="H64" s="171">
        <v>0</v>
      </c>
      <c r="I64" s="175">
        <f>'B-14'!I18</f>
        <v>6334</v>
      </c>
    </row>
    <row r="65" spans="1:9" ht="12" customHeight="1" x14ac:dyDescent="0.2">
      <c r="A65" s="53">
        <v>1984</v>
      </c>
      <c r="B65" s="176">
        <f>'B-14'!B19</f>
        <v>18764.773584411501</v>
      </c>
      <c r="C65" s="81">
        <f>'B-14'!C19</f>
        <v>21.773584411502796</v>
      </c>
      <c r="D65" s="81">
        <f>'B-14'!D19</f>
        <v>0</v>
      </c>
      <c r="E65" s="81">
        <f>'B-14'!E19</f>
        <v>18743</v>
      </c>
      <c r="F65" s="171">
        <v>0</v>
      </c>
      <c r="G65" s="81">
        <f>'B-14'!G19</f>
        <v>457</v>
      </c>
      <c r="H65" s="171">
        <v>0</v>
      </c>
      <c r="I65" s="175">
        <f>'B-14'!I19</f>
        <v>13984</v>
      </c>
    </row>
    <row r="66" spans="1:9" ht="12" customHeight="1" x14ac:dyDescent="0.2">
      <c r="A66" s="53">
        <v>1985</v>
      </c>
      <c r="B66" s="176">
        <f>'B-14'!B20</f>
        <v>18522</v>
      </c>
      <c r="C66" s="81">
        <f>'B-14'!C20</f>
        <v>35.920731707317074</v>
      </c>
      <c r="D66" s="81">
        <f>'B-14'!D20</f>
        <v>0</v>
      </c>
      <c r="E66" s="81">
        <f>'B-14'!E20</f>
        <v>18486</v>
      </c>
      <c r="F66" s="171">
        <v>0</v>
      </c>
      <c r="G66" s="81">
        <f>'B-14'!G20</f>
        <v>1453</v>
      </c>
      <c r="H66" s="171">
        <v>0</v>
      </c>
      <c r="I66" s="175">
        <f>'B-14'!I20</f>
        <v>14505</v>
      </c>
    </row>
    <row r="67" spans="1:9" ht="12" customHeight="1" x14ac:dyDescent="0.2">
      <c r="A67" s="53">
        <v>1986</v>
      </c>
      <c r="B67" s="176">
        <f>'B-14'!B21</f>
        <v>18751.837455577661</v>
      </c>
      <c r="C67" s="81">
        <f>'B-14'!C21</f>
        <v>108.83745557766099</v>
      </c>
      <c r="D67" s="81">
        <f>'B-14'!D21</f>
        <v>0</v>
      </c>
      <c r="E67" s="81">
        <f>'B-14'!E21</f>
        <v>18643</v>
      </c>
      <c r="F67" s="171">
        <v>0</v>
      </c>
      <c r="G67" s="81">
        <f>'B-14'!G21</f>
        <v>1116</v>
      </c>
      <c r="H67" s="171">
        <v>0</v>
      </c>
      <c r="I67" s="175">
        <f>'B-14'!I21</f>
        <v>14850</v>
      </c>
    </row>
    <row r="68" spans="1:9" ht="12" customHeight="1" x14ac:dyDescent="0.2">
      <c r="A68" s="53">
        <v>1987</v>
      </c>
      <c r="B68" s="176">
        <f>'B-14'!B22</f>
        <v>22714.537723916801</v>
      </c>
      <c r="C68" s="81">
        <f>'B-14'!C22</f>
        <v>141.13772391679788</v>
      </c>
      <c r="D68" s="81">
        <f>'B-14'!D22</f>
        <v>6.4</v>
      </c>
      <c r="E68" s="81">
        <f>'B-14'!E22</f>
        <v>22567</v>
      </c>
      <c r="F68" s="171">
        <v>0</v>
      </c>
      <c r="G68" s="81">
        <f>'B-14'!G22</f>
        <v>1684</v>
      </c>
      <c r="H68" s="171">
        <v>0</v>
      </c>
      <c r="I68" s="175">
        <f>'B-14'!I22</f>
        <v>13415</v>
      </c>
    </row>
    <row r="69" spans="1:9" ht="12" customHeight="1" x14ac:dyDescent="0.2">
      <c r="A69" s="53">
        <v>1988</v>
      </c>
      <c r="B69" s="176">
        <f>'B-14'!B23</f>
        <v>22719.547212441314</v>
      </c>
      <c r="C69" s="81">
        <f>'B-14'!C23</f>
        <v>80.947212441314548</v>
      </c>
      <c r="D69" s="81">
        <f>'B-14'!D23</f>
        <v>8.6</v>
      </c>
      <c r="E69" s="81">
        <f>'B-14'!E23</f>
        <v>22630</v>
      </c>
      <c r="F69" s="171">
        <v>0</v>
      </c>
      <c r="G69" s="81">
        <f>'B-14'!G23</f>
        <v>1497</v>
      </c>
      <c r="H69" s="171">
        <v>0</v>
      </c>
      <c r="I69" s="175">
        <f>'B-14'!I23</f>
        <v>13634</v>
      </c>
    </row>
    <row r="70" spans="1:9" ht="12" customHeight="1" x14ac:dyDescent="0.2">
      <c r="A70" s="53">
        <v>1989</v>
      </c>
      <c r="B70" s="176">
        <f>'B-14'!B24</f>
        <v>22201</v>
      </c>
      <c r="C70" s="81">
        <f>'B-14'!C24</f>
        <v>9.2008336268639184</v>
      </c>
      <c r="D70" s="81">
        <f>'B-14'!D24</f>
        <v>19.899999999999999</v>
      </c>
      <c r="E70" s="81">
        <f>'B-14'!E24</f>
        <v>22172</v>
      </c>
      <c r="F70" s="171">
        <v>0</v>
      </c>
      <c r="G70" s="81">
        <f>'B-14'!G24</f>
        <v>100</v>
      </c>
      <c r="H70" s="171">
        <v>0</v>
      </c>
      <c r="I70" s="175">
        <f>'B-14'!I24</f>
        <v>17484</v>
      </c>
    </row>
    <row r="71" spans="1:9" ht="12" customHeight="1" x14ac:dyDescent="0.2">
      <c r="A71" s="53">
        <v>1990</v>
      </c>
      <c r="B71" s="176">
        <f>'B-14'!B25</f>
        <v>18794</v>
      </c>
      <c r="C71" s="81">
        <f>'B-14'!C25</f>
        <v>15.235821834246437</v>
      </c>
      <c r="D71" s="81">
        <f>'B-14'!D25</f>
        <v>3.9000000000000004</v>
      </c>
      <c r="E71" s="81">
        <f>'B-14'!E25</f>
        <v>18775</v>
      </c>
      <c r="F71" s="171">
        <v>0</v>
      </c>
      <c r="G71" s="81">
        <f>'B-14'!G25</f>
        <v>111</v>
      </c>
      <c r="H71" s="171">
        <v>0</v>
      </c>
      <c r="I71" s="175">
        <f>'B-14'!I25</f>
        <v>13432</v>
      </c>
    </row>
    <row r="72" spans="1:9" ht="12" customHeight="1" x14ac:dyDescent="0.2">
      <c r="A72" s="53">
        <v>1991</v>
      </c>
      <c r="B72" s="176">
        <f>'B-14'!B26</f>
        <v>14323</v>
      </c>
      <c r="C72" s="81">
        <f>'B-14'!C26</f>
        <v>9.0840643169023565</v>
      </c>
      <c r="D72" s="81">
        <f>'B-14'!D26</f>
        <v>0.79999999999999982</v>
      </c>
      <c r="E72" s="81">
        <f>'B-14'!E26</f>
        <v>14313</v>
      </c>
      <c r="F72" s="171">
        <v>0</v>
      </c>
      <c r="G72" s="81">
        <f>'B-14'!G26</f>
        <v>171</v>
      </c>
      <c r="H72" s="171">
        <v>0</v>
      </c>
      <c r="I72" s="175">
        <f>'B-14'!I26</f>
        <v>10191</v>
      </c>
    </row>
    <row r="73" spans="1:9" ht="12" customHeight="1" x14ac:dyDescent="0.2">
      <c r="A73" s="53">
        <v>1992</v>
      </c>
      <c r="B73" s="176">
        <f>'B-14'!B27</f>
        <v>9428.2330263670792</v>
      </c>
      <c r="C73" s="81">
        <f>'B-14'!C27</f>
        <v>35.233026367078736</v>
      </c>
      <c r="D73" s="81">
        <f>'B-14'!D27</f>
        <v>16</v>
      </c>
      <c r="E73" s="81">
        <f>'B-14'!E27</f>
        <v>9377</v>
      </c>
      <c r="F73" s="171">
        <v>0</v>
      </c>
      <c r="G73" s="81">
        <f>'B-14'!G27</f>
        <v>46</v>
      </c>
      <c r="H73" s="171">
        <v>0</v>
      </c>
      <c r="I73" s="175">
        <f>'B-14'!I27</f>
        <v>7706</v>
      </c>
    </row>
    <row r="74" spans="1:9" ht="12" customHeight="1" x14ac:dyDescent="0.2">
      <c r="A74" s="53">
        <v>1993</v>
      </c>
      <c r="B74" s="176">
        <f>'B-14'!B28</f>
        <v>14021.477461833314</v>
      </c>
      <c r="C74" s="81">
        <f>'B-14'!C28</f>
        <v>80.777461833312429</v>
      </c>
      <c r="D74" s="81">
        <f>'B-14'!D28</f>
        <v>15.7</v>
      </c>
      <c r="E74" s="81">
        <f>'B-14'!E28</f>
        <v>13925</v>
      </c>
      <c r="F74" s="171">
        <v>0</v>
      </c>
      <c r="G74" s="81">
        <f>'B-14'!G28</f>
        <v>328</v>
      </c>
      <c r="H74" s="171">
        <v>0</v>
      </c>
      <c r="I74" s="175">
        <f>'B-14'!I28</f>
        <v>12927</v>
      </c>
    </row>
    <row r="75" spans="1:9" ht="12" customHeight="1" x14ac:dyDescent="0.2">
      <c r="A75" s="53">
        <v>1994</v>
      </c>
      <c r="B75" s="176">
        <f>'B-14'!B29</f>
        <v>14691.013438167316</v>
      </c>
      <c r="C75" s="81">
        <f>'B-14'!C29</f>
        <v>22.81343816731566</v>
      </c>
      <c r="D75" s="81">
        <f>'B-14'!D29</f>
        <v>28.200000000000003</v>
      </c>
      <c r="E75" s="81">
        <f>'B-14'!E29</f>
        <v>14640</v>
      </c>
      <c r="F75" s="171">
        <v>0</v>
      </c>
      <c r="G75" s="81">
        <f>'B-14'!G29</f>
        <v>171</v>
      </c>
      <c r="H75" s="171">
        <v>0</v>
      </c>
      <c r="I75" s="175">
        <f>'B-14'!I29</f>
        <v>12292</v>
      </c>
    </row>
    <row r="76" spans="1:9" ht="12" customHeight="1" x14ac:dyDescent="0.2">
      <c r="A76" s="53">
        <v>1995</v>
      </c>
      <c r="B76" s="176">
        <f>'B-14'!B30</f>
        <v>12454.651080550098</v>
      </c>
      <c r="C76" s="81">
        <f>'B-14'!C30</f>
        <v>5.1080550098231647E-2</v>
      </c>
      <c r="D76" s="81">
        <f>'B-14'!D30</f>
        <v>13.600000000000001</v>
      </c>
      <c r="E76" s="81">
        <f>'B-14'!E30</f>
        <v>12441</v>
      </c>
      <c r="F76" s="171">
        <v>0</v>
      </c>
      <c r="G76" s="81">
        <f>'B-14'!G30</f>
        <v>417</v>
      </c>
      <c r="H76" s="171">
        <v>0</v>
      </c>
      <c r="I76" s="175">
        <f>'B-14'!I30</f>
        <v>10623</v>
      </c>
    </row>
    <row r="77" spans="1:9" ht="12" customHeight="1" x14ac:dyDescent="0.2">
      <c r="A77" s="53">
        <v>1996</v>
      </c>
      <c r="B77" s="176">
        <f>'B-14'!B31</f>
        <v>12080.3</v>
      </c>
      <c r="C77" s="81">
        <f>'B-14'!C31</f>
        <v>15</v>
      </c>
      <c r="D77" s="81">
        <f>'B-14'!D31</f>
        <v>34.299999999999997</v>
      </c>
      <c r="E77" s="81">
        <f>'B-14'!E31</f>
        <v>12031</v>
      </c>
      <c r="F77" s="171">
        <v>0</v>
      </c>
      <c r="G77" s="81">
        <f>'B-14'!G31</f>
        <v>374</v>
      </c>
      <c r="H77" s="171">
        <v>0</v>
      </c>
      <c r="I77" s="175">
        <f>'B-14'!I31</f>
        <v>9417</v>
      </c>
    </row>
    <row r="78" spans="1:9" ht="12" customHeight="1" x14ac:dyDescent="0.2">
      <c r="A78" s="53">
        <v>1997</v>
      </c>
      <c r="B78" s="176">
        <f>'B-14'!B32</f>
        <v>17709</v>
      </c>
      <c r="C78" s="81">
        <f>'B-14'!C32</f>
        <v>6</v>
      </c>
      <c r="D78" s="81">
        <f>'B-14'!D32</f>
        <v>15.5</v>
      </c>
      <c r="E78" s="81">
        <f>'B-14'!E32</f>
        <v>17687</v>
      </c>
      <c r="F78" s="171">
        <v>0</v>
      </c>
      <c r="G78" s="81">
        <f>'B-14'!G32</f>
        <v>270</v>
      </c>
      <c r="H78" s="171">
        <v>0</v>
      </c>
      <c r="I78" s="175">
        <f>'B-14'!I32</f>
        <v>10063</v>
      </c>
    </row>
    <row r="79" spans="1:9" ht="12" customHeight="1" x14ac:dyDescent="0.2">
      <c r="A79" s="53">
        <v>1998</v>
      </c>
      <c r="B79" s="176">
        <f>'B-14'!B33</f>
        <v>15536</v>
      </c>
      <c r="C79" s="81">
        <f>'B-14'!C33</f>
        <v>0.8</v>
      </c>
      <c r="D79" s="81">
        <f>'B-14'!D33</f>
        <v>26.799999999999997</v>
      </c>
      <c r="E79" s="81">
        <f>'B-14'!E33</f>
        <v>15508</v>
      </c>
      <c r="F79" s="171">
        <v>0</v>
      </c>
      <c r="G79" s="81">
        <f>'B-14'!G33</f>
        <v>335</v>
      </c>
      <c r="H79" s="171">
        <v>0</v>
      </c>
      <c r="I79" s="175">
        <f>'B-14'!I33</f>
        <v>11225</v>
      </c>
    </row>
    <row r="80" spans="1:9" ht="12" customHeight="1" x14ac:dyDescent="0.2">
      <c r="A80" s="53">
        <v>1999</v>
      </c>
      <c r="B80" s="176">
        <f>'B-14'!B34</f>
        <v>21866.799999999999</v>
      </c>
      <c r="C80" s="81">
        <f>'B-14'!C34</f>
        <v>1</v>
      </c>
      <c r="D80" s="81">
        <f>'B-14'!D34</f>
        <v>50.8</v>
      </c>
      <c r="E80" s="81">
        <f>'B-14'!E34</f>
        <v>21815</v>
      </c>
      <c r="F80" s="171">
        <v>0</v>
      </c>
      <c r="G80" s="81">
        <f>'B-14'!G34</f>
        <v>395</v>
      </c>
      <c r="H80" s="171">
        <v>0</v>
      </c>
      <c r="I80" s="175">
        <f>'B-14'!I34</f>
        <v>18588</v>
      </c>
    </row>
    <row r="81" spans="1:9" ht="12" customHeight="1" x14ac:dyDescent="0.2">
      <c r="A81" s="53">
        <v>2000</v>
      </c>
      <c r="B81" s="176">
        <f>'B-14'!B35</f>
        <v>22595.1</v>
      </c>
      <c r="C81" s="81">
        <f>'B-14'!C35</f>
        <v>0.10000000000000009</v>
      </c>
      <c r="D81" s="81">
        <f>'B-14'!D35</f>
        <v>17</v>
      </c>
      <c r="E81" s="81">
        <f>'B-14'!E35</f>
        <v>22578</v>
      </c>
      <c r="F81" s="171">
        <v>0</v>
      </c>
      <c r="G81" s="81">
        <f>'B-14'!G35</f>
        <v>209</v>
      </c>
      <c r="H81" s="81">
        <f>'B-14'!H35</f>
        <v>481</v>
      </c>
      <c r="I81" s="175">
        <f>'B-14'!I35</f>
        <v>20218</v>
      </c>
    </row>
    <row r="82" spans="1:9" ht="12" customHeight="1" x14ac:dyDescent="0.2">
      <c r="A82" s="53">
        <v>2001</v>
      </c>
      <c r="B82" s="176">
        <f>'B-14'!B36</f>
        <v>52960.480000000003</v>
      </c>
      <c r="C82" s="81">
        <f>'B-14'!C36</f>
        <v>1.48</v>
      </c>
      <c r="D82" s="81">
        <f>'B-14'!D36</f>
        <v>64</v>
      </c>
      <c r="E82" s="81">
        <f>'B-14'!E36</f>
        <v>52895</v>
      </c>
      <c r="F82" s="171">
        <v>0</v>
      </c>
      <c r="G82" s="81">
        <f>'B-14'!G36</f>
        <v>692</v>
      </c>
      <c r="H82" s="81">
        <f>'B-14'!H36</f>
        <v>2428</v>
      </c>
      <c r="I82" s="175">
        <f>'B-14'!I36</f>
        <v>48844</v>
      </c>
    </row>
    <row r="83" spans="1:9" ht="12" customHeight="1" x14ac:dyDescent="0.2">
      <c r="A83" s="53">
        <v>2002</v>
      </c>
      <c r="B83" s="176">
        <f>'B-14'!B37</f>
        <v>89524</v>
      </c>
      <c r="C83" s="81">
        <f>'B-14'!C37</f>
        <v>8</v>
      </c>
      <c r="D83" s="81">
        <f>'B-14'!D37</f>
        <v>1446.5</v>
      </c>
      <c r="E83" s="81">
        <f>'B-14'!E37</f>
        <v>88069</v>
      </c>
      <c r="F83" s="81">
        <f>'B-14'!F37</f>
        <v>148.35</v>
      </c>
      <c r="G83" s="81">
        <f>'B-14'!G37</f>
        <v>2093</v>
      </c>
      <c r="H83" s="81">
        <f>'B-14'!H37</f>
        <v>2917</v>
      </c>
      <c r="I83" s="175">
        <f>'B-14'!I37</f>
        <v>86825</v>
      </c>
    </row>
    <row r="84" spans="1:9" ht="12" customHeight="1" x14ac:dyDescent="0.2">
      <c r="A84" s="134">
        <v>2003</v>
      </c>
      <c r="B84" s="176">
        <f>'B-14'!B38</f>
        <v>83058</v>
      </c>
      <c r="C84" s="81">
        <f>'B-14'!C38</f>
        <v>36</v>
      </c>
      <c r="D84" s="81">
        <f>'B-14'!D38</f>
        <v>1944.8</v>
      </c>
      <c r="E84" s="81">
        <f>'B-14'!E38</f>
        <v>81077</v>
      </c>
      <c r="F84" s="81">
        <f>'B-14'!F38</f>
        <v>455.4</v>
      </c>
      <c r="G84" s="81">
        <f>'B-14'!G38</f>
        <v>4297</v>
      </c>
      <c r="H84" s="81">
        <f>'B-14'!H38</f>
        <v>2401</v>
      </c>
      <c r="I84" s="175">
        <f>'B-14'!I38</f>
        <v>81543</v>
      </c>
    </row>
    <row r="85" spans="1:9" ht="12" customHeight="1" x14ac:dyDescent="0.2">
      <c r="A85" s="134">
        <v>2004</v>
      </c>
      <c r="B85" s="176">
        <f>'B-14'!B39</f>
        <v>65623</v>
      </c>
      <c r="C85" s="81">
        <f>'B-14'!C39</f>
        <v>222</v>
      </c>
      <c r="D85" s="81">
        <f>'B-14'!D39</f>
        <v>1245.5999999999999</v>
      </c>
      <c r="E85" s="81">
        <f>'B-14'!E39</f>
        <v>64155</v>
      </c>
      <c r="F85" s="81">
        <f>'B-14'!F39</f>
        <v>295.54999999999995</v>
      </c>
      <c r="G85" s="81">
        <f>'B-14'!G39</f>
        <v>8394</v>
      </c>
      <c r="H85" s="81">
        <f>'B-14'!H39</f>
        <v>2031</v>
      </c>
      <c r="I85" s="175">
        <f>'B-14'!I39</f>
        <v>62311</v>
      </c>
    </row>
    <row r="86" spans="1:9" ht="12" customHeight="1" x14ac:dyDescent="0.2">
      <c r="A86" s="134">
        <v>2005</v>
      </c>
      <c r="B86" s="176">
        <f>'B-14'!B40</f>
        <v>60272</v>
      </c>
      <c r="C86" s="81">
        <f>'B-14'!C40</f>
        <v>2787</v>
      </c>
      <c r="D86" s="81">
        <f>'B-14'!D40</f>
        <v>1621</v>
      </c>
      <c r="E86" s="81">
        <f>'B-14'!E40</f>
        <v>55864</v>
      </c>
      <c r="F86" s="81">
        <f>'B-14'!F40</f>
        <v>424.9818181818182</v>
      </c>
      <c r="G86" s="81">
        <f>'B-14'!G40</f>
        <v>7642</v>
      </c>
      <c r="H86" s="81">
        <f>'B-14'!H40</f>
        <v>1232</v>
      </c>
      <c r="I86" s="175">
        <f>'B-14'!I40</f>
        <v>54033</v>
      </c>
    </row>
    <row r="87" spans="1:9" ht="12" customHeight="1" x14ac:dyDescent="0.2">
      <c r="A87" s="134">
        <v>2006</v>
      </c>
      <c r="B87" s="176">
        <f>'B-14'!B41</f>
        <v>77573</v>
      </c>
      <c r="C87" s="81">
        <f>'B-14'!C41</f>
        <v>4828</v>
      </c>
      <c r="D87" s="81">
        <f>'B-14'!D41</f>
        <v>4925.6000000000004</v>
      </c>
      <c r="E87" s="81">
        <f>'B-14'!E41</f>
        <v>67819</v>
      </c>
      <c r="F87" s="81">
        <f>'B-14'!F41</f>
        <v>295</v>
      </c>
      <c r="G87" s="81">
        <f>'B-14'!G41</f>
        <v>16319</v>
      </c>
      <c r="H87" s="81">
        <f>'B-14'!H41</f>
        <v>1556</v>
      </c>
      <c r="I87" s="175">
        <f>'B-14'!I41</f>
        <v>61821</v>
      </c>
    </row>
    <row r="88" spans="1:9" ht="12" customHeight="1" x14ac:dyDescent="0.2">
      <c r="A88" s="134">
        <v>2007</v>
      </c>
      <c r="B88" s="176">
        <f>'B-14'!B42</f>
        <v>37035</v>
      </c>
      <c r="C88" s="81">
        <f>'B-14'!C42</f>
        <v>1122</v>
      </c>
      <c r="D88" s="81">
        <f>'B-14'!D42</f>
        <v>2214</v>
      </c>
      <c r="E88" s="81">
        <f>'B-14'!E42</f>
        <v>33699</v>
      </c>
      <c r="F88" s="81">
        <f>'B-14'!F42</f>
        <v>148</v>
      </c>
      <c r="G88" s="81">
        <f>'B-14'!G42</f>
        <v>5375</v>
      </c>
      <c r="H88" s="81">
        <f>'B-14'!H42</f>
        <v>1364</v>
      </c>
      <c r="I88" s="175">
        <f>'B-14'!I42</f>
        <v>28222</v>
      </c>
    </row>
    <row r="89" spans="1:9" ht="12" customHeight="1" x14ac:dyDescent="0.2">
      <c r="A89" s="134">
        <v>2008</v>
      </c>
      <c r="B89" s="176">
        <f>'B-14'!B43</f>
        <v>55532</v>
      </c>
      <c r="C89" s="81">
        <f>'B-14'!C43</f>
        <v>1429</v>
      </c>
      <c r="D89" s="81">
        <f>'B-14'!D43</f>
        <v>2140</v>
      </c>
      <c r="E89" s="81">
        <f>'B-14'!E43</f>
        <v>51963</v>
      </c>
      <c r="F89" s="81">
        <f>'B-14'!F43</f>
        <v>997</v>
      </c>
      <c r="G89" s="81">
        <f>'B-14'!G43</f>
        <v>9029</v>
      </c>
      <c r="H89" s="81">
        <f>'B-14'!H43</f>
        <v>2049</v>
      </c>
      <c r="I89" s="175">
        <f>'B-14'!I43</f>
        <v>38171</v>
      </c>
    </row>
    <row r="90" spans="1:9" ht="12" customHeight="1" x14ac:dyDescent="0.2">
      <c r="A90" s="134">
        <v>2009</v>
      </c>
      <c r="B90" s="176">
        <f>'B-14'!B44</f>
        <v>53881</v>
      </c>
      <c r="C90" s="81">
        <f>'B-14'!C44</f>
        <v>2546</v>
      </c>
      <c r="D90" s="81">
        <f>'B-14'!D44</f>
        <v>2341</v>
      </c>
      <c r="E90" s="81">
        <f>'B-14'!E44</f>
        <v>48994</v>
      </c>
      <c r="F90" s="81">
        <f>'B-14'!F44</f>
        <v>265</v>
      </c>
      <c r="G90" s="81">
        <f>'B-14'!G44</f>
        <v>11650</v>
      </c>
      <c r="H90" s="81">
        <f>'B-14'!H44</f>
        <v>1375.01</v>
      </c>
      <c r="I90" s="175">
        <f>'B-14'!I44</f>
        <v>44295</v>
      </c>
    </row>
    <row r="91" spans="1:9" ht="12" customHeight="1" x14ac:dyDescent="0.2">
      <c r="A91" s="134">
        <v>2010</v>
      </c>
      <c r="B91" s="176">
        <f>'B-14'!B45</f>
        <v>72116</v>
      </c>
      <c r="C91" s="81">
        <f>'B-14'!C45</f>
        <v>4740</v>
      </c>
      <c r="D91" s="81">
        <f>'B-14'!D45</f>
        <v>2738.2</v>
      </c>
      <c r="E91" s="81">
        <f>'B-14'!E45</f>
        <v>64638</v>
      </c>
      <c r="F91" s="81">
        <f>'B-14'!F45</f>
        <v>885.5596774193549</v>
      </c>
      <c r="G91" s="81">
        <f>'B-14'!G45</f>
        <v>15799</v>
      </c>
      <c r="H91" s="81">
        <f>'B-14'!H45</f>
        <v>3572.31</v>
      </c>
      <c r="I91" s="175">
        <f>'B-14'!I45</f>
        <v>47220</v>
      </c>
    </row>
    <row r="92" spans="1:9" ht="12" customHeight="1" x14ac:dyDescent="0.2">
      <c r="A92" s="134">
        <v>2011</v>
      </c>
      <c r="B92" s="176">
        <f>'B-14'!B46</f>
        <v>80574</v>
      </c>
      <c r="C92" s="81">
        <f>'B-14'!C46</f>
        <v>5004</v>
      </c>
      <c r="D92" s="81">
        <f>'B-14'!D46</f>
        <v>5576</v>
      </c>
      <c r="E92" s="81">
        <f>'B-14'!E46</f>
        <v>69994</v>
      </c>
      <c r="F92" s="81">
        <f>'B-14'!F46</f>
        <v>388.62547169811319</v>
      </c>
      <c r="G92" s="81">
        <f>'B-14'!G46</f>
        <v>20645</v>
      </c>
      <c r="H92" s="81">
        <f>'B-14'!H46</f>
        <v>1262.8800000000001</v>
      </c>
      <c r="I92" s="175">
        <f>'B-14'!I46</f>
        <v>44432</v>
      </c>
    </row>
    <row r="93" spans="1:9" ht="12" customHeight="1" x14ac:dyDescent="0.2">
      <c r="A93" s="134">
        <v>2012</v>
      </c>
      <c r="B93" s="176">
        <f>'B-14'!B47</f>
        <v>58299.7</v>
      </c>
      <c r="C93" s="81">
        <f>'B-14'!C47</f>
        <v>1715</v>
      </c>
      <c r="D93" s="81">
        <f>'B-14'!D47</f>
        <v>3280.7</v>
      </c>
      <c r="E93" s="81">
        <f>'B-14'!E47</f>
        <v>53304</v>
      </c>
      <c r="F93" s="81">
        <f>'B-14'!F47</f>
        <v>295.935593220339</v>
      </c>
      <c r="G93" s="81">
        <f>'B-14'!G47</f>
        <v>7824</v>
      </c>
      <c r="H93" s="81">
        <f>'B-14'!H47</f>
        <v>3423.09</v>
      </c>
      <c r="I93" s="175">
        <f>'B-14'!I47</f>
        <v>52184</v>
      </c>
    </row>
    <row r="94" spans="1:9" ht="12" customHeight="1" x14ac:dyDescent="0.2">
      <c r="A94" s="134">
        <v>2013</v>
      </c>
      <c r="B94" s="176">
        <f>'B-14'!B48</f>
        <v>67603.199999999997</v>
      </c>
      <c r="C94" s="81">
        <f>'B-14'!C48</f>
        <v>1987</v>
      </c>
      <c r="D94" s="81">
        <f>'B-14'!D48</f>
        <v>2058.1999999999998</v>
      </c>
      <c r="E94" s="81">
        <f>'B-14'!E48</f>
        <v>63508</v>
      </c>
      <c r="F94" s="81">
        <f>'B-14'!F48</f>
        <v>324.40204081632658</v>
      </c>
      <c r="G94" s="81">
        <f>'B-14'!G48</f>
        <v>13397</v>
      </c>
      <c r="H94" s="81">
        <f>'B-14'!H48</f>
        <v>3691.96</v>
      </c>
      <c r="I94" s="175">
        <f>'B-14'!I48</f>
        <v>68380</v>
      </c>
    </row>
    <row r="95" spans="1:9" ht="12" customHeight="1" x14ac:dyDescent="0.2">
      <c r="A95" s="134">
        <v>2014</v>
      </c>
      <c r="B95" s="176">
        <f>'B-14'!B49</f>
        <v>78254.45</v>
      </c>
      <c r="C95" s="81">
        <f>'B-14'!C49</f>
        <v>2788</v>
      </c>
      <c r="D95" s="81">
        <f>'B-14'!D49</f>
        <v>2385.4499999999998</v>
      </c>
      <c r="E95" s="81">
        <f>'B-14'!E49</f>
        <v>72871</v>
      </c>
      <c r="F95" s="81">
        <f>'B-14'!F49</f>
        <v>453.20135135135138</v>
      </c>
      <c r="G95" s="81">
        <f>'B-14'!G49</f>
        <v>19389</v>
      </c>
      <c r="H95" s="81">
        <f>'B-14'!H49</f>
        <v>3723.52</v>
      </c>
      <c r="I95" s="175">
        <f>'B-14'!I49</f>
        <v>77982</v>
      </c>
    </row>
    <row r="96" spans="1:9" ht="12" customHeight="1" x14ac:dyDescent="0.2">
      <c r="A96" s="134">
        <v>2015</v>
      </c>
      <c r="B96" s="176">
        <f>'B-14'!B50</f>
        <v>126881.65</v>
      </c>
      <c r="C96" s="81">
        <f>'B-14'!C50</f>
        <v>4043</v>
      </c>
      <c r="D96" s="81">
        <f>'B-14'!D50</f>
        <v>6151.65</v>
      </c>
      <c r="E96" s="81">
        <f>'B-14'!E50</f>
        <v>116657</v>
      </c>
      <c r="F96" s="81">
        <f>'B-14'!F50</f>
        <v>785.55000000000007</v>
      </c>
      <c r="G96" s="81">
        <f>'B-14'!G50</f>
        <v>37763</v>
      </c>
      <c r="H96" s="81">
        <f>'B-14'!H50</f>
        <v>10693.89</v>
      </c>
      <c r="I96" s="175">
        <f>'B-14'!I50</f>
        <v>88691</v>
      </c>
    </row>
    <row r="97" spans="1:9" ht="12" customHeight="1" x14ac:dyDescent="0.2">
      <c r="A97" s="134">
        <v>2016</v>
      </c>
      <c r="B97" s="176">
        <f>'B-14'!B51</f>
        <v>91047.5</v>
      </c>
      <c r="C97" s="81">
        <f>'B-14'!C51</f>
        <v>3050</v>
      </c>
      <c r="D97" s="81">
        <f>'B-14'!D51</f>
        <v>3705.5</v>
      </c>
      <c r="E97" s="81">
        <f>'B-14'!E51</f>
        <v>84192</v>
      </c>
      <c r="F97" s="81">
        <f>'B-14'!F51</f>
        <v>565.4</v>
      </c>
      <c r="G97" s="81">
        <f>'B-14'!G51</f>
        <v>20515</v>
      </c>
      <c r="H97" s="81">
        <f>'B-14'!H51</f>
        <v>4198.8500000000004</v>
      </c>
      <c r="I97" s="175">
        <f>'B-14'!I51</f>
        <v>79253</v>
      </c>
    </row>
    <row r="98" spans="1:9" ht="12" customHeight="1" x14ac:dyDescent="0.2">
      <c r="A98" s="134">
        <v>2017</v>
      </c>
      <c r="B98" s="176">
        <f>'B-14'!B52</f>
        <v>68204</v>
      </c>
      <c r="C98" s="81">
        <f>'B-14'!C52</f>
        <v>47</v>
      </c>
      <c r="D98" s="81">
        <f>'B-14'!D52</f>
        <v>3853</v>
      </c>
      <c r="E98" s="81">
        <f>'B-14'!E52</f>
        <v>64144</v>
      </c>
      <c r="F98" s="81">
        <f>'B-14'!F52</f>
        <v>262</v>
      </c>
      <c r="G98" s="81">
        <f>'B-14'!G52</f>
        <v>16328</v>
      </c>
      <c r="H98" s="81">
        <f>'B-14'!H52</f>
        <v>1735.84</v>
      </c>
      <c r="I98" s="175">
        <f>'B-14'!I52</f>
        <v>56265</v>
      </c>
    </row>
    <row r="99" spans="1:9" ht="12" customHeight="1" x14ac:dyDescent="0.2">
      <c r="A99" s="134">
        <v>2018</v>
      </c>
      <c r="B99" s="176">
        <f>'B-14'!B53</f>
        <v>42120</v>
      </c>
      <c r="C99" s="81">
        <f>'B-14'!C53</f>
        <v>24</v>
      </c>
      <c r="D99" s="81">
        <f>'B-14'!D53</f>
        <v>1140</v>
      </c>
      <c r="E99" s="81">
        <f>'B-14'!E53</f>
        <v>40906</v>
      </c>
      <c r="F99" s="81">
        <f>'B-14'!F53</f>
        <v>134</v>
      </c>
      <c r="G99" s="81">
        <f>'B-14'!G53</f>
        <v>9498</v>
      </c>
      <c r="H99" s="81">
        <f>'B-14'!H53</f>
        <v>1335.81</v>
      </c>
      <c r="I99" s="175">
        <f>'B-14'!I53</f>
        <v>38816</v>
      </c>
    </row>
    <row r="100" spans="1:9" ht="12" customHeight="1" x14ac:dyDescent="0.2">
      <c r="A100" s="134">
        <v>2019</v>
      </c>
      <c r="B100" s="176">
        <f>'B-14'!B54</f>
        <v>34556</v>
      </c>
      <c r="C100" s="81">
        <f>'B-14'!C54</f>
        <v>23</v>
      </c>
      <c r="D100" s="81">
        <f>'B-14'!D54</f>
        <v>74</v>
      </c>
      <c r="E100" s="81">
        <f>'B-14'!E54</f>
        <v>34472</v>
      </c>
      <c r="F100" s="81">
        <f>'B-14'!F54</f>
        <v>6</v>
      </c>
      <c r="G100" s="81">
        <f>'B-14'!G54</f>
        <v>5637</v>
      </c>
      <c r="H100" s="81">
        <f>'B-14'!H54</f>
        <v>1431</v>
      </c>
      <c r="I100" s="175">
        <f>'B-14'!I54</f>
        <v>41090</v>
      </c>
    </row>
    <row r="101" spans="1:9" ht="12" customHeight="1" x14ac:dyDescent="0.2">
      <c r="A101" s="134">
        <v>2020</v>
      </c>
      <c r="B101" s="176">
        <f>'B-14'!B55</f>
        <v>65466.45</v>
      </c>
      <c r="C101" s="81">
        <f>'B-14'!C55</f>
        <v>13</v>
      </c>
      <c r="D101" s="81">
        <f>'B-14'!D55</f>
        <v>1389.45</v>
      </c>
      <c r="E101" s="81">
        <f>'B-14'!E55</f>
        <v>64064</v>
      </c>
      <c r="F101" s="81">
        <f>'B-14'!F55</f>
        <v>171.9</v>
      </c>
      <c r="G101" s="81">
        <f>'B-14'!G55</f>
        <v>8410</v>
      </c>
      <c r="H101" s="81">
        <f>'B-14'!H55</f>
        <v>1764</v>
      </c>
      <c r="I101" s="175">
        <f>'B-14'!I55</f>
        <v>70654</v>
      </c>
    </row>
    <row r="102" spans="1:9" ht="12" customHeight="1" x14ac:dyDescent="0.2">
      <c r="A102" s="134">
        <v>2021</v>
      </c>
      <c r="B102" s="176">
        <f>'B-14'!B56</f>
        <v>56799.7</v>
      </c>
      <c r="C102" s="81">
        <f>'B-14'!C56</f>
        <v>7</v>
      </c>
      <c r="D102" s="81">
        <f>'B-14'!D56</f>
        <v>2283.6999999999998</v>
      </c>
      <c r="E102" s="81">
        <f>'B-14'!E56</f>
        <v>54489</v>
      </c>
      <c r="F102" s="81">
        <f>'B-14'!F56</f>
        <v>102</v>
      </c>
      <c r="G102" s="81">
        <f>'B-14'!G56</f>
        <v>11225</v>
      </c>
      <c r="H102" s="81">
        <f>'B-14'!H56</f>
        <v>1645</v>
      </c>
      <c r="I102" s="175">
        <f>'B-14'!I56</f>
        <v>52076</v>
      </c>
    </row>
    <row r="103" spans="1:9" ht="12" customHeight="1" x14ac:dyDescent="0.2">
      <c r="A103" s="134">
        <v>2022</v>
      </c>
      <c r="B103" s="176">
        <f>'B-14'!B57</f>
        <v>78494</v>
      </c>
      <c r="C103" s="81">
        <f>'B-14'!C57</f>
        <v>65</v>
      </c>
      <c r="D103" s="81">
        <f>'B-14'!D57</f>
        <v>3548.8</v>
      </c>
      <c r="E103" s="81">
        <f>'B-14'!E57</f>
        <v>74810</v>
      </c>
      <c r="F103" s="81">
        <f>'B-14'!F57</f>
        <v>302</v>
      </c>
      <c r="G103" s="81">
        <f>'B-14'!G57</f>
        <v>16086</v>
      </c>
      <c r="H103" s="81">
        <f>'B-14'!H57</f>
        <v>1221</v>
      </c>
      <c r="I103" s="175">
        <f>'B-14'!I57</f>
        <v>64497</v>
      </c>
    </row>
    <row r="104" spans="1:9" ht="12" customHeight="1" x14ac:dyDescent="0.2">
      <c r="A104" s="134">
        <v>2023</v>
      </c>
      <c r="B104" s="176">
        <f>'B-14'!B58</f>
        <v>54722</v>
      </c>
      <c r="C104" s="81">
        <f>'B-14'!C58</f>
        <v>51</v>
      </c>
      <c r="D104" s="81">
        <f>'B-14'!D58</f>
        <v>2162</v>
      </c>
      <c r="E104" s="81">
        <f>'B-14'!E58</f>
        <v>52439</v>
      </c>
      <c r="F104" s="81">
        <f>'B-14'!F58</f>
        <v>136</v>
      </c>
      <c r="G104" s="81">
        <f>'B-14'!G58</f>
        <v>11002</v>
      </c>
      <c r="H104" s="81">
        <f>'B-14'!H58</f>
        <v>1832</v>
      </c>
      <c r="I104" s="175">
        <f>'B-14'!I58</f>
        <v>49410</v>
      </c>
    </row>
    <row r="105" spans="1:9" ht="12" customHeight="1" x14ac:dyDescent="0.2">
      <c r="A105" s="134" t="s">
        <v>1200</v>
      </c>
      <c r="B105" s="176">
        <f>'B-14'!B59</f>
        <v>42511</v>
      </c>
      <c r="C105" s="81">
        <f>'B-14'!C59</f>
        <v>0</v>
      </c>
      <c r="D105" s="81">
        <f>'B-14'!D59</f>
        <v>899</v>
      </c>
      <c r="E105" s="81">
        <f>'B-14'!E59</f>
        <v>41562</v>
      </c>
      <c r="F105" s="81">
        <f>'B-14'!F59</f>
        <v>122</v>
      </c>
      <c r="G105" s="81">
        <f>'B-14'!G59</f>
        <v>6999</v>
      </c>
      <c r="H105" s="81">
        <f>'B-14'!H59</f>
        <v>1363</v>
      </c>
      <c r="I105" s="175">
        <f>'B-14'!I59</f>
        <v>41142</v>
      </c>
    </row>
    <row r="106" spans="1:9" ht="12" customHeight="1" x14ac:dyDescent="0.2">
      <c r="A106" s="53"/>
      <c r="B106" s="176"/>
      <c r="D106" s="84"/>
      <c r="E106" s="84"/>
      <c r="F106" s="84"/>
      <c r="G106" s="95"/>
      <c r="H106" s="84"/>
      <c r="I106" s="84"/>
    </row>
    <row r="107" spans="1:9" ht="25.5" customHeight="1" x14ac:dyDescent="0.2">
      <c r="A107" s="1013" t="s">
        <v>901</v>
      </c>
      <c r="B107" s="1013"/>
      <c r="C107" s="1013"/>
      <c r="D107" s="1013"/>
      <c r="E107" s="1013"/>
      <c r="F107" s="1013"/>
      <c r="G107" s="1013"/>
      <c r="H107" s="1013"/>
      <c r="I107" s="1013"/>
    </row>
    <row r="108" spans="1:9" ht="12" customHeight="1" x14ac:dyDescent="0.2">
      <c r="I108" s="1072" t="s">
        <v>891</v>
      </c>
    </row>
    <row r="109" spans="1:9" ht="11.25" customHeight="1" x14ac:dyDescent="0.2">
      <c r="B109" s="1031" t="s">
        <v>842</v>
      </c>
      <c r="C109" s="1058" t="s">
        <v>198</v>
      </c>
      <c r="D109" s="1058"/>
      <c r="E109" s="80"/>
      <c r="F109" s="1062" t="s">
        <v>871</v>
      </c>
      <c r="G109" s="1062"/>
      <c r="H109" s="1062"/>
      <c r="I109" s="1044"/>
    </row>
    <row r="110" spans="1:9" ht="19.5" customHeight="1" x14ac:dyDescent="0.2">
      <c r="A110" s="1009" t="s">
        <v>850</v>
      </c>
      <c r="B110" s="1031"/>
      <c r="C110" s="1044" t="s">
        <v>885</v>
      </c>
      <c r="D110" s="80"/>
      <c r="E110" s="1044" t="s">
        <v>60</v>
      </c>
      <c r="F110" s="80"/>
      <c r="G110" s="1044" t="s">
        <v>886</v>
      </c>
      <c r="H110" s="1031" t="s">
        <v>887</v>
      </c>
      <c r="I110" s="1044"/>
    </row>
    <row r="111" spans="1:9" ht="17.25" customHeight="1" x14ac:dyDescent="0.2">
      <c r="A111" s="1029"/>
      <c r="B111" s="1032"/>
      <c r="C111" s="1045"/>
      <c r="D111" s="388" t="s">
        <v>213</v>
      </c>
      <c r="E111" s="1045"/>
      <c r="F111" s="403" t="s">
        <v>213</v>
      </c>
      <c r="G111" s="1045"/>
      <c r="H111" s="1032"/>
      <c r="I111" s="1045"/>
    </row>
    <row r="112" spans="1:9" ht="12" customHeight="1" x14ac:dyDescent="0.2">
      <c r="A112" s="1073" t="s">
        <v>889</v>
      </c>
      <c r="B112" s="1073"/>
      <c r="C112" s="1073"/>
      <c r="D112" s="1073"/>
      <c r="E112" s="1073"/>
      <c r="F112" s="1073"/>
      <c r="G112" s="1073"/>
      <c r="H112" s="1073"/>
      <c r="I112" s="1073"/>
    </row>
    <row r="113" spans="1:9" ht="12" customHeight="1" x14ac:dyDescent="0.2">
      <c r="A113" s="53">
        <v>1979</v>
      </c>
      <c r="B113" s="81">
        <f>'B-15'!B14+'B-16'!B14+'B-17'!B14+'B-18'!B14+'B-19'!B14</f>
        <v>335900</v>
      </c>
      <c r="C113" s="81">
        <f>'B-15'!C14+'B-16'!C14+'B-17'!C14+'B-18'!C14+'B-19'!C14</f>
        <v>96500</v>
      </c>
      <c r="D113" s="81">
        <f>'B-15'!D14+'B-16'!D14+'B-17'!D14+'B-18'!D14+'B-19'!D14</f>
        <v>6600</v>
      </c>
      <c r="E113" s="81">
        <f>0+0+'B-17'!E14+'B-18'!E14+'B-19'!E14</f>
        <v>144000</v>
      </c>
      <c r="F113" s="111">
        <f>0+0+'B-17'!F14+'B-18'!F14+'B-19'!F14</f>
        <v>0</v>
      </c>
      <c r="G113" s="81">
        <f>'B-15'!E14+'B-16'!E14+'B-17'!G14+'B-18'!G14+'B-19'!G14</f>
        <v>61300</v>
      </c>
      <c r="H113" s="175" t="s">
        <v>304</v>
      </c>
      <c r="I113" s="111">
        <f>'B-15'!F14+'B-15'!G14+'B-16'!F14+'B-16'!G14+'B-17'!H14+'B-17'!I14+'B-18'!H14+'B-18'!I14+'B-19'!H14+0+'B-19'!K14</f>
        <v>115325.586383204</v>
      </c>
    </row>
    <row r="114" spans="1:9" ht="12" customHeight="1" x14ac:dyDescent="0.2">
      <c r="A114" s="53">
        <v>1980</v>
      </c>
      <c r="B114" s="81">
        <f>'B-15'!B15+'B-16'!B15+'B-17'!B15+'B-18'!B15+'B-19'!B15</f>
        <v>319016</v>
      </c>
      <c r="C114" s="81">
        <f>'B-15'!C15+'B-16'!C15+'B-17'!C15+'B-18'!C15+'B-19'!C15</f>
        <v>112269</v>
      </c>
      <c r="D114" s="81">
        <f>'B-15'!D15+'B-16'!D15+'B-17'!D15+'B-18'!D15+'B-19'!D15</f>
        <v>5153</v>
      </c>
      <c r="E114" s="81">
        <f>0+0+'B-17'!E15+'B-18'!E15+'B-19'!E15</f>
        <v>127200</v>
      </c>
      <c r="F114" s="111">
        <f>0+0+'B-17'!F15+'B-18'!F15+'B-19'!F15</f>
        <v>0</v>
      </c>
      <c r="G114" s="81">
        <f>'B-15'!E15+'B-16'!E15+'B-17'!G15+'B-18'!G15+'B-19'!G15</f>
        <v>34367</v>
      </c>
      <c r="H114" s="175" t="s">
        <v>304</v>
      </c>
      <c r="I114" s="111">
        <f>'B-15'!F15+'B-15'!G15+'B-16'!F15+'B-16'!G15+'B-17'!H15+'B-17'!I15+'B-18'!H15+'B-18'!I15+'B-19'!H15+0+'B-19'!K15</f>
        <v>106537.63617474001</v>
      </c>
    </row>
    <row r="115" spans="1:9" ht="12" customHeight="1" x14ac:dyDescent="0.2">
      <c r="A115" s="53">
        <v>1981</v>
      </c>
      <c r="B115" s="81">
        <f>'B-15'!B16+'B-16'!B16+'B-17'!B16+'B-18'!B16+'B-19'!B16</f>
        <v>272791</v>
      </c>
      <c r="C115" s="81">
        <f>'B-15'!C16+'B-16'!C16+'B-17'!C16+'B-18'!C16+'B-19'!C16</f>
        <v>28735</v>
      </c>
      <c r="D115" s="81">
        <f>'B-15'!D16+'B-16'!D16+'B-17'!D16+'B-18'!D16+'B-19'!D16</f>
        <v>4700</v>
      </c>
      <c r="E115" s="81">
        <f>0+0+'B-17'!E16+'B-18'!E16+'B-19'!E16</f>
        <v>138400</v>
      </c>
      <c r="F115" s="111">
        <f>0+0+'B-17'!F16+'B-18'!F16+'B-19'!F16</f>
        <v>0</v>
      </c>
      <c r="G115" s="81">
        <f>'B-15'!E16+'B-16'!E16+'B-17'!G16+'B-18'!G16+'B-19'!G16</f>
        <v>48287</v>
      </c>
      <c r="H115" s="175" t="s">
        <v>304</v>
      </c>
      <c r="I115" s="111">
        <f>'B-15'!F16+'B-15'!G16+'B-16'!F16+'B-16'!G16+'B-17'!H16+'B-17'!I16+'B-18'!H16+'B-18'!I16+'B-19'!H16+0+'B-19'!K16</f>
        <v>131735.59291694401</v>
      </c>
    </row>
    <row r="116" spans="1:9" ht="12" customHeight="1" x14ac:dyDescent="0.2">
      <c r="A116" s="53">
        <v>1982</v>
      </c>
      <c r="B116" s="81">
        <f>'B-15'!B17+'B-16'!B17+'B-17'!B17+'B-18'!B17+'B-19'!B17</f>
        <v>360990</v>
      </c>
      <c r="C116" s="81">
        <f>'B-15'!C17+'B-16'!C17+'B-17'!C17+'B-18'!C17+'B-19'!C17</f>
        <v>89400</v>
      </c>
      <c r="D116" s="81">
        <f>'B-15'!D17+'B-16'!D17+'B-17'!D17+'B-18'!D17+'B-19'!D17</f>
        <v>5400</v>
      </c>
      <c r="E116" s="81">
        <f>0+0+'B-17'!E17+'B-18'!E17+'B-19'!E17</f>
        <v>157300</v>
      </c>
      <c r="F116" s="111">
        <f>0+0+'B-17'!F17+'B-18'!F17+'B-19'!F17</f>
        <v>0</v>
      </c>
      <c r="G116" s="81">
        <f>'B-15'!E17+'B-16'!E17+'B-17'!G17+'B-18'!G17+'B-19'!G17</f>
        <v>58900</v>
      </c>
      <c r="H116" s="175" t="s">
        <v>304</v>
      </c>
      <c r="I116" s="111">
        <f>'B-15'!F17+'B-15'!G17+'B-16'!F17+'B-16'!G17+'B-17'!H17+'B-17'!I17+'B-18'!H17+'B-18'!I17+'B-19'!H17+0+'B-19'!K17</f>
        <v>138337</v>
      </c>
    </row>
    <row r="117" spans="1:9" ht="12" customHeight="1" x14ac:dyDescent="0.2">
      <c r="A117" s="53">
        <v>1983</v>
      </c>
      <c r="B117" s="81">
        <f>'B-15'!B18+'B-16'!B18+'B-17'!B18+'B-18'!B18+'B-19'!B18</f>
        <v>234230</v>
      </c>
      <c r="C117" s="81">
        <f>'B-15'!C18+'B-16'!C18+'B-17'!C18+'B-18'!C18+'B-19'!C18</f>
        <v>24500</v>
      </c>
      <c r="D117" s="81">
        <f>'B-15'!D18+'B-16'!D18+'B-17'!D18+'B-18'!D18+'B-19'!D18</f>
        <v>3900</v>
      </c>
      <c r="E117" s="81">
        <f>0+0+'B-17'!E18+'B-18'!E18+'B-19'!E18</f>
        <v>110700</v>
      </c>
      <c r="F117" s="111">
        <f>0+0+'B-17'!F18+'B-18'!F18+'B-19'!F18</f>
        <v>0</v>
      </c>
      <c r="G117" s="81">
        <f>'B-15'!E18+'B-16'!E18+'B-17'!G18+'B-18'!G18+'B-19'!G18</f>
        <v>29500</v>
      </c>
      <c r="H117" s="175" t="s">
        <v>304</v>
      </c>
      <c r="I117" s="111">
        <f>'B-15'!F18+'B-15'!G18+'B-16'!F18+'B-16'!G18+'B-17'!H18+'B-17'!I18+'B-18'!H18+'B-18'!I18+'B-19'!H18+0+'B-19'!K18</f>
        <v>106925.802165514</v>
      </c>
    </row>
    <row r="118" spans="1:9" ht="12" customHeight="1" x14ac:dyDescent="0.2">
      <c r="A118" s="53">
        <v>1984</v>
      </c>
      <c r="B118" s="81">
        <f>'B-15'!B19+'B-16'!B19+'B-17'!B19+'B-18'!B19+'B-19'!B19</f>
        <v>306477</v>
      </c>
      <c r="C118" s="81">
        <f>'B-15'!C19+'B-16'!C19+'B-17'!C19+'B-18'!C19+'B-19'!C19</f>
        <v>62420</v>
      </c>
      <c r="D118" s="81">
        <f>'B-15'!D19+'B-16'!D19+'B-17'!D19+'B-18'!D19+'B-19'!D19</f>
        <v>17430</v>
      </c>
      <c r="E118" s="81">
        <f>0+0+'B-17'!E19+'B-18'!E19+'B-19'!E19</f>
        <v>144600</v>
      </c>
      <c r="F118" s="111">
        <f>0+0+'B-17'!F19+'B-18'!F19+'B-19'!F19</f>
        <v>0</v>
      </c>
      <c r="G118" s="81">
        <f>'B-15'!E19+'B-16'!E19+'B-17'!G19+'B-18'!G19+'B-19'!G19</f>
        <v>57254</v>
      </c>
      <c r="H118" s="175" t="s">
        <v>304</v>
      </c>
      <c r="I118" s="111">
        <f>'B-15'!F19+'B-15'!G19+'B-16'!F19+'B-16'!G19+'B-17'!H19+'B-17'!I19+'B-18'!H19+'B-18'!I19+'B-19'!H19+0+'B-19'!K19</f>
        <v>85221</v>
      </c>
    </row>
    <row r="119" spans="1:9" ht="12" customHeight="1" x14ac:dyDescent="0.2">
      <c r="A119" s="53">
        <v>1985</v>
      </c>
      <c r="B119" s="81">
        <f>'B-15'!B20+'B-16'!B20+'B-17'!B20+'B-18'!B20+'B-19'!B20</f>
        <v>359940</v>
      </c>
      <c r="C119" s="81">
        <f>'B-15'!C20+'B-16'!C20+'B-17'!C20+'B-18'!C20+'B-19'!C20</f>
        <v>57500</v>
      </c>
      <c r="D119" s="81">
        <f>'B-15'!D20+'B-16'!D20+'B-17'!D20+'B-18'!D20+'B-19'!D20</f>
        <v>16000</v>
      </c>
      <c r="E119" s="81">
        <f>0+0+'B-17'!E20+'B-18'!E20+'B-19'!E20</f>
        <v>188200</v>
      </c>
      <c r="F119" s="111">
        <f>0+0+'B-17'!F20+'B-18'!F20+'B-19'!F20</f>
        <v>0</v>
      </c>
      <c r="G119" s="81">
        <f>'B-15'!E20+'B-16'!E20+'B-17'!G20+'B-18'!G20+'B-19'!G20</f>
        <v>74500</v>
      </c>
      <c r="H119" s="175" t="s">
        <v>304</v>
      </c>
      <c r="I119" s="111">
        <f>'B-15'!F20+'B-15'!G20+'B-16'!F20+'B-16'!G20+'B-17'!H20+'B-17'!I20+'B-18'!H20+'B-18'!I20+'B-19'!H20+0+'B-19'!K20</f>
        <v>113394.954582138</v>
      </c>
    </row>
    <row r="120" spans="1:9" ht="12" customHeight="1" x14ac:dyDescent="0.2">
      <c r="A120" s="53">
        <v>1986</v>
      </c>
      <c r="B120" s="81">
        <f>'B-15'!B21+'B-16'!B21+'B-17'!B21+'B-18'!B21+'B-19'!B21</f>
        <v>494829</v>
      </c>
      <c r="C120" s="81">
        <f>'B-15'!C21+'B-16'!C21+'B-17'!C21+'B-18'!C21+'B-19'!C21</f>
        <v>155200</v>
      </c>
      <c r="D120" s="81">
        <f>'B-15'!D21+'B-16'!D21+'B-17'!D21+'B-18'!D21+'B-19'!D21</f>
        <v>26100</v>
      </c>
      <c r="E120" s="81">
        <f>0+0+'B-17'!E21+'B-18'!E21+'B-19'!E21</f>
        <v>231150</v>
      </c>
      <c r="F120" s="111">
        <f>0+0+'B-17'!F21+'B-18'!F21+'B-19'!F21</f>
        <v>0</v>
      </c>
      <c r="G120" s="81">
        <f>'B-15'!E21+'B-16'!E21+'B-17'!G21+'B-18'!G21+'B-19'!G21</f>
        <v>105700</v>
      </c>
      <c r="H120" s="175" t="s">
        <v>304</v>
      </c>
      <c r="I120" s="111">
        <f>'B-15'!F21+'B-15'!G21+'B-16'!F21+'B-16'!G21+'B-17'!H21+'B-17'!I21+'B-18'!H21+'B-18'!I21+'B-19'!H21+0+'B-19'!K21</f>
        <v>95850.718297195999</v>
      </c>
    </row>
    <row r="121" spans="1:9" ht="12" customHeight="1" x14ac:dyDescent="0.2">
      <c r="A121" s="53">
        <v>1987</v>
      </c>
      <c r="B121" s="81">
        <f>'B-15'!B22+'B-16'!B22+'B-17'!B22+'B-18'!B22+'B-19'!B22</f>
        <v>868679</v>
      </c>
      <c r="C121" s="81">
        <f>'B-15'!C22+'B-16'!C22+'B-17'!C22+'B-18'!C22+'B-19'!C22</f>
        <v>326600</v>
      </c>
      <c r="D121" s="81">
        <f>'B-15'!D22+'B-16'!D22+'B-17'!D22+'B-18'!D22+'B-19'!D22</f>
        <v>57700</v>
      </c>
      <c r="E121" s="81">
        <f>0+0+'B-17'!E22+'B-18'!E22+'B-19'!E22</f>
        <v>334590</v>
      </c>
      <c r="F121" s="111">
        <f>0+0+'B-17'!F22+'B-18'!F22+'B-19'!F22</f>
        <v>0</v>
      </c>
      <c r="G121" s="81">
        <f>'B-15'!E22+'B-16'!E22+'B-17'!G22+'B-18'!G22+'B-19'!G22</f>
        <v>141800</v>
      </c>
      <c r="H121" s="175" t="s">
        <v>304</v>
      </c>
      <c r="I121" s="111">
        <f>'B-15'!F22+'B-15'!G22+'B-16'!F22+'B-16'!G22+'B-17'!H22+'B-17'!I22+'B-18'!H22+'B-18'!I22+'B-19'!H22+0+'B-19'!K22</f>
        <v>173137</v>
      </c>
    </row>
    <row r="122" spans="1:9" ht="12" customHeight="1" x14ac:dyDescent="0.2">
      <c r="A122" s="53">
        <v>1988</v>
      </c>
      <c r="B122" s="81">
        <f>'B-15'!B23+'B-16'!B23+'B-17'!B23+'B-18'!B23+'B-19'!B23</f>
        <v>781566</v>
      </c>
      <c r="C122" s="81">
        <f>'B-15'!C23+'B-16'!C23+'B-17'!C23+'B-18'!C23+'B-19'!C23</f>
        <v>319000</v>
      </c>
      <c r="D122" s="81">
        <f>'B-15'!D23+'B-16'!D23+'B-17'!D23+'B-18'!D23+'B-19'!D23</f>
        <v>46000</v>
      </c>
      <c r="E122" s="81">
        <f>0+0+'B-17'!E23+'B-18'!E23+'B-19'!E23</f>
        <v>286623</v>
      </c>
      <c r="F122" s="111">
        <f>0+0+'B-17'!F23+'B-18'!F23+'B-19'!F23</f>
        <v>0</v>
      </c>
      <c r="G122" s="81">
        <f>'B-15'!E23+'B-16'!E23+'B-17'!G23+'B-18'!G23+'B-19'!G23</f>
        <v>152100</v>
      </c>
      <c r="H122" s="175" t="s">
        <v>304</v>
      </c>
      <c r="I122" s="111">
        <f>'B-15'!F23+'B-15'!G23+'B-16'!F23+'B-16'!G23+'B-17'!H23+'B-17'!I23+'B-18'!H23+'B-18'!I23+'B-19'!H23+0+'B-19'!K23</f>
        <v>155574.56486723199</v>
      </c>
    </row>
    <row r="123" spans="1:9" ht="12" customHeight="1" x14ac:dyDescent="0.2">
      <c r="A123" s="53">
        <v>1989</v>
      </c>
      <c r="B123" s="81">
        <f>'B-15'!B24+'B-16'!B24+'B-17'!B24+'B-18'!B24+'B-19'!B24</f>
        <v>550767</v>
      </c>
      <c r="C123" s="81">
        <f>'B-15'!C24+'B-16'!C24+'B-17'!C24+'B-18'!C24+'B-19'!C24</f>
        <v>131400</v>
      </c>
      <c r="D123" s="81">
        <f>'B-15'!D24+'B-16'!D24+'B-17'!D24+'B-18'!D24+'B-19'!D24</f>
        <v>31453</v>
      </c>
      <c r="E123" s="81">
        <f>0+0+'B-17'!E24+'B-18'!E24+'B-19'!E24</f>
        <v>262178</v>
      </c>
      <c r="F123" s="111">
        <f>0+0+'B-17'!F24+'B-18'!F24+'B-19'!F24</f>
        <v>7106</v>
      </c>
      <c r="G123" s="81">
        <f>'B-15'!E24+'B-16'!E24+'B-17'!G24+'B-18'!G24+'B-19'!G24</f>
        <v>133400</v>
      </c>
      <c r="H123" s="175" t="s">
        <v>304</v>
      </c>
      <c r="I123" s="111">
        <f>'B-15'!F24+'B-15'!G24+'B-16'!F24+'B-16'!G24+'B-17'!H24+'B-17'!I24+'B-18'!H24+'B-18'!I24+'B-19'!H24+0+'B-19'!K24</f>
        <v>144545</v>
      </c>
    </row>
    <row r="124" spans="1:9" ht="12" customHeight="1" x14ac:dyDescent="0.2">
      <c r="A124" s="53">
        <v>1990</v>
      </c>
      <c r="B124" s="81">
        <f>'B-15'!B25+'B-16'!B25+'B-17'!B25+'B-18'!B25+'B-19'!B25</f>
        <v>311724.21532729198</v>
      </c>
      <c r="C124" s="81">
        <f>'B-15'!C25+'B-16'!C25+'B-17'!C25+'B-18'!C25+'B-19'!C25</f>
        <v>45041</v>
      </c>
      <c r="D124" s="81">
        <f>'B-15'!D25+'B-16'!D25+'B-17'!D25+'B-18'!D25+'B-19'!D25</f>
        <v>11998</v>
      </c>
      <c r="E124" s="81">
        <f>0+0+'B-17'!E25+'B-18'!E25+'B-19'!E25</f>
        <v>172042</v>
      </c>
      <c r="F124" s="111">
        <f>0+0+'B-17'!F25+'B-18'!F25+'B-19'!F25</f>
        <v>5227</v>
      </c>
      <c r="G124" s="81">
        <f>'B-15'!E25+'B-16'!E25+'B-17'!G25+'B-18'!G25+'B-19'!G25</f>
        <v>84309.5</v>
      </c>
      <c r="H124" s="175" t="s">
        <v>304</v>
      </c>
      <c r="I124" s="111">
        <f>'B-15'!F25+'B-15'!G25+'B-16'!F25+'B-16'!G25+'B-17'!H25+'B-17'!I25+'B-18'!H25+'B-18'!I25+'B-19'!H25+0+'B-19'!K25</f>
        <v>98279</v>
      </c>
    </row>
    <row r="125" spans="1:9" ht="12" customHeight="1" x14ac:dyDescent="0.2">
      <c r="A125" s="53">
        <v>1991</v>
      </c>
      <c r="B125" s="81">
        <f>'B-15'!B26+'B-16'!B26+'B-17'!B26+'B-18'!B26+'B-19'!B26</f>
        <v>273521.55967001774</v>
      </c>
      <c r="C125" s="81">
        <f>'B-15'!C26+'B-16'!C26+'B-17'!C26+'B-18'!C26+'B-19'!C26</f>
        <v>40657</v>
      </c>
      <c r="D125" s="81">
        <f>'B-15'!D26+'B-16'!D26+'B-17'!D26+'B-18'!D26+'B-19'!D26</f>
        <v>15873</v>
      </c>
      <c r="E125" s="81">
        <f>0+0+'B-17'!E26+'B-18'!E26+'B-19'!E26</f>
        <v>147225</v>
      </c>
      <c r="F125" s="111">
        <f>0+0+'B-17'!F26+'B-18'!F26+'B-19'!F26</f>
        <v>4900</v>
      </c>
      <c r="G125" s="81">
        <f>'B-15'!E26+'B-16'!E26+'B-17'!G26+'B-18'!G26+'B-19'!G26</f>
        <v>54486.3</v>
      </c>
      <c r="H125" s="175" t="s">
        <v>304</v>
      </c>
      <c r="I125" s="111">
        <f>'B-15'!F26+'B-15'!G26+'B-16'!F26+'B-16'!G26+'B-17'!H26+'B-17'!I26+'B-18'!H26+'B-18'!I26+'B-19'!H26+0+'B-19'!K26</f>
        <v>93572</v>
      </c>
    </row>
    <row r="126" spans="1:9" ht="12" customHeight="1" x14ac:dyDescent="0.2">
      <c r="A126" s="53">
        <v>1992</v>
      </c>
      <c r="B126" s="81">
        <f>'B-15'!B27+'B-16'!B27+'B-17'!B27+'B-18'!B27+'B-19'!B27</f>
        <v>216723.3755405182</v>
      </c>
      <c r="C126" s="81">
        <f>'B-15'!C27+'B-16'!C27+'B-17'!C27+'B-18'!C27+'B-19'!C27</f>
        <v>17687</v>
      </c>
      <c r="D126" s="81">
        <f>'B-15'!D27+'B-16'!D27+'B-17'!D27+'B-18'!D27+'B-19'!D27</f>
        <v>15020</v>
      </c>
      <c r="E126" s="81">
        <f>0+0+'B-17'!E27+'B-18'!E27+'B-19'!E27</f>
        <v>115490</v>
      </c>
      <c r="F126" s="111">
        <f>0+0+'B-17'!F27+'B-18'!F27+'B-19'!F27</f>
        <v>3172</v>
      </c>
      <c r="G126" s="81">
        <f>'B-15'!E27+'B-16'!E27+'B-17'!G27+'B-18'!G27+'B-19'!G27</f>
        <v>28982.04</v>
      </c>
      <c r="H126" s="175" t="s">
        <v>304</v>
      </c>
      <c r="I126" s="111">
        <f>'B-15'!F27+'B-15'!G27+'B-16'!F27+'B-16'!G27+'B-17'!H27+'B-17'!I27+'B-18'!H27+'B-18'!I27+'B-19'!H27+0+'B-19'!K27</f>
        <v>89681</v>
      </c>
    </row>
    <row r="127" spans="1:9" ht="12" customHeight="1" x14ac:dyDescent="0.2">
      <c r="A127" s="53">
        <v>1993</v>
      </c>
      <c r="B127" s="81">
        <f>'B-15'!B28+'B-16'!B28+'B-17'!B28+'B-18'!B28+'B-19'!B28</f>
        <v>212848.40538593562</v>
      </c>
      <c r="C127" s="81">
        <f>'B-15'!C28+'B-16'!C28+'B-17'!C28+'B-18'!C28+'B-19'!C28</f>
        <v>17077</v>
      </c>
      <c r="D127" s="81">
        <f>'B-15'!D28+'B-16'!D28+'B-17'!D28+'B-18'!D28+'B-19'!D28</f>
        <v>12789</v>
      </c>
      <c r="E127" s="81">
        <f>0+0+'B-17'!E28+'B-18'!E28+'B-19'!E28</f>
        <v>125558</v>
      </c>
      <c r="F127" s="111">
        <f>0+0+'B-17'!F28+'B-18'!F28+'B-19'!F28</f>
        <v>3689</v>
      </c>
      <c r="G127" s="81">
        <f>'B-15'!E28+'B-16'!E28+'B-17'!G28+'B-18'!G28+'B-19'!G28</f>
        <v>32540</v>
      </c>
      <c r="H127" s="175" t="s">
        <v>304</v>
      </c>
      <c r="I127" s="111">
        <f>'B-15'!F28+'B-15'!G28+'B-16'!F28+'B-16'!G28+'B-17'!H28+'B-17'!I28+'B-18'!H28+'B-18'!I28+'B-19'!H28+0+'B-19'!K28</f>
        <v>82064</v>
      </c>
    </row>
    <row r="128" spans="1:9" ht="12" customHeight="1" x14ac:dyDescent="0.2">
      <c r="A128" s="53">
        <v>1994</v>
      </c>
      <c r="B128" s="81">
        <f>'B-15'!B29+'B-16'!B29+'B-17'!B29+'B-18'!B29+'B-19'!B29</f>
        <v>250810.86219880814</v>
      </c>
      <c r="C128" s="81">
        <f>'B-15'!C29+'B-16'!C29+0+'B-18'!C29+'B-19'!C29</f>
        <v>1526</v>
      </c>
      <c r="D128" s="81">
        <f>'B-15'!D29+'B-16'!D29+'B-17'!D29+'B-18'!D29+'B-19'!D29</f>
        <v>1313</v>
      </c>
      <c r="E128" s="81">
        <f>0+0+'B-17'!E29+'B-18'!E29+'B-19'!E29</f>
        <v>170066</v>
      </c>
      <c r="F128" s="111">
        <f>0+0+'B-17'!F29+'B-18'!F29+'B-19'!F29</f>
        <v>5767</v>
      </c>
      <c r="G128" s="81">
        <f>'B-15'!E29+'B-16'!E29+'B-17'!G29+'B-18'!G29+'B-19'!G29</f>
        <v>34566</v>
      </c>
      <c r="H128" s="175" t="s">
        <v>304</v>
      </c>
      <c r="I128" s="111">
        <f>'B-15'!F29+'B-15'!G29+'B-16'!F29+'B-16'!G29+'B-17'!H29+'B-17'!I29+'B-18'!H29+'B-18'!I29+'B-19'!H29+0+'B-19'!K29</f>
        <v>110430</v>
      </c>
    </row>
    <row r="129" spans="1:9" ht="12" customHeight="1" x14ac:dyDescent="0.2">
      <c r="A129" s="53">
        <v>1995</v>
      </c>
      <c r="B129" s="81">
        <f>'B-15'!B30+'B-16'!B30+'B-17'!B30+'B-18'!B30+'B-19'!B30</f>
        <v>236730.9929765331</v>
      </c>
      <c r="C129" s="81">
        <f>'B-15'!C30+'B-16'!C30+0+'B-18'!C30+'B-19'!C30</f>
        <v>156</v>
      </c>
      <c r="D129" s="81">
        <f>'B-15'!D30+'B-16'!D30+'B-17'!D30+'B-18'!D30+'B-19'!D30</f>
        <v>8369</v>
      </c>
      <c r="E129" s="81">
        <f>0+0+'B-17'!E30+'B-18'!E30+'B-19'!E30</f>
        <v>161421</v>
      </c>
      <c r="F129" s="111">
        <f>0+0+'B-17'!F30+'B-18'!F30+'B-19'!F30</f>
        <v>6145</v>
      </c>
      <c r="G129" s="81">
        <f>'B-15'!E30+'B-16'!E30+'B-17'!G30+'B-18'!G30+'B-19'!G30</f>
        <v>41548</v>
      </c>
      <c r="H129" s="175" t="s">
        <v>304</v>
      </c>
      <c r="I129" s="111">
        <f>'B-15'!F30+'B-15'!G30+'B-16'!F30+'B-16'!G30+'B-17'!H30+'B-17'!I30+'B-18'!H30+'B-18'!I30+'B-19'!H30+0+'B-19'!K30</f>
        <v>98583</v>
      </c>
    </row>
    <row r="130" spans="1:9" ht="12" customHeight="1" x14ac:dyDescent="0.2">
      <c r="A130" s="53">
        <v>1996</v>
      </c>
      <c r="B130" s="81">
        <f>'B-15'!B31+'B-16'!B31+'B-17'!B31+'B-18'!B31+'B-19'!B31</f>
        <v>326051.38547990459</v>
      </c>
      <c r="C130" s="81">
        <f>'B-15'!C31+'B-16'!C31+'B-17'!C31+'B-18'!C31+'B-19'!C31</f>
        <v>14947</v>
      </c>
      <c r="D130" s="81">
        <f>'B-15'!D31+'B-16'!D31+'B-17'!D31+'B-18'!D31+'B-19'!D31</f>
        <v>11463</v>
      </c>
      <c r="E130" s="81">
        <f>0+0+'B-17'!E31+'B-18'!E31+'B-19'!E31</f>
        <v>203899</v>
      </c>
      <c r="F130" s="111">
        <f>0+0+'B-17'!F31+'B-18'!F31+'B-19'!F31</f>
        <v>6604</v>
      </c>
      <c r="G130" s="81">
        <f>'B-15'!E31+'B-16'!E31+'B-17'!G31+'B-18'!G31+'B-19'!G31</f>
        <v>63771</v>
      </c>
      <c r="H130" s="175" t="s">
        <v>304</v>
      </c>
      <c r="I130" s="111">
        <f>'B-15'!F31+'B-15'!G31+'B-16'!F31+'B-16'!G31+'B-17'!H31+'B-17'!I31+'B-18'!H31+'B-18'!I31+'B-19'!H31+0+'B-19'!K31</f>
        <v>132605</v>
      </c>
    </row>
    <row r="131" spans="1:9" ht="12" customHeight="1" x14ac:dyDescent="0.2">
      <c r="A131" s="53">
        <v>1997</v>
      </c>
      <c r="B131" s="81">
        <f>'B-15'!B32+'B-16'!B32+'B-17'!B32+'B-18'!B32+'B-19'!B32</f>
        <v>317759.51724403206</v>
      </c>
      <c r="C131" s="81">
        <f>'B-15'!C32+'B-16'!C32+'B-17'!C32+'B-18'!C32+'B-19'!C32</f>
        <v>7118</v>
      </c>
      <c r="D131" s="81">
        <f>'B-15'!D32+'B-16'!D32+'B-17'!D32+'B-18'!D32+'B-19'!D32</f>
        <v>23390</v>
      </c>
      <c r="E131" s="81">
        <f>0+0+'B-17'!E32+'B-18'!E32+'B-19'!E32</f>
        <v>212841</v>
      </c>
      <c r="F131" s="111">
        <f>0+0+'B-17'!F32+'B-18'!F32+'B-19'!F32</f>
        <v>6400</v>
      </c>
      <c r="G131" s="81">
        <f>'B-15'!E32+'B-16'!E32+'B-17'!G32+'B-18'!G32+'B-19'!G32</f>
        <v>64561.662613924804</v>
      </c>
      <c r="H131" s="175" t="s">
        <v>304</v>
      </c>
      <c r="I131" s="111">
        <f>'B-15'!F32+'B-15'!G32+'B-16'!F32+'B-16'!G32+'B-17'!H32+'B-17'!I32+'B-18'!H32+'B-18'!I32+'B-19'!H32+0+'B-19'!K32</f>
        <v>125244</v>
      </c>
    </row>
    <row r="132" spans="1:9" ht="12" customHeight="1" x14ac:dyDescent="0.2">
      <c r="A132" s="53">
        <v>1998</v>
      </c>
      <c r="B132" s="81">
        <f>'B-15'!B33+'B-16'!B33+'B-17'!B33+'B-18'!B33+'B-19'!B33</f>
        <v>251579.06499422746</v>
      </c>
      <c r="C132" s="81">
        <f>'B-15'!C33+'B-16'!C33+'B-17'!C33+'B-18'!C33+'B-19'!C33</f>
        <v>2874</v>
      </c>
      <c r="D132" s="81">
        <f>'B-15'!D33+'B-16'!D33+'B-17'!D33+'B-18'!D33+'B-19'!D33</f>
        <v>14955</v>
      </c>
      <c r="E132" s="81">
        <f>0+0+'B-17'!E33+'B-18'!E33+'B-19'!E33</f>
        <v>184509</v>
      </c>
      <c r="F132" s="111">
        <f>0+0+'B-17'!F33+'B-18'!F33+'B-19'!F33</f>
        <v>6621</v>
      </c>
      <c r="G132" s="81">
        <f>'B-15'!E33+'B-16'!E33+'B-17'!G33+'B-18'!G33+'B-19'!G33</f>
        <v>45922</v>
      </c>
      <c r="H132" s="175" t="s">
        <v>304</v>
      </c>
      <c r="I132" s="111">
        <f>'B-15'!F33+'B-15'!G33+'B-16'!F33+'B-16'!G33+'B-17'!H33+'B-17'!I33+'B-18'!H33+'B-18'!I33+'B-19'!H33+0+'B-19'!K33</f>
        <v>89887</v>
      </c>
    </row>
    <row r="133" spans="1:9" ht="12" customHeight="1" x14ac:dyDescent="0.2">
      <c r="A133" s="53">
        <v>1999</v>
      </c>
      <c r="B133" s="81">
        <f>'B-15'!B34+'B-16'!B34+'B-17'!B34+'B-18'!B34+'B-19'!B34</f>
        <v>310147.85302449588</v>
      </c>
      <c r="C133" s="81">
        <f>'B-15'!C34+'B-16'!C34+'B-17'!C34+'B-18'!C34+'B-19'!C34</f>
        <v>6186</v>
      </c>
      <c r="D133" s="81">
        <f>'B-15'!D34+'B-16'!D34+'B-17'!D34+'B-18'!D34+'B-19'!D34</f>
        <v>20740</v>
      </c>
      <c r="E133" s="81">
        <f>0+0+'B-17'!E34+'B-18'!E34+'B-19'!E34</f>
        <v>242956</v>
      </c>
      <c r="F133" s="111">
        <f>0+0+'B-17'!F34+'B-18'!F34+'B-19'!F34</f>
        <v>9095</v>
      </c>
      <c r="G133" s="81">
        <f>'B-15'!E34+'B-16'!E34+'B-17'!G34+'B-18'!G34+'B-19'!G34</f>
        <v>77600</v>
      </c>
      <c r="H133" s="175" t="s">
        <v>304</v>
      </c>
      <c r="I133" s="111">
        <f>'B-15'!F34+'B-15'!G34+'B-16'!F34+'B-16'!G34+'B-17'!H34+'B-17'!I34+'B-18'!H34+'B-18'!I34+'B-19'!H34+0+'B-19'!K34</f>
        <v>88055</v>
      </c>
    </row>
    <row r="134" spans="1:9" ht="12" customHeight="1" x14ac:dyDescent="0.2">
      <c r="A134" s="53">
        <v>2000</v>
      </c>
      <c r="B134" s="81">
        <f>'B-15'!B35+'B-16'!B35+'B-17'!B35+'B-18'!B35+'B-19'!B35</f>
        <v>251544.83347117098</v>
      </c>
      <c r="C134" s="81">
        <f>'B-15'!C35+'B-16'!C35+'B-17'!C35+'B-18'!C35+'B-19'!C35</f>
        <v>11895</v>
      </c>
      <c r="D134" s="81">
        <f>'B-15'!D35+'B-16'!D35+'B-17'!D35+'B-18'!D35+'B-19'!D35</f>
        <v>11850</v>
      </c>
      <c r="E134" s="81">
        <f>0+0+'B-17'!E35+'B-18'!E35+'B-19'!E35</f>
        <v>189104</v>
      </c>
      <c r="F134" s="111">
        <f>0+0+'B-17'!F35+'B-18'!F35+'B-19'!F35</f>
        <v>6311</v>
      </c>
      <c r="G134" s="81">
        <f>'B-15'!E35+'B-16'!E35+'B-17'!G35+'B-18'!G35+'B-19'!G35</f>
        <v>51590.065892876599</v>
      </c>
      <c r="H134" s="175" t="s">
        <v>304</v>
      </c>
      <c r="I134" s="111">
        <f>'B-15'!F35+'B-15'!G35+'B-16'!F35+'B-16'!G35+'B-17'!H35+'B-17'!I35+'B-18'!H35+'B-18'!I35+'B-19'!H35+'B-19'!J35+'B-19'!K35</f>
        <v>128108</v>
      </c>
    </row>
    <row r="135" spans="1:9" ht="12" customHeight="1" x14ac:dyDescent="0.2">
      <c r="A135" s="53">
        <v>2001</v>
      </c>
      <c r="B135" s="81">
        <f>'B-15'!B36+'B-16'!B36+'B-17'!B36+'B-18'!B36+'B-19'!B36</f>
        <v>543873.97193587164</v>
      </c>
      <c r="C135" s="81">
        <f>'B-15'!C36+'B-16'!C36+'B-17'!C36+'B-18'!C36+'B-19'!C36</f>
        <v>24677</v>
      </c>
      <c r="D135" s="81">
        <f>'B-15'!D36+'B-16'!D36+'B-17'!D36+'B-18'!D36+'B-19'!D36</f>
        <v>22980</v>
      </c>
      <c r="E135" s="81">
        <f>0+0+'B-17'!E36+'B-18'!E36+'B-19'!E36</f>
        <v>383701</v>
      </c>
      <c r="F135" s="111">
        <f>0+0+'B-17'!F36+'B-18'!F36+'B-19'!F36</f>
        <v>10722</v>
      </c>
      <c r="G135" s="81">
        <f>'B-15'!E36+'B-16'!E36+'B-17'!G36+'B-18'!G36+'B-19'!G36</f>
        <v>104366.91417346431</v>
      </c>
      <c r="H135" s="175" t="s">
        <v>304</v>
      </c>
      <c r="I135" s="111">
        <f>'B-15'!F36+'B-15'!G36+'B-16'!F36+'B-16'!G36+'B-17'!H36+'B-17'!I36+'B-18'!H36+'B-18'!I36+'B-19'!H36+'B-19'!J36+'B-19'!K36</f>
        <v>260537</v>
      </c>
    </row>
    <row r="136" spans="1:9" ht="12" customHeight="1" x14ac:dyDescent="0.2">
      <c r="A136" s="53">
        <v>2002</v>
      </c>
      <c r="B136" s="81">
        <f>'B-15'!B37+'B-16'!B37+'B-17'!B37+'B-18'!B37+'B-19'!B37</f>
        <v>727658.99343750568</v>
      </c>
      <c r="C136" s="81">
        <f>'B-15'!C37+'B-16'!C37+'B-17'!C37+'B-18'!C37+'B-19'!C37</f>
        <v>39532</v>
      </c>
      <c r="D136" s="81">
        <f>'B-15'!D37+'B-16'!D37+'B-17'!D37+'B-18'!D37+'B-19'!D37</f>
        <v>46529</v>
      </c>
      <c r="E136" s="81">
        <f>0+0+'B-17'!E37+'B-18'!E37+'B-19'!E37</f>
        <v>460511</v>
      </c>
      <c r="F136" s="111">
        <f>0+0+'B-17'!F37+'B-18'!F37+'B-19'!F37</f>
        <v>17111</v>
      </c>
      <c r="G136" s="81">
        <f>'B-15'!E37+'B-16'!E37+'B-17'!G37+'B-18'!G37+'B-19'!G37</f>
        <v>130552.75283269647</v>
      </c>
      <c r="H136" s="175" t="s">
        <v>304</v>
      </c>
      <c r="I136" s="111">
        <f>'B-15'!F37+'B-15'!G37+'B-16'!F37+'B-16'!G37+'B-17'!H37+'B-17'!I37+'B-18'!H37+'B-18'!I37+'B-19'!H37+'B-19'!J37+'B-19'!K37</f>
        <v>398954</v>
      </c>
    </row>
    <row r="137" spans="1:9" ht="12" customHeight="1" x14ac:dyDescent="0.2">
      <c r="A137" s="134">
        <v>2003</v>
      </c>
      <c r="B137" s="81">
        <f>'B-15'!B38+'B-16'!B38+'B-17'!B38+'B-18'!B38+'B-19'!B38</f>
        <v>885792</v>
      </c>
      <c r="C137" s="81">
        <f>'B-15'!C38+'B-16'!C38+'B-17'!C38+'B-18'!C38+'B-19'!C38</f>
        <v>58819</v>
      </c>
      <c r="D137" s="81">
        <f>'B-15'!D38+'B-16'!D38+'B-17'!D38+'B-18'!D38+'B-19'!D38</f>
        <v>51799</v>
      </c>
      <c r="E137" s="81">
        <f>0+0+'B-17'!E38+'B-18'!E38+'B-19'!E38</f>
        <v>600122</v>
      </c>
      <c r="F137" s="111">
        <f>0+0+'B-17'!F38+'B-18'!F38+'B-19'!F38</f>
        <v>13757</v>
      </c>
      <c r="G137" s="81">
        <f>'B-15'!E38+'B-16'!E38+'B-17'!G38+'B-18'!G38+'B-19'!G38</f>
        <v>125094.47150076248</v>
      </c>
      <c r="H137" s="175" t="s">
        <v>304</v>
      </c>
      <c r="I137" s="111">
        <f>'B-15'!F38+'B-15'!G38+'B-16'!F38+'B-16'!G38+'B-17'!H38+'B-17'!I38+'B-18'!H38+'B-18'!I38+'B-19'!H38+'B-19'!J38+'B-19'!K38</f>
        <v>468012</v>
      </c>
    </row>
    <row r="138" spans="1:9" ht="12" customHeight="1" x14ac:dyDescent="0.2">
      <c r="A138" s="134">
        <v>2004</v>
      </c>
      <c r="B138" s="81">
        <f>'B-15'!B39+'B-16'!B39+'B-17'!B39+'B-18'!B39+'B-19'!B39</f>
        <v>791927.67448939476</v>
      </c>
      <c r="C138" s="81">
        <f>'B-15'!C39+'B-16'!C39+'B-17'!C39+'B-18'!C39+'B-19'!C39</f>
        <v>48093</v>
      </c>
      <c r="D138" s="81">
        <f>'B-15'!D39+'B-16'!D39+'B-17'!D39+'B-18'!D39+'B-19'!D39</f>
        <v>40053</v>
      </c>
      <c r="E138" s="81">
        <f>0+0+'B-17'!E39+'B-18'!E39+'B-19'!E39</f>
        <v>580933</v>
      </c>
      <c r="F138" s="111">
        <f>0+0+'B-17'!F39+'B-18'!F39+'B-19'!F39</f>
        <v>14512</v>
      </c>
      <c r="G138" s="81">
        <f>'B-15'!E39+'B-16'!E39+'B-17'!G39+'B-18'!G39+'B-19'!G39</f>
        <v>130374.7602743218</v>
      </c>
      <c r="H138" s="175" t="s">
        <v>304</v>
      </c>
      <c r="I138" s="111">
        <f>'B-15'!F39+'B-15'!G39+'B-16'!F39+'B-16'!G39+'B-17'!H39+'B-17'!I39+'B-18'!H39+'B-18'!I39+'B-19'!H39+'B-19'!J39+'B-19'!K39</f>
        <v>387527</v>
      </c>
    </row>
    <row r="139" spans="1:9" ht="12" customHeight="1" x14ac:dyDescent="0.2">
      <c r="A139" s="134">
        <v>2005</v>
      </c>
      <c r="B139" s="81">
        <f>'B-15'!B40+'B-16'!B40+'B-17'!B40+'B-18'!B40+'B-19'!B40</f>
        <v>577458.28279569885</v>
      </c>
      <c r="C139" s="81">
        <f>'B-15'!C40+'B-16'!C40+'B-17'!C40+'B-18'!C40+'B-19'!C40</f>
        <v>30494</v>
      </c>
      <c r="D139" s="81">
        <f>'B-15'!D40+'B-16'!D40+'B-17'!D40+'B-18'!D40+'B-19'!D40</f>
        <v>37110.699999999997</v>
      </c>
      <c r="E139" s="81">
        <f>0+0+'B-17'!E40+'B-18'!E40+'B-19'!E40</f>
        <v>414905</v>
      </c>
      <c r="F139" s="111">
        <f>0+0+'B-17'!F40+'B-18'!F40+'B-19'!F40</f>
        <v>13417</v>
      </c>
      <c r="G139" s="81">
        <f>'B-15'!E40+'B-16'!E40+'B-17'!G40+'B-18'!G40+'B-19'!G40</f>
        <v>118591</v>
      </c>
      <c r="H139" s="175" t="s">
        <v>304</v>
      </c>
      <c r="I139" s="111">
        <f>'B-15'!F40+'B-15'!G40+'B-16'!F40+'B-16'!G40+'B-17'!H40+'B-17'!I40+'B-18'!H40+'B-18'!I40+'B-19'!H40+'B-19'!J40+'B-19'!K40</f>
        <v>277348</v>
      </c>
    </row>
    <row r="140" spans="1:9" ht="12" customHeight="1" x14ac:dyDescent="0.2">
      <c r="A140" s="134">
        <v>2006</v>
      </c>
      <c r="B140" s="81">
        <f>'B-15'!B41+'B-16'!B41+'B-17'!B41+'B-18'!B41+'B-19'!B41</f>
        <v>415201.35906797624</v>
      </c>
      <c r="C140" s="81">
        <f>'B-15'!C41+'B-16'!C41+'B-17'!C41+'B-18'!C41+'B-19'!C41</f>
        <v>23573</v>
      </c>
      <c r="D140" s="81">
        <f>'B-15'!D41+'B-16'!D41+'B-17'!D41+'B-18'!D41+'B-19'!D41</f>
        <v>21881</v>
      </c>
      <c r="E140" s="81">
        <f>0+0+'B-17'!E41+'B-18'!E41+'B-19'!E41</f>
        <v>185231</v>
      </c>
      <c r="F140" s="111">
        <f>0+0+'B-17'!F41+'B-18'!F41+'B-19'!F41</f>
        <v>9105</v>
      </c>
      <c r="G140" s="81">
        <f>'B-15'!E41+'B-16'!E41+'B-17'!G41+'B-18'!G41+'B-19'!G41</f>
        <v>80906.337676368188</v>
      </c>
      <c r="H140" s="175" t="s">
        <v>304</v>
      </c>
      <c r="I140" s="111">
        <f>'B-15'!F41+'B-15'!G41+'B-16'!F41+'B-16'!G41+'B-17'!H41+'B-17'!I41+'B-18'!H41+'B-18'!I41+'B-19'!H41+'B-19'!J41+'B-19'!K41</f>
        <v>180984</v>
      </c>
    </row>
    <row r="141" spans="1:9" ht="12" customHeight="1" x14ac:dyDescent="0.2">
      <c r="A141" s="134">
        <v>2007</v>
      </c>
      <c r="B141" s="81">
        <f>'B-15'!B42+'B-16'!B42+'B-17'!B42+'B-18'!B42+'B-19'!B42</f>
        <v>213135.27931946667</v>
      </c>
      <c r="C141" s="81">
        <f>'B-15'!C42+'B-16'!C42+'B-17'!C42+'B-18'!C42+'B-19'!C42</f>
        <v>11538</v>
      </c>
      <c r="D141" s="81">
        <f>'B-15'!D42+'B-16'!D42+'B-17'!D42+'B-18'!D42+'B-19'!D42</f>
        <v>13022</v>
      </c>
      <c r="E141" s="81">
        <f>0+0+'B-17'!E42+'B-18'!E42+'B-19'!E42</f>
        <v>147727</v>
      </c>
      <c r="F141" s="111">
        <f>0+0+'B-17'!F42+'B-18'!F42+'B-19'!F42</f>
        <v>6933</v>
      </c>
      <c r="G141" s="81">
        <f>'B-15'!E42+'B-16'!E42+'B-17'!G42+'B-18'!G42+'B-19'!G42</f>
        <v>37281.354304635759</v>
      </c>
      <c r="H141" s="175" t="s">
        <v>304</v>
      </c>
      <c r="I141" s="111">
        <f>'B-15'!F42+'B-15'!G42+'B-16'!F42+'B-16'!G42+'B-17'!H42+'B-17'!I42+'B-18'!H42+'B-18'!I42+'B-19'!H42+'B-19'!J42+'B-19'!K42</f>
        <v>107278</v>
      </c>
    </row>
    <row r="142" spans="1:9" ht="12" customHeight="1" x14ac:dyDescent="0.2">
      <c r="A142" s="134">
        <v>2008</v>
      </c>
      <c r="B142" s="81">
        <f>'B-15'!B43+'B-16'!B43+'B-17'!B43+'B-18'!B43+'B-19'!B43</f>
        <v>436130.35038493597</v>
      </c>
      <c r="C142" s="81">
        <f>'B-15'!C43+'B-16'!C43+'B-17'!C43+'B-18'!C43+'B-19'!C43</f>
        <v>30724</v>
      </c>
      <c r="D142" s="81">
        <f>'B-15'!D43+'B-16'!D43+'B-17'!D43+'B-18'!D43+'B-19'!D43</f>
        <v>21308</v>
      </c>
      <c r="E142" s="81">
        <f>0+0+'B-17'!E43+'B-18'!E43+'B-19'!E43</f>
        <v>309783</v>
      </c>
      <c r="F142" s="111">
        <f>0+0+'B-17'!F43+'B-18'!F43+'B-19'!F43</f>
        <v>9669</v>
      </c>
      <c r="G142" s="81">
        <f>'B-15'!E43+'B-16'!E43+'B-17'!G43+'B-18'!G43+'B-19'!G43</f>
        <v>107682.6285569199</v>
      </c>
      <c r="H142" s="175" t="s">
        <v>304</v>
      </c>
      <c r="I142" s="111">
        <f>'B-15'!F43+'B-15'!G43+'B-16'!F43+'B-16'!G43+'B-17'!H43+'B-17'!I43+'B-18'!H43+'B-18'!I43+'B-19'!H43+'B-19'!J43+'B-19'!K43</f>
        <v>194977.59</v>
      </c>
    </row>
    <row r="143" spans="1:9" ht="12" customHeight="1" x14ac:dyDescent="0.2">
      <c r="A143" s="134">
        <v>2009</v>
      </c>
      <c r="B143" s="81">
        <f>'B-15'!B44+'B-16'!B44+'B-17'!B44+'B-18'!B44+'B-19'!B44</f>
        <v>418356.61970206647</v>
      </c>
      <c r="C143" s="81">
        <f>'B-15'!C44+'B-16'!C44+'B-17'!C44+'B-18'!C44+'B-19'!C44</f>
        <v>35923</v>
      </c>
      <c r="D143" s="81">
        <f>'B-15'!D44+'B-16'!D44+'B-17'!D44+'B-18'!D44+'B-19'!D44</f>
        <v>26454</v>
      </c>
      <c r="E143" s="81">
        <f>0+0+'B-17'!E44+'B-18'!E44+'B-19'!E44</f>
        <v>272261.27724217856</v>
      </c>
      <c r="F143" s="111">
        <f>0+0+'B-17'!F44+'B-18'!F44+'B-19'!F44</f>
        <v>11454</v>
      </c>
      <c r="G143" s="81">
        <f>'B-15'!E44+'B-16'!E44+'B-17'!G44+'B-18'!G44+'B-19'!G44</f>
        <v>101450.74727836676</v>
      </c>
      <c r="H143" s="175" t="s">
        <v>304</v>
      </c>
      <c r="I143" s="111">
        <f>'B-15'!F44+'B-15'!G44+'B-16'!F44+'B-16'!G44+'B-17'!H44+'B-17'!I44+'B-18'!H44+'B-18'!I44+'B-19'!H44+'B-19'!J44+'B-19'!K44</f>
        <v>195204.5</v>
      </c>
    </row>
    <row r="144" spans="1:9" ht="12" customHeight="1" x14ac:dyDescent="0.2">
      <c r="A144" s="134">
        <v>2010</v>
      </c>
      <c r="B144" s="81">
        <f>'B-15'!B45+'B-16'!B45+'B-17'!B45+'B-18'!B45+'B-19'!B45</f>
        <v>648465.49018037645</v>
      </c>
      <c r="C144" s="81">
        <f>'B-15'!C45+'B-16'!C45+'B-17'!C45+'B-18'!C45+'B-19'!C45</f>
        <v>43472</v>
      </c>
      <c r="D144" s="81">
        <f>'B-15'!D45+'B-16'!D45+'B-17'!D45+'B-18'!D45+'B-19'!D45</f>
        <v>30332</v>
      </c>
      <c r="E144" s="81">
        <f>0+0+'B-17'!E45+'B-18'!E45+'B-19'!E45</f>
        <v>465863</v>
      </c>
      <c r="F144" s="111">
        <f>0+0+'B-17'!F45+'B-18'!F45+'B-19'!F45</f>
        <v>16834</v>
      </c>
      <c r="G144" s="81">
        <f>'B-15'!E45+'B-16'!E45+'B-17'!G45+'B-18'!G45+'B-19'!G45</f>
        <v>139948.756140791</v>
      </c>
      <c r="H144" s="175" t="s">
        <v>304</v>
      </c>
      <c r="I144" s="111">
        <f>'B-15'!F45+'B-15'!G45+'B-16'!F45+'B-16'!G45+'B-17'!H45+'B-17'!I45+'B-18'!H45+'B-18'!I45+'B-19'!H45+'B-19'!J45+'B-19'!K45</f>
        <v>342324</v>
      </c>
    </row>
    <row r="145" spans="1:18" ht="12" customHeight="1" x14ac:dyDescent="0.2">
      <c r="A145" s="134">
        <v>2011</v>
      </c>
      <c r="B145" s="81">
        <f>'B-15'!B46+'B-16'!B46+'B-17'!B46+'B-18'!B46+'B-19'!B46</f>
        <v>603732.14246885048</v>
      </c>
      <c r="C145" s="81">
        <f>'B-15'!C46+'B-16'!C46+'B-17'!C46+'B-18'!C46+'B-19'!C46</f>
        <v>58098</v>
      </c>
      <c r="D145" s="81">
        <f>'B-15'!D46+'B-16'!D46+'B-17'!D46+'B-18'!D46+'B-19'!D46</f>
        <v>48559</v>
      </c>
      <c r="E145" s="81">
        <f>0+0+'B-17'!E46+'B-18'!E46+'B-19'!E46</f>
        <v>392807</v>
      </c>
      <c r="F145" s="111">
        <f>0+0+'B-17'!F46+'B-18'!F46+'B-19'!F46</f>
        <v>15934</v>
      </c>
      <c r="G145" s="81">
        <f>'B-15'!E46+'B-16'!E46+'B-17'!G46+'B-18'!G46+'B-19'!G46</f>
        <v>136881.70601141709</v>
      </c>
      <c r="H145" s="175" t="s">
        <v>304</v>
      </c>
      <c r="I145" s="111">
        <f>'B-15'!F46+'B-15'!G46+'B-16'!F46+'B-16'!G46+'B-17'!H46+'B-17'!I46+'B-18'!H46+'B-18'!I46+'B-19'!H46+'B-19'!J46+'B-19'!K46</f>
        <v>287511</v>
      </c>
    </row>
    <row r="146" spans="1:18" ht="12" customHeight="1" x14ac:dyDescent="0.2">
      <c r="A146" s="134">
        <v>2012</v>
      </c>
      <c r="B146" s="81">
        <f>'B-15'!B47+'B-16'!B47+'B-17'!B47+'B-18'!B47+'B-19'!B47</f>
        <v>512346.88328160637</v>
      </c>
      <c r="C146" s="81">
        <f>'B-15'!C47+'B-16'!C47+'B-17'!C47+'B-18'!C47+'B-19'!C47</f>
        <v>48939</v>
      </c>
      <c r="D146" s="81">
        <f>'B-15'!D47+'B-16'!D47+'B-17'!D47+'B-18'!D47+'B-19'!D47</f>
        <v>47078</v>
      </c>
      <c r="E146" s="81">
        <f>0+0+'B-17'!E47+'B-18'!E47+'B-19'!E47</f>
        <v>343802</v>
      </c>
      <c r="F146" s="111">
        <f>0+0+'B-17'!F47+'B-18'!F47+'B-19'!F47</f>
        <v>24587</v>
      </c>
      <c r="G146" s="81">
        <f>'B-15'!E47+'B-16'!E47+'B-17'!G47+'B-18'!G47+'B-19'!G47</f>
        <v>90906.623677848198</v>
      </c>
      <c r="H146" s="175" t="s">
        <v>304</v>
      </c>
      <c r="I146" s="111">
        <f>'B-15'!F47+'B-15'!G47+'B-16'!F47+'B-16'!G47+'B-17'!H47+'B-17'!I47+'B-18'!H47+'B-18'!I47+'B-19'!H47+'B-19'!J47+'B-19'!K47</f>
        <v>269748</v>
      </c>
    </row>
    <row r="147" spans="1:18" ht="12" customHeight="1" x14ac:dyDescent="0.2">
      <c r="A147" s="134">
        <v>2013</v>
      </c>
      <c r="B147" s="81">
        <f>'B-15'!B48+'B-16'!B48+'B-17'!B48+'B-18'!B48+'B-19'!B48</f>
        <v>1244948.750368061</v>
      </c>
      <c r="C147" s="81">
        <f>'B-15'!C48+'B-16'!C48+'B-17'!C48+'B-18'!C48+'B-19'!C48</f>
        <v>93079</v>
      </c>
      <c r="D147" s="81">
        <f>'B-15'!D48+'B-16'!D48+'B-17'!D48+'B-18'!D48+'B-19'!D48</f>
        <v>72634.544142918079</v>
      </c>
      <c r="E147" s="81">
        <f>0+0+'B-17'!E48+'B-18'!E48+'B-19'!E48</f>
        <v>952776</v>
      </c>
      <c r="F147" s="111">
        <f>0+0+'B-17'!F48+'B-18'!F48+'B-19'!F48</f>
        <v>49845</v>
      </c>
      <c r="G147" s="81">
        <f>'B-15'!E48+'B-16'!E48+'B-17'!G48+'B-18'!G48+'B-19'!G48</f>
        <v>245544.01735898777</v>
      </c>
      <c r="H147" s="175" t="s">
        <v>304</v>
      </c>
      <c r="I147" s="111">
        <f>'B-15'!F48+'B-15'!G48+'B-16'!F48+'B-16'!G48+'B-17'!H48+'B-17'!I48+'B-18'!H48+'B-18'!I48+'B-19'!H48+'B-19'!J48+'B-19'!K48</f>
        <v>623251</v>
      </c>
    </row>
    <row r="148" spans="1:18" ht="12" customHeight="1" x14ac:dyDescent="0.2">
      <c r="A148" s="134">
        <v>2014</v>
      </c>
      <c r="B148" s="81">
        <f>'B-15'!B49+'B-16'!B49+'B-17'!B49+'B-18'!B49+'B-19'!B49</f>
        <v>1142641.2990642122</v>
      </c>
      <c r="C148" s="81">
        <f>'B-15'!C49+'B-16'!C49+'B-17'!C49+'B-18'!C49+'B-19'!C49</f>
        <v>110588</v>
      </c>
      <c r="D148" s="81">
        <f>'B-15'!D49+'B-16'!D49+'B-17'!D49+'B-18'!D49+'B-19'!D49</f>
        <v>62996.628412704376</v>
      </c>
      <c r="E148" s="81">
        <f>0+0+'B-17'!E49+'B-18'!E49+'B-19'!E49</f>
        <v>835581</v>
      </c>
      <c r="F148" s="111">
        <f>0+0+'B-17'!F49+'B-18'!F49+'B-19'!F49</f>
        <v>50161</v>
      </c>
      <c r="G148" s="81">
        <f>'B-15'!E49+'B-16'!E49+'B-17'!G49+'B-18'!G49+'B-19'!G49</f>
        <v>283037.03622808063</v>
      </c>
      <c r="H148" s="175" t="s">
        <v>304</v>
      </c>
      <c r="I148" s="111">
        <f>'B-15'!F49+'B-15'!G49+'B-16'!F49+'B-16'!G49+'B-17'!H49+'B-17'!I49+'B-18'!H49+'B-18'!I49+'B-19'!H49+'B-19'!J49+'B-19'!K49</f>
        <v>517889</v>
      </c>
    </row>
    <row r="149" spans="1:18" ht="12" customHeight="1" x14ac:dyDescent="0.2">
      <c r="A149" s="134">
        <v>2015</v>
      </c>
      <c r="B149" s="81">
        <f>'B-15'!B50+'B-16'!B50+'B-17'!B50+'B-18'!B50+'B-19'!B50</f>
        <v>1294013.22968228</v>
      </c>
      <c r="C149" s="81">
        <f>'B-15'!C50+'B-16'!C50+'B-17'!C50+'B-18'!C50+'B-19'!C50</f>
        <v>93950</v>
      </c>
      <c r="D149" s="81">
        <f>'B-15'!D50+'B-16'!D50+'B-17'!D50+'B-18'!D50+'B-19'!D50</f>
        <v>85482</v>
      </c>
      <c r="E149" s="81">
        <f>0+0+'B-17'!E50+'B-18'!E50+'B-19'!E50</f>
        <v>942062</v>
      </c>
      <c r="F149" s="111">
        <f>0+0+'B-17'!F50+'B-18'!F50+'B-19'!F50</f>
        <v>54913</v>
      </c>
      <c r="G149" s="81">
        <f>'B-15'!E50+'B-16'!E50+'B-17'!G50+'B-18'!G50+'B-19'!G50</f>
        <v>284086.54074074072</v>
      </c>
      <c r="H149" s="175" t="s">
        <v>304</v>
      </c>
      <c r="I149" s="111">
        <f>'B-15'!F50+'B-15'!G50+'B-16'!F50+'B-16'!G50+'B-17'!H50+'B-17'!I50+'B-18'!H50+'B-18'!I50+'B-19'!H50+'B-19'!J50+'B-19'!K50</f>
        <v>652807</v>
      </c>
    </row>
    <row r="150" spans="1:18" ht="12" customHeight="1" x14ac:dyDescent="0.2">
      <c r="A150" s="134">
        <v>2016</v>
      </c>
      <c r="B150" s="81">
        <f>'B-15'!B51+'B-16'!B51+'B-17'!B51+'B-18'!B51+'B-19'!B51</f>
        <v>634319</v>
      </c>
      <c r="C150" s="81">
        <f>'B-15'!C51+'B-16'!C51+'B-17'!C51+'B-18'!C51+'B-19'!C51</f>
        <v>62769</v>
      </c>
      <c r="D150" s="81">
        <f>'B-15'!D51+'B-16'!D51+'B-17'!D51+'B-18'!D51+'B-19'!D51</f>
        <v>45395</v>
      </c>
      <c r="E150" s="81">
        <f>0+0+'B-17'!E51+'B-18'!E51+'B-19'!E51</f>
        <v>439953</v>
      </c>
      <c r="F150" s="111">
        <f>0+0+'B-17'!F51+'B-18'!F51+'B-19'!F51</f>
        <v>31831</v>
      </c>
      <c r="G150" s="81">
        <f>'B-15'!E51+'B-16'!E51+'B-17'!G51+'B-18'!G51+'B-19'!G51</f>
        <v>137358</v>
      </c>
      <c r="H150" s="175" t="s">
        <v>304</v>
      </c>
      <c r="I150" s="111">
        <f>'B-15'!F51+'B-15'!G51+'B-16'!F51+'B-16'!G51+'B-17'!H51+'B-17'!I51+'B-18'!H51+'B-18'!I51+'B-19'!H51+'B-19'!J51+'B-19'!K51</f>
        <v>315641</v>
      </c>
    </row>
    <row r="151" spans="1:18" ht="12" customHeight="1" x14ac:dyDescent="0.2">
      <c r="A151" s="134">
        <v>2017</v>
      </c>
      <c r="B151" s="81">
        <f>'B-15'!B52+'B-16'!B52+'B-17'!B52+'B-18'!B52+'B-19'!B52</f>
        <v>465182</v>
      </c>
      <c r="C151" s="81">
        <f>'B-15'!C52+'B-16'!C52+'B-17'!C52+'B-18'!C52+'B-19'!C52</f>
        <v>26624</v>
      </c>
      <c r="D151" s="81">
        <f>'B-15'!D52+'B-16'!D52+'B-17'!D52+'B-18'!D52+'B-19'!D52</f>
        <v>53920</v>
      </c>
      <c r="E151" s="81">
        <f>0+0+'B-17'!E52+'B-18'!E52+'B-19'!E52</f>
        <v>338115</v>
      </c>
      <c r="F151" s="111">
        <f>0+0+'B-17'!F52+'B-18'!F52+'B-19'!F52</f>
        <v>20824</v>
      </c>
      <c r="G151" s="81">
        <f>'B-15'!E52+'B-16'!E52+'B-17'!G52+'B-18'!G52+'B-19'!G52</f>
        <v>117408</v>
      </c>
      <c r="H151" s="175" t="s">
        <v>304</v>
      </c>
      <c r="I151" s="111">
        <f>'B-15'!F52+'B-15'!G52+'B-16'!F52+'B-16'!G52+'B-17'!H52+'B-17'!I52+'B-18'!H52+'B-18'!I52+'B-19'!H52+'B-19'!J52+'B-19'!K52</f>
        <v>209719</v>
      </c>
    </row>
    <row r="152" spans="1:18" ht="12" customHeight="1" x14ac:dyDescent="0.2">
      <c r="A152" s="134">
        <v>2018</v>
      </c>
      <c r="B152" s="81">
        <f>'B-15'!B53+'B-16'!B53+'B-17'!B53+'B-18'!B53+'B-19'!B53</f>
        <v>275147</v>
      </c>
      <c r="C152" s="81">
        <f>'B-15'!C53+'B-16'!C53+'B-17'!C53+'B-18'!C53+'B-19'!C53</f>
        <v>11918</v>
      </c>
      <c r="D152" s="81">
        <f>'B-15'!D53+'B-16'!D53+'B-17'!D53+'B-18'!D53+'B-19'!D53</f>
        <v>22538</v>
      </c>
      <c r="E152" s="81">
        <f>0+0+'B-17'!E53+'B-18'!E53+'B-19'!E53</f>
        <v>185520</v>
      </c>
      <c r="F152" s="111">
        <f>0+0+'B-17'!F53+'B-18'!F53+'B-19'!F53</f>
        <v>16863</v>
      </c>
      <c r="G152" s="81">
        <f>'B-15'!E53+'B-16'!E53+'B-17'!G53+'B-18'!G53+'B-19'!G53</f>
        <v>55998</v>
      </c>
      <c r="H152" s="175" t="s">
        <v>304</v>
      </c>
      <c r="I152" s="111">
        <f>'B-15'!F53+'B-15'!G53+'B-16'!F53+'B-16'!G53+'B-17'!H53+'B-17'!I53+'B-18'!H53+'B-18'!I53+'B-19'!H53+'B-19'!J53+'B-19'!K53</f>
        <v>152193</v>
      </c>
    </row>
    <row r="153" spans="1:18" ht="12" customHeight="1" x14ac:dyDescent="0.2">
      <c r="A153" s="134">
        <v>2019</v>
      </c>
      <c r="B153" s="81">
        <f>'B-15'!B54+'B-16'!B54+'B-17'!B54+'B-18'!B54+'B-19'!B54</f>
        <v>364905</v>
      </c>
      <c r="C153" s="81">
        <f>'B-15'!C54+'B-16'!C54+'B-17'!C54+'B-18'!C54+'B-19'!C54</f>
        <v>9864</v>
      </c>
      <c r="D153" s="81">
        <f>'B-15'!D54+'B-16'!D54+'B-17'!D54+'B-18'!D54+'B-19'!D54</f>
        <v>21404</v>
      </c>
      <c r="E153" s="81">
        <f>0+0+'B-17'!E54+'B-18'!E54+'B-19'!E54</f>
        <v>278440</v>
      </c>
      <c r="F153" s="111">
        <f>0+0+'B-17'!F54+'B-18'!F54+'B-19'!F54</f>
        <v>20277</v>
      </c>
      <c r="G153" s="81">
        <f>'B-15'!E54+'B-16'!E54+'B-17'!G54+'B-18'!G54+'B-19'!G54</f>
        <v>66563</v>
      </c>
      <c r="H153" s="175" t="s">
        <v>304</v>
      </c>
      <c r="I153" s="111">
        <f>'B-15'!F54+'B-15'!G54+'B-16'!F54+'B-16'!G54+'B-17'!H54+'B-17'!I54+'B-18'!H54+'B-18'!I54+'B-19'!H54+'B-19'!J54+'B-19'!K54</f>
        <v>215312</v>
      </c>
    </row>
    <row r="154" spans="1:18" ht="12" customHeight="1" x14ac:dyDescent="0.2">
      <c r="A154" s="134">
        <v>2020</v>
      </c>
      <c r="B154" s="81">
        <f>'B-15'!B55+'B-16'!B55+'B-17'!B55+'B-18'!B55+'B-19'!B55</f>
        <v>567190</v>
      </c>
      <c r="C154" s="81">
        <f>'B-15'!C55+'B-16'!C55+'B-17'!C55+'B-18'!C55+'B-19'!C55</f>
        <v>33843</v>
      </c>
      <c r="D154" s="81">
        <f>'B-15'!D55+'B-16'!D55+'B-17'!D55+'B-18'!D55+'B-19'!D55</f>
        <v>38535</v>
      </c>
      <c r="E154" s="81">
        <f>0+0+'B-17'!E55+'B-18'!E55+'B-19'!E55</f>
        <v>403475</v>
      </c>
      <c r="F154" s="111">
        <f>0+0+'B-17'!F55+'B-18'!F55+'B-19'!F55</f>
        <v>24611</v>
      </c>
      <c r="G154" s="81">
        <f>'B-15'!E55+'B-16'!E55+'B-17'!G55+'B-18'!G55+'B-19'!G55</f>
        <v>108113</v>
      </c>
      <c r="H154" s="175" t="s">
        <v>304</v>
      </c>
      <c r="I154" s="111">
        <f>'B-15'!F55+'B-15'!G55+'B-16'!F55+'B-16'!G55+'B-17'!H55+'B-17'!I55+'B-18'!H55+'B-18'!I55+'B-19'!H55+'B-19'!J55+'B-19'!K55</f>
        <v>268394</v>
      </c>
    </row>
    <row r="155" spans="1:18" ht="12" customHeight="1" x14ac:dyDescent="0.2">
      <c r="A155" s="134">
        <v>2021</v>
      </c>
      <c r="B155" s="81">
        <f>'B-15'!B56+'B-16'!B56+'B-17'!B56+'B-18'!B56+'B-19'!B56</f>
        <v>471290</v>
      </c>
      <c r="C155" s="81">
        <f>'B-15'!C56+'B-16'!C56+'B-17'!C56+'B-18'!C56+'B-19'!C56</f>
        <v>27901</v>
      </c>
      <c r="D155" s="81">
        <f>'B-15'!D56+'B-16'!D56+'B-17'!D56+'B-18'!D56+'B-19'!D56</f>
        <v>40884</v>
      </c>
      <c r="E155" s="81">
        <f>0+0+'B-17'!E56+'B-18'!E56+'B-19'!E56</f>
        <v>330833</v>
      </c>
      <c r="F155" s="111">
        <f>0+0+'B-17'!F56+'B-18'!F56+'B-19'!F56</f>
        <v>22773</v>
      </c>
      <c r="G155" s="81">
        <f>'B-15'!E56+'B-16'!E56+'B-17'!G56+'B-18'!G56+'B-19'!G56</f>
        <v>70116</v>
      </c>
      <c r="H155" s="175" t="s">
        <v>304</v>
      </c>
      <c r="I155" s="111">
        <f>'B-15'!F56+'B-15'!G56+'B-16'!F56+'B-16'!G56+'B-17'!H56+'B-17'!I56+'B-18'!H56+'B-18'!I56+'B-19'!H56+'B-19'!J56+'B-19'!K56</f>
        <v>250197</v>
      </c>
    </row>
    <row r="156" spans="1:18" ht="12" customHeight="1" x14ac:dyDescent="0.2">
      <c r="A156" s="134">
        <v>2022</v>
      </c>
      <c r="B156" s="81">
        <f>'B-15'!B57+'B-16'!B57+'B-17'!B57+'B-18'!B57+'B-19'!B57</f>
        <v>677701</v>
      </c>
      <c r="C156" s="81">
        <f>'B-15'!C57+'B-16'!C57+'B-17'!C57+'B-18'!C57+'B-19'!C57</f>
        <v>35407</v>
      </c>
      <c r="D156" s="81">
        <f>'B-15'!D57+'B-16'!D57+'B-17'!D57+'B-18'!D57+'B-19'!D57</f>
        <v>44733</v>
      </c>
      <c r="E156" s="81">
        <f>0+0+'B-17'!E57+'B-18'!E57+'B-19'!E57</f>
        <v>518871</v>
      </c>
      <c r="F156" s="111">
        <f>0+0+'B-17'!F57+'B-18'!F57+'B-19'!F57</f>
        <v>26019</v>
      </c>
      <c r="G156" s="81">
        <f>'B-15'!E57+'B-16'!E57+'B-17'!G57+'B-18'!G57+'B-19'!G57</f>
        <v>181231</v>
      </c>
      <c r="H156" s="175" t="s">
        <v>304</v>
      </c>
      <c r="I156" s="111">
        <f>'B-15'!F57+'B-15'!G57+'B-16'!F57+'B-16'!G57+'B-17'!H57+'B-17'!I57+'B-18'!H57+'B-18'!I57+'B-19'!H57+'B-19'!J57+'B-19'!K57</f>
        <v>313298</v>
      </c>
    </row>
    <row r="157" spans="1:18" ht="12" customHeight="1" x14ac:dyDescent="0.2">
      <c r="A157" s="134">
        <v>2023</v>
      </c>
      <c r="B157" s="81">
        <f>'B-15'!B58+'B-16'!B58+'B-17'!B58+'B-18'!B58+'B-19'!B58</f>
        <v>708883</v>
      </c>
      <c r="C157" s="81">
        <f>'B-15'!C58+'B-16'!C58+'B-17'!C58+'B-18'!C58+'B-19'!C58</f>
        <v>40031</v>
      </c>
      <c r="D157" s="81">
        <f>'B-15'!D58+'B-16'!D58+'B-17'!D58+'B-18'!D58+'B-19'!D58</f>
        <v>50830</v>
      </c>
      <c r="E157" s="81">
        <f>0+0+'B-17'!E58+'B-18'!E58+'B-19'!E58</f>
        <v>540148</v>
      </c>
      <c r="F157" s="111">
        <f>0+0+'B-17'!F58+'B-18'!F58+'B-19'!F58</f>
        <v>25674</v>
      </c>
      <c r="G157" s="81">
        <f>'B-15'!E58+'B-16'!E58+'B-17'!G58+'B-18'!G58+'B-19'!G58</f>
        <v>152601</v>
      </c>
      <c r="H157" s="175" t="s">
        <v>304</v>
      </c>
      <c r="I157" s="111">
        <f>'B-15'!F58+'B-15'!G58+'B-16'!F58+'B-16'!G58+'B-17'!H58+'B-17'!I58+'B-18'!H58+'B-18'!I58+'B-19'!H58+'B-19'!J58+'B-19'!K58</f>
        <v>302972</v>
      </c>
    </row>
    <row r="158" spans="1:18" ht="12" customHeight="1" x14ac:dyDescent="0.25">
      <c r="A158" s="134" t="s">
        <v>1200</v>
      </c>
      <c r="B158" s="81">
        <f>'B-15'!B59+'B-16'!B59+'B-17'!B59+'B-18'!B59+'B-19'!B59</f>
        <v>664200</v>
      </c>
      <c r="C158" s="81" t="s">
        <v>304</v>
      </c>
      <c r="D158" s="81" t="s">
        <v>304</v>
      </c>
      <c r="E158" s="81" t="s">
        <v>304</v>
      </c>
      <c r="F158" s="111" t="s">
        <v>304</v>
      </c>
      <c r="G158" s="81" t="s">
        <v>304</v>
      </c>
      <c r="H158" s="175" t="s">
        <v>304</v>
      </c>
      <c r="I158" s="111" t="s">
        <v>304</v>
      </c>
      <c r="K158"/>
      <c r="L158"/>
      <c r="M158"/>
      <c r="N158"/>
      <c r="O158"/>
      <c r="P158"/>
      <c r="Q158"/>
      <c r="R158"/>
    </row>
    <row r="160" spans="1:18" ht="21.75" customHeight="1" x14ac:dyDescent="0.2">
      <c r="A160" s="1013" t="s">
        <v>902</v>
      </c>
      <c r="B160" s="1013"/>
      <c r="C160" s="1013"/>
      <c r="D160" s="1013"/>
      <c r="E160" s="1013"/>
      <c r="F160" s="1013"/>
      <c r="G160" s="1013"/>
      <c r="H160" s="1013"/>
      <c r="I160" s="1013"/>
    </row>
    <row r="161" spans="1:9" ht="12" customHeight="1" x14ac:dyDescent="0.2">
      <c r="I161" s="76" t="s">
        <v>899</v>
      </c>
    </row>
    <row r="162" spans="1:9" ht="12" customHeight="1" x14ac:dyDescent="0.2">
      <c r="B162" s="1031" t="s">
        <v>842</v>
      </c>
      <c r="C162" s="1058" t="s">
        <v>198</v>
      </c>
      <c r="D162" s="1058"/>
      <c r="E162" s="80"/>
      <c r="F162" s="1062" t="s">
        <v>871</v>
      </c>
      <c r="G162" s="1062"/>
      <c r="H162" s="1062"/>
      <c r="I162" s="1044" t="s">
        <v>881</v>
      </c>
    </row>
    <row r="163" spans="1:9" ht="12" customHeight="1" x14ac:dyDescent="0.2">
      <c r="A163" s="1009" t="s">
        <v>850</v>
      </c>
      <c r="B163" s="1031"/>
      <c r="C163" s="1044" t="s">
        <v>885</v>
      </c>
      <c r="D163" s="80"/>
      <c r="E163" s="1044" t="s">
        <v>60</v>
      </c>
      <c r="F163" s="80"/>
      <c r="G163" s="1044" t="s">
        <v>886</v>
      </c>
      <c r="H163" s="1031" t="s">
        <v>887</v>
      </c>
      <c r="I163" s="1044"/>
    </row>
    <row r="164" spans="1:9" ht="12" customHeight="1" x14ac:dyDescent="0.2">
      <c r="A164" s="1029"/>
      <c r="B164" s="1032"/>
      <c r="C164" s="1045"/>
      <c r="D164" s="388" t="s">
        <v>213</v>
      </c>
      <c r="E164" s="1045"/>
      <c r="F164" s="403" t="s">
        <v>213</v>
      </c>
      <c r="G164" s="1045"/>
      <c r="H164" s="1032"/>
      <c r="I164" s="1045"/>
    </row>
    <row r="165" spans="1:9" ht="12" customHeight="1" x14ac:dyDescent="0.2">
      <c r="A165" s="1073" t="s">
        <v>241</v>
      </c>
      <c r="B165" s="1073"/>
      <c r="C165" s="1073"/>
      <c r="D165" s="1073"/>
      <c r="E165" s="1073"/>
      <c r="F165" s="1073"/>
      <c r="G165" s="1073"/>
      <c r="H165" s="1073"/>
      <c r="I165" s="1073"/>
    </row>
    <row r="166" spans="1:9" ht="12" customHeight="1" x14ac:dyDescent="0.2">
      <c r="A166" s="53">
        <v>1979</v>
      </c>
      <c r="B166" s="81">
        <f t="shared" ref="B166:B209" si="0">SUM(B113,B60,B7)</f>
        <v>481481.73506795347</v>
      </c>
      <c r="C166" s="81">
        <f t="shared" ref="C166:I166" si="1">SUM(C113,C60,C7)</f>
        <v>102395.55307262568</v>
      </c>
      <c r="D166" s="81">
        <f t="shared" si="1"/>
        <v>8300</v>
      </c>
      <c r="E166" s="81">
        <f t="shared" si="1"/>
        <v>219974</v>
      </c>
      <c r="F166" s="81">
        <f t="shared" si="1"/>
        <v>0</v>
      </c>
      <c r="G166" s="81">
        <f t="shared" si="1"/>
        <v>64377</v>
      </c>
      <c r="H166" s="81">
        <f t="shared" ref="H166:H211" si="2">SUM(H113,H60,H7)</f>
        <v>0</v>
      </c>
      <c r="I166" s="81">
        <f t="shared" si="1"/>
        <v>169510.586383204</v>
      </c>
    </row>
    <row r="167" spans="1:9" ht="12" customHeight="1" x14ac:dyDescent="0.2">
      <c r="A167" s="53">
        <v>1980</v>
      </c>
      <c r="B167" s="81">
        <f t="shared" si="0"/>
        <v>472205.63791172218</v>
      </c>
      <c r="C167" s="81">
        <f t="shared" ref="C167:G176" si="3">SUM(C114,C61,C8)</f>
        <v>112706.47161572053</v>
      </c>
      <c r="D167" s="81">
        <f t="shared" si="3"/>
        <v>5753</v>
      </c>
      <c r="E167" s="81">
        <f t="shared" si="3"/>
        <v>207252</v>
      </c>
      <c r="F167" s="81">
        <f t="shared" si="3"/>
        <v>0</v>
      </c>
      <c r="G167" s="81">
        <f t="shared" si="3"/>
        <v>37403</v>
      </c>
      <c r="H167" s="81">
        <f t="shared" si="2"/>
        <v>0</v>
      </c>
      <c r="I167" s="81">
        <f t="shared" ref="I167:I210" si="4">SUM(I114,I61,I8)</f>
        <v>164042.63617474001</v>
      </c>
    </row>
    <row r="168" spans="1:9" ht="12" customHeight="1" x14ac:dyDescent="0.2">
      <c r="A168" s="53">
        <v>1981</v>
      </c>
      <c r="B168" s="81">
        <f t="shared" si="0"/>
        <v>447137.94594594592</v>
      </c>
      <c r="C168" s="81">
        <f t="shared" si="3"/>
        <v>34284.945945945947</v>
      </c>
      <c r="D168" s="81">
        <f t="shared" si="3"/>
        <v>7807</v>
      </c>
      <c r="E168" s="81">
        <f t="shared" si="3"/>
        <v>223590</v>
      </c>
      <c r="F168" s="81">
        <f t="shared" si="3"/>
        <v>0</v>
      </c>
      <c r="G168" s="81">
        <f t="shared" si="3"/>
        <v>53049</v>
      </c>
      <c r="H168" s="81">
        <f t="shared" si="2"/>
        <v>0</v>
      </c>
      <c r="I168" s="81">
        <f t="shared" si="4"/>
        <v>199060.92625027735</v>
      </c>
    </row>
    <row r="169" spans="1:9" ht="12" customHeight="1" x14ac:dyDescent="0.2">
      <c r="A169" s="53">
        <v>1982</v>
      </c>
      <c r="B169" s="81">
        <f t="shared" si="0"/>
        <v>559405.08333333337</v>
      </c>
      <c r="C169" s="81">
        <f t="shared" si="3"/>
        <v>93916.083333333328</v>
      </c>
      <c r="D169" s="81">
        <f t="shared" si="3"/>
        <v>7859</v>
      </c>
      <c r="E169" s="81">
        <f t="shared" si="3"/>
        <v>247440</v>
      </c>
      <c r="F169" s="81">
        <f t="shared" si="3"/>
        <v>0</v>
      </c>
      <c r="G169" s="81">
        <f t="shared" si="3"/>
        <v>65503</v>
      </c>
      <c r="H169" s="81">
        <f t="shared" si="2"/>
        <v>0</v>
      </c>
      <c r="I169" s="81">
        <f t="shared" si="4"/>
        <v>200681</v>
      </c>
    </row>
    <row r="170" spans="1:9" ht="12" customHeight="1" x14ac:dyDescent="0.2">
      <c r="A170" s="53">
        <v>1983</v>
      </c>
      <c r="B170" s="81">
        <f t="shared" si="0"/>
        <v>399486.97637795273</v>
      </c>
      <c r="C170" s="81">
        <f t="shared" si="3"/>
        <v>32364.976377952757</v>
      </c>
      <c r="D170" s="81">
        <f t="shared" si="3"/>
        <v>6248</v>
      </c>
      <c r="E170" s="81">
        <f t="shared" si="3"/>
        <v>183644</v>
      </c>
      <c r="F170" s="81">
        <f t="shared" si="3"/>
        <v>0</v>
      </c>
      <c r="G170" s="81">
        <f t="shared" si="3"/>
        <v>32328</v>
      </c>
      <c r="H170" s="81">
        <f t="shared" si="2"/>
        <v>0</v>
      </c>
      <c r="I170" s="81">
        <f t="shared" si="4"/>
        <v>163749.802165514</v>
      </c>
    </row>
    <row r="171" spans="1:9" ht="12" customHeight="1" x14ac:dyDescent="0.2">
      <c r="A171" s="53">
        <v>1984</v>
      </c>
      <c r="B171" s="81">
        <f t="shared" si="0"/>
        <v>485099.0588235294</v>
      </c>
      <c r="C171" s="81">
        <f t="shared" si="3"/>
        <v>72170.058823529413</v>
      </c>
      <c r="D171" s="81">
        <f t="shared" si="3"/>
        <v>19215</v>
      </c>
      <c r="E171" s="81">
        <f t="shared" si="3"/>
        <v>213887</v>
      </c>
      <c r="F171" s="81">
        <f t="shared" si="3"/>
        <v>0</v>
      </c>
      <c r="G171" s="81">
        <f t="shared" si="3"/>
        <v>61186</v>
      </c>
      <c r="H171" s="81">
        <f t="shared" si="2"/>
        <v>0</v>
      </c>
      <c r="I171" s="81">
        <f t="shared" si="4"/>
        <v>156110</v>
      </c>
    </row>
    <row r="172" spans="1:9" ht="12" customHeight="1" x14ac:dyDescent="0.2">
      <c r="A172" s="53">
        <v>1985</v>
      </c>
      <c r="B172" s="81">
        <f t="shared" si="0"/>
        <v>545146</v>
      </c>
      <c r="C172" s="81">
        <f t="shared" si="3"/>
        <v>72023.920731707316</v>
      </c>
      <c r="D172" s="81">
        <f t="shared" si="3"/>
        <v>17464</v>
      </c>
      <c r="E172" s="81">
        <f t="shared" si="3"/>
        <v>295618</v>
      </c>
      <c r="F172" s="81">
        <f t="shared" si="3"/>
        <v>0</v>
      </c>
      <c r="G172" s="81">
        <f t="shared" si="3"/>
        <v>79088</v>
      </c>
      <c r="H172" s="81">
        <f t="shared" si="2"/>
        <v>0</v>
      </c>
      <c r="I172" s="81">
        <f t="shared" si="4"/>
        <v>203112.95458213799</v>
      </c>
    </row>
    <row r="173" spans="1:9" ht="12" customHeight="1" x14ac:dyDescent="0.2">
      <c r="A173" s="53">
        <v>1986</v>
      </c>
      <c r="B173" s="81">
        <f t="shared" si="0"/>
        <v>724294.88793103443</v>
      </c>
      <c r="C173" s="81">
        <f t="shared" si="3"/>
        <v>164574.88793103446</v>
      </c>
      <c r="D173" s="81">
        <f t="shared" si="3"/>
        <v>31788</v>
      </c>
      <c r="E173" s="81">
        <f t="shared" si="3"/>
        <v>375453</v>
      </c>
      <c r="F173" s="81">
        <f t="shared" si="3"/>
        <v>0</v>
      </c>
      <c r="G173" s="81">
        <f t="shared" si="3"/>
        <v>114253</v>
      </c>
      <c r="H173" s="81">
        <f t="shared" si="2"/>
        <v>0</v>
      </c>
      <c r="I173" s="81">
        <f t="shared" si="4"/>
        <v>189643.718297196</v>
      </c>
    </row>
    <row r="174" spans="1:9" ht="12" customHeight="1" x14ac:dyDescent="0.2">
      <c r="A174" s="53">
        <v>1987</v>
      </c>
      <c r="B174" s="81">
        <f t="shared" si="0"/>
        <v>1126565.2484848485</v>
      </c>
      <c r="C174" s="81">
        <f t="shared" si="3"/>
        <v>338278.84848484845</v>
      </c>
      <c r="D174" s="81">
        <f t="shared" si="3"/>
        <v>60501.4</v>
      </c>
      <c r="E174" s="81">
        <f t="shared" si="3"/>
        <v>466196</v>
      </c>
      <c r="F174" s="81">
        <f t="shared" si="3"/>
        <v>0</v>
      </c>
      <c r="G174" s="81">
        <f t="shared" si="3"/>
        <v>150173</v>
      </c>
      <c r="H174" s="81">
        <f t="shared" si="2"/>
        <v>0</v>
      </c>
      <c r="I174" s="81">
        <f t="shared" si="4"/>
        <v>273396</v>
      </c>
    </row>
    <row r="175" spans="1:9" ht="12" customHeight="1" x14ac:dyDescent="0.2">
      <c r="A175" s="53">
        <v>1988</v>
      </c>
      <c r="B175" s="81">
        <f t="shared" si="0"/>
        <v>1044088.6625000001</v>
      </c>
      <c r="C175" s="81">
        <f t="shared" si="3"/>
        <v>337633.0625</v>
      </c>
      <c r="D175" s="81">
        <f t="shared" si="3"/>
        <v>50642.6</v>
      </c>
      <c r="E175" s="81">
        <f t="shared" si="3"/>
        <v>408470</v>
      </c>
      <c r="F175" s="81">
        <f t="shared" si="3"/>
        <v>0</v>
      </c>
      <c r="G175" s="81">
        <f t="shared" si="3"/>
        <v>160603</v>
      </c>
      <c r="H175" s="81">
        <f t="shared" si="2"/>
        <v>0</v>
      </c>
      <c r="I175" s="81">
        <f t="shared" si="4"/>
        <v>256007.56486723199</v>
      </c>
    </row>
    <row r="176" spans="1:9" ht="12" customHeight="1" x14ac:dyDescent="0.2">
      <c r="A176" s="53">
        <v>1989</v>
      </c>
      <c r="B176" s="81">
        <f t="shared" si="0"/>
        <v>791299.08858753089</v>
      </c>
      <c r="C176" s="81">
        <f t="shared" si="3"/>
        <v>145412.28942115771</v>
      </c>
      <c r="D176" s="81">
        <f t="shared" si="3"/>
        <v>34516.9</v>
      </c>
      <c r="E176" s="81">
        <f t="shared" si="3"/>
        <v>372234</v>
      </c>
      <c r="F176" s="81">
        <f t="shared" si="3"/>
        <v>7106</v>
      </c>
      <c r="G176" s="81">
        <f t="shared" si="3"/>
        <v>140226</v>
      </c>
      <c r="H176" s="81">
        <f t="shared" si="2"/>
        <v>0</v>
      </c>
      <c r="I176" s="81">
        <f t="shared" si="4"/>
        <v>224363</v>
      </c>
    </row>
    <row r="177" spans="1:9" ht="12" customHeight="1" x14ac:dyDescent="0.2">
      <c r="A177" s="53">
        <v>1990</v>
      </c>
      <c r="B177" s="81">
        <f t="shared" si="0"/>
        <v>586501.21532729198</v>
      </c>
      <c r="C177" s="81">
        <f t="shared" ref="C177:G186" si="5">SUM(C124,C71,C18)</f>
        <v>63488.517595307916</v>
      </c>
      <c r="D177" s="81">
        <f t="shared" si="5"/>
        <v>24267.9</v>
      </c>
      <c r="E177" s="81">
        <f t="shared" si="5"/>
        <v>291183</v>
      </c>
      <c r="F177" s="81">
        <f t="shared" si="5"/>
        <v>5227</v>
      </c>
      <c r="G177" s="81">
        <f t="shared" si="5"/>
        <v>91348.5</v>
      </c>
      <c r="H177" s="81">
        <f t="shared" si="2"/>
        <v>0</v>
      </c>
      <c r="I177" s="81">
        <f t="shared" si="4"/>
        <v>181356</v>
      </c>
    </row>
    <row r="178" spans="1:9" ht="12" customHeight="1" x14ac:dyDescent="0.2">
      <c r="A178" s="53">
        <v>1991</v>
      </c>
      <c r="B178" s="81">
        <f t="shared" si="0"/>
        <v>481397.55967001774</v>
      </c>
      <c r="C178" s="81">
        <f t="shared" si="5"/>
        <v>53382.735883424408</v>
      </c>
      <c r="D178" s="81">
        <f t="shared" si="5"/>
        <v>21512.799999999999</v>
      </c>
      <c r="E178" s="81">
        <f t="shared" si="5"/>
        <v>223461</v>
      </c>
      <c r="F178" s="81">
        <f t="shared" si="5"/>
        <v>4900</v>
      </c>
      <c r="G178" s="81">
        <f t="shared" si="5"/>
        <v>58533.3</v>
      </c>
      <c r="H178" s="81">
        <f t="shared" si="2"/>
        <v>0</v>
      </c>
      <c r="I178" s="81">
        <f t="shared" si="4"/>
        <v>150271</v>
      </c>
    </row>
    <row r="179" spans="1:9" ht="12" customHeight="1" x14ac:dyDescent="0.2">
      <c r="A179" s="53">
        <v>1992</v>
      </c>
      <c r="B179" s="81">
        <f t="shared" si="0"/>
        <v>421643.60856688529</v>
      </c>
      <c r="C179" s="81">
        <f t="shared" si="5"/>
        <v>23019.671875</v>
      </c>
      <c r="D179" s="81">
        <f t="shared" si="5"/>
        <v>20319</v>
      </c>
      <c r="E179" s="81">
        <f t="shared" si="5"/>
        <v>218978</v>
      </c>
      <c r="F179" s="81">
        <f t="shared" si="5"/>
        <v>3172</v>
      </c>
      <c r="G179" s="81">
        <f t="shared" si="5"/>
        <v>34787.040000000001</v>
      </c>
      <c r="H179" s="81">
        <f t="shared" si="2"/>
        <v>0</v>
      </c>
      <c r="I179" s="81">
        <f t="shared" si="4"/>
        <v>167673</v>
      </c>
    </row>
    <row r="180" spans="1:9" ht="12" customHeight="1" x14ac:dyDescent="0.2">
      <c r="A180" s="53">
        <v>1993</v>
      </c>
      <c r="B180" s="81">
        <f t="shared" si="0"/>
        <v>437135.88284776895</v>
      </c>
      <c r="C180" s="81">
        <f t="shared" si="5"/>
        <v>18968.740740740741</v>
      </c>
      <c r="D180" s="81">
        <f t="shared" si="5"/>
        <v>14816.7</v>
      </c>
      <c r="E180" s="81">
        <f t="shared" si="5"/>
        <v>258423</v>
      </c>
      <c r="F180" s="81">
        <f t="shared" si="5"/>
        <v>3689</v>
      </c>
      <c r="G180" s="81">
        <f t="shared" si="5"/>
        <v>40164</v>
      </c>
      <c r="H180" s="81">
        <f t="shared" si="2"/>
        <v>0</v>
      </c>
      <c r="I180" s="81">
        <f t="shared" si="4"/>
        <v>170449</v>
      </c>
    </row>
    <row r="181" spans="1:9" ht="12" customHeight="1" x14ac:dyDescent="0.2">
      <c r="A181" s="53">
        <v>1994</v>
      </c>
      <c r="B181" s="81">
        <f t="shared" si="0"/>
        <v>349508.87563697546</v>
      </c>
      <c r="C181" s="81">
        <f t="shared" si="5"/>
        <v>2575.9956140350878</v>
      </c>
      <c r="D181" s="81">
        <f t="shared" si="5"/>
        <v>3449.2</v>
      </c>
      <c r="E181" s="81">
        <f t="shared" si="5"/>
        <v>207866</v>
      </c>
      <c r="F181" s="81">
        <f t="shared" si="5"/>
        <v>5767</v>
      </c>
      <c r="G181" s="81">
        <f t="shared" si="5"/>
        <v>35898</v>
      </c>
      <c r="H181" s="81">
        <f t="shared" si="2"/>
        <v>0</v>
      </c>
      <c r="I181" s="81">
        <f t="shared" si="4"/>
        <v>145374</v>
      </c>
    </row>
    <row r="182" spans="1:9" ht="12" customHeight="1" x14ac:dyDescent="0.2">
      <c r="A182" s="53">
        <v>1995</v>
      </c>
      <c r="B182" s="81">
        <f t="shared" si="0"/>
        <v>312072.64405708318</v>
      </c>
      <c r="C182" s="81">
        <f t="shared" si="5"/>
        <v>258.05108055009822</v>
      </c>
      <c r="D182" s="81">
        <f t="shared" si="5"/>
        <v>8391.6</v>
      </c>
      <c r="E182" s="81">
        <f t="shared" si="5"/>
        <v>186643</v>
      </c>
      <c r="F182" s="81">
        <f t="shared" si="5"/>
        <v>6145</v>
      </c>
      <c r="G182" s="81">
        <f t="shared" si="5"/>
        <v>42598</v>
      </c>
      <c r="H182" s="81">
        <f t="shared" si="2"/>
        <v>0</v>
      </c>
      <c r="I182" s="81">
        <f t="shared" si="4"/>
        <v>127036</v>
      </c>
    </row>
    <row r="183" spans="1:9" ht="12" customHeight="1" x14ac:dyDescent="0.2">
      <c r="A183" s="53">
        <v>1996</v>
      </c>
      <c r="B183" s="81">
        <f t="shared" si="0"/>
        <v>435690.68547990458</v>
      </c>
      <c r="C183" s="81">
        <f t="shared" si="5"/>
        <v>15157</v>
      </c>
      <c r="D183" s="81">
        <f t="shared" si="5"/>
        <v>11507.3</v>
      </c>
      <c r="E183" s="81">
        <f t="shared" si="5"/>
        <v>271425</v>
      </c>
      <c r="F183" s="81">
        <f t="shared" si="5"/>
        <v>6604</v>
      </c>
      <c r="G183" s="81">
        <f t="shared" si="5"/>
        <v>67056</v>
      </c>
      <c r="H183" s="81">
        <f t="shared" si="2"/>
        <v>0</v>
      </c>
      <c r="I183" s="81">
        <f t="shared" si="4"/>
        <v>166833</v>
      </c>
    </row>
    <row r="184" spans="1:9" ht="12" customHeight="1" x14ac:dyDescent="0.2">
      <c r="A184" s="53">
        <v>1997</v>
      </c>
      <c r="B184" s="81">
        <f t="shared" si="0"/>
        <v>504914.51724403206</v>
      </c>
      <c r="C184" s="81">
        <f t="shared" si="5"/>
        <v>7477</v>
      </c>
      <c r="D184" s="81">
        <f t="shared" si="5"/>
        <v>23421.5</v>
      </c>
      <c r="E184" s="81">
        <f t="shared" si="5"/>
        <v>354780</v>
      </c>
      <c r="F184" s="81">
        <f t="shared" si="5"/>
        <v>6400</v>
      </c>
      <c r="G184" s="81">
        <f t="shared" si="5"/>
        <v>73154.662613924796</v>
      </c>
      <c r="H184" s="81">
        <f t="shared" si="2"/>
        <v>0</v>
      </c>
      <c r="I184" s="81">
        <f t="shared" si="4"/>
        <v>204186</v>
      </c>
    </row>
    <row r="185" spans="1:9" ht="12" customHeight="1" x14ac:dyDescent="0.2">
      <c r="A185" s="53">
        <v>1998</v>
      </c>
      <c r="B185" s="81">
        <f t="shared" si="0"/>
        <v>363604.06499422749</v>
      </c>
      <c r="C185" s="81">
        <f t="shared" si="5"/>
        <v>3001.8</v>
      </c>
      <c r="D185" s="81">
        <f t="shared" si="5"/>
        <v>15044.8</v>
      </c>
      <c r="E185" s="81">
        <f t="shared" si="5"/>
        <v>244284</v>
      </c>
      <c r="F185" s="81">
        <f t="shared" si="5"/>
        <v>6621</v>
      </c>
      <c r="G185" s="81">
        <f t="shared" si="5"/>
        <v>48482</v>
      </c>
      <c r="H185" s="81">
        <f t="shared" si="2"/>
        <v>0</v>
      </c>
      <c r="I185" s="81">
        <f t="shared" si="4"/>
        <v>141362</v>
      </c>
    </row>
    <row r="186" spans="1:9" ht="12" customHeight="1" x14ac:dyDescent="0.2">
      <c r="A186" s="53">
        <v>1999</v>
      </c>
      <c r="B186" s="81">
        <f t="shared" si="0"/>
        <v>437395.65302449587</v>
      </c>
      <c r="C186" s="81">
        <f t="shared" si="5"/>
        <v>6564</v>
      </c>
      <c r="D186" s="81">
        <f t="shared" si="5"/>
        <v>20806.98</v>
      </c>
      <c r="E186" s="81">
        <f t="shared" si="5"/>
        <v>307794</v>
      </c>
      <c r="F186" s="81">
        <f t="shared" si="5"/>
        <v>9095</v>
      </c>
      <c r="G186" s="81">
        <f t="shared" si="5"/>
        <v>79979</v>
      </c>
      <c r="H186" s="81">
        <f t="shared" si="2"/>
        <v>0</v>
      </c>
      <c r="I186" s="81">
        <f t="shared" si="4"/>
        <v>142590</v>
      </c>
    </row>
    <row r="187" spans="1:9" ht="12" customHeight="1" x14ac:dyDescent="0.2">
      <c r="A187" s="53">
        <v>2000</v>
      </c>
      <c r="B187" s="81">
        <f t="shared" si="0"/>
        <v>531986.93347117095</v>
      </c>
      <c r="C187" s="81">
        <f t="shared" ref="C187:G196" si="6">SUM(C134,C81,C28)</f>
        <v>13295.300000000001</v>
      </c>
      <c r="D187" s="81">
        <f t="shared" si="6"/>
        <v>12240</v>
      </c>
      <c r="E187" s="81">
        <f t="shared" si="6"/>
        <v>398022</v>
      </c>
      <c r="F187" s="81">
        <f t="shared" si="6"/>
        <v>6311</v>
      </c>
      <c r="G187" s="81">
        <f t="shared" si="6"/>
        <v>63151.065892876599</v>
      </c>
      <c r="H187" s="81">
        <f t="shared" si="2"/>
        <v>481</v>
      </c>
      <c r="I187" s="81">
        <f t="shared" si="4"/>
        <v>225340</v>
      </c>
    </row>
    <row r="188" spans="1:9" ht="12" customHeight="1" x14ac:dyDescent="0.2">
      <c r="A188" s="53">
        <v>2001</v>
      </c>
      <c r="B188" s="81">
        <f t="shared" si="0"/>
        <v>1135874.4519358715</v>
      </c>
      <c r="C188" s="81">
        <f t="shared" si="6"/>
        <v>30916.48</v>
      </c>
      <c r="D188" s="81">
        <f t="shared" si="6"/>
        <v>50063</v>
      </c>
      <c r="E188" s="81">
        <f t="shared" si="6"/>
        <v>851224</v>
      </c>
      <c r="F188" s="81">
        <f t="shared" si="6"/>
        <v>13739.3</v>
      </c>
      <c r="G188" s="81">
        <f t="shared" si="6"/>
        <v>159833.91417346429</v>
      </c>
      <c r="H188" s="81">
        <f t="shared" si="2"/>
        <v>2490</v>
      </c>
      <c r="I188" s="81">
        <f t="shared" si="4"/>
        <v>564663</v>
      </c>
    </row>
    <row r="189" spans="1:9" ht="12" customHeight="1" x14ac:dyDescent="0.2">
      <c r="A189" s="53">
        <v>2002</v>
      </c>
      <c r="B189" s="81">
        <f t="shared" si="0"/>
        <v>1298793.9934375058</v>
      </c>
      <c r="C189" s="81">
        <f t="shared" si="6"/>
        <v>57590.6</v>
      </c>
      <c r="D189" s="81">
        <f t="shared" si="6"/>
        <v>70043.899999999994</v>
      </c>
      <c r="E189" s="81">
        <f t="shared" si="6"/>
        <v>857467</v>
      </c>
      <c r="F189" s="81">
        <f t="shared" si="6"/>
        <v>20074.75</v>
      </c>
      <c r="G189" s="81">
        <f t="shared" si="6"/>
        <v>166110.75283269648</v>
      </c>
      <c r="H189" s="81">
        <f t="shared" si="2"/>
        <v>2976</v>
      </c>
      <c r="I189" s="81">
        <f t="shared" si="4"/>
        <v>666275</v>
      </c>
    </row>
    <row r="190" spans="1:9" ht="12" customHeight="1" x14ac:dyDescent="0.2">
      <c r="A190" s="134">
        <v>2003</v>
      </c>
      <c r="B190" s="81">
        <f t="shared" si="0"/>
        <v>1372832</v>
      </c>
      <c r="C190" s="81">
        <f t="shared" si="6"/>
        <v>64248</v>
      </c>
      <c r="D190" s="81">
        <f t="shared" si="6"/>
        <v>71555.100000000006</v>
      </c>
      <c r="E190" s="81">
        <f t="shared" si="6"/>
        <v>910700</v>
      </c>
      <c r="F190" s="81">
        <f t="shared" si="6"/>
        <v>16628.3</v>
      </c>
      <c r="G190" s="81">
        <f t="shared" si="6"/>
        <v>147686.47150076248</v>
      </c>
      <c r="H190" s="81">
        <f t="shared" si="2"/>
        <v>2416</v>
      </c>
      <c r="I190" s="81">
        <f t="shared" si="4"/>
        <v>704166</v>
      </c>
    </row>
    <row r="191" spans="1:9" ht="12" customHeight="1" x14ac:dyDescent="0.2">
      <c r="A191" s="134">
        <v>2004</v>
      </c>
      <c r="B191" s="81">
        <f t="shared" si="0"/>
        <v>1273592.6744893948</v>
      </c>
      <c r="C191" s="81">
        <f t="shared" si="6"/>
        <v>63047.88</v>
      </c>
      <c r="D191" s="81">
        <f t="shared" si="6"/>
        <v>65945</v>
      </c>
      <c r="E191" s="81">
        <f t="shared" si="6"/>
        <v>843384</v>
      </c>
      <c r="F191" s="81">
        <f t="shared" si="6"/>
        <v>17662.149999999998</v>
      </c>
      <c r="G191" s="81">
        <f t="shared" si="6"/>
        <v>156252.7602743218</v>
      </c>
      <c r="H191" s="81">
        <f t="shared" si="2"/>
        <v>2045</v>
      </c>
      <c r="I191" s="81">
        <f t="shared" si="4"/>
        <v>611778</v>
      </c>
    </row>
    <row r="192" spans="1:9" ht="12" customHeight="1" x14ac:dyDescent="0.2">
      <c r="A192" s="134">
        <v>2005</v>
      </c>
      <c r="B192" s="81">
        <f t="shared" si="0"/>
        <v>830506.28279569885</v>
      </c>
      <c r="C192" s="81">
        <f t="shared" si="6"/>
        <v>38969.854999999996</v>
      </c>
      <c r="D192" s="81">
        <f t="shared" si="6"/>
        <v>50355.5</v>
      </c>
      <c r="E192" s="81">
        <f t="shared" si="6"/>
        <v>568156</v>
      </c>
      <c r="F192" s="81">
        <f t="shared" si="6"/>
        <v>14391.581818181819</v>
      </c>
      <c r="G192" s="81">
        <f t="shared" si="6"/>
        <v>132397</v>
      </c>
      <c r="H192" s="81">
        <f t="shared" si="2"/>
        <v>1232</v>
      </c>
      <c r="I192" s="81">
        <f t="shared" si="4"/>
        <v>412340</v>
      </c>
    </row>
    <row r="193" spans="1:9" ht="12" customHeight="1" x14ac:dyDescent="0.2">
      <c r="A193" s="134">
        <v>2006</v>
      </c>
      <c r="B193" s="81">
        <f t="shared" si="0"/>
        <v>715774.35906797624</v>
      </c>
      <c r="C193" s="81">
        <f t="shared" si="6"/>
        <v>33639.339999999997</v>
      </c>
      <c r="D193" s="81">
        <f t="shared" si="6"/>
        <v>33893.599999999999</v>
      </c>
      <c r="E193" s="81">
        <f t="shared" si="6"/>
        <v>379208</v>
      </c>
      <c r="F193" s="81">
        <f t="shared" si="6"/>
        <v>10963.9</v>
      </c>
      <c r="G193" s="81">
        <f t="shared" si="6"/>
        <v>105626.33767636819</v>
      </c>
      <c r="H193" s="81">
        <f t="shared" si="2"/>
        <v>1556</v>
      </c>
      <c r="I193" s="81">
        <f t="shared" si="4"/>
        <v>320914</v>
      </c>
    </row>
    <row r="194" spans="1:9" ht="12" customHeight="1" x14ac:dyDescent="0.2">
      <c r="A194" s="134">
        <v>2007</v>
      </c>
      <c r="B194" s="81">
        <f t="shared" si="0"/>
        <v>405213.27931946667</v>
      </c>
      <c r="C194" s="81">
        <f t="shared" si="6"/>
        <v>16050.665000000001</v>
      </c>
      <c r="D194" s="81">
        <f t="shared" si="6"/>
        <v>21762.9</v>
      </c>
      <c r="E194" s="81">
        <f t="shared" si="6"/>
        <v>262255</v>
      </c>
      <c r="F194" s="81">
        <f t="shared" si="6"/>
        <v>8938.4</v>
      </c>
      <c r="G194" s="81">
        <f t="shared" si="6"/>
        <v>48283.354304635759</v>
      </c>
      <c r="H194" s="81">
        <f t="shared" si="2"/>
        <v>1364</v>
      </c>
      <c r="I194" s="81">
        <f t="shared" si="4"/>
        <v>199320</v>
      </c>
    </row>
    <row r="195" spans="1:9" ht="12" customHeight="1" x14ac:dyDescent="0.2">
      <c r="A195" s="134">
        <v>2008</v>
      </c>
      <c r="B195" s="81">
        <f t="shared" si="0"/>
        <v>713029.35038493597</v>
      </c>
      <c r="C195" s="81">
        <f t="shared" si="6"/>
        <v>38544.957000000002</v>
      </c>
      <c r="D195" s="81">
        <f t="shared" si="6"/>
        <v>43760</v>
      </c>
      <c r="E195" s="81">
        <f t="shared" si="6"/>
        <v>513639</v>
      </c>
      <c r="F195" s="81">
        <f t="shared" si="6"/>
        <v>13290.7</v>
      </c>
      <c r="G195" s="81">
        <f t="shared" si="6"/>
        <v>138102.6285569199</v>
      </c>
      <c r="H195" s="81">
        <f t="shared" si="2"/>
        <v>2049</v>
      </c>
      <c r="I195" s="81">
        <f t="shared" si="4"/>
        <v>337394.58999999997</v>
      </c>
    </row>
    <row r="196" spans="1:9" ht="12" customHeight="1" x14ac:dyDescent="0.2">
      <c r="A196" s="134">
        <v>2009</v>
      </c>
      <c r="B196" s="81">
        <f t="shared" si="0"/>
        <v>690440.61970206653</v>
      </c>
      <c r="C196" s="81">
        <f t="shared" si="6"/>
        <v>43311.998999999996</v>
      </c>
      <c r="D196" s="81">
        <f t="shared" si="6"/>
        <v>46040.9</v>
      </c>
      <c r="E196" s="81">
        <f t="shared" si="6"/>
        <v>468744.27724217856</v>
      </c>
      <c r="F196" s="81">
        <f t="shared" si="6"/>
        <v>12956.1</v>
      </c>
      <c r="G196" s="81">
        <f t="shared" si="6"/>
        <v>126201.74727836676</v>
      </c>
      <c r="H196" s="81">
        <f t="shared" si="2"/>
        <v>1375.01</v>
      </c>
      <c r="I196" s="81">
        <f t="shared" si="4"/>
        <v>340018.5</v>
      </c>
    </row>
    <row r="197" spans="1:9" ht="12" customHeight="1" x14ac:dyDescent="0.2">
      <c r="A197" s="134">
        <v>2010</v>
      </c>
      <c r="B197" s="81">
        <f t="shared" si="0"/>
        <v>1186301.4901803765</v>
      </c>
      <c r="C197" s="81">
        <f t="shared" ref="C197:G206" si="7">SUM(C144,C91,C38)</f>
        <v>60793.422999999995</v>
      </c>
      <c r="D197" s="81">
        <f t="shared" si="7"/>
        <v>62805.599999999999</v>
      </c>
      <c r="E197" s="81">
        <f t="shared" si="7"/>
        <v>807891</v>
      </c>
      <c r="F197" s="81">
        <f t="shared" si="7"/>
        <v>23508.959677419356</v>
      </c>
      <c r="G197" s="81">
        <f t="shared" si="7"/>
        <v>198701.756140791</v>
      </c>
      <c r="H197" s="81">
        <f t="shared" si="2"/>
        <v>3585.31</v>
      </c>
      <c r="I197" s="81">
        <f t="shared" si="4"/>
        <v>587272</v>
      </c>
    </row>
    <row r="198" spans="1:9" ht="12" customHeight="1" x14ac:dyDescent="0.2">
      <c r="A198" s="134" t="s">
        <v>393</v>
      </c>
      <c r="B198" s="81">
        <f t="shared" si="0"/>
        <v>1004069.1424688505</v>
      </c>
      <c r="C198" s="81">
        <f t="shared" si="7"/>
        <v>69331.933000000005</v>
      </c>
      <c r="D198" s="81">
        <f t="shared" si="7"/>
        <v>66140.899999999994</v>
      </c>
      <c r="E198" s="81">
        <f t="shared" si="7"/>
        <v>668232</v>
      </c>
      <c r="F198" s="81">
        <f t="shared" si="7"/>
        <v>20838.825471698114</v>
      </c>
      <c r="G198" s="81">
        <f t="shared" si="7"/>
        <v>173059.70601141709</v>
      </c>
      <c r="H198" s="81">
        <f t="shared" si="2"/>
        <v>1262.8800000000001</v>
      </c>
      <c r="I198" s="81">
        <f t="shared" si="4"/>
        <v>473119</v>
      </c>
    </row>
    <row r="199" spans="1:9" ht="12" customHeight="1" x14ac:dyDescent="0.2">
      <c r="A199" s="134" t="s">
        <v>421</v>
      </c>
      <c r="B199" s="81">
        <f t="shared" si="0"/>
        <v>865878.58328160632</v>
      </c>
      <c r="C199" s="81">
        <f t="shared" si="7"/>
        <v>57775</v>
      </c>
      <c r="D199" s="81">
        <f t="shared" si="7"/>
        <v>64480.299999999996</v>
      </c>
      <c r="E199" s="81">
        <f t="shared" si="7"/>
        <v>583554</v>
      </c>
      <c r="F199" s="81">
        <f t="shared" si="7"/>
        <v>28480.235593220339</v>
      </c>
      <c r="G199" s="81">
        <f t="shared" si="7"/>
        <v>116431.6236778482</v>
      </c>
      <c r="H199" s="81">
        <f t="shared" si="2"/>
        <v>3424.09</v>
      </c>
      <c r="I199" s="81">
        <f t="shared" si="4"/>
        <v>453916</v>
      </c>
    </row>
    <row r="200" spans="1:9" ht="12" customHeight="1" x14ac:dyDescent="0.2">
      <c r="A200" s="134">
        <v>2013</v>
      </c>
      <c r="B200" s="81">
        <f t="shared" si="0"/>
        <v>1502416.950368061</v>
      </c>
      <c r="C200" s="81">
        <f t="shared" si="7"/>
        <v>98718.645999999993</v>
      </c>
      <c r="D200" s="81">
        <f t="shared" si="7"/>
        <v>81833.244142918076</v>
      </c>
      <c r="E200" s="81">
        <f t="shared" si="7"/>
        <v>1129218</v>
      </c>
      <c r="F200" s="81">
        <f t="shared" si="7"/>
        <v>51581.902040816327</v>
      </c>
      <c r="G200" s="81">
        <f t="shared" si="7"/>
        <v>268223.01735898777</v>
      </c>
      <c r="H200" s="81">
        <f t="shared" si="2"/>
        <v>3699.96</v>
      </c>
      <c r="I200" s="81">
        <f t="shared" si="4"/>
        <v>776279</v>
      </c>
    </row>
    <row r="201" spans="1:9" ht="12" customHeight="1" x14ac:dyDescent="0.2">
      <c r="A201" s="134">
        <v>2014</v>
      </c>
      <c r="B201" s="81">
        <f t="shared" si="0"/>
        <v>1532536.7490642122</v>
      </c>
      <c r="C201" s="81">
        <f t="shared" si="7"/>
        <v>118774.33500000001</v>
      </c>
      <c r="D201" s="81">
        <f t="shared" si="7"/>
        <v>81653.578412704373</v>
      </c>
      <c r="E201" s="81">
        <f t="shared" si="7"/>
        <v>1133398</v>
      </c>
      <c r="F201" s="81">
        <f t="shared" si="7"/>
        <v>56241.201351351352</v>
      </c>
      <c r="G201" s="81">
        <f t="shared" si="7"/>
        <v>327129.03622808063</v>
      </c>
      <c r="H201" s="81">
        <f t="shared" si="2"/>
        <v>3760.52</v>
      </c>
      <c r="I201" s="81">
        <f t="shared" si="4"/>
        <v>741725</v>
      </c>
    </row>
    <row r="202" spans="1:9" ht="12" customHeight="1" x14ac:dyDescent="0.2">
      <c r="A202" s="134">
        <v>2015</v>
      </c>
      <c r="B202" s="81">
        <f t="shared" si="0"/>
        <v>1841282.8796822799</v>
      </c>
      <c r="C202" s="81">
        <f t="shared" si="7"/>
        <v>107460.413</v>
      </c>
      <c r="D202" s="81">
        <f t="shared" si="7"/>
        <v>111588.65</v>
      </c>
      <c r="E202" s="81">
        <f t="shared" si="7"/>
        <v>1324277</v>
      </c>
      <c r="F202" s="81">
        <f t="shared" si="7"/>
        <v>58799.65</v>
      </c>
      <c r="G202" s="81">
        <f t="shared" si="7"/>
        <v>353030.54074074072</v>
      </c>
      <c r="H202" s="81">
        <f t="shared" si="2"/>
        <v>10751.89</v>
      </c>
      <c r="I202" s="81">
        <f t="shared" si="4"/>
        <v>946879</v>
      </c>
    </row>
    <row r="203" spans="1:9" ht="12" customHeight="1" x14ac:dyDescent="0.2">
      <c r="A203" s="134">
        <v>2016</v>
      </c>
      <c r="B203" s="81">
        <f t="shared" si="0"/>
        <v>1001158.5</v>
      </c>
      <c r="C203" s="81">
        <f t="shared" si="7"/>
        <v>70527.297000000006</v>
      </c>
      <c r="D203" s="81">
        <f t="shared" si="7"/>
        <v>61867</v>
      </c>
      <c r="E203" s="81">
        <f t="shared" si="7"/>
        <v>696759</v>
      </c>
      <c r="F203" s="81">
        <f t="shared" si="7"/>
        <v>34876.800000000003</v>
      </c>
      <c r="G203" s="81">
        <f t="shared" si="7"/>
        <v>174939</v>
      </c>
      <c r="H203" s="81">
        <f t="shared" si="2"/>
        <v>4233.8500000000004</v>
      </c>
      <c r="I203" s="81">
        <f t="shared" si="4"/>
        <v>519624</v>
      </c>
    </row>
    <row r="204" spans="1:9" ht="12" customHeight="1" x14ac:dyDescent="0.2">
      <c r="A204" s="134">
        <v>2017</v>
      </c>
      <c r="B204" s="81">
        <f t="shared" si="0"/>
        <v>745266.9</v>
      </c>
      <c r="C204" s="81">
        <f t="shared" si="7"/>
        <v>29054</v>
      </c>
      <c r="D204" s="81">
        <f t="shared" si="7"/>
        <v>66770.899999999994</v>
      </c>
      <c r="E204" s="81">
        <f t="shared" si="7"/>
        <v>509783</v>
      </c>
      <c r="F204" s="81">
        <f t="shared" si="7"/>
        <v>21169.5</v>
      </c>
      <c r="G204" s="81">
        <f t="shared" si="7"/>
        <v>141845</v>
      </c>
      <c r="H204" s="81">
        <f t="shared" si="2"/>
        <v>1770.84</v>
      </c>
      <c r="I204" s="81">
        <f t="shared" si="4"/>
        <v>336163</v>
      </c>
    </row>
    <row r="205" spans="1:9" ht="12" customHeight="1" x14ac:dyDescent="0.2">
      <c r="A205" s="134">
        <v>2018</v>
      </c>
      <c r="B205" s="81">
        <f t="shared" si="0"/>
        <v>495090.8</v>
      </c>
      <c r="C205" s="81">
        <f t="shared" si="7"/>
        <v>13134</v>
      </c>
      <c r="D205" s="81">
        <f t="shared" si="7"/>
        <v>31166.799999999999</v>
      </c>
      <c r="E205" s="81">
        <f t="shared" si="7"/>
        <v>334471</v>
      </c>
      <c r="F205" s="81">
        <f t="shared" si="7"/>
        <v>18342.2</v>
      </c>
      <c r="G205" s="81">
        <f t="shared" si="7"/>
        <v>76388</v>
      </c>
      <c r="H205" s="81">
        <f t="shared" si="2"/>
        <v>1335.81</v>
      </c>
      <c r="I205" s="81">
        <f t="shared" si="4"/>
        <v>256413</v>
      </c>
    </row>
    <row r="206" spans="1:9" ht="12" customHeight="1" x14ac:dyDescent="0.2">
      <c r="A206" s="134">
        <v>2019</v>
      </c>
      <c r="B206" s="81">
        <f t="shared" si="0"/>
        <v>509572</v>
      </c>
      <c r="C206" s="81">
        <f t="shared" si="7"/>
        <v>10491</v>
      </c>
      <c r="D206" s="81">
        <f t="shared" si="7"/>
        <v>23195</v>
      </c>
      <c r="E206" s="81">
        <f t="shared" si="7"/>
        <v>384147</v>
      </c>
      <c r="F206" s="81">
        <f t="shared" si="7"/>
        <v>20896</v>
      </c>
      <c r="G206" s="81">
        <f t="shared" si="7"/>
        <v>76902</v>
      </c>
      <c r="H206" s="81">
        <f t="shared" si="2"/>
        <v>1442</v>
      </c>
      <c r="I206" s="81">
        <f t="shared" si="4"/>
        <v>300077</v>
      </c>
    </row>
    <row r="207" spans="1:9" ht="12" customHeight="1" x14ac:dyDescent="0.2">
      <c r="A207" s="134">
        <v>2020</v>
      </c>
      <c r="B207" s="81">
        <f t="shared" si="0"/>
        <v>775672.45</v>
      </c>
      <c r="C207" s="81">
        <f t="shared" ref="C207:G209" si="8">SUM(C154,C101,C48)</f>
        <v>34254</v>
      </c>
      <c r="D207" s="81">
        <f t="shared" si="8"/>
        <v>41525.449999999997</v>
      </c>
      <c r="E207" s="81">
        <f t="shared" si="8"/>
        <v>547253</v>
      </c>
      <c r="F207" s="81">
        <f t="shared" si="8"/>
        <v>25660.9</v>
      </c>
      <c r="G207" s="81">
        <f t="shared" si="8"/>
        <v>120830</v>
      </c>
      <c r="H207" s="81">
        <f t="shared" si="2"/>
        <v>1772</v>
      </c>
      <c r="I207" s="81">
        <f t="shared" si="4"/>
        <v>397979</v>
      </c>
    </row>
    <row r="208" spans="1:9" ht="12" customHeight="1" x14ac:dyDescent="0.2">
      <c r="A208" s="134">
        <v>2021</v>
      </c>
      <c r="B208" s="81">
        <f t="shared" si="0"/>
        <v>682073.7</v>
      </c>
      <c r="C208" s="81">
        <f t="shared" si="8"/>
        <v>28552</v>
      </c>
      <c r="D208" s="81">
        <f t="shared" si="8"/>
        <v>48666.7</v>
      </c>
      <c r="E208" s="81">
        <f t="shared" si="8"/>
        <v>472555</v>
      </c>
      <c r="F208" s="81">
        <f t="shared" si="8"/>
        <v>24126</v>
      </c>
      <c r="G208" s="81">
        <f t="shared" si="8"/>
        <v>85787</v>
      </c>
      <c r="H208" s="81">
        <f t="shared" si="2"/>
        <v>1656</v>
      </c>
      <c r="I208" s="81">
        <f t="shared" si="4"/>
        <v>369890</v>
      </c>
    </row>
    <row r="209" spans="1:15" ht="12" customHeight="1" x14ac:dyDescent="0.2">
      <c r="A209" s="134">
        <v>2022</v>
      </c>
      <c r="B209" s="81">
        <f t="shared" si="0"/>
        <v>1043609</v>
      </c>
      <c r="C209" s="81">
        <f t="shared" si="8"/>
        <v>37313</v>
      </c>
      <c r="D209" s="81">
        <f t="shared" si="8"/>
        <v>60704.800000000003</v>
      </c>
      <c r="E209" s="81">
        <f t="shared" si="8"/>
        <v>767418</v>
      </c>
      <c r="F209" s="81">
        <f t="shared" si="8"/>
        <v>29016</v>
      </c>
      <c r="G209" s="81">
        <f t="shared" si="8"/>
        <v>213624</v>
      </c>
      <c r="H209" s="81">
        <f t="shared" si="2"/>
        <v>1230</v>
      </c>
      <c r="I209" s="81">
        <f t="shared" si="4"/>
        <v>512729</v>
      </c>
    </row>
    <row r="210" spans="1:15" ht="12" customHeight="1" x14ac:dyDescent="0.2">
      <c r="A210" s="134">
        <v>2023</v>
      </c>
      <c r="B210" s="81">
        <f t="shared" ref="B210:G211" si="9">SUM(B157,B104,B51)</f>
        <v>982870</v>
      </c>
      <c r="C210" s="81">
        <f t="shared" si="9"/>
        <v>41259</v>
      </c>
      <c r="D210" s="81">
        <f t="shared" si="9"/>
        <v>57466</v>
      </c>
      <c r="E210" s="81">
        <f t="shared" si="9"/>
        <v>729373</v>
      </c>
      <c r="F210" s="81">
        <f t="shared" si="9"/>
        <v>27338</v>
      </c>
      <c r="G210" s="81">
        <f t="shared" si="9"/>
        <v>175843</v>
      </c>
      <c r="H210" s="81">
        <f t="shared" si="2"/>
        <v>1852</v>
      </c>
      <c r="I210" s="81">
        <f t="shared" si="4"/>
        <v>443710</v>
      </c>
    </row>
    <row r="211" spans="1:15" ht="12" customHeight="1" x14ac:dyDescent="0.25">
      <c r="A211" s="134" t="s">
        <v>1200</v>
      </c>
      <c r="B211" s="81">
        <f t="shared" si="9"/>
        <v>896270</v>
      </c>
      <c r="C211" s="81" t="s">
        <v>304</v>
      </c>
      <c r="D211" s="81" t="s">
        <v>304</v>
      </c>
      <c r="E211" s="81" t="s">
        <v>304</v>
      </c>
      <c r="F211" s="81" t="s">
        <v>304</v>
      </c>
      <c r="G211" s="81" t="s">
        <v>304</v>
      </c>
      <c r="H211" s="81">
        <f t="shared" si="2"/>
        <v>1376</v>
      </c>
      <c r="I211" s="81" t="s">
        <v>304</v>
      </c>
      <c r="K211"/>
      <c r="L211"/>
      <c r="M211"/>
      <c r="N211"/>
      <c r="O211"/>
    </row>
    <row r="212" spans="1:15" ht="21.75" customHeight="1" x14ac:dyDescent="0.2">
      <c r="A212" s="1016" t="s">
        <v>882</v>
      </c>
      <c r="B212" s="1016"/>
      <c r="C212" s="1016"/>
      <c r="D212" s="1016"/>
      <c r="E212" s="1016"/>
      <c r="F212" s="1016"/>
      <c r="G212" s="1016"/>
      <c r="H212" s="1016"/>
      <c r="I212" s="1016"/>
    </row>
    <row r="213" spans="1:15" ht="25.5" customHeight="1" x14ac:dyDescent="0.2">
      <c r="A213" s="996" t="s">
        <v>883</v>
      </c>
      <c r="B213" s="996"/>
      <c r="C213" s="996"/>
      <c r="D213" s="996"/>
      <c r="E213" s="996"/>
      <c r="F213" s="996"/>
      <c r="G213" s="996"/>
      <c r="H213" s="996"/>
      <c r="I213" s="996"/>
    </row>
    <row r="214" spans="1:15" ht="11.25" customHeight="1" x14ac:dyDescent="0.2">
      <c r="A214" s="996" t="s">
        <v>912</v>
      </c>
      <c r="B214" s="996"/>
      <c r="C214" s="996"/>
      <c r="D214" s="996"/>
      <c r="E214" s="996"/>
      <c r="F214" s="996"/>
      <c r="G214" s="996"/>
      <c r="H214" s="996"/>
      <c r="I214" s="996"/>
    </row>
    <row r="215" spans="1:15" ht="11.25" customHeight="1" x14ac:dyDescent="0.2">
      <c r="A215" s="1018" t="s">
        <v>913</v>
      </c>
      <c r="B215" s="1018"/>
      <c r="C215" s="1018"/>
      <c r="D215" s="1018"/>
      <c r="E215" s="1018"/>
      <c r="F215" s="1018"/>
      <c r="G215" s="1018"/>
      <c r="H215" s="1018"/>
      <c r="I215" s="1018"/>
    </row>
    <row r="216" spans="1:15" ht="11.25" customHeight="1" x14ac:dyDescent="0.2">
      <c r="A216" s="65" t="s">
        <v>914</v>
      </c>
      <c r="B216" s="352"/>
      <c r="C216" s="352"/>
      <c r="D216" s="352"/>
      <c r="E216" s="352"/>
      <c r="F216" s="352"/>
      <c r="G216" s="352"/>
      <c r="H216" s="352"/>
      <c r="I216" s="352"/>
    </row>
    <row r="217" spans="1:15" ht="11.25" customHeight="1" x14ac:dyDescent="0.2">
      <c r="A217" s="53"/>
      <c r="B217" s="351"/>
      <c r="C217" s="351"/>
      <c r="D217" s="351"/>
      <c r="E217" s="351"/>
      <c r="F217" s="351"/>
      <c r="G217" s="351"/>
      <c r="H217" s="351"/>
      <c r="I217" s="351"/>
    </row>
    <row r="219" spans="1:15" s="315" customFormat="1" ht="12" customHeight="1" x14ac:dyDescent="0.2">
      <c r="A219" s="280"/>
      <c r="B219" s="283"/>
      <c r="C219" s="283"/>
      <c r="D219" s="283"/>
      <c r="E219" s="283"/>
      <c r="F219" s="283"/>
      <c r="G219" s="283"/>
      <c r="H219" s="283"/>
      <c r="I219" s="283"/>
    </row>
    <row r="222" spans="1:15" ht="24.75" customHeight="1" x14ac:dyDescent="0.2">
      <c r="A222" s="1075" t="s">
        <v>1019</v>
      </c>
      <c r="B222" s="1075"/>
      <c r="C222" s="1075"/>
      <c r="D222" s="1075"/>
      <c r="E222" s="1075"/>
      <c r="F222" s="1075"/>
      <c r="G222" s="1075"/>
      <c r="H222" s="1075"/>
      <c r="I222" s="1075"/>
    </row>
    <row r="223" spans="1:15" ht="12" customHeight="1" x14ac:dyDescent="0.2">
      <c r="B223" s="1031" t="s">
        <v>842</v>
      </c>
      <c r="C223" s="1058" t="s">
        <v>198</v>
      </c>
      <c r="D223" s="1058"/>
      <c r="E223" s="80"/>
      <c r="F223" s="1062" t="s">
        <v>871</v>
      </c>
      <c r="G223" s="1062"/>
      <c r="H223" s="1062"/>
      <c r="I223" s="1044" t="s">
        <v>891</v>
      </c>
    </row>
    <row r="224" spans="1:15" ht="12" customHeight="1" x14ac:dyDescent="0.2">
      <c r="A224" s="1009" t="s">
        <v>862</v>
      </c>
      <c r="B224" s="1031"/>
      <c r="C224" s="1068" t="s">
        <v>885</v>
      </c>
      <c r="D224" s="80"/>
      <c r="E224" s="1068" t="s">
        <v>60</v>
      </c>
      <c r="F224" s="698"/>
      <c r="G224" s="1068" t="s">
        <v>886</v>
      </c>
      <c r="H224" s="1070" t="s">
        <v>887</v>
      </c>
      <c r="I224" s="1044"/>
    </row>
    <row r="225" spans="1:9" ht="23.25" customHeight="1" x14ac:dyDescent="0.2">
      <c r="A225" s="1029"/>
      <c r="B225" s="1032"/>
      <c r="C225" s="1069"/>
      <c r="D225" s="388" t="s">
        <v>213</v>
      </c>
      <c r="E225" s="1069"/>
      <c r="F225" s="699" t="s">
        <v>213</v>
      </c>
      <c r="G225" s="1069"/>
      <c r="H225" s="1071"/>
      <c r="I225" s="1045"/>
    </row>
    <row r="226" spans="1:9" ht="12" customHeight="1" x14ac:dyDescent="0.2">
      <c r="A226" s="1076" t="s">
        <v>888</v>
      </c>
      <c r="B226" s="1076"/>
      <c r="C226" s="1076"/>
      <c r="D226" s="1076"/>
      <c r="E226" s="1076"/>
      <c r="F226" s="1076"/>
      <c r="G226" s="1076"/>
      <c r="H226" s="1076"/>
      <c r="I226" s="1076"/>
    </row>
    <row r="227" spans="1:9" ht="12" customHeight="1" x14ac:dyDescent="0.2">
      <c r="A227" s="90" t="s">
        <v>178</v>
      </c>
      <c r="B227" s="80">
        <f>AVERAGE(B9:B13)</f>
        <v>163659.96685187434</v>
      </c>
      <c r="C227" s="80">
        <f t="shared" ref="C227:I227" si="10">AVERAGE(C9:C13)</f>
        <v>8385.7668518743321</v>
      </c>
      <c r="D227" s="80">
        <f t="shared" si="10"/>
        <v>2232.6</v>
      </c>
      <c r="E227" s="80">
        <f t="shared" si="10"/>
        <v>68341.600000000006</v>
      </c>
      <c r="F227" s="81" t="s">
        <v>185</v>
      </c>
      <c r="G227" s="80">
        <f t="shared" si="10"/>
        <v>3569.4</v>
      </c>
      <c r="H227" s="86" t="s">
        <v>185</v>
      </c>
      <c r="I227" s="80">
        <f t="shared" si="10"/>
        <v>59410.266666666677</v>
      </c>
    </row>
    <row r="228" spans="1:9" ht="12" customHeight="1" x14ac:dyDescent="0.2">
      <c r="A228" s="90" t="s">
        <v>179</v>
      </c>
      <c r="B228" s="80">
        <f>AVERAGE(B14:B18)</f>
        <v>232000.59302229559</v>
      </c>
      <c r="C228" s="80">
        <f t="shared" ref="C228:I228" si="11">AVERAGE(C14:C18)</f>
        <v>14358.249376990338</v>
      </c>
      <c r="D228" s="80">
        <f t="shared" si="11"/>
        <v>5685.4</v>
      </c>
      <c r="E228" s="80">
        <f t="shared" si="11"/>
        <v>104433.2</v>
      </c>
      <c r="F228" s="81" t="s">
        <v>185</v>
      </c>
      <c r="G228" s="80">
        <f t="shared" si="11"/>
        <v>6957.2</v>
      </c>
      <c r="H228" s="86" t="s">
        <v>185</v>
      </c>
      <c r="I228" s="80">
        <f t="shared" si="11"/>
        <v>76913</v>
      </c>
    </row>
    <row r="229" spans="1:9" ht="12" customHeight="1" x14ac:dyDescent="0.2">
      <c r="A229" s="90" t="s">
        <v>237</v>
      </c>
      <c r="B229" s="80">
        <f>AVERAGE(B19:B23)</f>
        <v>149241</v>
      </c>
      <c r="C229" s="80">
        <f t="shared" ref="C229:I229" si="12">AVERAGE(C19:C23)</f>
        <v>4190.8472245031253</v>
      </c>
      <c r="D229" s="80">
        <f t="shared" si="12"/>
        <v>3010.2</v>
      </c>
      <c r="E229" s="80">
        <f t="shared" si="12"/>
        <v>62183</v>
      </c>
      <c r="F229" s="81" t="s">
        <v>185</v>
      </c>
      <c r="G229" s="80">
        <f t="shared" si="12"/>
        <v>3745</v>
      </c>
      <c r="H229" s="86" t="s">
        <v>185</v>
      </c>
      <c r="I229" s="80">
        <f t="shared" si="12"/>
        <v>46546.8</v>
      </c>
    </row>
    <row r="230" spans="1:9" ht="12" customHeight="1" x14ac:dyDescent="0.2">
      <c r="A230" s="90" t="s">
        <v>375</v>
      </c>
      <c r="B230" s="80">
        <f>AVERAGE(B24:B28)</f>
        <v>145344.4</v>
      </c>
      <c r="C230" s="80">
        <f t="shared" ref="C230:I230" si="13">AVERAGE(C24:C28)</f>
        <v>490.43999999999994</v>
      </c>
      <c r="D230" s="80">
        <f t="shared" si="13"/>
        <v>95.635999999999996</v>
      </c>
      <c r="E230" s="80">
        <f t="shared" si="13"/>
        <v>90675.4</v>
      </c>
      <c r="F230" s="81" t="s">
        <v>185</v>
      </c>
      <c r="G230" s="80">
        <f t="shared" si="13"/>
        <v>5359</v>
      </c>
      <c r="H230" s="86" t="s">
        <v>185</v>
      </c>
      <c r="I230" s="80">
        <f t="shared" si="13"/>
        <v>49380.2</v>
      </c>
    </row>
    <row r="231" spans="1:9" ht="12" customHeight="1" x14ac:dyDescent="0.2">
      <c r="A231" s="90" t="s">
        <v>424</v>
      </c>
      <c r="B231" s="174">
        <f>AVERAGE(B29:B33)</f>
        <v>406690.2</v>
      </c>
      <c r="C231" s="174">
        <f t="shared" ref="C231:I231" si="14">AVERAGE(C29:C33)</f>
        <v>10020.666999999998</v>
      </c>
      <c r="D231" s="174">
        <f t="shared" si="14"/>
        <v>20633.780000000002</v>
      </c>
      <c r="E231" s="174">
        <f t="shared" si="14"/>
        <v>249739.8</v>
      </c>
      <c r="F231" s="174">
        <f t="shared" si="14"/>
        <v>2330.5600000000004</v>
      </c>
      <c r="G231" s="174">
        <f t="shared" si="14"/>
        <v>26036.6</v>
      </c>
      <c r="H231" s="67">
        <f>AVERAGE(H29:H33)</f>
        <v>30</v>
      </c>
      <c r="I231" s="174">
        <f t="shared" si="14"/>
        <v>166657.60000000001</v>
      </c>
    </row>
    <row r="232" spans="1:9" ht="12" customHeight="1" x14ac:dyDescent="0.2">
      <c r="A232" s="90" t="s">
        <v>719</v>
      </c>
      <c r="B232" s="174">
        <f>AVERAGE(B34:B38)</f>
        <v>256666.6</v>
      </c>
      <c r="C232" s="174">
        <f t="shared" ref="C232:I232" si="15">AVERAGE(C34:C38)</f>
        <v>6489.0768000000007</v>
      </c>
      <c r="D232" s="174">
        <f t="shared" si="15"/>
        <v>16181.440000000002</v>
      </c>
      <c r="E232" s="174">
        <f t="shared" si="15"/>
        <v>156751.79999999999</v>
      </c>
      <c r="F232" s="174">
        <f t="shared" si="15"/>
        <v>2614.5</v>
      </c>
      <c r="G232" s="174">
        <f t="shared" si="15"/>
        <v>18294.8</v>
      </c>
      <c r="H232" s="67">
        <f t="shared" si="15"/>
        <v>2.6</v>
      </c>
      <c r="I232" s="174">
        <f t="shared" si="15"/>
        <v>108884.4</v>
      </c>
    </row>
    <row r="233" spans="1:9" ht="12" customHeight="1" x14ac:dyDescent="0.2">
      <c r="A233" s="53">
        <v>2011</v>
      </c>
      <c r="B233" s="174">
        <f t="shared" ref="B233:I233" si="16">B39</f>
        <v>319763</v>
      </c>
      <c r="C233" s="174">
        <f t="shared" si="16"/>
        <v>6229.9330000000009</v>
      </c>
      <c r="D233" s="174">
        <f t="shared" si="16"/>
        <v>12005.9</v>
      </c>
      <c r="E233" s="174">
        <f t="shared" si="16"/>
        <v>205431</v>
      </c>
      <c r="F233" s="174">
        <f t="shared" si="16"/>
        <v>4516.2</v>
      </c>
      <c r="G233" s="174">
        <f t="shared" si="16"/>
        <v>15533</v>
      </c>
      <c r="H233" s="67">
        <f t="shared" si="16"/>
        <v>0</v>
      </c>
      <c r="I233" s="174">
        <f t="shared" si="16"/>
        <v>141176</v>
      </c>
    </row>
    <row r="234" spans="1:9" ht="12" customHeight="1" x14ac:dyDescent="0.2">
      <c r="A234" s="53">
        <v>2012</v>
      </c>
      <c r="B234" s="174">
        <f t="shared" ref="B234:I244" si="17">B40</f>
        <v>295232</v>
      </c>
      <c r="C234" s="174">
        <f t="shared" si="17"/>
        <v>7121</v>
      </c>
      <c r="D234" s="174">
        <f t="shared" si="17"/>
        <v>14121.599999999999</v>
      </c>
      <c r="E234" s="174">
        <f t="shared" si="17"/>
        <v>186448</v>
      </c>
      <c r="F234" s="174">
        <f t="shared" si="17"/>
        <v>3597.3</v>
      </c>
      <c r="G234" s="174">
        <f t="shared" si="17"/>
        <v>17701</v>
      </c>
      <c r="H234" s="67">
        <f t="shared" si="17"/>
        <v>1</v>
      </c>
      <c r="I234" s="174">
        <f t="shared" si="17"/>
        <v>131984</v>
      </c>
    </row>
    <row r="235" spans="1:9" ht="12" customHeight="1" x14ac:dyDescent="0.2">
      <c r="A235" s="53">
        <v>2013</v>
      </c>
      <c r="B235" s="174">
        <f t="shared" si="17"/>
        <v>189865</v>
      </c>
      <c r="C235" s="174">
        <f t="shared" si="17"/>
        <v>3652.6460000000002</v>
      </c>
      <c r="D235" s="174">
        <f t="shared" si="17"/>
        <v>7140.5</v>
      </c>
      <c r="E235" s="174">
        <f t="shared" si="17"/>
        <v>112934</v>
      </c>
      <c r="F235" s="174">
        <f t="shared" si="17"/>
        <v>1412.5</v>
      </c>
      <c r="G235" s="174">
        <f t="shared" si="17"/>
        <v>9282</v>
      </c>
      <c r="H235" s="67">
        <f t="shared" si="17"/>
        <v>8</v>
      </c>
      <c r="I235" s="174">
        <f t="shared" si="17"/>
        <v>84648</v>
      </c>
    </row>
    <row r="236" spans="1:9" ht="12" customHeight="1" x14ac:dyDescent="0.2">
      <c r="A236" s="53">
        <v>2014</v>
      </c>
      <c r="B236" s="174">
        <f t="shared" si="17"/>
        <v>311641</v>
      </c>
      <c r="C236" s="174">
        <f t="shared" si="17"/>
        <v>5398.335</v>
      </c>
      <c r="D236" s="174">
        <f t="shared" si="17"/>
        <v>16271.5</v>
      </c>
      <c r="E236" s="174">
        <f t="shared" si="17"/>
        <v>224946</v>
      </c>
      <c r="F236" s="174">
        <f t="shared" si="17"/>
        <v>5627</v>
      </c>
      <c r="G236" s="174">
        <f t="shared" si="17"/>
        <v>24703</v>
      </c>
      <c r="H236" s="67">
        <f t="shared" si="17"/>
        <v>37</v>
      </c>
      <c r="I236" s="174">
        <f t="shared" si="17"/>
        <v>145854</v>
      </c>
    </row>
    <row r="237" spans="1:9" ht="12" customHeight="1" x14ac:dyDescent="0.2">
      <c r="A237" s="53">
        <v>2015</v>
      </c>
      <c r="B237" s="174">
        <f t="shared" si="17"/>
        <v>420388</v>
      </c>
      <c r="C237" s="174">
        <f t="shared" si="17"/>
        <v>9467.4130000000005</v>
      </c>
      <c r="D237" s="174">
        <f t="shared" si="17"/>
        <v>19955</v>
      </c>
      <c r="E237" s="174">
        <f t="shared" si="17"/>
        <v>265558</v>
      </c>
      <c r="F237" s="174">
        <f t="shared" si="17"/>
        <v>3101.1</v>
      </c>
      <c r="G237" s="174">
        <f t="shared" si="17"/>
        <v>31181</v>
      </c>
      <c r="H237" s="67">
        <f t="shared" si="17"/>
        <v>58</v>
      </c>
      <c r="I237" s="174">
        <f t="shared" si="17"/>
        <v>205381</v>
      </c>
    </row>
    <row r="238" spans="1:9" ht="12" customHeight="1" x14ac:dyDescent="0.2">
      <c r="A238" s="53">
        <v>2016</v>
      </c>
      <c r="B238" s="174">
        <f t="shared" si="17"/>
        <v>275792</v>
      </c>
      <c r="C238" s="174">
        <f t="shared" si="17"/>
        <v>4708.2970000000005</v>
      </c>
      <c r="D238" s="174">
        <f t="shared" si="17"/>
        <v>12766.5</v>
      </c>
      <c r="E238" s="174">
        <f t="shared" si="17"/>
        <v>172614</v>
      </c>
      <c r="F238" s="174">
        <f t="shared" si="17"/>
        <v>2480.4</v>
      </c>
      <c r="G238" s="174">
        <f t="shared" si="17"/>
        <v>17066</v>
      </c>
      <c r="H238" s="67">
        <f t="shared" si="17"/>
        <v>35</v>
      </c>
      <c r="I238" s="174">
        <f t="shared" si="17"/>
        <v>124730</v>
      </c>
    </row>
    <row r="239" spans="1:9" ht="12" customHeight="1" x14ac:dyDescent="0.2">
      <c r="A239" s="53">
        <v>2017</v>
      </c>
      <c r="B239" s="174">
        <f t="shared" si="17"/>
        <v>211880.9</v>
      </c>
      <c r="C239" s="174">
        <f t="shared" si="17"/>
        <v>2383</v>
      </c>
      <c r="D239" s="174">
        <f t="shared" si="17"/>
        <v>8997.9</v>
      </c>
      <c r="E239" s="174">
        <f t="shared" si="17"/>
        <v>107524</v>
      </c>
      <c r="F239" s="174">
        <f t="shared" si="17"/>
        <v>83.5</v>
      </c>
      <c r="G239" s="174">
        <f t="shared" si="17"/>
        <v>8109</v>
      </c>
      <c r="H239" s="67">
        <f t="shared" si="17"/>
        <v>35</v>
      </c>
      <c r="I239" s="174">
        <f t="shared" si="17"/>
        <v>70179</v>
      </c>
    </row>
    <row r="240" spans="1:9" ht="10.199999999999999" x14ac:dyDescent="0.2">
      <c r="A240" s="134">
        <v>2018</v>
      </c>
      <c r="B240" s="174">
        <f t="shared" si="17"/>
        <v>177823.8</v>
      </c>
      <c r="C240" s="174">
        <f t="shared" si="17"/>
        <v>1192</v>
      </c>
      <c r="D240" s="174">
        <f t="shared" si="17"/>
        <v>7488.8</v>
      </c>
      <c r="E240" s="174">
        <f t="shared" si="17"/>
        <v>108045</v>
      </c>
      <c r="F240" s="174">
        <f t="shared" si="17"/>
        <v>1345.2000000000003</v>
      </c>
      <c r="G240" s="174">
        <f t="shared" si="17"/>
        <v>10892</v>
      </c>
      <c r="H240" s="67">
        <f t="shared" si="17"/>
        <v>0</v>
      </c>
      <c r="I240" s="174">
        <f t="shared" si="17"/>
        <v>65404</v>
      </c>
    </row>
    <row r="241" spans="1:9" ht="10.199999999999999" x14ac:dyDescent="0.2">
      <c r="A241" s="134">
        <v>2019</v>
      </c>
      <c r="B241" s="174">
        <f t="shared" si="17"/>
        <v>110111</v>
      </c>
      <c r="C241" s="174">
        <f t="shared" si="17"/>
        <v>604</v>
      </c>
      <c r="D241" s="174">
        <f t="shared" si="17"/>
        <v>1717</v>
      </c>
      <c r="E241" s="174">
        <f t="shared" si="17"/>
        <v>71235</v>
      </c>
      <c r="F241" s="174">
        <f t="shared" si="17"/>
        <v>613</v>
      </c>
      <c r="G241" s="174">
        <f t="shared" si="17"/>
        <v>4702</v>
      </c>
      <c r="H241" s="67">
        <f t="shared" si="17"/>
        <v>11</v>
      </c>
      <c r="I241" s="174">
        <f t="shared" si="17"/>
        <v>43675</v>
      </c>
    </row>
    <row r="242" spans="1:9" ht="10.199999999999999" x14ac:dyDescent="0.2">
      <c r="A242" s="134">
        <v>2020</v>
      </c>
      <c r="B242" s="174">
        <f t="shared" si="17"/>
        <v>143016</v>
      </c>
      <c r="C242" s="174">
        <f t="shared" si="17"/>
        <v>398</v>
      </c>
      <c r="D242" s="174">
        <f t="shared" si="17"/>
        <v>1601</v>
      </c>
      <c r="E242" s="174">
        <f t="shared" si="17"/>
        <v>79714</v>
      </c>
      <c r="F242" s="174">
        <f t="shared" si="17"/>
        <v>878</v>
      </c>
      <c r="G242" s="174">
        <f t="shared" si="17"/>
        <v>4307</v>
      </c>
      <c r="H242" s="67">
        <f t="shared" si="17"/>
        <v>8</v>
      </c>
      <c r="I242" s="174">
        <f t="shared" si="17"/>
        <v>58931</v>
      </c>
    </row>
    <row r="243" spans="1:9" ht="10.199999999999999" x14ac:dyDescent="0.2">
      <c r="A243" s="134">
        <v>2021</v>
      </c>
      <c r="B243" s="174">
        <f t="shared" si="17"/>
        <v>153984</v>
      </c>
      <c r="C243" s="174">
        <f t="shared" si="17"/>
        <v>644</v>
      </c>
      <c r="D243" s="174">
        <f t="shared" si="17"/>
        <v>5499</v>
      </c>
      <c r="E243" s="174">
        <f t="shared" si="17"/>
        <v>87233</v>
      </c>
      <c r="F243" s="174">
        <f t="shared" si="17"/>
        <v>1251</v>
      </c>
      <c r="G243" s="174">
        <f t="shared" si="17"/>
        <v>4446</v>
      </c>
      <c r="H243" s="67">
        <f t="shared" si="17"/>
        <v>11</v>
      </c>
      <c r="I243" s="174">
        <f t="shared" si="17"/>
        <v>67617</v>
      </c>
    </row>
    <row r="244" spans="1:9" ht="10.199999999999999" x14ac:dyDescent="0.2">
      <c r="A244" s="134">
        <v>2022</v>
      </c>
      <c r="B244" s="174">
        <f t="shared" si="17"/>
        <v>287414</v>
      </c>
      <c r="C244" s="174">
        <f t="shared" si="17"/>
        <v>1841</v>
      </c>
      <c r="D244" s="174">
        <f t="shared" si="17"/>
        <v>12423</v>
      </c>
      <c r="E244" s="174">
        <f t="shared" si="17"/>
        <v>173737</v>
      </c>
      <c r="F244" s="174">
        <f t="shared" si="17"/>
        <v>2695</v>
      </c>
      <c r="G244" s="174">
        <f t="shared" si="17"/>
        <v>16307</v>
      </c>
      <c r="H244" s="67">
        <f t="shared" si="17"/>
        <v>9</v>
      </c>
      <c r="I244" s="174">
        <f t="shared" si="17"/>
        <v>134934</v>
      </c>
    </row>
    <row r="245" spans="1:9" ht="10.199999999999999" x14ac:dyDescent="0.2">
      <c r="A245" s="134">
        <v>2023</v>
      </c>
      <c r="B245" s="174">
        <f t="shared" ref="B245:I246" si="18">B51</f>
        <v>219265</v>
      </c>
      <c r="C245" s="174">
        <f t="shared" si="18"/>
        <v>1177</v>
      </c>
      <c r="D245" s="174">
        <f t="shared" si="18"/>
        <v>4474</v>
      </c>
      <c r="E245" s="174">
        <f t="shared" si="18"/>
        <v>136786</v>
      </c>
      <c r="F245" s="174">
        <f t="shared" si="18"/>
        <v>1528</v>
      </c>
      <c r="G245" s="174">
        <f t="shared" si="18"/>
        <v>12240</v>
      </c>
      <c r="H245" s="67">
        <f t="shared" si="18"/>
        <v>20</v>
      </c>
      <c r="I245" s="174">
        <f t="shared" si="18"/>
        <v>91328</v>
      </c>
    </row>
    <row r="246" spans="1:9" ht="11.4" x14ac:dyDescent="0.2">
      <c r="A246" s="134" t="s">
        <v>1200</v>
      </c>
      <c r="B246" s="174">
        <f t="shared" si="18"/>
        <v>189559</v>
      </c>
      <c r="C246" s="174">
        <f t="shared" si="18"/>
        <v>861</v>
      </c>
      <c r="D246" s="174">
        <f t="shared" si="18"/>
        <v>5597</v>
      </c>
      <c r="E246" s="174">
        <f t="shared" si="18"/>
        <v>111210</v>
      </c>
      <c r="F246" s="174">
        <f t="shared" si="18"/>
        <v>2389</v>
      </c>
      <c r="G246" s="174">
        <f t="shared" si="18"/>
        <v>6765</v>
      </c>
      <c r="H246" s="67">
        <f t="shared" si="18"/>
        <v>13</v>
      </c>
      <c r="I246" s="174">
        <f t="shared" si="18"/>
        <v>95656</v>
      </c>
    </row>
    <row r="247" spans="1:9" ht="11.4" x14ac:dyDescent="0.2">
      <c r="E247" s="673"/>
    </row>
    <row r="248" spans="1:9" ht="11.4" x14ac:dyDescent="0.2">
      <c r="A248" s="1077" t="s">
        <v>1020</v>
      </c>
      <c r="B248" s="1077"/>
      <c r="C248" s="1077"/>
      <c r="D248" s="1077"/>
      <c r="E248" s="1077"/>
      <c r="F248" s="1077"/>
      <c r="G248" s="1077"/>
      <c r="H248" s="1077"/>
      <c r="I248" s="1077"/>
    </row>
    <row r="249" spans="1:9" ht="10.199999999999999" x14ac:dyDescent="0.2">
      <c r="A249" s="90" t="s">
        <v>178</v>
      </c>
      <c r="B249" s="81">
        <f>AVERAGE(B62:B66)</f>
        <v>16709.44604427796</v>
      </c>
      <c r="C249" s="81">
        <f t="shared" ref="C249:I249" si="19">AVERAGE(C62:C66)</f>
        <v>55.230190619420718</v>
      </c>
      <c r="D249" s="81">
        <f t="shared" si="19"/>
        <v>0</v>
      </c>
      <c r="E249" s="81">
        <f t="shared" si="19"/>
        <v>16654.2</v>
      </c>
      <c r="F249" s="81" t="s">
        <v>185</v>
      </c>
      <c r="G249" s="81">
        <f t="shared" si="19"/>
        <v>973.2</v>
      </c>
      <c r="H249" s="81" t="s">
        <v>185</v>
      </c>
      <c r="I249" s="81">
        <f t="shared" si="19"/>
        <v>10009.799999999999</v>
      </c>
    </row>
    <row r="250" spans="1:9" ht="10.199999999999999" x14ac:dyDescent="0.2">
      <c r="A250" s="90" t="s">
        <v>179</v>
      </c>
      <c r="B250" s="81">
        <f>AVERAGE(B67:B71)</f>
        <v>21036.184478387157</v>
      </c>
      <c r="C250" s="81">
        <f t="shared" ref="C250:I250" si="20">AVERAGE(C67:C71)</f>
        <v>71.071809479376753</v>
      </c>
      <c r="D250" s="81">
        <f t="shared" si="20"/>
        <v>7.76</v>
      </c>
      <c r="E250" s="81">
        <f t="shared" si="20"/>
        <v>20957.400000000001</v>
      </c>
      <c r="F250" s="81" t="s">
        <v>185</v>
      </c>
      <c r="G250" s="81">
        <f t="shared" si="20"/>
        <v>901.6</v>
      </c>
      <c r="H250" s="81" t="s">
        <v>185</v>
      </c>
      <c r="I250" s="81">
        <f t="shared" si="20"/>
        <v>14563</v>
      </c>
    </row>
    <row r="251" spans="1:9" ht="10.199999999999999" x14ac:dyDescent="0.2">
      <c r="A251" s="90" t="s">
        <v>237</v>
      </c>
      <c r="B251" s="81">
        <f>AVERAGE(B72:B76)</f>
        <v>12983.675001383561</v>
      </c>
      <c r="C251" s="81">
        <f t="shared" ref="C251:I251" si="21">AVERAGE(C72:C76)</f>
        <v>29.591814246941482</v>
      </c>
      <c r="D251" s="81">
        <f t="shared" si="21"/>
        <v>14.860000000000003</v>
      </c>
      <c r="E251" s="81">
        <f t="shared" si="21"/>
        <v>12939.2</v>
      </c>
      <c r="F251" s="81" t="s">
        <v>185</v>
      </c>
      <c r="G251" s="81">
        <f t="shared" si="21"/>
        <v>226.6</v>
      </c>
      <c r="H251" s="81" t="s">
        <v>185</v>
      </c>
      <c r="I251" s="81">
        <f t="shared" si="21"/>
        <v>10747.8</v>
      </c>
    </row>
    <row r="252" spans="1:9" ht="10.199999999999999" x14ac:dyDescent="0.2">
      <c r="A252" s="90" t="s">
        <v>375</v>
      </c>
      <c r="B252" s="81">
        <f>AVERAGE(B77:B81)</f>
        <v>17957.440000000002</v>
      </c>
      <c r="C252" s="81">
        <f t="shared" ref="C252:I252" si="22">AVERAGE(C77:C81)</f>
        <v>4.58</v>
      </c>
      <c r="D252" s="81">
        <f t="shared" si="22"/>
        <v>28.879999999999995</v>
      </c>
      <c r="E252" s="81">
        <f t="shared" si="22"/>
        <v>17923.8</v>
      </c>
      <c r="F252" s="81" t="s">
        <v>185</v>
      </c>
      <c r="G252" s="81">
        <f t="shared" si="22"/>
        <v>316.60000000000002</v>
      </c>
      <c r="H252" s="81">
        <f t="shared" si="22"/>
        <v>96.2</v>
      </c>
      <c r="I252" s="81">
        <f t="shared" si="22"/>
        <v>13902.2</v>
      </c>
    </row>
    <row r="253" spans="1:9" ht="10.199999999999999" x14ac:dyDescent="0.2">
      <c r="A253" s="90" t="s">
        <v>424</v>
      </c>
      <c r="B253" s="81">
        <f t="shared" ref="B253:I253" si="23">AVERAGE(B82:B86)</f>
        <v>70287.495999999999</v>
      </c>
      <c r="C253" s="81">
        <f t="shared" si="23"/>
        <v>610.89599999999996</v>
      </c>
      <c r="D253" s="81">
        <f t="shared" si="23"/>
        <v>1264.3799999999999</v>
      </c>
      <c r="E253" s="81">
        <f t="shared" si="23"/>
        <v>68412</v>
      </c>
      <c r="F253" s="81">
        <f t="shared" si="23"/>
        <v>264.85636363636365</v>
      </c>
      <c r="G253" s="81">
        <f t="shared" si="23"/>
        <v>4623.6000000000004</v>
      </c>
      <c r="H253" s="81">
        <f t="shared" si="23"/>
        <v>2201.8000000000002</v>
      </c>
      <c r="I253" s="81">
        <f t="shared" si="23"/>
        <v>66711.199999999997</v>
      </c>
    </row>
    <row r="254" spans="1:9" ht="10.199999999999999" x14ac:dyDescent="0.2">
      <c r="A254" s="90" t="s">
        <v>719</v>
      </c>
      <c r="B254" s="81">
        <f>AVERAGE(B87:B91)</f>
        <v>59227.4</v>
      </c>
      <c r="C254" s="81">
        <f t="shared" ref="C254:I254" si="24">AVERAGE(C87:C91)</f>
        <v>2933</v>
      </c>
      <c r="D254" s="81">
        <f t="shared" si="24"/>
        <v>2871.7599999999998</v>
      </c>
      <c r="E254" s="81">
        <f t="shared" si="24"/>
        <v>53422.6</v>
      </c>
      <c r="F254" s="81">
        <f t="shared" si="24"/>
        <v>518.11193548387098</v>
      </c>
      <c r="G254" s="81">
        <f t="shared" si="24"/>
        <v>11634.4</v>
      </c>
      <c r="H254" s="81">
        <f t="shared" si="24"/>
        <v>1983.2639999999999</v>
      </c>
      <c r="I254" s="81">
        <f t="shared" si="24"/>
        <v>43945.8</v>
      </c>
    </row>
    <row r="255" spans="1:9" ht="10.199999999999999" x14ac:dyDescent="0.2">
      <c r="A255" s="53">
        <v>2011</v>
      </c>
      <c r="B255" s="176">
        <f t="shared" ref="B255:I255" si="25">B92</f>
        <v>80574</v>
      </c>
      <c r="C255" s="176">
        <f t="shared" si="25"/>
        <v>5004</v>
      </c>
      <c r="D255" s="176">
        <f t="shared" si="25"/>
        <v>5576</v>
      </c>
      <c r="E255" s="176">
        <f t="shared" si="25"/>
        <v>69994</v>
      </c>
      <c r="F255" s="176">
        <f t="shared" si="25"/>
        <v>388.62547169811319</v>
      </c>
      <c r="G255" s="176">
        <f t="shared" si="25"/>
        <v>20645</v>
      </c>
      <c r="H255" s="176">
        <f t="shared" si="25"/>
        <v>1262.8800000000001</v>
      </c>
      <c r="I255" s="176">
        <f t="shared" si="25"/>
        <v>44432</v>
      </c>
    </row>
    <row r="256" spans="1:9" ht="10.199999999999999" x14ac:dyDescent="0.2">
      <c r="A256" s="53">
        <v>2012</v>
      </c>
      <c r="B256" s="176">
        <f t="shared" ref="B256:I256" si="26">B93</f>
        <v>58299.7</v>
      </c>
      <c r="C256" s="176">
        <f t="shared" si="26"/>
        <v>1715</v>
      </c>
      <c r="D256" s="176">
        <f t="shared" si="26"/>
        <v>3280.7</v>
      </c>
      <c r="E256" s="176">
        <f t="shared" si="26"/>
        <v>53304</v>
      </c>
      <c r="F256" s="176">
        <f t="shared" si="26"/>
        <v>295.935593220339</v>
      </c>
      <c r="G256" s="176">
        <f t="shared" si="26"/>
        <v>7824</v>
      </c>
      <c r="H256" s="176">
        <f t="shared" si="26"/>
        <v>3423.09</v>
      </c>
      <c r="I256" s="176">
        <f t="shared" si="26"/>
        <v>52184</v>
      </c>
    </row>
    <row r="257" spans="1:9" ht="10.199999999999999" x14ac:dyDescent="0.2">
      <c r="A257" s="53">
        <v>2013</v>
      </c>
      <c r="B257" s="176">
        <f t="shared" ref="B257:I257" si="27">B94</f>
        <v>67603.199999999997</v>
      </c>
      <c r="C257" s="176">
        <f t="shared" si="27"/>
        <v>1987</v>
      </c>
      <c r="D257" s="176">
        <f t="shared" si="27"/>
        <v>2058.1999999999998</v>
      </c>
      <c r="E257" s="176">
        <f t="shared" si="27"/>
        <v>63508</v>
      </c>
      <c r="F257" s="176">
        <f t="shared" si="27"/>
        <v>324.40204081632658</v>
      </c>
      <c r="G257" s="176">
        <f t="shared" si="27"/>
        <v>13397</v>
      </c>
      <c r="H257" s="176">
        <f t="shared" si="27"/>
        <v>3691.96</v>
      </c>
      <c r="I257" s="176">
        <f t="shared" si="27"/>
        <v>68380</v>
      </c>
    </row>
    <row r="258" spans="1:9" ht="10.199999999999999" x14ac:dyDescent="0.2">
      <c r="A258" s="53">
        <v>2014</v>
      </c>
      <c r="B258" s="176">
        <f t="shared" ref="B258:I258" si="28">B95</f>
        <v>78254.45</v>
      </c>
      <c r="C258" s="176">
        <f t="shared" si="28"/>
        <v>2788</v>
      </c>
      <c r="D258" s="176">
        <f t="shared" si="28"/>
        <v>2385.4499999999998</v>
      </c>
      <c r="E258" s="176">
        <f t="shared" si="28"/>
        <v>72871</v>
      </c>
      <c r="F258" s="176">
        <f t="shared" si="28"/>
        <v>453.20135135135138</v>
      </c>
      <c r="G258" s="176">
        <f t="shared" si="28"/>
        <v>19389</v>
      </c>
      <c r="H258" s="176">
        <f t="shared" si="28"/>
        <v>3723.52</v>
      </c>
      <c r="I258" s="176">
        <f t="shared" si="28"/>
        <v>77982</v>
      </c>
    </row>
    <row r="259" spans="1:9" ht="10.199999999999999" x14ac:dyDescent="0.2">
      <c r="A259" s="53">
        <v>2015</v>
      </c>
      <c r="B259" s="176">
        <f t="shared" ref="B259:I259" si="29">B96</f>
        <v>126881.65</v>
      </c>
      <c r="C259" s="176">
        <f t="shared" si="29"/>
        <v>4043</v>
      </c>
      <c r="D259" s="176">
        <f t="shared" si="29"/>
        <v>6151.65</v>
      </c>
      <c r="E259" s="176">
        <f t="shared" si="29"/>
        <v>116657</v>
      </c>
      <c r="F259" s="176">
        <f t="shared" si="29"/>
        <v>785.55000000000007</v>
      </c>
      <c r="G259" s="176">
        <f t="shared" si="29"/>
        <v>37763</v>
      </c>
      <c r="H259" s="176">
        <f t="shared" si="29"/>
        <v>10693.89</v>
      </c>
      <c r="I259" s="176">
        <f t="shared" si="29"/>
        <v>88691</v>
      </c>
    </row>
    <row r="260" spans="1:9" ht="10.199999999999999" x14ac:dyDescent="0.2">
      <c r="A260" s="53">
        <v>2016</v>
      </c>
      <c r="B260" s="176">
        <f t="shared" ref="B260:I260" si="30">B97</f>
        <v>91047.5</v>
      </c>
      <c r="C260" s="176">
        <f t="shared" si="30"/>
        <v>3050</v>
      </c>
      <c r="D260" s="176">
        <f t="shared" si="30"/>
        <v>3705.5</v>
      </c>
      <c r="E260" s="176">
        <f t="shared" si="30"/>
        <v>84192</v>
      </c>
      <c r="F260" s="176">
        <f t="shared" si="30"/>
        <v>565.4</v>
      </c>
      <c r="G260" s="176">
        <f t="shared" si="30"/>
        <v>20515</v>
      </c>
      <c r="H260" s="176">
        <f t="shared" si="30"/>
        <v>4198.8500000000004</v>
      </c>
      <c r="I260" s="176">
        <f t="shared" si="30"/>
        <v>79253</v>
      </c>
    </row>
    <row r="261" spans="1:9" ht="10.199999999999999" x14ac:dyDescent="0.2">
      <c r="A261" s="53">
        <v>2017</v>
      </c>
      <c r="B261" s="176">
        <f t="shared" ref="B261:I261" si="31">B98</f>
        <v>68204</v>
      </c>
      <c r="C261" s="176">
        <f t="shared" si="31"/>
        <v>47</v>
      </c>
      <c r="D261" s="176">
        <f t="shared" si="31"/>
        <v>3853</v>
      </c>
      <c r="E261" s="176">
        <f t="shared" si="31"/>
        <v>64144</v>
      </c>
      <c r="F261" s="176">
        <f t="shared" si="31"/>
        <v>262</v>
      </c>
      <c r="G261" s="176">
        <f t="shared" si="31"/>
        <v>16328</v>
      </c>
      <c r="H261" s="176">
        <f t="shared" si="31"/>
        <v>1735.84</v>
      </c>
      <c r="I261" s="176">
        <f t="shared" si="31"/>
        <v>56265</v>
      </c>
    </row>
    <row r="262" spans="1:9" ht="10.199999999999999" x14ac:dyDescent="0.2">
      <c r="A262" s="134">
        <v>2018</v>
      </c>
      <c r="B262" s="176">
        <f t="shared" ref="B262:I262" si="32">B99</f>
        <v>42120</v>
      </c>
      <c r="C262" s="176">
        <f t="shared" si="32"/>
        <v>24</v>
      </c>
      <c r="D262" s="176">
        <f t="shared" si="32"/>
        <v>1140</v>
      </c>
      <c r="E262" s="176">
        <f t="shared" si="32"/>
        <v>40906</v>
      </c>
      <c r="F262" s="176">
        <f t="shared" si="32"/>
        <v>134</v>
      </c>
      <c r="G262" s="176">
        <f t="shared" si="32"/>
        <v>9498</v>
      </c>
      <c r="H262" s="176">
        <f t="shared" si="32"/>
        <v>1335.81</v>
      </c>
      <c r="I262" s="176">
        <f t="shared" si="32"/>
        <v>38816</v>
      </c>
    </row>
    <row r="263" spans="1:9" ht="10.199999999999999" x14ac:dyDescent="0.2">
      <c r="A263" s="134">
        <v>2019</v>
      </c>
      <c r="B263" s="176">
        <f t="shared" ref="B263:I263" si="33">B100</f>
        <v>34556</v>
      </c>
      <c r="C263" s="176">
        <f t="shared" si="33"/>
        <v>23</v>
      </c>
      <c r="D263" s="176">
        <f t="shared" si="33"/>
        <v>74</v>
      </c>
      <c r="E263" s="176">
        <f t="shared" si="33"/>
        <v>34472</v>
      </c>
      <c r="F263" s="176">
        <f t="shared" si="33"/>
        <v>6</v>
      </c>
      <c r="G263" s="176">
        <f t="shared" si="33"/>
        <v>5637</v>
      </c>
      <c r="H263" s="176">
        <f t="shared" si="33"/>
        <v>1431</v>
      </c>
      <c r="I263" s="176">
        <f t="shared" si="33"/>
        <v>41090</v>
      </c>
    </row>
    <row r="264" spans="1:9" ht="10.199999999999999" x14ac:dyDescent="0.2">
      <c r="A264" s="134">
        <v>2020</v>
      </c>
      <c r="B264" s="176">
        <f t="shared" ref="B264:I264" si="34">B101</f>
        <v>65466.45</v>
      </c>
      <c r="C264" s="176">
        <f t="shared" si="34"/>
        <v>13</v>
      </c>
      <c r="D264" s="176">
        <f t="shared" si="34"/>
        <v>1389.45</v>
      </c>
      <c r="E264" s="176">
        <f t="shared" si="34"/>
        <v>64064</v>
      </c>
      <c r="F264" s="176">
        <f t="shared" si="34"/>
        <v>171.9</v>
      </c>
      <c r="G264" s="176">
        <f t="shared" si="34"/>
        <v>8410</v>
      </c>
      <c r="H264" s="176">
        <f t="shared" si="34"/>
        <v>1764</v>
      </c>
      <c r="I264" s="176">
        <f t="shared" si="34"/>
        <v>70654</v>
      </c>
    </row>
    <row r="265" spans="1:9" ht="10.199999999999999" x14ac:dyDescent="0.2">
      <c r="A265" s="134">
        <v>2021</v>
      </c>
      <c r="B265" s="176">
        <f t="shared" ref="B265:I265" si="35">B102</f>
        <v>56799.7</v>
      </c>
      <c r="C265" s="176">
        <f t="shared" si="35"/>
        <v>7</v>
      </c>
      <c r="D265" s="176">
        <f t="shared" si="35"/>
        <v>2283.6999999999998</v>
      </c>
      <c r="E265" s="176">
        <f t="shared" si="35"/>
        <v>54489</v>
      </c>
      <c r="F265" s="176">
        <f t="shared" si="35"/>
        <v>102</v>
      </c>
      <c r="G265" s="176">
        <f t="shared" si="35"/>
        <v>11225</v>
      </c>
      <c r="H265" s="176">
        <f t="shared" si="35"/>
        <v>1645</v>
      </c>
      <c r="I265" s="176">
        <f t="shared" si="35"/>
        <v>52076</v>
      </c>
    </row>
    <row r="266" spans="1:9" ht="10.199999999999999" x14ac:dyDescent="0.2">
      <c r="A266" s="134">
        <v>2022</v>
      </c>
      <c r="B266" s="176">
        <f t="shared" ref="B266:I266" si="36">B103</f>
        <v>78494</v>
      </c>
      <c r="C266" s="176">
        <f t="shared" si="36"/>
        <v>65</v>
      </c>
      <c r="D266" s="176">
        <f t="shared" si="36"/>
        <v>3548.8</v>
      </c>
      <c r="E266" s="176">
        <f t="shared" si="36"/>
        <v>74810</v>
      </c>
      <c r="F266" s="176">
        <f t="shared" si="36"/>
        <v>302</v>
      </c>
      <c r="G266" s="176">
        <f t="shared" si="36"/>
        <v>16086</v>
      </c>
      <c r="H266" s="176">
        <f t="shared" si="36"/>
        <v>1221</v>
      </c>
      <c r="I266" s="176">
        <f t="shared" si="36"/>
        <v>64497</v>
      </c>
    </row>
    <row r="267" spans="1:9" ht="10.199999999999999" x14ac:dyDescent="0.2">
      <c r="A267" s="134">
        <v>2023</v>
      </c>
      <c r="B267" s="176">
        <f t="shared" ref="B267:I268" si="37">B104</f>
        <v>54722</v>
      </c>
      <c r="C267" s="176">
        <f t="shared" si="37"/>
        <v>51</v>
      </c>
      <c r="D267" s="176">
        <f t="shared" si="37"/>
        <v>2162</v>
      </c>
      <c r="E267" s="176">
        <f t="shared" si="37"/>
        <v>52439</v>
      </c>
      <c r="F267" s="176">
        <f t="shared" si="37"/>
        <v>136</v>
      </c>
      <c r="G267" s="176">
        <f t="shared" si="37"/>
        <v>11002</v>
      </c>
      <c r="H267" s="176">
        <f t="shared" si="37"/>
        <v>1832</v>
      </c>
      <c r="I267" s="176">
        <f t="shared" si="37"/>
        <v>49410</v>
      </c>
    </row>
    <row r="268" spans="1:9" ht="11.4" x14ac:dyDescent="0.2">
      <c r="A268" s="134" t="s">
        <v>1200</v>
      </c>
      <c r="B268" s="176">
        <f t="shared" si="37"/>
        <v>42511</v>
      </c>
      <c r="C268" s="176">
        <f t="shared" si="37"/>
        <v>0</v>
      </c>
      <c r="D268" s="176">
        <f t="shared" si="37"/>
        <v>899</v>
      </c>
      <c r="E268" s="176">
        <f t="shared" si="37"/>
        <v>41562</v>
      </c>
      <c r="F268" s="176">
        <f t="shared" si="37"/>
        <v>122</v>
      </c>
      <c r="G268" s="176">
        <f t="shared" si="37"/>
        <v>6999</v>
      </c>
      <c r="H268" s="176">
        <f t="shared" si="37"/>
        <v>1363</v>
      </c>
      <c r="I268" s="176">
        <f t="shared" si="37"/>
        <v>41142</v>
      </c>
    </row>
    <row r="269" spans="1:9" ht="10.199999999999999" x14ac:dyDescent="0.2">
      <c r="A269" s="53"/>
      <c r="B269" s="176"/>
      <c r="D269" s="176"/>
      <c r="E269" s="176"/>
      <c r="F269" s="176"/>
      <c r="G269" s="81"/>
      <c r="H269" s="176"/>
      <c r="I269" s="176"/>
    </row>
    <row r="270" spans="1:9" ht="24.75" customHeight="1" x14ac:dyDescent="0.2">
      <c r="A270" s="1075" t="s">
        <v>1021</v>
      </c>
      <c r="B270" s="1075"/>
      <c r="C270" s="1075"/>
      <c r="D270" s="1075"/>
      <c r="E270" s="1075"/>
      <c r="F270" s="1075"/>
      <c r="G270" s="1075"/>
      <c r="H270" s="1075"/>
      <c r="I270" s="1075"/>
    </row>
    <row r="271" spans="1:9" ht="10.199999999999999" x14ac:dyDescent="0.2">
      <c r="I271" s="1072" t="s">
        <v>891</v>
      </c>
    </row>
    <row r="272" spans="1:9" ht="11.25" customHeight="1" x14ac:dyDescent="0.2">
      <c r="B272" s="1031" t="s">
        <v>842</v>
      </c>
      <c r="C272" s="1058" t="s">
        <v>198</v>
      </c>
      <c r="D272" s="1058"/>
      <c r="E272" s="80"/>
      <c r="F272" s="1062" t="s">
        <v>871</v>
      </c>
      <c r="G272" s="1062"/>
      <c r="H272" s="1062"/>
      <c r="I272" s="1044"/>
    </row>
    <row r="273" spans="1:9" ht="11.25" customHeight="1" x14ac:dyDescent="0.2">
      <c r="A273" s="1009" t="s">
        <v>850</v>
      </c>
      <c r="B273" s="1031"/>
      <c r="C273" s="1044" t="s">
        <v>885</v>
      </c>
      <c r="D273" s="80"/>
      <c r="E273" s="1044" t="s">
        <v>60</v>
      </c>
      <c r="F273" s="80"/>
      <c r="G273" s="1044" t="s">
        <v>886</v>
      </c>
      <c r="H273" s="1031" t="s">
        <v>887</v>
      </c>
      <c r="I273" s="1044"/>
    </row>
    <row r="274" spans="1:9" ht="10.199999999999999" x14ac:dyDescent="0.2">
      <c r="A274" s="1029"/>
      <c r="B274" s="1032"/>
      <c r="C274" s="1045"/>
      <c r="D274" s="388" t="s">
        <v>213</v>
      </c>
      <c r="E274" s="1045"/>
      <c r="F274" s="403" t="s">
        <v>213</v>
      </c>
      <c r="G274" s="1045"/>
      <c r="H274" s="1032"/>
      <c r="I274" s="1045"/>
    </row>
    <row r="275" spans="1:9" ht="11.4" x14ac:dyDescent="0.2">
      <c r="A275" s="1076" t="s">
        <v>889</v>
      </c>
      <c r="B275" s="1076"/>
      <c r="C275" s="1076"/>
      <c r="D275" s="1076"/>
      <c r="E275" s="1076"/>
      <c r="F275" s="1076"/>
      <c r="G275" s="1076"/>
      <c r="H275" s="1076"/>
      <c r="I275" s="1076"/>
    </row>
    <row r="276" spans="1:9" ht="10.199999999999999" x14ac:dyDescent="0.2">
      <c r="A276" s="90" t="s">
        <v>178</v>
      </c>
      <c r="B276" s="81">
        <f>AVERAGE(B115:B119)</f>
        <v>306885.59999999998</v>
      </c>
      <c r="C276" s="81">
        <f t="shared" ref="C276:I276" si="38">AVERAGE(C115:C119)</f>
        <v>52511</v>
      </c>
      <c r="D276" s="81">
        <f t="shared" si="38"/>
        <v>9486</v>
      </c>
      <c r="E276" s="81">
        <f t="shared" si="38"/>
        <v>147840</v>
      </c>
      <c r="F276" s="81" t="s">
        <v>304</v>
      </c>
      <c r="G276" s="81">
        <f t="shared" si="38"/>
        <v>53688.2</v>
      </c>
      <c r="H276" s="176" t="str">
        <f t="shared" ref="H276:H281" si="39">H135</f>
        <v>NA</v>
      </c>
      <c r="I276" s="81">
        <f t="shared" si="38"/>
        <v>115122.8699329192</v>
      </c>
    </row>
    <row r="277" spans="1:9" ht="10.199999999999999" x14ac:dyDescent="0.2">
      <c r="A277" s="90" t="s">
        <v>179</v>
      </c>
      <c r="B277" s="81">
        <f>AVERAGE(B120:B124)</f>
        <v>601513.0430654583</v>
      </c>
      <c r="C277" s="81">
        <f t="shared" ref="C277:I277" si="40">AVERAGE(C120:C124)</f>
        <v>195448.2</v>
      </c>
      <c r="D277" s="81">
        <f t="shared" si="40"/>
        <v>34650.199999999997</v>
      </c>
      <c r="E277" s="81">
        <f t="shared" si="40"/>
        <v>257316.6</v>
      </c>
      <c r="F277" s="81">
        <f t="shared" si="40"/>
        <v>2466.6</v>
      </c>
      <c r="G277" s="81">
        <f t="shared" si="40"/>
        <v>123461.9</v>
      </c>
      <c r="H277" s="176" t="str">
        <f t="shared" si="39"/>
        <v>NA</v>
      </c>
      <c r="I277" s="81">
        <f t="shared" si="40"/>
        <v>133477.2566328856</v>
      </c>
    </row>
    <row r="278" spans="1:9" ht="10.199999999999999" x14ac:dyDescent="0.2">
      <c r="A278" s="90" t="s">
        <v>237</v>
      </c>
      <c r="B278" s="81">
        <f>AVERAGE(B125:B129)</f>
        <v>238127.03915436254</v>
      </c>
      <c r="C278" s="81">
        <f t="shared" ref="C278:I278" si="41">AVERAGE(C125:C129)</f>
        <v>15420.6</v>
      </c>
      <c r="D278" s="81">
        <f t="shared" si="41"/>
        <v>10672.8</v>
      </c>
      <c r="E278" s="81">
        <f t="shared" si="41"/>
        <v>143952</v>
      </c>
      <c r="F278" s="81">
        <f t="shared" si="41"/>
        <v>4734.6000000000004</v>
      </c>
      <c r="G278" s="81">
        <f t="shared" si="41"/>
        <v>38424.468000000001</v>
      </c>
      <c r="H278" s="176" t="str">
        <f t="shared" si="39"/>
        <v>NA</v>
      </c>
      <c r="I278" s="81">
        <f t="shared" si="41"/>
        <v>94866</v>
      </c>
    </row>
    <row r="279" spans="1:9" ht="10.199999999999999" x14ac:dyDescent="0.2">
      <c r="A279" s="90" t="s">
        <v>375</v>
      </c>
      <c r="B279" s="81">
        <f>AVERAGE(B130:B134)</f>
        <v>291416.53084276617</v>
      </c>
      <c r="C279" s="81">
        <f t="shared" ref="C279:I279" si="42">AVERAGE(C130:C134)</f>
        <v>8604</v>
      </c>
      <c r="D279" s="81">
        <f t="shared" si="42"/>
        <v>16479.599999999999</v>
      </c>
      <c r="E279" s="81">
        <f t="shared" si="42"/>
        <v>206661.8</v>
      </c>
      <c r="F279" s="81">
        <f t="shared" si="42"/>
        <v>7006.2</v>
      </c>
      <c r="G279" s="81">
        <f t="shared" si="42"/>
        <v>60688.945701360281</v>
      </c>
      <c r="H279" s="176" t="str">
        <f t="shared" si="39"/>
        <v>NA</v>
      </c>
      <c r="I279" s="81">
        <f t="shared" si="42"/>
        <v>112779.8</v>
      </c>
    </row>
    <row r="280" spans="1:9" ht="10.199999999999999" x14ac:dyDescent="0.2">
      <c r="A280" s="90" t="s">
        <v>424</v>
      </c>
      <c r="B280" s="81">
        <f>AVERAGE(B135:B139)</f>
        <v>705342.18453169416</v>
      </c>
      <c r="C280" s="81">
        <f t="shared" ref="C280:I280" si="43">AVERAGE(C135:C139)</f>
        <v>40323</v>
      </c>
      <c r="D280" s="81">
        <f t="shared" si="43"/>
        <v>39694.340000000004</v>
      </c>
      <c r="E280" s="81">
        <f t="shared" si="43"/>
        <v>488034.4</v>
      </c>
      <c r="F280" s="81">
        <f t="shared" si="43"/>
        <v>13903.8</v>
      </c>
      <c r="G280" s="81">
        <f t="shared" si="43"/>
        <v>121795.979756249</v>
      </c>
      <c r="H280" s="176" t="str">
        <f t="shared" si="39"/>
        <v>NA</v>
      </c>
      <c r="I280" s="81">
        <f t="shared" si="43"/>
        <v>358475.6</v>
      </c>
    </row>
    <row r="281" spans="1:9" ht="10.199999999999999" x14ac:dyDescent="0.2">
      <c r="A281" s="90" t="s">
        <v>719</v>
      </c>
      <c r="B281" s="81">
        <f>AVERAGE(B140:B144)</f>
        <v>426257.81973096431</v>
      </c>
      <c r="C281" s="81">
        <f t="shared" ref="C281:I281" si="44">AVERAGE(C140:C144)</f>
        <v>29046</v>
      </c>
      <c r="D281" s="81">
        <f t="shared" si="44"/>
        <v>22599.4</v>
      </c>
      <c r="E281" s="81">
        <f t="shared" si="44"/>
        <v>276173.05544843571</v>
      </c>
      <c r="F281" s="81">
        <f t="shared" si="44"/>
        <v>10799</v>
      </c>
      <c r="G281" s="81">
        <f t="shared" si="44"/>
        <v>93453.964791416322</v>
      </c>
      <c r="H281" s="81" t="str">
        <f t="shared" si="39"/>
        <v>NA</v>
      </c>
      <c r="I281" s="81">
        <f t="shared" si="44"/>
        <v>204153.61799999999</v>
      </c>
    </row>
    <row r="282" spans="1:9" ht="10.199999999999999" x14ac:dyDescent="0.2">
      <c r="A282" s="53">
        <v>2011</v>
      </c>
      <c r="B282" s="176">
        <f t="shared" ref="B282:I282" si="45">B145</f>
        <v>603732.14246885048</v>
      </c>
      <c r="C282" s="176">
        <f t="shared" si="45"/>
        <v>58098</v>
      </c>
      <c r="D282" s="176">
        <f t="shared" si="45"/>
        <v>48559</v>
      </c>
      <c r="E282" s="176">
        <f t="shared" si="45"/>
        <v>392807</v>
      </c>
      <c r="F282" s="176">
        <f t="shared" si="45"/>
        <v>15934</v>
      </c>
      <c r="G282" s="176">
        <f t="shared" si="45"/>
        <v>136881.70601141709</v>
      </c>
      <c r="H282" s="176" t="str">
        <f t="shared" si="45"/>
        <v>NA</v>
      </c>
      <c r="I282" s="176">
        <f t="shared" si="45"/>
        <v>287511</v>
      </c>
    </row>
    <row r="283" spans="1:9" ht="10.199999999999999" x14ac:dyDescent="0.2">
      <c r="A283" s="53">
        <v>2012</v>
      </c>
      <c r="B283" s="176">
        <f t="shared" ref="B283:I283" si="46">B146</f>
        <v>512346.88328160637</v>
      </c>
      <c r="C283" s="176">
        <f t="shared" si="46"/>
        <v>48939</v>
      </c>
      <c r="D283" s="176">
        <f t="shared" si="46"/>
        <v>47078</v>
      </c>
      <c r="E283" s="176">
        <f t="shared" si="46"/>
        <v>343802</v>
      </c>
      <c r="F283" s="176">
        <f t="shared" si="46"/>
        <v>24587</v>
      </c>
      <c r="G283" s="176">
        <f t="shared" si="46"/>
        <v>90906.623677848198</v>
      </c>
      <c r="H283" s="176" t="str">
        <f t="shared" si="46"/>
        <v>NA</v>
      </c>
      <c r="I283" s="176">
        <f t="shared" si="46"/>
        <v>269748</v>
      </c>
    </row>
    <row r="284" spans="1:9" ht="10.199999999999999" x14ac:dyDescent="0.2">
      <c r="A284" s="53">
        <v>2013</v>
      </c>
      <c r="B284" s="176">
        <f t="shared" ref="B284:I284" si="47">B147</f>
        <v>1244948.750368061</v>
      </c>
      <c r="C284" s="176">
        <f t="shared" si="47"/>
        <v>93079</v>
      </c>
      <c r="D284" s="176">
        <f t="shared" si="47"/>
        <v>72634.544142918079</v>
      </c>
      <c r="E284" s="176">
        <f t="shared" si="47"/>
        <v>952776</v>
      </c>
      <c r="F284" s="176">
        <f t="shared" si="47"/>
        <v>49845</v>
      </c>
      <c r="G284" s="176">
        <f t="shared" si="47"/>
        <v>245544.01735898777</v>
      </c>
      <c r="H284" s="176" t="str">
        <f t="shared" si="47"/>
        <v>NA</v>
      </c>
      <c r="I284" s="176">
        <f t="shared" si="47"/>
        <v>623251</v>
      </c>
    </row>
    <row r="285" spans="1:9" ht="10.199999999999999" x14ac:dyDescent="0.2">
      <c r="A285" s="53">
        <v>2014</v>
      </c>
      <c r="B285" s="176">
        <f t="shared" ref="B285:I285" si="48">B148</f>
        <v>1142641.2990642122</v>
      </c>
      <c r="C285" s="176">
        <f t="shared" si="48"/>
        <v>110588</v>
      </c>
      <c r="D285" s="176">
        <f t="shared" si="48"/>
        <v>62996.628412704376</v>
      </c>
      <c r="E285" s="176">
        <f t="shared" si="48"/>
        <v>835581</v>
      </c>
      <c r="F285" s="176">
        <f t="shared" si="48"/>
        <v>50161</v>
      </c>
      <c r="G285" s="176">
        <f t="shared" si="48"/>
        <v>283037.03622808063</v>
      </c>
      <c r="H285" s="176" t="str">
        <f t="shared" si="48"/>
        <v>NA</v>
      </c>
      <c r="I285" s="176">
        <f t="shared" si="48"/>
        <v>517889</v>
      </c>
    </row>
    <row r="286" spans="1:9" ht="10.199999999999999" x14ac:dyDescent="0.2">
      <c r="A286" s="53">
        <v>2015</v>
      </c>
      <c r="B286" s="176">
        <f t="shared" ref="B286:I286" si="49">B149</f>
        <v>1294013.22968228</v>
      </c>
      <c r="C286" s="176">
        <f t="shared" si="49"/>
        <v>93950</v>
      </c>
      <c r="D286" s="176">
        <f t="shared" si="49"/>
        <v>85482</v>
      </c>
      <c r="E286" s="176">
        <f t="shared" si="49"/>
        <v>942062</v>
      </c>
      <c r="F286" s="176">
        <f t="shared" si="49"/>
        <v>54913</v>
      </c>
      <c r="G286" s="176">
        <f t="shared" si="49"/>
        <v>284086.54074074072</v>
      </c>
      <c r="H286" s="176" t="str">
        <f t="shared" si="49"/>
        <v>NA</v>
      </c>
      <c r="I286" s="176">
        <f t="shared" si="49"/>
        <v>652807</v>
      </c>
    </row>
    <row r="287" spans="1:9" ht="10.199999999999999" x14ac:dyDescent="0.2">
      <c r="A287" s="53">
        <v>2016</v>
      </c>
      <c r="B287" s="176">
        <f t="shared" ref="B287:I287" si="50">B150</f>
        <v>634319</v>
      </c>
      <c r="C287" s="176">
        <f t="shared" si="50"/>
        <v>62769</v>
      </c>
      <c r="D287" s="176">
        <f t="shared" si="50"/>
        <v>45395</v>
      </c>
      <c r="E287" s="176">
        <f t="shared" si="50"/>
        <v>439953</v>
      </c>
      <c r="F287" s="176">
        <f t="shared" si="50"/>
        <v>31831</v>
      </c>
      <c r="G287" s="176">
        <f t="shared" si="50"/>
        <v>137358</v>
      </c>
      <c r="H287" s="176" t="str">
        <f t="shared" si="50"/>
        <v>NA</v>
      </c>
      <c r="I287" s="176">
        <f t="shared" si="50"/>
        <v>315641</v>
      </c>
    </row>
    <row r="288" spans="1:9" ht="10.199999999999999" x14ac:dyDescent="0.2">
      <c r="A288" s="53">
        <v>2017</v>
      </c>
      <c r="B288" s="176">
        <f t="shared" ref="B288:I288" si="51">B151</f>
        <v>465182</v>
      </c>
      <c r="C288" s="176">
        <f t="shared" si="51"/>
        <v>26624</v>
      </c>
      <c r="D288" s="176">
        <f t="shared" si="51"/>
        <v>53920</v>
      </c>
      <c r="E288" s="176">
        <f t="shared" si="51"/>
        <v>338115</v>
      </c>
      <c r="F288" s="176">
        <f t="shared" si="51"/>
        <v>20824</v>
      </c>
      <c r="G288" s="176">
        <f t="shared" si="51"/>
        <v>117408</v>
      </c>
      <c r="H288" s="176" t="str">
        <f t="shared" si="51"/>
        <v>NA</v>
      </c>
      <c r="I288" s="176">
        <f t="shared" si="51"/>
        <v>209719</v>
      </c>
    </row>
    <row r="289" spans="1:9" ht="10.199999999999999" x14ac:dyDescent="0.2">
      <c r="A289" s="134">
        <v>2018</v>
      </c>
      <c r="B289" s="176">
        <f t="shared" ref="B289:I289" si="52">B152</f>
        <v>275147</v>
      </c>
      <c r="C289" s="176">
        <f t="shared" si="52"/>
        <v>11918</v>
      </c>
      <c r="D289" s="176">
        <f t="shared" si="52"/>
        <v>22538</v>
      </c>
      <c r="E289" s="176">
        <f t="shared" si="52"/>
        <v>185520</v>
      </c>
      <c r="F289" s="176">
        <f t="shared" si="52"/>
        <v>16863</v>
      </c>
      <c r="G289" s="176">
        <f t="shared" si="52"/>
        <v>55998</v>
      </c>
      <c r="H289" s="176" t="str">
        <f t="shared" si="52"/>
        <v>NA</v>
      </c>
      <c r="I289" s="176">
        <f t="shared" si="52"/>
        <v>152193</v>
      </c>
    </row>
    <row r="290" spans="1:9" ht="10.199999999999999" x14ac:dyDescent="0.2">
      <c r="A290" s="134">
        <v>2019</v>
      </c>
      <c r="B290" s="176">
        <f t="shared" ref="B290:I290" si="53">B153</f>
        <v>364905</v>
      </c>
      <c r="C290" s="176">
        <f t="shared" si="53"/>
        <v>9864</v>
      </c>
      <c r="D290" s="176">
        <f t="shared" si="53"/>
        <v>21404</v>
      </c>
      <c r="E290" s="176">
        <f t="shared" si="53"/>
        <v>278440</v>
      </c>
      <c r="F290" s="176">
        <f t="shared" si="53"/>
        <v>20277</v>
      </c>
      <c r="G290" s="176">
        <f t="shared" si="53"/>
        <v>66563</v>
      </c>
      <c r="H290" s="176" t="str">
        <f t="shared" si="53"/>
        <v>NA</v>
      </c>
      <c r="I290" s="176">
        <f t="shared" si="53"/>
        <v>215312</v>
      </c>
    </row>
    <row r="291" spans="1:9" ht="10.199999999999999" x14ac:dyDescent="0.2">
      <c r="A291" s="134">
        <v>2020</v>
      </c>
      <c r="B291" s="176">
        <f>B154</f>
        <v>567190</v>
      </c>
      <c r="C291" s="176">
        <f t="shared" ref="C291:I291" si="54">C154</f>
        <v>33843</v>
      </c>
      <c r="D291" s="176">
        <f t="shared" si="54"/>
        <v>38535</v>
      </c>
      <c r="E291" s="176">
        <f t="shared" si="54"/>
        <v>403475</v>
      </c>
      <c r="F291" s="176">
        <f t="shared" si="54"/>
        <v>24611</v>
      </c>
      <c r="G291" s="176">
        <f t="shared" si="54"/>
        <v>108113</v>
      </c>
      <c r="H291" s="176" t="str">
        <f t="shared" si="54"/>
        <v>NA</v>
      </c>
      <c r="I291" s="176">
        <f t="shared" si="54"/>
        <v>268394</v>
      </c>
    </row>
    <row r="292" spans="1:9" ht="10.199999999999999" x14ac:dyDescent="0.2">
      <c r="A292" s="134">
        <v>2021</v>
      </c>
      <c r="B292" s="176">
        <f>B155</f>
        <v>471290</v>
      </c>
      <c r="C292" s="176">
        <f t="shared" ref="C292:I292" si="55">C155</f>
        <v>27901</v>
      </c>
      <c r="D292" s="176">
        <f t="shared" si="55"/>
        <v>40884</v>
      </c>
      <c r="E292" s="176">
        <f t="shared" si="55"/>
        <v>330833</v>
      </c>
      <c r="F292" s="176">
        <f t="shared" si="55"/>
        <v>22773</v>
      </c>
      <c r="G292" s="176">
        <f t="shared" si="55"/>
        <v>70116</v>
      </c>
      <c r="H292" s="176" t="str">
        <f t="shared" si="55"/>
        <v>NA</v>
      </c>
      <c r="I292" s="176">
        <f t="shared" si="55"/>
        <v>250197</v>
      </c>
    </row>
    <row r="293" spans="1:9" ht="10.199999999999999" x14ac:dyDescent="0.2">
      <c r="A293" s="134">
        <v>2022</v>
      </c>
      <c r="B293" s="176">
        <f>B156</f>
        <v>677701</v>
      </c>
      <c r="C293" s="176">
        <f t="shared" ref="C293:I293" si="56">C156</f>
        <v>35407</v>
      </c>
      <c r="D293" s="176">
        <f t="shared" si="56"/>
        <v>44733</v>
      </c>
      <c r="E293" s="176">
        <f t="shared" si="56"/>
        <v>518871</v>
      </c>
      <c r="F293" s="176">
        <f t="shared" si="56"/>
        <v>26019</v>
      </c>
      <c r="G293" s="176">
        <f t="shared" si="56"/>
        <v>181231</v>
      </c>
      <c r="H293" s="176" t="str">
        <f t="shared" si="56"/>
        <v>NA</v>
      </c>
      <c r="I293" s="176">
        <f t="shared" si="56"/>
        <v>313298</v>
      </c>
    </row>
    <row r="294" spans="1:9" ht="10.199999999999999" x14ac:dyDescent="0.2">
      <c r="A294" s="134">
        <v>2023</v>
      </c>
      <c r="B294" s="176">
        <f>B157</f>
        <v>708883</v>
      </c>
      <c r="C294" s="176">
        <f t="shared" ref="C294:I295" si="57">C157</f>
        <v>40031</v>
      </c>
      <c r="D294" s="176">
        <f t="shared" si="57"/>
        <v>50830</v>
      </c>
      <c r="E294" s="176">
        <f t="shared" si="57"/>
        <v>540148</v>
      </c>
      <c r="F294" s="176">
        <f t="shared" si="57"/>
        <v>25674</v>
      </c>
      <c r="G294" s="176">
        <f t="shared" si="57"/>
        <v>152601</v>
      </c>
      <c r="H294" s="176" t="str">
        <f t="shared" si="57"/>
        <v>NA</v>
      </c>
      <c r="I294" s="176">
        <f t="shared" si="57"/>
        <v>302972</v>
      </c>
    </row>
    <row r="295" spans="1:9" ht="11.4" x14ac:dyDescent="0.2">
      <c r="A295" s="134" t="s">
        <v>1200</v>
      </c>
      <c r="B295" s="176">
        <f>B158</f>
        <v>664200</v>
      </c>
      <c r="C295" s="176" t="str">
        <f t="shared" si="57"/>
        <v>NA</v>
      </c>
      <c r="D295" s="176" t="str">
        <f t="shared" si="57"/>
        <v>NA</v>
      </c>
      <c r="E295" s="176" t="str">
        <f t="shared" si="57"/>
        <v>NA</v>
      </c>
      <c r="F295" s="176" t="str">
        <f t="shared" si="57"/>
        <v>NA</v>
      </c>
      <c r="G295" s="176" t="str">
        <f t="shared" si="57"/>
        <v>NA</v>
      </c>
      <c r="H295" s="176" t="str">
        <f t="shared" si="57"/>
        <v>NA</v>
      </c>
      <c r="I295" s="176" t="str">
        <f t="shared" si="57"/>
        <v>NA</v>
      </c>
    </row>
    <row r="296" spans="1:9" ht="10.199999999999999" x14ac:dyDescent="0.2">
      <c r="A296" s="134"/>
      <c r="B296" s="176"/>
      <c r="D296" s="175"/>
      <c r="E296" s="674"/>
      <c r="F296" s="176"/>
      <c r="H296" s="175"/>
      <c r="I296" s="176"/>
    </row>
    <row r="297" spans="1:9" ht="10.199999999999999" x14ac:dyDescent="0.2">
      <c r="A297" s="1077" t="s">
        <v>241</v>
      </c>
      <c r="B297" s="1077"/>
      <c r="C297" s="1077"/>
      <c r="D297" s="1077"/>
      <c r="E297" s="1077"/>
      <c r="F297" s="1077"/>
      <c r="G297" s="1077"/>
      <c r="H297" s="1077"/>
      <c r="I297" s="1077"/>
    </row>
    <row r="298" spans="1:9" ht="10.199999999999999" x14ac:dyDescent="0.2">
      <c r="A298" s="90" t="s">
        <v>178</v>
      </c>
      <c r="B298" s="81">
        <f>AVERAGE(B168:B172)</f>
        <v>487255.01289615221</v>
      </c>
      <c r="C298" s="81">
        <f t="shared" ref="C298:I298" si="58">AVERAGE(C168:C172)</f>
        <v>60951.997042493742</v>
      </c>
      <c r="D298" s="81">
        <f t="shared" si="58"/>
        <v>11718.6</v>
      </c>
      <c r="E298" s="81">
        <f t="shared" si="58"/>
        <v>232835.8</v>
      </c>
      <c r="F298" s="81" t="s">
        <v>304</v>
      </c>
      <c r="G298" s="81">
        <f t="shared" si="58"/>
        <v>58230.8</v>
      </c>
      <c r="H298" s="81" t="s">
        <v>304</v>
      </c>
      <c r="I298" s="81">
        <f t="shared" si="58"/>
        <v>184542.93659958587</v>
      </c>
    </row>
    <row r="299" spans="1:9" ht="10.199999999999999" x14ac:dyDescent="0.2">
      <c r="A299" s="90" t="s">
        <v>179</v>
      </c>
      <c r="B299" s="81">
        <f>AVERAGE(B173:B177)</f>
        <v>854549.82056614128</v>
      </c>
      <c r="C299" s="81">
        <f t="shared" ref="C299:I299" si="59">AVERAGE(C173:C177)</f>
        <v>209877.52118646973</v>
      </c>
      <c r="D299" s="81">
        <f t="shared" si="59"/>
        <v>40343.360000000001</v>
      </c>
      <c r="E299" s="81">
        <f t="shared" si="59"/>
        <v>382707.20000000001</v>
      </c>
      <c r="F299" s="81">
        <f t="shared" si="59"/>
        <v>2466.6</v>
      </c>
      <c r="G299" s="81">
        <f t="shared" si="59"/>
        <v>131320.70000000001</v>
      </c>
      <c r="H299" s="81" t="s">
        <v>304</v>
      </c>
      <c r="I299" s="81">
        <f t="shared" si="59"/>
        <v>224953.2566328856</v>
      </c>
    </row>
    <row r="300" spans="1:9" ht="10.199999999999999" x14ac:dyDescent="0.2">
      <c r="A300" s="90" t="s">
        <v>237</v>
      </c>
      <c r="B300" s="81">
        <f>AVERAGE(B178:B182)</f>
        <v>400351.71415574616</v>
      </c>
      <c r="C300" s="81">
        <f t="shared" ref="C300:I300" si="60">AVERAGE(C178:C182)</f>
        <v>19641.039038750067</v>
      </c>
      <c r="D300" s="81">
        <f t="shared" si="60"/>
        <v>13697.86</v>
      </c>
      <c r="E300" s="81">
        <f t="shared" si="60"/>
        <v>219074.2</v>
      </c>
      <c r="F300" s="81">
        <f t="shared" si="60"/>
        <v>4734.6000000000004</v>
      </c>
      <c r="G300" s="81">
        <f t="shared" si="60"/>
        <v>42396.067999999999</v>
      </c>
      <c r="H300" s="81" t="s">
        <v>304</v>
      </c>
      <c r="I300" s="81">
        <f t="shared" si="60"/>
        <v>152160.6</v>
      </c>
    </row>
    <row r="301" spans="1:9" ht="10.199999999999999" x14ac:dyDescent="0.2">
      <c r="A301" s="90" t="s">
        <v>375</v>
      </c>
      <c r="B301" s="81">
        <f>AVERAGE(B183:B187)</f>
        <v>454718.37084276619</v>
      </c>
      <c r="C301" s="81">
        <f t="shared" ref="C301:I301" si="61">AVERAGE(C183:C187)</f>
        <v>9099.02</v>
      </c>
      <c r="D301" s="81">
        <f t="shared" si="61"/>
        <v>16604.116000000002</v>
      </c>
      <c r="E301" s="81">
        <f t="shared" si="61"/>
        <v>315261</v>
      </c>
      <c r="F301" s="81">
        <f t="shared" si="61"/>
        <v>7006.2</v>
      </c>
      <c r="G301" s="81">
        <f t="shared" si="61"/>
        <v>66364.545701360286</v>
      </c>
      <c r="H301" s="81">
        <f>AVERAGE(H183:H187)</f>
        <v>96.2</v>
      </c>
      <c r="I301" s="81">
        <f t="shared" si="61"/>
        <v>176062.2</v>
      </c>
    </row>
    <row r="302" spans="1:9" ht="10.199999999999999" x14ac:dyDescent="0.2">
      <c r="A302" s="90" t="s">
        <v>424</v>
      </c>
      <c r="B302" s="81">
        <f>AVERAGE(B188:B192)</f>
        <v>1182319.8805316943</v>
      </c>
      <c r="C302" s="81">
        <f t="shared" ref="C302:I302" si="62">AVERAGE(C188:C192)</f>
        <v>50954.563000000002</v>
      </c>
      <c r="D302" s="81">
        <f t="shared" si="62"/>
        <v>61592.5</v>
      </c>
      <c r="E302" s="81">
        <f t="shared" si="62"/>
        <v>806186.2</v>
      </c>
      <c r="F302" s="81">
        <f t="shared" si="62"/>
        <v>16499.216363636362</v>
      </c>
      <c r="G302" s="81">
        <f t="shared" si="62"/>
        <v>152456.17975624901</v>
      </c>
      <c r="H302" s="81">
        <f>AVERAGE(H188:H192)</f>
        <v>2231.8000000000002</v>
      </c>
      <c r="I302" s="81">
        <f t="shared" si="62"/>
        <v>591844.4</v>
      </c>
    </row>
    <row r="303" spans="1:9" ht="10.199999999999999" x14ac:dyDescent="0.2">
      <c r="A303" s="90" t="s">
        <v>719</v>
      </c>
      <c r="B303" s="81">
        <f>AVERAGE(B193:B197)</f>
        <v>742151.81973096437</v>
      </c>
      <c r="C303" s="81">
        <f t="shared" ref="C303:I303" si="63">AVERAGE(C193:C197)</f>
        <v>38468.076800000003</v>
      </c>
      <c r="D303" s="81">
        <f t="shared" si="63"/>
        <v>41652.6</v>
      </c>
      <c r="E303" s="81">
        <f t="shared" si="63"/>
        <v>486347.45544843574</v>
      </c>
      <c r="F303" s="81">
        <f t="shared" si="63"/>
        <v>13931.61193548387</v>
      </c>
      <c r="G303" s="81">
        <f t="shared" si="63"/>
        <v>123383.16479141633</v>
      </c>
      <c r="H303" s="81">
        <f t="shared" si="63"/>
        <v>1985.864</v>
      </c>
      <c r="I303" s="81">
        <f t="shared" si="63"/>
        <v>356983.81799999997</v>
      </c>
    </row>
    <row r="304" spans="1:9" ht="10.199999999999999" x14ac:dyDescent="0.2">
      <c r="A304" s="53">
        <v>2011</v>
      </c>
      <c r="B304" s="81">
        <f t="shared" ref="B304:I304" si="64">B198</f>
        <v>1004069.1424688505</v>
      </c>
      <c r="C304" s="81">
        <f t="shared" si="64"/>
        <v>69331.933000000005</v>
      </c>
      <c r="D304" s="81">
        <f t="shared" si="64"/>
        <v>66140.899999999994</v>
      </c>
      <c r="E304" s="81">
        <f t="shared" si="64"/>
        <v>668232</v>
      </c>
      <c r="F304" s="81">
        <f t="shared" si="64"/>
        <v>20838.825471698114</v>
      </c>
      <c r="G304" s="81">
        <f t="shared" si="64"/>
        <v>173059.70601141709</v>
      </c>
      <c r="H304" s="81">
        <f t="shared" si="64"/>
        <v>1262.8800000000001</v>
      </c>
      <c r="I304" s="81">
        <f t="shared" si="64"/>
        <v>473119</v>
      </c>
    </row>
    <row r="305" spans="1:9" ht="10.199999999999999" x14ac:dyDescent="0.2">
      <c r="A305" s="53">
        <v>2012</v>
      </c>
      <c r="B305" s="81">
        <f t="shared" ref="B305:I305" si="65">B199</f>
        <v>865878.58328160632</v>
      </c>
      <c r="C305" s="81">
        <f t="shared" si="65"/>
        <v>57775</v>
      </c>
      <c r="D305" s="81">
        <f t="shared" si="65"/>
        <v>64480.299999999996</v>
      </c>
      <c r="E305" s="81">
        <f t="shared" si="65"/>
        <v>583554</v>
      </c>
      <c r="F305" s="81">
        <f t="shared" si="65"/>
        <v>28480.235593220339</v>
      </c>
      <c r="G305" s="81">
        <f t="shared" si="65"/>
        <v>116431.6236778482</v>
      </c>
      <c r="H305" s="81">
        <f t="shared" si="65"/>
        <v>3424.09</v>
      </c>
      <c r="I305" s="81">
        <f t="shared" si="65"/>
        <v>453916</v>
      </c>
    </row>
    <row r="306" spans="1:9" ht="10.199999999999999" x14ac:dyDescent="0.2">
      <c r="A306" s="53">
        <v>2013</v>
      </c>
      <c r="B306" s="81">
        <f t="shared" ref="B306:I306" si="66">B200</f>
        <v>1502416.950368061</v>
      </c>
      <c r="C306" s="81">
        <f t="shared" si="66"/>
        <v>98718.645999999993</v>
      </c>
      <c r="D306" s="81">
        <f t="shared" si="66"/>
        <v>81833.244142918076</v>
      </c>
      <c r="E306" s="81">
        <f t="shared" si="66"/>
        <v>1129218</v>
      </c>
      <c r="F306" s="81">
        <f t="shared" si="66"/>
        <v>51581.902040816327</v>
      </c>
      <c r="G306" s="81">
        <f t="shared" si="66"/>
        <v>268223.01735898777</v>
      </c>
      <c r="H306" s="81">
        <f t="shared" si="66"/>
        <v>3699.96</v>
      </c>
      <c r="I306" s="81">
        <f t="shared" si="66"/>
        <v>776279</v>
      </c>
    </row>
    <row r="307" spans="1:9" ht="10.199999999999999" x14ac:dyDescent="0.2">
      <c r="A307" s="53">
        <v>2014</v>
      </c>
      <c r="B307" s="81">
        <f t="shared" ref="B307:I307" si="67">B201</f>
        <v>1532536.7490642122</v>
      </c>
      <c r="C307" s="81">
        <f t="shared" si="67"/>
        <v>118774.33500000001</v>
      </c>
      <c r="D307" s="81">
        <f t="shared" si="67"/>
        <v>81653.578412704373</v>
      </c>
      <c r="E307" s="81">
        <f t="shared" si="67"/>
        <v>1133398</v>
      </c>
      <c r="F307" s="81">
        <f t="shared" si="67"/>
        <v>56241.201351351352</v>
      </c>
      <c r="G307" s="81">
        <f t="shared" si="67"/>
        <v>327129.03622808063</v>
      </c>
      <c r="H307" s="81">
        <f t="shared" si="67"/>
        <v>3760.52</v>
      </c>
      <c r="I307" s="81">
        <f t="shared" si="67"/>
        <v>741725</v>
      </c>
    </row>
    <row r="308" spans="1:9" ht="10.199999999999999" x14ac:dyDescent="0.2">
      <c r="A308" s="53">
        <v>2015</v>
      </c>
      <c r="B308" s="81">
        <f t="shared" ref="B308:I308" si="68">B202</f>
        <v>1841282.8796822799</v>
      </c>
      <c r="C308" s="81">
        <f t="shared" si="68"/>
        <v>107460.413</v>
      </c>
      <c r="D308" s="81">
        <f t="shared" si="68"/>
        <v>111588.65</v>
      </c>
      <c r="E308" s="81">
        <f t="shared" si="68"/>
        <v>1324277</v>
      </c>
      <c r="F308" s="81">
        <f t="shared" si="68"/>
        <v>58799.65</v>
      </c>
      <c r="G308" s="81">
        <f t="shared" si="68"/>
        <v>353030.54074074072</v>
      </c>
      <c r="H308" s="81">
        <f t="shared" si="68"/>
        <v>10751.89</v>
      </c>
      <c r="I308" s="81">
        <f t="shared" si="68"/>
        <v>946879</v>
      </c>
    </row>
    <row r="309" spans="1:9" ht="10.199999999999999" x14ac:dyDescent="0.2">
      <c r="A309" s="53">
        <v>2016</v>
      </c>
      <c r="B309" s="81">
        <f t="shared" ref="B309:I309" si="69">B203</f>
        <v>1001158.5</v>
      </c>
      <c r="C309" s="81">
        <f t="shared" si="69"/>
        <v>70527.297000000006</v>
      </c>
      <c r="D309" s="81">
        <f t="shared" si="69"/>
        <v>61867</v>
      </c>
      <c r="E309" s="81">
        <f t="shared" si="69"/>
        <v>696759</v>
      </c>
      <c r="F309" s="81">
        <f t="shared" si="69"/>
        <v>34876.800000000003</v>
      </c>
      <c r="G309" s="81">
        <f t="shared" si="69"/>
        <v>174939</v>
      </c>
      <c r="H309" s="81">
        <f t="shared" si="69"/>
        <v>4233.8500000000004</v>
      </c>
      <c r="I309" s="81">
        <f t="shared" si="69"/>
        <v>519624</v>
      </c>
    </row>
    <row r="310" spans="1:9" ht="10.199999999999999" x14ac:dyDescent="0.2">
      <c r="A310" s="53">
        <v>2017</v>
      </c>
      <c r="B310" s="81">
        <f t="shared" ref="B310" si="70">B204</f>
        <v>745266.9</v>
      </c>
      <c r="C310" s="81">
        <f t="shared" ref="C310:I310" si="71">C204</f>
        <v>29054</v>
      </c>
      <c r="D310" s="81">
        <f t="shared" si="71"/>
        <v>66770.899999999994</v>
      </c>
      <c r="E310" s="81">
        <f t="shared" si="71"/>
        <v>509783</v>
      </c>
      <c r="F310" s="81">
        <f t="shared" si="71"/>
        <v>21169.5</v>
      </c>
      <c r="G310" s="81">
        <f t="shared" si="71"/>
        <v>141845</v>
      </c>
      <c r="H310" s="81">
        <f t="shared" si="71"/>
        <v>1770.84</v>
      </c>
      <c r="I310" s="81">
        <f t="shared" si="71"/>
        <v>336163</v>
      </c>
    </row>
    <row r="311" spans="1:9" ht="10.199999999999999" x14ac:dyDescent="0.2">
      <c r="A311" s="134">
        <v>2018</v>
      </c>
      <c r="B311" s="81">
        <f t="shared" ref="B311" si="72">B205</f>
        <v>495090.8</v>
      </c>
      <c r="C311" s="81">
        <f t="shared" ref="C311:I311" si="73">C205</f>
        <v>13134</v>
      </c>
      <c r="D311" s="81">
        <f t="shared" si="73"/>
        <v>31166.799999999999</v>
      </c>
      <c r="E311" s="81">
        <f t="shared" si="73"/>
        <v>334471</v>
      </c>
      <c r="F311" s="81">
        <f t="shared" si="73"/>
        <v>18342.2</v>
      </c>
      <c r="G311" s="81">
        <f t="shared" si="73"/>
        <v>76388</v>
      </c>
      <c r="H311" s="81">
        <f t="shared" si="73"/>
        <v>1335.81</v>
      </c>
      <c r="I311" s="81">
        <f t="shared" si="73"/>
        <v>256413</v>
      </c>
    </row>
    <row r="312" spans="1:9" ht="10.199999999999999" x14ac:dyDescent="0.2">
      <c r="A312" s="134">
        <v>2019</v>
      </c>
      <c r="B312" s="81">
        <f t="shared" ref="B312" si="74">B206</f>
        <v>509572</v>
      </c>
      <c r="C312" s="81">
        <f t="shared" ref="C312:I312" si="75">C206</f>
        <v>10491</v>
      </c>
      <c r="D312" s="81">
        <f t="shared" si="75"/>
        <v>23195</v>
      </c>
      <c r="E312" s="81">
        <f t="shared" si="75"/>
        <v>384147</v>
      </c>
      <c r="F312" s="81">
        <f t="shared" si="75"/>
        <v>20896</v>
      </c>
      <c r="G312" s="81">
        <f t="shared" si="75"/>
        <v>76902</v>
      </c>
      <c r="H312" s="81">
        <f t="shared" si="75"/>
        <v>1442</v>
      </c>
      <c r="I312" s="81">
        <f t="shared" si="75"/>
        <v>300077</v>
      </c>
    </row>
    <row r="313" spans="1:9" ht="10.199999999999999" x14ac:dyDescent="0.2">
      <c r="A313" s="134">
        <v>2020</v>
      </c>
      <c r="B313" s="81">
        <f t="shared" ref="B313" si="76">B207</f>
        <v>775672.45</v>
      </c>
      <c r="C313" s="81">
        <f t="shared" ref="C313:I313" si="77">C207</f>
        <v>34254</v>
      </c>
      <c r="D313" s="81">
        <f t="shared" si="77"/>
        <v>41525.449999999997</v>
      </c>
      <c r="E313" s="81">
        <f t="shared" si="77"/>
        <v>547253</v>
      </c>
      <c r="F313" s="81">
        <f t="shared" si="77"/>
        <v>25660.9</v>
      </c>
      <c r="G313" s="81">
        <f t="shared" si="77"/>
        <v>120830</v>
      </c>
      <c r="H313" s="81">
        <f t="shared" si="77"/>
        <v>1772</v>
      </c>
      <c r="I313" s="81">
        <f t="shared" si="77"/>
        <v>397979</v>
      </c>
    </row>
    <row r="314" spans="1:9" ht="10.199999999999999" x14ac:dyDescent="0.2">
      <c r="A314" s="134">
        <v>2021</v>
      </c>
      <c r="B314" s="81">
        <f t="shared" ref="B314" si="78">B208</f>
        <v>682073.7</v>
      </c>
      <c r="C314" s="81">
        <f t="shared" ref="C314:I314" si="79">C208</f>
        <v>28552</v>
      </c>
      <c r="D314" s="81">
        <f t="shared" si="79"/>
        <v>48666.7</v>
      </c>
      <c r="E314" s="81">
        <f t="shared" si="79"/>
        <v>472555</v>
      </c>
      <c r="F314" s="81">
        <f t="shared" si="79"/>
        <v>24126</v>
      </c>
      <c r="G314" s="81">
        <f t="shared" si="79"/>
        <v>85787</v>
      </c>
      <c r="H314" s="81">
        <f t="shared" si="79"/>
        <v>1656</v>
      </c>
      <c r="I314" s="81">
        <f t="shared" si="79"/>
        <v>369890</v>
      </c>
    </row>
    <row r="315" spans="1:9" ht="10.199999999999999" x14ac:dyDescent="0.2">
      <c r="A315" s="134">
        <v>2022</v>
      </c>
      <c r="B315" s="81">
        <f t="shared" ref="B315:I315" si="80">B209</f>
        <v>1043609</v>
      </c>
      <c r="C315" s="81">
        <f t="shared" si="80"/>
        <v>37313</v>
      </c>
      <c r="D315" s="81">
        <f t="shared" si="80"/>
        <v>60704.800000000003</v>
      </c>
      <c r="E315" s="81">
        <f t="shared" si="80"/>
        <v>767418</v>
      </c>
      <c r="F315" s="81">
        <f t="shared" si="80"/>
        <v>29016</v>
      </c>
      <c r="G315" s="81">
        <f t="shared" si="80"/>
        <v>213624</v>
      </c>
      <c r="H315" s="81">
        <f t="shared" si="80"/>
        <v>1230</v>
      </c>
      <c r="I315" s="81">
        <f t="shared" si="80"/>
        <v>512729</v>
      </c>
    </row>
    <row r="316" spans="1:9" ht="10.199999999999999" x14ac:dyDescent="0.2">
      <c r="A316" s="134">
        <v>2023</v>
      </c>
      <c r="B316" s="81">
        <f>B210</f>
        <v>982870</v>
      </c>
      <c r="C316" s="81">
        <f t="shared" ref="C316:I317" si="81">C210</f>
        <v>41259</v>
      </c>
      <c r="D316" s="81">
        <f t="shared" si="81"/>
        <v>57466</v>
      </c>
      <c r="E316" s="81">
        <f t="shared" si="81"/>
        <v>729373</v>
      </c>
      <c r="F316" s="81">
        <f t="shared" si="81"/>
        <v>27338</v>
      </c>
      <c r="G316" s="81">
        <f t="shared" si="81"/>
        <v>175843</v>
      </c>
      <c r="H316" s="81">
        <f t="shared" si="81"/>
        <v>1852</v>
      </c>
      <c r="I316" s="81">
        <f t="shared" si="81"/>
        <v>443710</v>
      </c>
    </row>
    <row r="317" spans="1:9" ht="11.4" x14ac:dyDescent="0.2">
      <c r="A317" s="134" t="s">
        <v>1200</v>
      </c>
      <c r="B317" s="81">
        <f>B211</f>
        <v>896270</v>
      </c>
      <c r="C317" s="81" t="str">
        <f t="shared" si="81"/>
        <v>NA</v>
      </c>
      <c r="D317" s="81" t="str">
        <f t="shared" si="81"/>
        <v>NA</v>
      </c>
      <c r="E317" s="81" t="str">
        <f t="shared" si="81"/>
        <v>NA</v>
      </c>
      <c r="F317" s="81" t="str">
        <f t="shared" si="81"/>
        <v>NA</v>
      </c>
      <c r="G317" s="81" t="str">
        <f t="shared" si="81"/>
        <v>NA</v>
      </c>
      <c r="H317" s="81">
        <f t="shared" si="81"/>
        <v>1376</v>
      </c>
      <c r="I317" s="81" t="str">
        <f t="shared" si="81"/>
        <v>NA</v>
      </c>
    </row>
    <row r="318" spans="1:9" ht="10.199999999999999" x14ac:dyDescent="0.2">
      <c r="A318" s="134"/>
      <c r="B318" s="81"/>
      <c r="D318" s="175"/>
      <c r="E318" s="81"/>
      <c r="F318" s="81"/>
      <c r="H318" s="175"/>
      <c r="I318" s="81"/>
    </row>
    <row r="319" spans="1:9" ht="25.5" customHeight="1" x14ac:dyDescent="0.2">
      <c r="A319" s="1075" t="s">
        <v>1022</v>
      </c>
      <c r="B319" s="1075"/>
      <c r="C319" s="1075"/>
      <c r="D319" s="1075"/>
      <c r="E319" s="1075"/>
      <c r="F319" s="1075"/>
      <c r="G319" s="1075"/>
      <c r="H319" s="1075"/>
      <c r="I319" s="1075"/>
    </row>
    <row r="320" spans="1:9" ht="20.25" customHeight="1" x14ac:dyDescent="0.2">
      <c r="A320" s="996" t="str">
        <f>A212</f>
        <v xml:space="preserve">a/  As reported in Appendix B tables.  Spring Chinook data in tables B-12 and B-13, Summer Chinook data in B-14, Fall Chinook data in Tables B-15-19.  </v>
      </c>
      <c r="B320" s="996"/>
      <c r="C320" s="996"/>
      <c r="D320" s="996"/>
      <c r="E320" s="996"/>
      <c r="F320" s="996"/>
      <c r="G320" s="996"/>
      <c r="H320" s="996"/>
      <c r="I320" s="996"/>
    </row>
    <row r="321" spans="1:9" ht="22.5" customHeight="1" x14ac:dyDescent="0.2">
      <c r="A321" s="996" t="str">
        <f>A213</f>
        <v>b/ Includes lower river, Willamette, and upriver spring Chinook, which also includes Snake River summer Chinook.  Excludes Select Area spring Chinook.</v>
      </c>
      <c r="B321" s="996"/>
      <c r="C321" s="996"/>
      <c r="D321" s="996"/>
      <c r="E321" s="996"/>
      <c r="F321" s="996"/>
      <c r="G321" s="996"/>
      <c r="H321" s="996"/>
      <c r="I321" s="996"/>
    </row>
    <row r="322" spans="1:9" ht="12" customHeight="1" x14ac:dyDescent="0.2">
      <c r="A322" s="996" t="str">
        <f>A214</f>
        <v xml:space="preserve">c/ Upper Columbia Summer Chinook destined for areas upstream of the Snake River. </v>
      </c>
      <c r="B322" s="996"/>
      <c r="C322" s="996"/>
      <c r="D322" s="996"/>
      <c r="E322" s="996"/>
      <c r="F322" s="996"/>
      <c r="G322" s="996"/>
      <c r="H322" s="996"/>
      <c r="I322" s="996"/>
    </row>
    <row r="323" spans="1:9" ht="12" customHeight="1" x14ac:dyDescent="0.2">
      <c r="A323" s="996" t="str">
        <f>A215</f>
        <v>d/ Includes LRH,LRW,SCH,MCB and URB stocks.  Excludes Select Area Brights (SAB).</v>
      </c>
      <c r="B323" s="996"/>
      <c r="C323" s="996"/>
      <c r="D323" s="996"/>
      <c r="E323" s="996"/>
      <c r="F323" s="996"/>
      <c r="G323" s="996"/>
      <c r="H323" s="996"/>
      <c r="I323" s="996"/>
    </row>
    <row r="324" spans="1:9" ht="12" customHeight="1" x14ac:dyDescent="0.2">
      <c r="A324" s="996" t="str">
        <f>A216</f>
        <v>e/ Preliminary.</v>
      </c>
      <c r="B324" s="996"/>
      <c r="C324" s="996"/>
      <c r="D324" s="996"/>
      <c r="E324" s="996"/>
      <c r="F324" s="996"/>
      <c r="G324" s="996"/>
      <c r="H324" s="996"/>
      <c r="I324" s="996"/>
    </row>
    <row r="325" spans="1:9" ht="12" customHeight="1" x14ac:dyDescent="0.25">
      <c r="A325" s="371"/>
      <c r="B325" s="353"/>
      <c r="C325" s="353"/>
      <c r="D325" s="353"/>
      <c r="E325" s="353"/>
      <c r="F325" s="353"/>
      <c r="G325" s="353"/>
      <c r="H325" s="353"/>
      <c r="I325" s="353"/>
    </row>
    <row r="326" spans="1:9" ht="12" customHeight="1" x14ac:dyDescent="0.2">
      <c r="A326" s="53"/>
      <c r="B326" s="351"/>
      <c r="C326" s="351"/>
      <c r="D326" s="351"/>
      <c r="E326" s="351"/>
      <c r="F326" s="351"/>
      <c r="G326" s="351"/>
      <c r="H326" s="351"/>
      <c r="I326" s="351"/>
    </row>
    <row r="327" spans="1:9" ht="12" customHeight="1" x14ac:dyDescent="0.2">
      <c r="A327" s="53"/>
      <c r="B327" s="351"/>
      <c r="C327" s="351"/>
      <c r="D327" s="351"/>
      <c r="E327" s="351"/>
      <c r="F327" s="351"/>
      <c r="G327" s="351"/>
      <c r="H327" s="351"/>
      <c r="I327" s="351"/>
    </row>
    <row r="328" spans="1:9" ht="12" customHeight="1" x14ac:dyDescent="0.2">
      <c r="A328" s="53"/>
      <c r="B328" s="351"/>
      <c r="C328" s="351"/>
      <c r="D328" s="351"/>
      <c r="E328" s="351"/>
      <c r="F328" s="351"/>
      <c r="G328" s="351"/>
      <c r="H328" s="351"/>
      <c r="I328" s="351"/>
    </row>
    <row r="329" spans="1:9" ht="12" customHeight="1" x14ac:dyDescent="0.2">
      <c r="A329" s="53"/>
      <c r="B329" s="368"/>
      <c r="C329" s="368"/>
      <c r="D329" s="368"/>
      <c r="E329" s="368"/>
      <c r="F329" s="368"/>
      <c r="G329" s="368"/>
      <c r="H329" s="368"/>
      <c r="I329" s="368"/>
    </row>
    <row r="330" spans="1:9" ht="12" customHeight="1" x14ac:dyDescent="0.2">
      <c r="A330" s="372"/>
      <c r="B330" s="368"/>
      <c r="C330" s="368"/>
      <c r="D330" s="368"/>
      <c r="E330" s="368"/>
      <c r="F330" s="368"/>
      <c r="G330" s="368"/>
      <c r="H330" s="368"/>
      <c r="I330" s="368"/>
    </row>
    <row r="331" spans="1:9" ht="12" customHeight="1" x14ac:dyDescent="0.2">
      <c r="A331" s="134"/>
      <c r="B331" s="354"/>
      <c r="C331" s="354"/>
      <c r="D331" s="354"/>
      <c r="E331" s="354"/>
      <c r="F331" s="354"/>
      <c r="G331" s="354"/>
      <c r="H331" s="354"/>
      <c r="I331" s="354"/>
    </row>
    <row r="332" spans="1:9" ht="12" customHeight="1" x14ac:dyDescent="0.2">
      <c r="A332" s="134"/>
      <c r="B332" s="354"/>
      <c r="C332" s="354"/>
      <c r="D332" s="354"/>
      <c r="E332" s="354"/>
      <c r="F332" s="354"/>
      <c r="G332" s="354"/>
      <c r="H332" s="354"/>
      <c r="I332" s="354"/>
    </row>
    <row r="333" spans="1:9" ht="12" customHeight="1" x14ac:dyDescent="0.2">
      <c r="A333" s="134"/>
      <c r="B333" s="354"/>
      <c r="C333" s="354"/>
      <c r="D333" s="354"/>
      <c r="E333" s="354"/>
      <c r="F333" s="354"/>
      <c r="G333" s="354"/>
      <c r="H333" s="354"/>
      <c r="I333" s="354"/>
    </row>
    <row r="334" spans="1:9" ht="12" customHeight="1" x14ac:dyDescent="0.2">
      <c r="A334" s="53"/>
      <c r="B334" s="351"/>
      <c r="C334" s="351"/>
      <c r="D334" s="351"/>
      <c r="E334" s="351"/>
      <c r="F334" s="351"/>
      <c r="G334" s="351"/>
      <c r="H334" s="351"/>
      <c r="I334" s="351"/>
    </row>
    <row r="335" spans="1:9" ht="12" customHeight="1" x14ac:dyDescent="0.2">
      <c r="A335" s="53"/>
      <c r="B335" s="351"/>
      <c r="C335" s="351"/>
      <c r="D335" s="351"/>
      <c r="E335" s="351"/>
      <c r="F335" s="351"/>
      <c r="G335" s="351"/>
      <c r="H335" s="351"/>
      <c r="I335" s="351"/>
    </row>
    <row r="336" spans="1:9" ht="12" customHeight="1" x14ac:dyDescent="0.2">
      <c r="A336" s="53"/>
      <c r="B336" s="351"/>
      <c r="C336" s="351"/>
      <c r="D336" s="351"/>
      <c r="E336" s="351"/>
      <c r="F336" s="351"/>
      <c r="G336" s="351"/>
      <c r="H336" s="351"/>
      <c r="I336" s="351"/>
    </row>
    <row r="337" spans="1:9" ht="12" customHeight="1" x14ac:dyDescent="0.2">
      <c r="A337" s="134"/>
      <c r="B337" s="354"/>
      <c r="C337" s="354"/>
      <c r="D337" s="354"/>
      <c r="E337" s="354"/>
      <c r="F337" s="354"/>
      <c r="G337" s="354"/>
      <c r="H337" s="354"/>
      <c r="I337" s="354"/>
    </row>
    <row r="338" spans="1:9" ht="12" customHeight="1" x14ac:dyDescent="0.2">
      <c r="A338" s="134"/>
      <c r="B338" s="354"/>
      <c r="C338" s="354"/>
      <c r="D338" s="354"/>
      <c r="E338" s="354"/>
      <c r="F338" s="354"/>
      <c r="G338" s="354"/>
      <c r="H338" s="354"/>
      <c r="I338" s="354"/>
    </row>
  </sheetData>
  <customSheetViews>
    <customSheetView guid="{951E20F6-66AF-4739-924D-9C0B166AA065}" showPageBreaks="1" showGridLines="0" showRuler="0">
      <pane xSplit="1" ySplit="5" topLeftCell="B308" activePane="bottomRight" state="frozen"/>
      <selection pane="bottomRight" activeCell="A228" sqref="A228:V329"/>
      <rowBreaks count="5" manualBreakCount="5">
        <brk id="37" max="21" man="1"/>
        <brk id="74" max="16383" man="1"/>
        <brk id="111" max="21" man="1"/>
        <brk id="249" max="16383" man="1"/>
        <brk id="292" max="16383" man="1"/>
      </rowBreaks>
      <pageMargins left="1" right="1" top="1" bottom="1" header="0.5" footer="0.5"/>
      <pageSetup scale="80" fitToWidth="2" orientation="landscape" r:id="rId1"/>
      <headerFooter alignWithMargins="0"/>
    </customSheetView>
    <customSheetView guid="{56968ECB-F4FE-477A-8A39-9E820F23F3B6}" showGridLines="0">
      <pane xSplit="1" ySplit="5" topLeftCell="C6" activePane="bottomRight" state="frozen"/>
      <selection pane="bottomRight" activeCell="A6" sqref="A6:V6"/>
      <rowBreaks count="5" manualBreakCount="5">
        <brk id="39" max="21" man="1"/>
        <brk id="78" max="16383" man="1"/>
        <brk id="117" max="21" man="1"/>
        <brk id="263" max="16383" man="1"/>
        <brk id="310" max="16383" man="1"/>
      </rowBreaks>
      <pageMargins left="1" right="1" top="1" bottom="1" header="0.5" footer="0.5"/>
      <pageSetup scale="80" fitToWidth="2" orientation="landscape" r:id="rId2"/>
      <headerFooter alignWithMargins="0"/>
    </customSheetView>
    <customSheetView guid="{8B1E0859-77EF-4DDB-A81F-104DBA348B31}" scale="166" showPageBreaks="1" showGridLines="0" printArea="1">
      <pane xSplit="1" ySplit="5" topLeftCell="B145" activePane="bottomRight" state="frozen"/>
      <selection pane="bottomRight" activeCell="A159" sqref="A159:V160"/>
      <rowBreaks count="5" manualBreakCount="5">
        <brk id="38" max="21" man="1"/>
        <brk id="76" max="16383" man="1"/>
        <brk id="114" max="21" man="1"/>
        <brk id="257" max="16383" man="1"/>
        <brk id="302" max="16383" man="1"/>
      </rowBreaks>
      <pageMargins left="1" right="1" top="1" bottom="1" header="0.5" footer="0.5"/>
      <pageSetup scale="80" fitToWidth="2" orientation="landscape" r:id="rId3"/>
      <headerFooter alignWithMargins="0"/>
    </customSheetView>
    <customSheetView guid="{5AF37BD3-DE11-4EB0-B468-40F0C613EAAC}" showPageBreaks="1" showGridLines="0" showRuler="0">
      <pane xSplit="1" ySplit="5" topLeftCell="B267" activePane="bottomRight" state="frozen"/>
      <selection pane="bottomRight" activeCell="A290" sqref="A290:V290"/>
      <rowBreaks count="8" manualBreakCount="8">
        <brk id="35" max="21" man="1"/>
        <brk id="70" max="16383" man="1"/>
        <brk id="105" max="21" man="1"/>
        <brk id="155" max="16383" man="1"/>
        <brk id="205" max="16383" man="1"/>
        <brk id="254" max="16383" man="1"/>
        <brk id="303" max="16383" man="1"/>
        <brk id="352" max="16383" man="1"/>
      </rowBreaks>
      <pageMargins left="1" right="1" top="1" bottom="1" header="0.5" footer="0.5"/>
      <pageSetup scale="80" fitToWidth="2" orientation="landscape" r:id="rId4"/>
      <headerFooter alignWithMargins="0"/>
    </customSheetView>
    <customSheetView guid="{4E64E44E-C413-40AC-A3E9-46A65E2E50C1}" showPageBreaks="1" showGridLines="0" printArea="1" showRuler="0">
      <pane xSplit="1" ySplit="5" topLeftCell="C6" activePane="bottomRight" state="frozen"/>
      <selection pane="bottomRight" sqref="A1:IV65536"/>
      <rowBreaks count="3" manualBreakCount="3">
        <brk id="35" max="21" man="1"/>
        <brk id="70" max="16383" man="1"/>
        <brk id="105" max="21" man="1"/>
      </rowBreaks>
      <pageMargins left="1" right="1" top="1" bottom="1" header="0.5" footer="0.5"/>
      <pageSetup scale="80" fitToWidth="2" orientation="landscape" r:id="rId5"/>
      <headerFooter alignWithMargins="0"/>
    </customSheetView>
    <customSheetView guid="{1BB9C890-5E21-46C2-BAFE-D361E72979A8}" showGridLines="0" showRuler="0">
      <pane xSplit="1" ySplit="5" topLeftCell="B119" activePane="bottomRight" state="frozen"/>
      <selection pane="bottomRight" activeCell="A140" sqref="A140:V141"/>
      <rowBreaks count="3" manualBreakCount="3">
        <brk id="34" max="21" man="1"/>
        <brk id="68" max="16383" man="1"/>
        <brk id="102" max="21" man="1"/>
      </rowBreaks>
      <pageMargins left="1" right="1" top="1" bottom="1" header="0.5" footer="0.5"/>
      <pageSetup scale="80" fitToWidth="2" orientation="landscape" r:id="rId6"/>
      <headerFooter alignWithMargins="0"/>
    </customSheetView>
    <customSheetView guid="{622B48C2-7B56-4B1F-A7B4-4660CCA8C989}" showPageBreaks="1" showGridLines="0" printArea="1" showRuler="0">
      <pane xSplit="1" ySplit="5" topLeftCell="B119" activePane="bottomRight" state="frozen"/>
      <selection pane="bottomRight" activeCell="A140" sqref="A140:V141"/>
      <rowBreaks count="3" manualBreakCount="3">
        <brk id="34" max="21" man="1"/>
        <brk id="68" max="16383" man="1"/>
        <brk id="102" max="21" man="1"/>
      </rowBreaks>
      <pageMargins left="1" right="1" top="1" bottom="1" header="0.5" footer="0.5"/>
      <pageSetup scale="80" fitToWidth="2" orientation="landscape" r:id="rId7"/>
      <headerFooter alignWithMargins="0"/>
    </customSheetView>
    <customSheetView guid="{BBF7E6D9-D6DC-4A8E-B6D8-078D86A9ABA9}"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8"/>
      <headerFooter alignWithMargins="0"/>
    </customSheetView>
    <customSheetView guid="{CD5E8C7E-750A-46DA-942B-F5133C1E4099}"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9"/>
      <headerFooter alignWithMargins="0"/>
    </customSheetView>
    <customSheetView guid="{5AE94949-FC73-44C2-96F8-94154186EF22}" showPageBreaks="1" showGridLines="0" showRuler="0">
      <pane xSplit="1" ySplit="5" topLeftCell="C6" activePane="bottomRight" state="frozen"/>
      <selection pane="bottomRight" activeCell="X26" sqref="X26"/>
      <rowBreaks count="3" manualBreakCount="3">
        <brk id="35" max="21" man="1"/>
        <brk id="70" max="16383" man="1"/>
        <brk id="105" max="21" man="1"/>
      </rowBreaks>
      <pageMargins left="1" right="1" top="1" bottom="1" header="0.5" footer="0.5"/>
      <pageSetup scale="80" fitToWidth="2" orientation="landscape" r:id="rId10"/>
      <headerFooter alignWithMargins="0"/>
    </customSheetView>
    <customSheetView guid="{803B97A9-0AF5-4FA4-9F0C-810C2BEAFCD3}"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11"/>
      <headerFooter alignWithMargins="0"/>
    </customSheetView>
    <customSheetView guid="{EF5D9E67-CDBC-4DA7-AF4B-457CDBE1825C}" showGridLines="0" printArea="1">
      <pane xSplit="1" ySplit="5" topLeftCell="C6" activePane="bottomRight" state="frozen"/>
      <selection pane="bottomRight" activeCell="L34" sqref="L34"/>
      <rowBreaks count="5" manualBreakCount="5">
        <brk id="44" max="21" man="1"/>
        <brk id="88" max="16383" man="1"/>
        <brk id="132" max="21" man="1"/>
        <brk id="287" max="16383" man="1"/>
        <brk id="336" max="16383" man="1"/>
      </rowBreaks>
      <pageMargins left="1" right="1" top="1" bottom="1" header="0.5" footer="0.5"/>
      <pageSetup scale="80" fitToWidth="2" orientation="landscape" r:id="rId12"/>
      <headerFooter alignWithMargins="0"/>
    </customSheetView>
  </customSheetViews>
  <mergeCells count="78">
    <mergeCell ref="B272:B274"/>
    <mergeCell ref="A226:I226"/>
    <mergeCell ref="A248:I248"/>
    <mergeCell ref="A270:I270"/>
    <mergeCell ref="A273:A274"/>
    <mergeCell ref="A275:I275"/>
    <mergeCell ref="A320:I320"/>
    <mergeCell ref="A321:I321"/>
    <mergeCell ref="A322:I322"/>
    <mergeCell ref="A323:I323"/>
    <mergeCell ref="A319:I319"/>
    <mergeCell ref="A297:I297"/>
    <mergeCell ref="A222:I222"/>
    <mergeCell ref="B223:B225"/>
    <mergeCell ref="A224:A225"/>
    <mergeCell ref="I223:I225"/>
    <mergeCell ref="C223:D223"/>
    <mergeCell ref="F223:H223"/>
    <mergeCell ref="C224:C225"/>
    <mergeCell ref="E224:E225"/>
    <mergeCell ref="A215:I215"/>
    <mergeCell ref="A214:I214"/>
    <mergeCell ref="I108:I111"/>
    <mergeCell ref="B109:B111"/>
    <mergeCell ref="A112:I112"/>
    <mergeCell ref="A213:I213"/>
    <mergeCell ref="C110:C111"/>
    <mergeCell ref="E110:E111"/>
    <mergeCell ref="G110:G111"/>
    <mergeCell ref="H110:H111"/>
    <mergeCell ref="A107:I107"/>
    <mergeCell ref="I56:I58"/>
    <mergeCell ref="C57:C58"/>
    <mergeCell ref="E57:E58"/>
    <mergeCell ref="G57:G58"/>
    <mergeCell ref="H57:H58"/>
    <mergeCell ref="C56:D56"/>
    <mergeCell ref="H4:H5"/>
    <mergeCell ref="F3:H3"/>
    <mergeCell ref="I3:I5"/>
    <mergeCell ref="A6:I6"/>
    <mergeCell ref="B3:B5"/>
    <mergeCell ref="A4:A5"/>
    <mergeCell ref="C4:C5"/>
    <mergeCell ref="C3:D3"/>
    <mergeCell ref="E4:E5"/>
    <mergeCell ref="A1:I1"/>
    <mergeCell ref="C162:D162"/>
    <mergeCell ref="F162:H162"/>
    <mergeCell ref="I162:I164"/>
    <mergeCell ref="C163:C164"/>
    <mergeCell ref="E163:E164"/>
    <mergeCell ref="G163:G164"/>
    <mergeCell ref="H163:H164"/>
    <mergeCell ref="A160:I160"/>
    <mergeCell ref="A110:A111"/>
    <mergeCell ref="A163:A164"/>
    <mergeCell ref="A59:I59"/>
    <mergeCell ref="C109:D109"/>
    <mergeCell ref="F109:H109"/>
    <mergeCell ref="A57:A58"/>
    <mergeCell ref="G4:G5"/>
    <mergeCell ref="A324:I324"/>
    <mergeCell ref="A54:I54"/>
    <mergeCell ref="G224:G225"/>
    <mergeCell ref="H224:H225"/>
    <mergeCell ref="I271:I274"/>
    <mergeCell ref="C272:D272"/>
    <mergeCell ref="F272:H272"/>
    <mergeCell ref="C273:C274"/>
    <mergeCell ref="E273:E274"/>
    <mergeCell ref="G273:G274"/>
    <mergeCell ref="H273:H274"/>
    <mergeCell ref="F56:H56"/>
    <mergeCell ref="B56:B58"/>
    <mergeCell ref="B162:B164"/>
    <mergeCell ref="A165:I165"/>
    <mergeCell ref="A212:I212"/>
  </mergeCells>
  <phoneticPr fontId="0" type="noConversion"/>
  <pageMargins left="1" right="1" top="1" bottom="1" header="0.5" footer="0.5"/>
  <pageSetup scale="76" fitToWidth="2" orientation="landscape" r:id="rId13"/>
  <headerFooter alignWithMargins="0"/>
  <rowBreaks count="5" manualBreakCount="5">
    <brk id="53" max="21" man="1"/>
    <brk id="106" max="16383" man="1"/>
    <brk id="159" max="21" man="1"/>
    <brk id="269" max="16383" man="1"/>
    <brk id="31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L113"/>
  <sheetViews>
    <sheetView showGridLines="0" zoomScale="115" zoomScaleNormal="115" workbookViewId="0">
      <pane ySplit="5" topLeftCell="A79" activePane="bottomLeft" state="frozen"/>
      <selection activeCell="R23" sqref="R23"/>
      <selection pane="bottomLeft" activeCell="Q7" sqref="Q7"/>
    </sheetView>
  </sheetViews>
  <sheetFormatPr defaultColWidth="9.109375" defaultRowHeight="12" customHeight="1" x14ac:dyDescent="0.2"/>
  <cols>
    <col min="1" max="1" width="8.6640625" style="556" customWidth="1"/>
    <col min="2" max="2" width="9.6640625" style="553" customWidth="1"/>
    <col min="3" max="3" width="1.6640625" style="553" customWidth="1"/>
    <col min="4" max="6" width="9.6640625" style="553" customWidth="1"/>
    <col min="7" max="7" width="1.6640625" style="553" customWidth="1"/>
    <col min="8" max="8" width="9.6640625" style="553" customWidth="1"/>
    <col min="9" max="9" width="10.6640625" style="553" customWidth="1"/>
    <col min="10" max="10" width="1.6640625" style="553" customWidth="1"/>
    <col min="11" max="13" width="10.6640625" style="553" customWidth="1"/>
    <col min="14" max="16384" width="9.109375" style="550"/>
  </cols>
  <sheetData>
    <row r="1" spans="1:38" ht="12" customHeight="1" x14ac:dyDescent="0.2">
      <c r="A1" s="967" t="s">
        <v>1051</v>
      </c>
      <c r="B1" s="967"/>
      <c r="C1" s="967"/>
      <c r="D1" s="967"/>
      <c r="E1" s="967"/>
      <c r="F1" s="967"/>
      <c r="G1" s="967"/>
      <c r="H1" s="967"/>
      <c r="I1" s="967"/>
      <c r="J1" s="967"/>
      <c r="K1" s="967"/>
      <c r="L1" s="967"/>
      <c r="M1" s="967"/>
    </row>
    <row r="2" spans="1:38" ht="12" customHeight="1" x14ac:dyDescent="0.25">
      <c r="D2" s="1085" t="s">
        <v>62</v>
      </c>
      <c r="E2" s="1085"/>
      <c r="F2" s="1085"/>
      <c r="G2" s="1085"/>
      <c r="H2" s="1085"/>
      <c r="I2" s="1085"/>
      <c r="K2" s="1085" t="s">
        <v>63</v>
      </c>
      <c r="L2" s="1085"/>
      <c r="M2" s="1085"/>
      <c r="AG2"/>
      <c r="AH2"/>
      <c r="AI2"/>
      <c r="AJ2"/>
      <c r="AK2"/>
      <c r="AL2"/>
    </row>
    <row r="3" spans="1:38" ht="12" customHeight="1" x14ac:dyDescent="0.25">
      <c r="B3" s="1078" t="s">
        <v>15</v>
      </c>
      <c r="C3" s="552"/>
      <c r="D3" s="1083" t="s">
        <v>198</v>
      </c>
      <c r="E3" s="1083"/>
      <c r="F3" s="1083"/>
      <c r="G3" s="552"/>
      <c r="H3" s="1083" t="s">
        <v>78</v>
      </c>
      <c r="I3" s="1083"/>
      <c r="J3" s="552"/>
      <c r="K3" s="1078" t="s">
        <v>1052</v>
      </c>
      <c r="L3" s="1078" t="s">
        <v>79</v>
      </c>
      <c r="M3" s="552"/>
      <c r="AG3"/>
      <c r="AH3"/>
      <c r="AI3"/>
      <c r="AJ3"/>
      <c r="AK3"/>
      <c r="AL3"/>
    </row>
    <row r="4" spans="1:38" ht="12" customHeight="1" x14ac:dyDescent="0.2">
      <c r="A4" s="1086" t="s">
        <v>171</v>
      </c>
      <c r="B4" s="1078"/>
      <c r="C4" s="552"/>
      <c r="D4" s="703"/>
      <c r="E4" s="962" t="s">
        <v>81</v>
      </c>
      <c r="F4" s="962"/>
      <c r="G4" s="552"/>
      <c r="H4" s="703"/>
      <c r="I4" s="1088" t="s">
        <v>1053</v>
      </c>
      <c r="J4" s="552"/>
      <c r="K4" s="1078"/>
      <c r="L4" s="1078"/>
      <c r="M4" s="1078" t="s">
        <v>1054</v>
      </c>
    </row>
    <row r="5" spans="1:38" ht="12" customHeight="1" x14ac:dyDescent="0.2">
      <c r="A5" s="1087"/>
      <c r="B5" s="1079"/>
      <c r="C5" s="704"/>
      <c r="D5" s="704" t="s">
        <v>19</v>
      </c>
      <c r="E5" s="705" t="s">
        <v>82</v>
      </c>
      <c r="F5" s="558" t="s">
        <v>1055</v>
      </c>
      <c r="G5" s="704"/>
      <c r="H5" s="704" t="s">
        <v>1056</v>
      </c>
      <c r="I5" s="1078"/>
      <c r="J5" s="704"/>
      <c r="K5" s="1079"/>
      <c r="L5" s="1079"/>
      <c r="M5" s="1079"/>
    </row>
    <row r="6" spans="1:38" ht="12" customHeight="1" x14ac:dyDescent="0.2">
      <c r="A6" s="706">
        <v>1971</v>
      </c>
      <c r="B6" s="707">
        <v>544.50199999999995</v>
      </c>
      <c r="C6" s="708"/>
      <c r="D6" s="707">
        <v>264.31099999999998</v>
      </c>
      <c r="E6" s="707" t="s">
        <v>185</v>
      </c>
      <c r="F6" s="707">
        <v>17.409000000000002</v>
      </c>
      <c r="G6" s="708"/>
      <c r="H6" s="707">
        <v>187.643</v>
      </c>
      <c r="I6" s="707">
        <v>9.5</v>
      </c>
      <c r="J6" s="708"/>
      <c r="K6" s="707">
        <v>53.817</v>
      </c>
      <c r="L6" s="707">
        <v>9.1</v>
      </c>
      <c r="M6" s="707">
        <v>26.6</v>
      </c>
      <c r="N6" s="605"/>
      <c r="O6" s="605"/>
    </row>
    <row r="7" spans="1:38" ht="12" customHeight="1" x14ac:dyDescent="0.2">
      <c r="A7" s="706">
        <v>1972</v>
      </c>
      <c r="B7" s="707">
        <v>277.83999999999997</v>
      </c>
      <c r="C7" s="708"/>
      <c r="D7" s="707">
        <v>131.27799999999999</v>
      </c>
      <c r="E7" s="707" t="s">
        <v>185</v>
      </c>
      <c r="F7" s="707">
        <v>10.091000000000001</v>
      </c>
      <c r="G7" s="708"/>
      <c r="H7" s="707">
        <v>91.292000000000002</v>
      </c>
      <c r="I7" s="707">
        <v>9.5</v>
      </c>
      <c r="J7" s="708"/>
      <c r="K7" s="707">
        <v>34.216000000000001</v>
      </c>
      <c r="L7" s="707">
        <v>9.1</v>
      </c>
      <c r="M7" s="707">
        <v>26.6</v>
      </c>
      <c r="N7" s="605"/>
      <c r="O7" s="605"/>
    </row>
    <row r="8" spans="1:38" ht="12" customHeight="1" x14ac:dyDescent="0.2">
      <c r="A8" s="706">
        <v>1973</v>
      </c>
      <c r="B8" s="707">
        <v>291.26</v>
      </c>
      <c r="C8" s="708"/>
      <c r="D8" s="707">
        <v>183.70400000000001</v>
      </c>
      <c r="E8" s="707" t="s">
        <v>185</v>
      </c>
      <c r="F8" s="707">
        <v>7.6459999999999999</v>
      </c>
      <c r="G8" s="708"/>
      <c r="H8" s="707">
        <v>68.244</v>
      </c>
      <c r="I8" s="707">
        <v>9.5</v>
      </c>
      <c r="J8" s="708"/>
      <c r="K8" s="707">
        <v>25.849</v>
      </c>
      <c r="L8" s="707">
        <v>9.1</v>
      </c>
      <c r="M8" s="707">
        <v>26.6</v>
      </c>
      <c r="N8" s="605"/>
      <c r="O8" s="605"/>
    </row>
    <row r="9" spans="1:38" ht="12" customHeight="1" x14ac:dyDescent="0.2">
      <c r="A9" s="706">
        <v>1974</v>
      </c>
      <c r="B9" s="707">
        <v>460.81</v>
      </c>
      <c r="C9" s="708"/>
      <c r="D9" s="707">
        <v>260.995</v>
      </c>
      <c r="E9" s="707" t="s">
        <v>185</v>
      </c>
      <c r="F9" s="707">
        <v>13.048999999999999</v>
      </c>
      <c r="G9" s="708"/>
      <c r="H9" s="707">
        <v>152.75899999999999</v>
      </c>
      <c r="I9" s="707">
        <v>9.5</v>
      </c>
      <c r="J9" s="708"/>
      <c r="K9" s="707">
        <v>31.605</v>
      </c>
      <c r="L9" s="707">
        <v>9.1</v>
      </c>
      <c r="M9" s="707">
        <v>26.6</v>
      </c>
      <c r="N9" s="605"/>
      <c r="O9" s="605"/>
    </row>
    <row r="10" spans="1:38" ht="12" customHeight="1" x14ac:dyDescent="0.2">
      <c r="A10" s="706">
        <v>1975</v>
      </c>
      <c r="B10" s="707">
        <v>292.48400000000004</v>
      </c>
      <c r="C10" s="708"/>
      <c r="D10" s="707">
        <v>156.636</v>
      </c>
      <c r="E10" s="707" t="s">
        <v>185</v>
      </c>
      <c r="F10" s="707">
        <v>10.611000000000001</v>
      </c>
      <c r="G10" s="708"/>
      <c r="H10" s="707">
        <v>85.41</v>
      </c>
      <c r="I10" s="707">
        <v>9.5</v>
      </c>
      <c r="J10" s="708"/>
      <c r="K10" s="707">
        <v>32.771999999999998</v>
      </c>
      <c r="L10" s="707">
        <v>9.1</v>
      </c>
      <c r="M10" s="707">
        <v>26.6</v>
      </c>
      <c r="N10" s="605"/>
      <c r="O10" s="605"/>
    </row>
    <row r="11" spans="1:38" ht="12" customHeight="1" x14ac:dyDescent="0.2">
      <c r="A11" s="706">
        <v>1976</v>
      </c>
      <c r="B11" s="707">
        <v>336.95699999999999</v>
      </c>
      <c r="C11" s="708"/>
      <c r="D11" s="707">
        <v>168.39600000000002</v>
      </c>
      <c r="E11" s="707" t="s">
        <v>185</v>
      </c>
      <c r="F11" s="707">
        <v>11.092000000000001</v>
      </c>
      <c r="G11" s="708"/>
      <c r="H11" s="707">
        <v>117.26</v>
      </c>
      <c r="I11" s="707">
        <v>3.5</v>
      </c>
      <c r="J11" s="708"/>
      <c r="K11" s="707">
        <v>36.666000000000004</v>
      </c>
      <c r="L11" s="707">
        <v>4</v>
      </c>
      <c r="M11" s="707">
        <v>32.700000000000003</v>
      </c>
      <c r="N11" s="605"/>
      <c r="O11" s="605"/>
    </row>
    <row r="12" spans="1:38" ht="12" customHeight="1" x14ac:dyDescent="0.2">
      <c r="A12" s="706">
        <v>1977</v>
      </c>
      <c r="B12" s="707">
        <v>93.831999999999994</v>
      </c>
      <c r="C12" s="708"/>
      <c r="D12" s="707">
        <v>39.031999999999996</v>
      </c>
      <c r="E12" s="707" t="s">
        <v>185</v>
      </c>
      <c r="F12" s="707">
        <v>6.226</v>
      </c>
      <c r="G12" s="708"/>
      <c r="H12" s="707">
        <v>37.062999999999995</v>
      </c>
      <c r="I12" s="707">
        <v>2.2000000000000002</v>
      </c>
      <c r="J12" s="708"/>
      <c r="K12" s="707">
        <v>9.3249999999999993</v>
      </c>
      <c r="L12" s="707">
        <v>1</v>
      </c>
      <c r="M12" s="707">
        <v>8.3000000000000007</v>
      </c>
      <c r="N12" s="605"/>
      <c r="O12" s="605"/>
    </row>
    <row r="13" spans="1:38" ht="12" customHeight="1" x14ac:dyDescent="0.2">
      <c r="A13" s="706">
        <v>1978</v>
      </c>
      <c r="B13" s="707">
        <v>307.49900000000002</v>
      </c>
      <c r="C13" s="708"/>
      <c r="D13" s="707">
        <v>132.73400000000001</v>
      </c>
      <c r="E13" s="707" t="s">
        <v>185</v>
      </c>
      <c r="F13" s="707">
        <v>9.7410000000000014</v>
      </c>
      <c r="G13" s="708"/>
      <c r="H13" s="707">
        <v>131.82599999999999</v>
      </c>
      <c r="I13" s="707">
        <v>2.9</v>
      </c>
      <c r="J13" s="708"/>
      <c r="K13" s="707">
        <v>30.277999999999999</v>
      </c>
      <c r="L13" s="707">
        <v>3.7</v>
      </c>
      <c r="M13" s="707">
        <v>26.6</v>
      </c>
      <c r="N13" s="605"/>
      <c r="O13" s="605"/>
    </row>
    <row r="14" spans="1:38" ht="12" customHeight="1" x14ac:dyDescent="0.2">
      <c r="A14" s="706">
        <v>1979</v>
      </c>
      <c r="B14" s="707">
        <v>276.48</v>
      </c>
      <c r="C14" s="708"/>
      <c r="D14" s="707">
        <v>127.553</v>
      </c>
      <c r="E14" s="707" t="s">
        <v>185</v>
      </c>
      <c r="F14" s="707">
        <v>12.268999999999998</v>
      </c>
      <c r="G14" s="708"/>
      <c r="H14" s="707">
        <v>102.60799999999999</v>
      </c>
      <c r="I14" s="707">
        <v>4.4000000000000004</v>
      </c>
      <c r="J14" s="708"/>
      <c r="K14" s="707">
        <v>29.612000000000002</v>
      </c>
      <c r="L14" s="707">
        <v>3.9</v>
      </c>
      <c r="M14" s="707">
        <v>25.7</v>
      </c>
      <c r="N14" s="605"/>
      <c r="O14" s="605"/>
    </row>
    <row r="15" spans="1:38" ht="12" customHeight="1" x14ac:dyDescent="0.2">
      <c r="A15" s="706">
        <v>1980</v>
      </c>
      <c r="B15" s="707">
        <v>301.59300000000002</v>
      </c>
      <c r="C15" s="708"/>
      <c r="D15" s="707">
        <v>150.08000000000001</v>
      </c>
      <c r="E15" s="707" t="s">
        <v>185</v>
      </c>
      <c r="F15" s="707">
        <v>11.221</v>
      </c>
      <c r="G15" s="708"/>
      <c r="H15" s="707">
        <v>122.205</v>
      </c>
      <c r="I15" s="707">
        <v>5.0999999999999996</v>
      </c>
      <c r="J15" s="708"/>
      <c r="K15" s="707">
        <v>12.974</v>
      </c>
      <c r="L15" s="707">
        <v>0.3</v>
      </c>
      <c r="M15" s="707">
        <v>12.7</v>
      </c>
      <c r="N15" s="605"/>
      <c r="O15" s="605"/>
    </row>
    <row r="16" spans="1:38" ht="12" customHeight="1" x14ac:dyDescent="0.2">
      <c r="A16" s="706">
        <v>1981</v>
      </c>
      <c r="B16" s="707">
        <v>170.24600000000001</v>
      </c>
      <c r="C16" s="708"/>
      <c r="D16" s="707">
        <v>59.945999999999998</v>
      </c>
      <c r="E16" s="707" t="s">
        <v>185</v>
      </c>
      <c r="F16" s="707">
        <v>7.7320000000000002</v>
      </c>
      <c r="G16" s="708"/>
      <c r="H16" s="707">
        <v>77.811000000000007</v>
      </c>
      <c r="I16" s="707">
        <v>2.8</v>
      </c>
      <c r="J16" s="708"/>
      <c r="K16" s="707">
        <v>21.934999999999999</v>
      </c>
      <c r="L16" s="707">
        <v>1.8</v>
      </c>
      <c r="M16" s="707">
        <v>20.100000000000001</v>
      </c>
      <c r="N16" s="605"/>
      <c r="O16" s="605"/>
    </row>
    <row r="17" spans="1:15" ht="12" customHeight="1" x14ac:dyDescent="0.2">
      <c r="A17" s="706">
        <v>1982</v>
      </c>
      <c r="B17" s="707">
        <v>453.12200000000001</v>
      </c>
      <c r="C17" s="708"/>
      <c r="D17" s="707">
        <v>201.71200000000002</v>
      </c>
      <c r="E17" s="707">
        <v>18.899999999999999</v>
      </c>
      <c r="F17" s="707">
        <v>17.656000000000002</v>
      </c>
      <c r="G17" s="708"/>
      <c r="H17" s="707">
        <v>154.113</v>
      </c>
      <c r="I17" s="707">
        <v>5</v>
      </c>
      <c r="J17" s="708"/>
      <c r="K17" s="707">
        <v>55.815999999999995</v>
      </c>
      <c r="L17" s="707">
        <v>4.3</v>
      </c>
      <c r="M17" s="707">
        <v>51.5</v>
      </c>
      <c r="N17" s="605"/>
      <c r="O17" s="605"/>
    </row>
    <row r="18" spans="1:15" ht="12" customHeight="1" x14ac:dyDescent="0.2">
      <c r="A18" s="706">
        <v>1983</v>
      </c>
      <c r="B18" s="707">
        <v>109.961873</v>
      </c>
      <c r="C18" s="708"/>
      <c r="D18" s="707">
        <v>7.117</v>
      </c>
      <c r="E18" s="707">
        <v>3.6</v>
      </c>
      <c r="F18" s="707">
        <v>5.2720000000000002</v>
      </c>
      <c r="G18" s="708"/>
      <c r="H18" s="707">
        <v>75.001872999999989</v>
      </c>
      <c r="I18" s="707">
        <v>3.3</v>
      </c>
      <c r="J18" s="708"/>
      <c r="K18" s="707">
        <v>15.739000000000001</v>
      </c>
      <c r="L18" s="707">
        <v>0.2</v>
      </c>
      <c r="M18" s="707">
        <v>15.5</v>
      </c>
      <c r="N18" s="605"/>
      <c r="O18" s="605"/>
    </row>
    <row r="19" spans="1:15" ht="12" customHeight="1" x14ac:dyDescent="0.2">
      <c r="A19" s="706">
        <v>1984</v>
      </c>
      <c r="B19" s="707">
        <v>425.90276199999994</v>
      </c>
      <c r="C19" s="708"/>
      <c r="D19" s="707">
        <v>201.51</v>
      </c>
      <c r="E19" s="707">
        <v>74.400000000000006</v>
      </c>
      <c r="F19" s="707">
        <v>15.658000000000001</v>
      </c>
      <c r="G19" s="708"/>
      <c r="H19" s="707">
        <v>102.84576199999998</v>
      </c>
      <c r="I19" s="707">
        <v>4.2</v>
      </c>
      <c r="J19" s="708"/>
      <c r="K19" s="707">
        <v>27.303000000000001</v>
      </c>
      <c r="L19" s="707">
        <v>1.6</v>
      </c>
      <c r="M19" s="707">
        <v>25.7</v>
      </c>
      <c r="N19" s="605"/>
      <c r="O19" s="605"/>
    </row>
    <row r="20" spans="1:15" ht="12" customHeight="1" x14ac:dyDescent="0.2">
      <c r="A20" s="706">
        <v>1985</v>
      </c>
      <c r="B20" s="707">
        <v>367.21196671999996</v>
      </c>
      <c r="C20" s="708"/>
      <c r="D20" s="707">
        <v>189.96699999999998</v>
      </c>
      <c r="E20" s="707">
        <v>25.4</v>
      </c>
      <c r="F20" s="707">
        <v>10.504</v>
      </c>
      <c r="G20" s="708"/>
      <c r="H20" s="707">
        <v>95.255966720000004</v>
      </c>
      <c r="I20" s="707">
        <v>7.5</v>
      </c>
      <c r="J20" s="708"/>
      <c r="K20" s="707">
        <v>38.549999999999997</v>
      </c>
      <c r="L20" s="707">
        <v>5.2</v>
      </c>
      <c r="M20" s="707">
        <v>33.4</v>
      </c>
      <c r="N20" s="605"/>
      <c r="O20" s="605"/>
    </row>
    <row r="21" spans="1:15" ht="12" customHeight="1" x14ac:dyDescent="0.2">
      <c r="A21" s="706">
        <v>1986</v>
      </c>
      <c r="B21" s="709">
        <v>1578.0530000000001</v>
      </c>
      <c r="C21" s="708"/>
      <c r="D21" s="707">
        <v>980.97399999999993</v>
      </c>
      <c r="E21" s="707">
        <v>120.4</v>
      </c>
      <c r="F21" s="707">
        <v>24.760999999999999</v>
      </c>
      <c r="G21" s="708"/>
      <c r="H21" s="707">
        <v>285.08481499999999</v>
      </c>
      <c r="I21" s="707">
        <v>8.9</v>
      </c>
      <c r="J21" s="708"/>
      <c r="K21" s="707">
        <v>129.03599190520001</v>
      </c>
      <c r="L21" s="707">
        <v>16.8</v>
      </c>
      <c r="M21" s="707">
        <v>112.2</v>
      </c>
      <c r="N21" s="605"/>
      <c r="O21" s="605"/>
    </row>
    <row r="22" spans="1:15" ht="12" customHeight="1" x14ac:dyDescent="0.2">
      <c r="A22" s="706">
        <v>1987</v>
      </c>
      <c r="B22" s="709">
        <v>324.2</v>
      </c>
      <c r="C22" s="708"/>
      <c r="D22" s="707">
        <v>165.22300000000001</v>
      </c>
      <c r="E22" s="707">
        <v>47.2</v>
      </c>
      <c r="F22" s="707">
        <v>7.0019999999999989</v>
      </c>
      <c r="G22" s="708"/>
      <c r="H22" s="707">
        <v>66.258780000000002</v>
      </c>
      <c r="I22" s="707">
        <v>4.2</v>
      </c>
      <c r="J22" s="708"/>
      <c r="K22" s="707">
        <v>26.628</v>
      </c>
      <c r="L22" s="707">
        <v>2.2999999999999998</v>
      </c>
      <c r="M22" s="707">
        <v>24.3</v>
      </c>
      <c r="N22" s="605"/>
      <c r="O22" s="605"/>
    </row>
    <row r="23" spans="1:15" ht="12" customHeight="1" x14ac:dyDescent="0.2">
      <c r="A23" s="706">
        <v>1988</v>
      </c>
      <c r="B23" s="709">
        <v>686.14</v>
      </c>
      <c r="C23" s="708"/>
      <c r="D23" s="707">
        <v>361.54899999999998</v>
      </c>
      <c r="E23" s="707">
        <v>143.4</v>
      </c>
      <c r="F23" s="707">
        <v>12.278</v>
      </c>
      <c r="G23" s="708"/>
      <c r="H23" s="707">
        <v>113.80911105999999</v>
      </c>
      <c r="I23" s="707">
        <v>6.9</v>
      </c>
      <c r="J23" s="708"/>
      <c r="K23" s="707">
        <v>32.878211555999997</v>
      </c>
      <c r="L23" s="707">
        <v>5.0999999999999996</v>
      </c>
      <c r="M23" s="707">
        <v>27.8</v>
      </c>
      <c r="N23" s="605"/>
      <c r="O23" s="605"/>
    </row>
    <row r="24" spans="1:15" ht="12" customHeight="1" x14ac:dyDescent="0.2">
      <c r="A24" s="706">
        <v>1989</v>
      </c>
      <c r="B24" s="709">
        <v>728.68499999999995</v>
      </c>
      <c r="C24" s="708"/>
      <c r="D24" s="707">
        <v>387.32499999999999</v>
      </c>
      <c r="E24" s="707">
        <v>81.900000000000006</v>
      </c>
      <c r="F24" s="707">
        <v>15.290999999999999</v>
      </c>
      <c r="G24" s="708"/>
      <c r="H24" s="707">
        <v>184.319052</v>
      </c>
      <c r="I24" s="707">
        <v>6.8</v>
      </c>
      <c r="J24" s="708"/>
      <c r="K24" s="707">
        <v>31.167999999999999</v>
      </c>
      <c r="L24" s="707">
        <v>2.5</v>
      </c>
      <c r="M24" s="707">
        <v>28.7</v>
      </c>
      <c r="N24" s="605"/>
      <c r="O24" s="605"/>
    </row>
    <row r="25" spans="1:15" ht="12" customHeight="1" x14ac:dyDescent="0.2">
      <c r="A25" s="706">
        <v>1990</v>
      </c>
      <c r="B25" s="709">
        <v>207.983</v>
      </c>
      <c r="C25" s="708"/>
      <c r="D25" s="707">
        <v>66.170999999999992</v>
      </c>
      <c r="E25" s="707">
        <v>18.5</v>
      </c>
      <c r="F25" s="707">
        <v>10.081999999999999</v>
      </c>
      <c r="G25" s="708"/>
      <c r="H25" s="707">
        <v>88.310518000000002</v>
      </c>
      <c r="I25" s="707">
        <v>2</v>
      </c>
      <c r="J25" s="708"/>
      <c r="K25" s="707">
        <v>11.627000000000001</v>
      </c>
      <c r="L25" s="707">
        <v>1</v>
      </c>
      <c r="M25" s="707">
        <v>10.6</v>
      </c>
      <c r="N25" s="605"/>
      <c r="O25" s="605"/>
    </row>
    <row r="26" spans="1:15" ht="12" customHeight="1" x14ac:dyDescent="0.2">
      <c r="A26" s="706">
        <v>1991</v>
      </c>
      <c r="B26" s="709">
        <v>981.48199999999997</v>
      </c>
      <c r="C26" s="708"/>
      <c r="D26" s="707">
        <v>407.48200000000003</v>
      </c>
      <c r="E26" s="707">
        <v>208.7</v>
      </c>
      <c r="F26" s="707">
        <v>30.448</v>
      </c>
      <c r="G26" s="708"/>
      <c r="H26" s="707">
        <v>243.292777</v>
      </c>
      <c r="I26" s="707">
        <v>5.5</v>
      </c>
      <c r="J26" s="708"/>
      <c r="K26" s="707">
        <v>58.868000000000002</v>
      </c>
      <c r="L26" s="707">
        <v>6.7</v>
      </c>
      <c r="M26" s="707">
        <v>52.2</v>
      </c>
      <c r="N26" s="605"/>
      <c r="O26" s="605"/>
    </row>
    <row r="27" spans="1:15" ht="12" customHeight="1" x14ac:dyDescent="0.2">
      <c r="A27" s="706">
        <v>1992</v>
      </c>
      <c r="B27" s="709">
        <v>225.435</v>
      </c>
      <c r="C27" s="708"/>
      <c r="D27" s="707">
        <v>54.093000000000004</v>
      </c>
      <c r="E27" s="707">
        <v>43.1</v>
      </c>
      <c r="F27" s="707">
        <v>9.0150000000000006</v>
      </c>
      <c r="G27" s="708"/>
      <c r="H27" s="707">
        <v>86.966221999999988</v>
      </c>
      <c r="I27" s="707">
        <v>5.2</v>
      </c>
      <c r="J27" s="708"/>
      <c r="K27" s="707">
        <v>17.753</v>
      </c>
      <c r="L27" s="707">
        <v>1</v>
      </c>
      <c r="M27" s="707">
        <v>16.8</v>
      </c>
      <c r="N27" s="605"/>
      <c r="O27" s="605"/>
    </row>
    <row r="28" spans="1:15" ht="12" customHeight="1" x14ac:dyDescent="0.2">
      <c r="A28" s="706">
        <v>1993</v>
      </c>
      <c r="B28" s="709">
        <v>117.93600000000001</v>
      </c>
      <c r="C28" s="708"/>
      <c r="D28" s="707">
        <v>35.606000000000002</v>
      </c>
      <c r="E28" s="707">
        <v>20.9</v>
      </c>
      <c r="F28" s="707">
        <v>6.8540000000000001</v>
      </c>
      <c r="G28" s="708"/>
      <c r="H28" s="707">
        <v>39.402983999999996</v>
      </c>
      <c r="I28" s="707">
        <v>0.8</v>
      </c>
      <c r="J28" s="708"/>
      <c r="K28" s="707">
        <v>10.641999999999999</v>
      </c>
      <c r="L28" s="707">
        <v>0.9</v>
      </c>
      <c r="M28" s="707">
        <v>9.6999999999999993</v>
      </c>
      <c r="N28" s="605"/>
      <c r="O28" s="605"/>
    </row>
    <row r="29" spans="1:15" ht="12" customHeight="1" x14ac:dyDescent="0.2">
      <c r="A29" s="706">
        <v>1994</v>
      </c>
      <c r="B29" s="709">
        <v>173.39099999999999</v>
      </c>
      <c r="C29" s="708"/>
      <c r="D29" s="707">
        <v>60.662000000000006</v>
      </c>
      <c r="E29" s="707">
        <v>1.8</v>
      </c>
      <c r="F29" s="707">
        <v>4.2980000000000009</v>
      </c>
      <c r="G29" s="708"/>
      <c r="H29" s="707">
        <v>78.038456000000011</v>
      </c>
      <c r="I29" s="707">
        <v>4.0999999999999996</v>
      </c>
      <c r="J29" s="708"/>
      <c r="K29" s="707">
        <v>20.283999999999999</v>
      </c>
      <c r="L29" s="707">
        <v>1</v>
      </c>
      <c r="M29" s="707">
        <v>19.3</v>
      </c>
      <c r="N29" s="605"/>
      <c r="O29" s="605"/>
    </row>
    <row r="30" spans="1:15" ht="12" customHeight="1" x14ac:dyDescent="0.2">
      <c r="A30" s="706">
        <v>1995</v>
      </c>
      <c r="B30" s="709">
        <v>77.388000000000005</v>
      </c>
      <c r="C30" s="708"/>
      <c r="D30" s="707">
        <v>21.396999999999998</v>
      </c>
      <c r="E30" s="707">
        <v>5</v>
      </c>
      <c r="F30" s="707">
        <v>2.8679999999999999</v>
      </c>
      <c r="G30" s="708"/>
      <c r="H30" s="707">
        <v>32.213569000000007</v>
      </c>
      <c r="I30" s="707">
        <v>2.9</v>
      </c>
      <c r="J30" s="708"/>
      <c r="K30" s="707">
        <v>10.394</v>
      </c>
      <c r="L30" s="707">
        <v>0.3</v>
      </c>
      <c r="M30" s="707">
        <v>10.1</v>
      </c>
      <c r="N30" s="605"/>
      <c r="O30" s="605"/>
    </row>
    <row r="31" spans="1:15" ht="12" customHeight="1" x14ac:dyDescent="0.2">
      <c r="A31" s="706">
        <v>1996</v>
      </c>
      <c r="B31" s="709">
        <v>117.122</v>
      </c>
      <c r="C31" s="708"/>
      <c r="D31" s="707">
        <v>26.155999999999999</v>
      </c>
      <c r="E31" s="707">
        <v>4.5</v>
      </c>
      <c r="F31" s="707">
        <v>3.8050000000000002</v>
      </c>
      <c r="G31" s="708"/>
      <c r="H31" s="707">
        <v>62.18</v>
      </c>
      <c r="I31" s="707">
        <v>0.58300000000000018</v>
      </c>
      <c r="J31" s="708"/>
      <c r="K31" s="707">
        <v>15.737</v>
      </c>
      <c r="L31" s="707">
        <v>0.7</v>
      </c>
      <c r="M31" s="707">
        <f t="shared" ref="M31:M42" si="0">K31-L31</f>
        <v>15.037000000000001</v>
      </c>
      <c r="N31" s="605"/>
      <c r="O31" s="605"/>
    </row>
    <row r="32" spans="1:15" ht="12" customHeight="1" x14ac:dyDescent="0.2">
      <c r="A32" s="706">
        <v>1997</v>
      </c>
      <c r="B32" s="710">
        <v>156.37200000000001</v>
      </c>
      <c r="C32" s="708"/>
      <c r="D32" s="707">
        <v>20.446000000000002</v>
      </c>
      <c r="E32" s="707">
        <v>20.399999999999999</v>
      </c>
      <c r="F32" s="707">
        <v>11.635999999999999</v>
      </c>
      <c r="G32" s="708"/>
      <c r="H32" s="707">
        <v>69.718999999999994</v>
      </c>
      <c r="I32" s="707">
        <v>2.8069999999999986</v>
      </c>
      <c r="J32" s="708"/>
      <c r="K32" s="707">
        <v>24.181000000000001</v>
      </c>
      <c r="L32" s="707">
        <v>0.6</v>
      </c>
      <c r="M32" s="707">
        <f t="shared" si="0"/>
        <v>23.581</v>
      </c>
      <c r="N32" s="605"/>
      <c r="O32" s="605"/>
    </row>
    <row r="33" spans="1:15" ht="12" customHeight="1" x14ac:dyDescent="0.2">
      <c r="A33" s="706">
        <v>1998</v>
      </c>
      <c r="B33" s="709">
        <v>175.893</v>
      </c>
      <c r="C33" s="708"/>
      <c r="D33" s="707">
        <v>23.044</v>
      </c>
      <c r="E33" s="707">
        <v>3.2</v>
      </c>
      <c r="F33" s="707">
        <v>6.6929999999999996</v>
      </c>
      <c r="G33" s="708"/>
      <c r="H33" s="707">
        <v>87.900999999999996</v>
      </c>
      <c r="I33" s="707">
        <v>1.2769999999999939</v>
      </c>
      <c r="J33" s="708"/>
      <c r="K33" s="707">
        <v>46.29</v>
      </c>
      <c r="L33" s="707">
        <v>1.5</v>
      </c>
      <c r="M33" s="707">
        <f t="shared" si="0"/>
        <v>44.79</v>
      </c>
      <c r="N33" s="605"/>
      <c r="O33" s="605"/>
    </row>
    <row r="34" spans="1:15" ht="12" customHeight="1" x14ac:dyDescent="0.2">
      <c r="A34" s="706">
        <v>1999</v>
      </c>
      <c r="B34" s="709">
        <v>289.05900000000003</v>
      </c>
      <c r="C34" s="708"/>
      <c r="D34" s="707">
        <v>79.132000000000005</v>
      </c>
      <c r="E34" s="707">
        <v>9</v>
      </c>
      <c r="F34" s="707">
        <v>19.893999999999998</v>
      </c>
      <c r="G34" s="708"/>
      <c r="H34" s="707">
        <v>124.52099999999999</v>
      </c>
      <c r="I34" s="707">
        <v>1.0079999999999956</v>
      </c>
      <c r="J34" s="708"/>
      <c r="K34" s="707">
        <v>40.683999999999997</v>
      </c>
      <c r="L34" s="707">
        <v>2.2999999999999998</v>
      </c>
      <c r="M34" s="707">
        <f t="shared" si="0"/>
        <v>38.384</v>
      </c>
      <c r="N34" s="605"/>
      <c r="O34" s="605"/>
    </row>
    <row r="35" spans="1:15" ht="12" customHeight="1" x14ac:dyDescent="0.2">
      <c r="A35" s="706">
        <v>2000</v>
      </c>
      <c r="B35" s="710">
        <v>558.33500000000004</v>
      </c>
      <c r="C35" s="708"/>
      <c r="D35" s="707">
        <v>168.40300000000002</v>
      </c>
      <c r="E35" s="707">
        <v>21.5</v>
      </c>
      <c r="F35" s="707">
        <v>37.732999999999997</v>
      </c>
      <c r="G35" s="708"/>
      <c r="H35" s="707">
        <v>288.60000000000002</v>
      </c>
      <c r="I35" s="707">
        <v>6.1569999999999965</v>
      </c>
      <c r="J35" s="708"/>
      <c r="K35" s="707">
        <v>85.846999999999994</v>
      </c>
      <c r="L35" s="707">
        <v>6.3</v>
      </c>
      <c r="M35" s="707">
        <f t="shared" si="0"/>
        <v>79.546999999999997</v>
      </c>
      <c r="N35" s="605"/>
      <c r="O35" s="605"/>
    </row>
    <row r="36" spans="1:15" ht="12" customHeight="1" x14ac:dyDescent="0.2">
      <c r="A36" s="706">
        <v>2001</v>
      </c>
      <c r="B36" s="709">
        <v>1128.3440000000001</v>
      </c>
      <c r="C36" s="708"/>
      <c r="D36" s="707">
        <v>253.072</v>
      </c>
      <c r="E36" s="707">
        <v>132</v>
      </c>
      <c r="F36" s="707">
        <v>77.95</v>
      </c>
      <c r="G36" s="708"/>
      <c r="H36" s="707">
        <v>377.262</v>
      </c>
      <c r="I36" s="707">
        <v>8.1960000000000264</v>
      </c>
      <c r="J36" s="708"/>
      <c r="K36" s="707">
        <v>259.77199999999999</v>
      </c>
      <c r="L36" s="707">
        <v>5.3739999999999997</v>
      </c>
      <c r="M36" s="707">
        <f t="shared" si="0"/>
        <v>254.398</v>
      </c>
      <c r="N36" s="605"/>
      <c r="O36" s="605"/>
    </row>
    <row r="37" spans="1:15" ht="12" customHeight="1" x14ac:dyDescent="0.2">
      <c r="A37" s="706">
        <v>2002</v>
      </c>
      <c r="B37" s="709">
        <v>535.84</v>
      </c>
      <c r="C37" s="708"/>
      <c r="D37" s="707">
        <v>162.953</v>
      </c>
      <c r="E37" s="707">
        <v>6.2</v>
      </c>
      <c r="F37" s="707">
        <v>27.398999999999997</v>
      </c>
      <c r="G37" s="708"/>
      <c r="H37" s="707">
        <v>211.148</v>
      </c>
      <c r="I37" s="707">
        <v>3.6500000000000057</v>
      </c>
      <c r="J37" s="708"/>
      <c r="K37" s="707">
        <v>88.57</v>
      </c>
      <c r="L37" s="707">
        <v>1.649</v>
      </c>
      <c r="M37" s="707">
        <f t="shared" si="0"/>
        <v>86.920999999999992</v>
      </c>
      <c r="N37" s="605"/>
      <c r="O37" s="605"/>
    </row>
    <row r="38" spans="1:15" ht="12" customHeight="1" x14ac:dyDescent="0.2">
      <c r="A38" s="706">
        <v>2003</v>
      </c>
      <c r="B38" s="710">
        <v>713.21399999999994</v>
      </c>
      <c r="C38" s="708"/>
      <c r="D38" s="707">
        <v>257.298</v>
      </c>
      <c r="E38" s="707">
        <v>54.4</v>
      </c>
      <c r="F38" s="707">
        <v>23.606999999999996</v>
      </c>
      <c r="G38" s="708"/>
      <c r="H38" s="707">
        <v>205.37799999999999</v>
      </c>
      <c r="I38" s="707">
        <v>11.185999999999993</v>
      </c>
      <c r="J38" s="708"/>
      <c r="K38" s="707">
        <v>125.746</v>
      </c>
      <c r="L38" s="707">
        <v>5.7619999999999996</v>
      </c>
      <c r="M38" s="707">
        <f t="shared" si="0"/>
        <v>119.98399999999999</v>
      </c>
      <c r="N38" s="605"/>
      <c r="O38" s="605"/>
    </row>
    <row r="39" spans="1:15" ht="12" customHeight="1" x14ac:dyDescent="0.2">
      <c r="A39" s="706">
        <v>2004</v>
      </c>
      <c r="B39" s="710">
        <v>463.54399999999998</v>
      </c>
      <c r="C39" s="708"/>
      <c r="D39" s="707">
        <v>119.648</v>
      </c>
      <c r="E39" s="707">
        <v>15.2</v>
      </c>
      <c r="F39" s="707">
        <v>13.615</v>
      </c>
      <c r="G39" s="708"/>
      <c r="H39" s="707">
        <v>173.46199999999999</v>
      </c>
      <c r="I39" s="707">
        <v>5.6480000000000103</v>
      </c>
      <c r="J39" s="708"/>
      <c r="K39" s="707">
        <v>115.04100000000001</v>
      </c>
      <c r="L39" s="707">
        <v>10.287000000000001</v>
      </c>
      <c r="M39" s="707">
        <f t="shared" si="0"/>
        <v>104.754</v>
      </c>
      <c r="N39" s="605"/>
      <c r="O39" s="605"/>
    </row>
    <row r="40" spans="1:15" ht="12" customHeight="1" x14ac:dyDescent="0.2">
      <c r="A40" s="706">
        <v>2005</v>
      </c>
      <c r="B40" s="709">
        <v>354.71699999999998</v>
      </c>
      <c r="C40" s="708"/>
      <c r="D40" s="707">
        <v>94.78</v>
      </c>
      <c r="E40" s="707">
        <v>6.9</v>
      </c>
      <c r="F40" s="707">
        <v>10.478</v>
      </c>
      <c r="G40" s="708"/>
      <c r="H40" s="707">
        <v>142.26400000000001</v>
      </c>
      <c r="I40" s="707">
        <v>3.2619999999999862</v>
      </c>
      <c r="J40" s="708"/>
      <c r="K40" s="707">
        <v>83.305000000000007</v>
      </c>
      <c r="L40" s="707">
        <v>4.8540000000000001</v>
      </c>
      <c r="M40" s="707">
        <f t="shared" si="0"/>
        <v>78.451000000000008</v>
      </c>
      <c r="N40" s="605"/>
      <c r="O40" s="605"/>
    </row>
    <row r="41" spans="1:15" ht="12" customHeight="1" x14ac:dyDescent="0.2">
      <c r="A41" s="706">
        <v>2006</v>
      </c>
      <c r="B41" s="710">
        <v>409.69200000000001</v>
      </c>
      <c r="C41" s="708"/>
      <c r="D41" s="707">
        <v>63.38</v>
      </c>
      <c r="E41" s="707">
        <v>3.7</v>
      </c>
      <c r="F41" s="707">
        <v>16.488</v>
      </c>
      <c r="G41" s="708"/>
      <c r="H41" s="707">
        <v>191.08500000000001</v>
      </c>
      <c r="I41" s="707">
        <v>9.467000000000013</v>
      </c>
      <c r="J41" s="708"/>
      <c r="K41" s="707">
        <v>102.111</v>
      </c>
      <c r="L41" s="707">
        <v>8.0510000000000002</v>
      </c>
      <c r="M41" s="707">
        <f t="shared" si="0"/>
        <v>94.06</v>
      </c>
      <c r="N41" s="605"/>
      <c r="O41" s="605"/>
    </row>
    <row r="42" spans="1:15" ht="12" customHeight="1" x14ac:dyDescent="0.2">
      <c r="A42" s="706">
        <v>2007</v>
      </c>
      <c r="B42" s="710">
        <v>349.02199999999999</v>
      </c>
      <c r="C42" s="708"/>
      <c r="D42" s="707">
        <v>40.288000000000004</v>
      </c>
      <c r="E42" s="707">
        <v>8.4</v>
      </c>
      <c r="F42" s="707">
        <v>24.21</v>
      </c>
      <c r="G42" s="708"/>
      <c r="H42" s="707">
        <v>161.02500000000001</v>
      </c>
      <c r="I42" s="707">
        <v>10.471999999999994</v>
      </c>
      <c r="J42" s="708"/>
      <c r="K42" s="707">
        <v>92.528000000000006</v>
      </c>
      <c r="L42" s="707">
        <v>8.0299999999999994</v>
      </c>
      <c r="M42" s="707">
        <f t="shared" si="0"/>
        <v>84.498000000000005</v>
      </c>
      <c r="N42" s="605"/>
      <c r="O42" s="605"/>
    </row>
    <row r="43" spans="1:15" ht="12" customHeight="1" x14ac:dyDescent="0.2">
      <c r="A43" s="706">
        <v>2008</v>
      </c>
      <c r="B43" s="711">
        <v>520.81299999999999</v>
      </c>
      <c r="C43" s="712"/>
      <c r="D43" s="713">
        <v>60.387000000000008</v>
      </c>
      <c r="E43" s="713">
        <v>8.5730000000000004</v>
      </c>
      <c r="F43" s="713">
        <v>43.078999999999994</v>
      </c>
      <c r="G43" s="712"/>
      <c r="H43" s="713">
        <v>240.88499999999999</v>
      </c>
      <c r="I43" s="713">
        <v>6.1589999999999918</v>
      </c>
      <c r="J43" s="712"/>
      <c r="K43" s="713">
        <v>135.536</v>
      </c>
      <c r="L43" s="713">
        <v>21.625</v>
      </c>
      <c r="M43" s="713">
        <v>113.911</v>
      </c>
      <c r="N43" s="605"/>
      <c r="O43" s="605"/>
    </row>
    <row r="44" spans="1:15" ht="12" customHeight="1" x14ac:dyDescent="0.2">
      <c r="A44" s="706">
        <v>2009</v>
      </c>
      <c r="B44" s="714">
        <v>760.15599999999995</v>
      </c>
      <c r="C44" s="712"/>
      <c r="D44" s="713">
        <v>124.22900000000001</v>
      </c>
      <c r="E44" s="713">
        <v>48.125999999999998</v>
      </c>
      <c r="F44" s="713">
        <v>40.529000000000003</v>
      </c>
      <c r="G44" s="712"/>
      <c r="H44" s="713">
        <v>260.447</v>
      </c>
      <c r="I44" s="713">
        <v>32.254000000000019</v>
      </c>
      <c r="J44" s="712"/>
      <c r="K44" s="713">
        <v>244.89400000000001</v>
      </c>
      <c r="L44" s="713">
        <v>8.9009999999999998</v>
      </c>
      <c r="M44" s="713">
        <v>235.99299999999999</v>
      </c>
      <c r="N44" s="605"/>
      <c r="O44" s="605"/>
    </row>
    <row r="45" spans="1:15" ht="12" customHeight="1" x14ac:dyDescent="0.2">
      <c r="A45" s="706">
        <v>2010</v>
      </c>
      <c r="B45" s="711">
        <v>474.01400000000001</v>
      </c>
      <c r="C45" s="712"/>
      <c r="D45" s="713">
        <v>76.286999999999992</v>
      </c>
      <c r="E45" s="713">
        <v>7.98</v>
      </c>
      <c r="F45" s="713">
        <v>23.946000000000002</v>
      </c>
      <c r="G45" s="712"/>
      <c r="H45" s="713">
        <v>189.26</v>
      </c>
      <c r="I45" s="713">
        <v>22.343000000000018</v>
      </c>
      <c r="J45" s="712"/>
      <c r="K45" s="713">
        <v>102.673</v>
      </c>
      <c r="L45" s="713">
        <v>7.1029999999999998</v>
      </c>
      <c r="M45" s="715">
        <v>95.570000000000007</v>
      </c>
      <c r="N45" s="605"/>
      <c r="O45" s="605"/>
    </row>
    <row r="46" spans="1:15" ht="12" customHeight="1" x14ac:dyDescent="0.2">
      <c r="A46" s="706">
        <v>2011</v>
      </c>
      <c r="B46" s="711">
        <v>382.36700000000002</v>
      </c>
      <c r="C46" s="712"/>
      <c r="D46" s="713">
        <v>62.268999999999998</v>
      </c>
      <c r="E46" s="713">
        <v>7.6139999999999999</v>
      </c>
      <c r="F46" s="713">
        <v>18.007999999999999</v>
      </c>
      <c r="G46" s="712"/>
      <c r="H46" s="713">
        <v>108.27</v>
      </c>
      <c r="I46" s="713">
        <v>8.6999999999999993</v>
      </c>
      <c r="J46" s="712"/>
      <c r="K46" s="713">
        <v>146.494</v>
      </c>
      <c r="L46" s="713">
        <v>33.259</v>
      </c>
      <c r="M46" s="713">
        <f>K46-L46</f>
        <v>113.235</v>
      </c>
      <c r="N46" s="605"/>
      <c r="O46" s="605"/>
    </row>
    <row r="47" spans="1:15" ht="12" customHeight="1" x14ac:dyDescent="0.2">
      <c r="A47" s="706">
        <v>2012</v>
      </c>
      <c r="B47" s="711">
        <v>159.1</v>
      </c>
      <c r="C47" s="712"/>
      <c r="D47" s="713">
        <v>17.100000000000001</v>
      </c>
      <c r="E47" s="713">
        <v>7.4</v>
      </c>
      <c r="F47" s="711">
        <v>4.7160000000000002</v>
      </c>
      <c r="G47" s="716"/>
      <c r="H47" s="711">
        <v>41.942</v>
      </c>
      <c r="I47" s="711">
        <v>9.0540000000000003</v>
      </c>
      <c r="J47" s="716"/>
      <c r="K47" s="711">
        <v>54.963000000000001</v>
      </c>
      <c r="L47" s="713">
        <v>6.3719999999999999</v>
      </c>
      <c r="M47" s="713">
        <f t="shared" ref="M47:M51" si="1">K47-L47</f>
        <v>48.591000000000001</v>
      </c>
      <c r="N47" s="605"/>
      <c r="O47" s="605"/>
    </row>
    <row r="48" spans="1:15" ht="12" customHeight="1" x14ac:dyDescent="0.2">
      <c r="A48" s="551">
        <v>2013</v>
      </c>
      <c r="B48" s="711">
        <v>260.40800000000002</v>
      </c>
      <c r="C48" s="716"/>
      <c r="D48" s="711">
        <v>48.357999999999997</v>
      </c>
      <c r="E48" s="711">
        <v>7.62</v>
      </c>
      <c r="F48" s="711">
        <v>10.663999999999998</v>
      </c>
      <c r="G48" s="716"/>
      <c r="H48" s="711">
        <v>81.884</v>
      </c>
      <c r="I48" s="711">
        <v>21.632000000000001</v>
      </c>
      <c r="J48" s="716"/>
      <c r="K48" s="711">
        <v>59.61</v>
      </c>
      <c r="L48" s="711">
        <v>8.8000000000000007</v>
      </c>
      <c r="M48" s="713">
        <f t="shared" si="1"/>
        <v>50.81</v>
      </c>
    </row>
    <row r="49" spans="1:15" ht="12" customHeight="1" x14ac:dyDescent="0.2">
      <c r="A49" s="551">
        <v>2014</v>
      </c>
      <c r="B49" s="711">
        <v>1045.348</v>
      </c>
      <c r="C49" s="716"/>
      <c r="D49" s="711">
        <v>237.29400000000001</v>
      </c>
      <c r="E49" s="711">
        <v>57.744</v>
      </c>
      <c r="F49" s="711">
        <v>52.166000000000004</v>
      </c>
      <c r="G49" s="716"/>
      <c r="H49" s="711">
        <v>292.19799999999998</v>
      </c>
      <c r="I49" s="711">
        <v>32.235999999999997</v>
      </c>
      <c r="J49" s="716"/>
      <c r="K49" s="711">
        <v>279.733</v>
      </c>
      <c r="L49" s="711">
        <v>39.238999999999997</v>
      </c>
      <c r="M49" s="713">
        <f t="shared" si="1"/>
        <v>240.494</v>
      </c>
    </row>
    <row r="50" spans="1:15" ht="12" customHeight="1" x14ac:dyDescent="0.2">
      <c r="A50" s="551">
        <v>2015</v>
      </c>
      <c r="B50" s="711">
        <v>173.65899999999999</v>
      </c>
      <c r="C50" s="716"/>
      <c r="D50" s="711">
        <v>31.091999999999999</v>
      </c>
      <c r="E50" s="711">
        <v>36.92</v>
      </c>
      <c r="F50" s="711">
        <v>7.9300000000000006</v>
      </c>
      <c r="G50" s="716"/>
      <c r="H50" s="711">
        <v>43.361000000000004</v>
      </c>
      <c r="I50" s="711">
        <v>4.5679999999999996</v>
      </c>
      <c r="J50" s="716"/>
      <c r="K50" s="711">
        <v>37.402000000000001</v>
      </c>
      <c r="L50" s="711">
        <v>2.2749999999999999</v>
      </c>
      <c r="M50" s="713">
        <f t="shared" si="1"/>
        <v>35.127000000000002</v>
      </c>
    </row>
    <row r="51" spans="1:15" ht="12" customHeight="1" x14ac:dyDescent="0.2">
      <c r="A51" s="551">
        <v>2016</v>
      </c>
      <c r="B51" s="711">
        <v>210.78399999999999</v>
      </c>
      <c r="C51" s="716"/>
      <c r="D51" s="711">
        <v>31.433</v>
      </c>
      <c r="E51" s="711">
        <v>9.1820000000000004</v>
      </c>
      <c r="F51" s="711">
        <v>10.841999999999999</v>
      </c>
      <c r="G51" s="716"/>
      <c r="H51" s="711">
        <v>84.275999999999996</v>
      </c>
      <c r="I51" s="711">
        <v>4.7030000000000003</v>
      </c>
      <c r="J51" s="716"/>
      <c r="K51" s="711">
        <v>42.02</v>
      </c>
      <c r="L51" s="711">
        <v>5.3209999999999997</v>
      </c>
      <c r="M51" s="713">
        <f t="shared" si="1"/>
        <v>36.699000000000005</v>
      </c>
    </row>
    <row r="52" spans="1:15" ht="12" customHeight="1" x14ac:dyDescent="0.2">
      <c r="A52" s="551">
        <v>2017</v>
      </c>
      <c r="B52" s="711">
        <v>245.50399999999999</v>
      </c>
      <c r="C52" s="716"/>
      <c r="D52" s="711">
        <v>37.826999999999998</v>
      </c>
      <c r="E52" s="711">
        <v>18.834</v>
      </c>
      <c r="F52" s="711">
        <v>11.098999999999998</v>
      </c>
      <c r="G52" s="716"/>
      <c r="H52" s="711">
        <v>59.955000000000005</v>
      </c>
      <c r="I52" s="711">
        <v>12.259</v>
      </c>
      <c r="J52" s="716"/>
      <c r="K52" s="711">
        <v>75.936000000000007</v>
      </c>
      <c r="L52" s="711">
        <v>7.0190000000000001</v>
      </c>
      <c r="M52" s="713">
        <f>K52-L52</f>
        <v>68.917000000000002</v>
      </c>
    </row>
    <row r="53" spans="1:15" ht="12" customHeight="1" x14ac:dyDescent="0.2">
      <c r="A53" s="551">
        <v>2018</v>
      </c>
      <c r="B53" s="711">
        <v>132.57900000000001</v>
      </c>
      <c r="C53" s="716"/>
      <c r="D53" s="711">
        <v>11.442</v>
      </c>
      <c r="E53" s="711">
        <v>6.7610000000000001</v>
      </c>
      <c r="F53" s="711">
        <v>3.9380000000000002</v>
      </c>
      <c r="G53" s="716"/>
      <c r="H53" s="711">
        <v>43.875</v>
      </c>
      <c r="I53" s="711">
        <v>5.968</v>
      </c>
      <c r="J53" s="716"/>
      <c r="K53" s="711">
        <v>40.889000000000003</v>
      </c>
      <c r="L53" s="711">
        <v>3.5920000000000001</v>
      </c>
      <c r="M53" s="713">
        <f>K53-L53</f>
        <v>37.297000000000004</v>
      </c>
    </row>
    <row r="54" spans="1:15" ht="12" customHeight="1" x14ac:dyDescent="0.2">
      <c r="A54" s="551">
        <v>2019</v>
      </c>
      <c r="B54" s="711">
        <v>222.96</v>
      </c>
      <c r="C54" s="716"/>
      <c r="D54" s="711">
        <v>21.346</v>
      </c>
      <c r="E54" s="711">
        <v>22.774999999999999</v>
      </c>
      <c r="F54" s="711">
        <v>7.8150000000000004</v>
      </c>
      <c r="G54" s="716"/>
      <c r="H54" s="711">
        <v>50.893000000000001</v>
      </c>
      <c r="I54" s="711">
        <v>12.276999999999999</v>
      </c>
      <c r="J54" s="716"/>
      <c r="K54" s="711">
        <v>73.963999999999999</v>
      </c>
      <c r="L54" s="711">
        <v>3.9279999999999999</v>
      </c>
      <c r="M54" s="713">
        <v>70.036000000000001</v>
      </c>
    </row>
    <row r="55" spans="1:15" ht="12" customHeight="1" x14ac:dyDescent="0.2">
      <c r="A55" s="551">
        <v>2020</v>
      </c>
      <c r="B55" s="711">
        <v>344.73099999999999</v>
      </c>
      <c r="C55" s="716"/>
      <c r="D55" s="711">
        <v>45.142000000000003</v>
      </c>
      <c r="E55" s="711">
        <v>7.0640000000000001</v>
      </c>
      <c r="F55" s="711">
        <v>10.766999999999999</v>
      </c>
      <c r="G55" s="716"/>
      <c r="H55" s="711">
        <v>86.524000000000001</v>
      </c>
      <c r="I55" s="711">
        <v>23.695</v>
      </c>
      <c r="J55" s="716"/>
      <c r="K55" s="711">
        <v>121.495</v>
      </c>
      <c r="L55" s="711">
        <v>11.913</v>
      </c>
      <c r="M55" s="713">
        <v>109.58200000000001</v>
      </c>
    </row>
    <row r="56" spans="1:15" ht="12" customHeight="1" x14ac:dyDescent="0.2">
      <c r="A56" s="551">
        <v>2021</v>
      </c>
      <c r="B56" s="711">
        <v>668.44799999999998</v>
      </c>
      <c r="C56" s="716"/>
      <c r="D56" s="711">
        <v>112.07000000000001</v>
      </c>
      <c r="E56" s="711">
        <v>37.030999999999999</v>
      </c>
      <c r="F56" s="711">
        <v>23.55</v>
      </c>
      <c r="G56" s="716"/>
      <c r="H56" s="711">
        <v>160.804</v>
      </c>
      <c r="I56" s="711">
        <v>35.116999999999997</v>
      </c>
      <c r="J56" s="716"/>
      <c r="K56" s="711">
        <v>243.60300000000001</v>
      </c>
      <c r="L56" s="711">
        <v>23.236999999999998</v>
      </c>
      <c r="M56" s="713">
        <v>220.36600000000001</v>
      </c>
    </row>
    <row r="57" spans="1:15" ht="12" customHeight="1" x14ac:dyDescent="0.2">
      <c r="A57" s="551">
        <v>2022</v>
      </c>
      <c r="B57" s="711">
        <v>539.74199999999996</v>
      </c>
      <c r="C57" s="716"/>
      <c r="D57" s="711">
        <v>83.926000000000002</v>
      </c>
      <c r="E57" s="711">
        <v>8.8469999999999995</v>
      </c>
      <c r="F57" s="711">
        <v>17.390999999999998</v>
      </c>
      <c r="G57" s="716"/>
      <c r="H57" s="711">
        <v>182.23500000000001</v>
      </c>
      <c r="I57" s="711">
        <v>31.460999999999999</v>
      </c>
      <c r="J57" s="716"/>
      <c r="K57" s="711">
        <v>168.08600000000001</v>
      </c>
      <c r="L57" s="711">
        <v>9.4510000000000005</v>
      </c>
      <c r="M57" s="713">
        <f t="shared" ref="M57:M58" si="2">K57-L57</f>
        <v>158.63500000000002</v>
      </c>
    </row>
    <row r="58" spans="1:15" ht="12" customHeight="1" x14ac:dyDescent="0.2">
      <c r="A58" s="551">
        <v>2023</v>
      </c>
      <c r="B58" s="711">
        <v>419.5</v>
      </c>
      <c r="C58" s="716"/>
      <c r="D58" s="711">
        <v>56.524999999999999</v>
      </c>
      <c r="E58" s="711">
        <v>9.8320000000000007</v>
      </c>
      <c r="F58" s="711">
        <v>20.187999999999999</v>
      </c>
      <c r="G58" s="716"/>
      <c r="H58" s="711">
        <v>102.874</v>
      </c>
      <c r="I58" s="711">
        <v>53.222999999999999</v>
      </c>
      <c r="J58" s="716"/>
      <c r="K58" s="711">
        <v>132.19200000000001</v>
      </c>
      <c r="L58" s="711">
        <v>17.777999999999999</v>
      </c>
      <c r="M58" s="713">
        <f t="shared" si="2"/>
        <v>114.41400000000002</v>
      </c>
    </row>
    <row r="59" spans="1:15" ht="12" customHeight="1" x14ac:dyDescent="0.2">
      <c r="A59" s="631" t="s">
        <v>1206</v>
      </c>
      <c r="B59" s="928">
        <v>602.62</v>
      </c>
      <c r="C59" s="716"/>
      <c r="D59" s="711">
        <v>70.569999999999993</v>
      </c>
      <c r="E59" s="711">
        <v>35.201000000000001</v>
      </c>
      <c r="F59" s="711">
        <v>23.245999999999999</v>
      </c>
      <c r="G59" s="716"/>
      <c r="H59" s="711">
        <v>167.00899999999999</v>
      </c>
      <c r="I59" s="711">
        <v>71.180000000000007</v>
      </c>
      <c r="J59" s="716"/>
      <c r="K59" s="711">
        <v>185.22200000000001</v>
      </c>
      <c r="L59" s="711">
        <v>11.976000000000001</v>
      </c>
      <c r="M59" s="713">
        <f>K59-L59</f>
        <v>173.24600000000001</v>
      </c>
    </row>
    <row r="60" spans="1:15" ht="22.5" customHeight="1" x14ac:dyDescent="0.2">
      <c r="A60" s="717" t="s">
        <v>216</v>
      </c>
      <c r="B60" s="718"/>
      <c r="C60" s="718"/>
      <c r="D60" s="718"/>
      <c r="E60" s="718"/>
      <c r="F60" s="718"/>
      <c r="G60" s="719"/>
      <c r="H60" s="720" t="s">
        <v>61</v>
      </c>
      <c r="I60" s="721"/>
      <c r="J60" s="718"/>
      <c r="K60" s="718"/>
      <c r="L60" s="718"/>
      <c r="M60" s="718"/>
      <c r="N60" s="605"/>
      <c r="O60" s="605"/>
    </row>
    <row r="61" spans="1:15" ht="12" customHeight="1" x14ac:dyDescent="0.2">
      <c r="A61" s="1082" t="s">
        <v>80</v>
      </c>
      <c r="B61" s="1082"/>
      <c r="C61" s="1082"/>
      <c r="D61" s="1082"/>
      <c r="E61" s="1082"/>
      <c r="F61" s="1082"/>
      <c r="G61" s="1082"/>
      <c r="H61" s="1082"/>
      <c r="I61" s="1082"/>
      <c r="J61" s="1082"/>
      <c r="K61" s="1082"/>
      <c r="L61" s="1082"/>
      <c r="M61" s="1082"/>
      <c r="N61" s="605"/>
      <c r="O61" s="605"/>
    </row>
    <row r="62" spans="1:15" ht="22.5" customHeight="1" x14ac:dyDescent="0.2">
      <c r="A62" s="954" t="s">
        <v>199</v>
      </c>
      <c r="B62" s="1081"/>
      <c r="C62" s="1081"/>
      <c r="D62" s="1081"/>
      <c r="E62" s="1081"/>
      <c r="F62" s="1081"/>
      <c r="G62" s="1081"/>
      <c r="H62" s="1081"/>
      <c r="I62" s="1081"/>
      <c r="J62" s="1081"/>
      <c r="K62" s="1081"/>
      <c r="L62" s="1081"/>
      <c r="M62" s="1081"/>
    </row>
    <row r="63" spans="1:15" ht="12" customHeight="1" x14ac:dyDescent="0.2">
      <c r="A63" s="969" t="s">
        <v>83</v>
      </c>
      <c r="B63" s="969"/>
      <c r="C63" s="969"/>
      <c r="D63" s="969"/>
      <c r="E63" s="969"/>
      <c r="F63" s="969"/>
      <c r="G63" s="969"/>
      <c r="H63" s="969"/>
      <c r="I63" s="969"/>
      <c r="J63" s="969"/>
      <c r="K63" s="969"/>
      <c r="L63" s="969"/>
      <c r="M63" s="969"/>
    </row>
    <row r="64" spans="1:15" ht="12" customHeight="1" x14ac:dyDescent="0.2">
      <c r="A64" s="969" t="s">
        <v>84</v>
      </c>
      <c r="B64" s="969"/>
      <c r="C64" s="969"/>
      <c r="D64" s="969"/>
      <c r="E64" s="969"/>
      <c r="F64" s="969"/>
      <c r="G64" s="969"/>
      <c r="H64" s="969"/>
      <c r="I64" s="969"/>
      <c r="J64" s="969"/>
      <c r="K64" s="969"/>
      <c r="L64" s="969"/>
      <c r="M64" s="969"/>
    </row>
    <row r="65" spans="1:13" ht="12" customHeight="1" x14ac:dyDescent="0.2">
      <c r="A65" s="969" t="s">
        <v>85</v>
      </c>
      <c r="B65" s="969"/>
      <c r="C65" s="969"/>
      <c r="D65" s="969"/>
      <c r="E65" s="969"/>
      <c r="F65" s="969"/>
      <c r="G65" s="969"/>
      <c r="H65" s="969"/>
      <c r="I65" s="969"/>
      <c r="J65" s="969"/>
      <c r="K65" s="969"/>
      <c r="L65" s="969"/>
      <c r="M65" s="969"/>
    </row>
    <row r="66" spans="1:13" ht="12" customHeight="1" x14ac:dyDescent="0.2">
      <c r="A66" s="969" t="s">
        <v>86</v>
      </c>
      <c r="B66" s="969"/>
      <c r="C66" s="969"/>
      <c r="D66" s="969"/>
      <c r="E66" s="969"/>
      <c r="F66" s="969"/>
      <c r="G66" s="969"/>
      <c r="H66" s="969"/>
      <c r="I66" s="969"/>
      <c r="J66" s="969"/>
      <c r="K66" s="969"/>
      <c r="L66" s="969"/>
      <c r="M66" s="969"/>
    </row>
    <row r="67" spans="1:13" ht="12" customHeight="1" x14ac:dyDescent="0.2">
      <c r="A67" s="969" t="s">
        <v>337</v>
      </c>
      <c r="B67" s="969"/>
      <c r="C67" s="969"/>
      <c r="D67" s="969"/>
      <c r="E67" s="969"/>
      <c r="F67" s="969"/>
      <c r="G67" s="969"/>
      <c r="H67" s="969"/>
      <c r="I67" s="969"/>
      <c r="J67" s="969"/>
      <c r="K67" s="969"/>
      <c r="L67" s="969"/>
      <c r="M67" s="969"/>
    </row>
    <row r="71" spans="1:13" s="611" customFormat="1" ht="12" customHeight="1" x14ac:dyDescent="0.2">
      <c r="A71" s="608"/>
      <c r="B71" s="609"/>
      <c r="C71" s="609"/>
      <c r="D71" s="609"/>
      <c r="E71" s="609"/>
      <c r="F71" s="609"/>
      <c r="G71" s="609"/>
      <c r="H71" s="609"/>
      <c r="I71" s="609"/>
      <c r="J71" s="609"/>
      <c r="K71" s="609"/>
      <c r="L71" s="609"/>
      <c r="M71" s="609"/>
    </row>
    <row r="81" spans="1:13" ht="12" customHeight="1" x14ac:dyDescent="0.2">
      <c r="A81" s="1084" t="s">
        <v>1057</v>
      </c>
      <c r="B81" s="1084"/>
      <c r="C81" s="1084"/>
      <c r="D81" s="1084"/>
      <c r="E81" s="1084"/>
      <c r="F81" s="1084"/>
      <c r="G81" s="1084"/>
      <c r="H81" s="1084"/>
      <c r="I81" s="1084"/>
      <c r="J81" s="1084"/>
      <c r="K81" s="1084"/>
      <c r="L81" s="1084"/>
      <c r="M81" s="1084"/>
    </row>
    <row r="82" spans="1:13" ht="12" customHeight="1" x14ac:dyDescent="0.2">
      <c r="A82" s="635"/>
      <c r="B82" s="615"/>
      <c r="C82" s="615"/>
      <c r="D82" s="1085" t="s">
        <v>62</v>
      </c>
      <c r="E82" s="1085"/>
      <c r="F82" s="1085"/>
      <c r="G82" s="1085"/>
      <c r="H82" s="1085"/>
      <c r="I82" s="1085"/>
      <c r="J82" s="615"/>
      <c r="K82" s="1085" t="s">
        <v>63</v>
      </c>
      <c r="L82" s="1085"/>
      <c r="M82" s="1085"/>
    </row>
    <row r="83" spans="1:13" ht="12" customHeight="1" x14ac:dyDescent="0.2">
      <c r="B83" s="1078" t="s">
        <v>15</v>
      </c>
      <c r="D83" s="1083" t="s">
        <v>198</v>
      </c>
      <c r="E83" s="1083"/>
      <c r="F83" s="1083"/>
      <c r="G83" s="552"/>
      <c r="H83" s="1083" t="s">
        <v>78</v>
      </c>
      <c r="I83" s="1083"/>
      <c r="J83" s="552"/>
      <c r="K83" s="1078" t="s">
        <v>1052</v>
      </c>
      <c r="L83" s="1078" t="s">
        <v>79</v>
      </c>
      <c r="M83" s="552"/>
    </row>
    <row r="84" spans="1:13" ht="12" customHeight="1" x14ac:dyDescent="0.2">
      <c r="A84" s="1086" t="s">
        <v>67</v>
      </c>
      <c r="B84" s="1078"/>
      <c r="D84" s="703"/>
      <c r="E84" s="962" t="s">
        <v>81</v>
      </c>
      <c r="F84" s="962"/>
      <c r="G84" s="552"/>
      <c r="H84" s="703"/>
      <c r="I84" s="1088" t="s">
        <v>1053</v>
      </c>
      <c r="J84" s="552"/>
      <c r="K84" s="1078"/>
      <c r="L84" s="1078"/>
      <c r="M84" s="1078" t="s">
        <v>1054</v>
      </c>
    </row>
    <row r="85" spans="1:13" ht="12" customHeight="1" x14ac:dyDescent="0.2">
      <c r="A85" s="1087"/>
      <c r="B85" s="1079"/>
      <c r="C85" s="562"/>
      <c r="D85" s="704" t="s">
        <v>19</v>
      </c>
      <c r="E85" s="705" t="s">
        <v>82</v>
      </c>
      <c r="F85" s="558" t="s">
        <v>1055</v>
      </c>
      <c r="G85" s="704"/>
      <c r="H85" s="704" t="s">
        <v>1056</v>
      </c>
      <c r="I85" s="1079"/>
      <c r="J85" s="704"/>
      <c r="K85" s="1079"/>
      <c r="L85" s="1079"/>
      <c r="M85" s="1079"/>
    </row>
    <row r="86" spans="1:13" ht="12" customHeight="1" x14ac:dyDescent="0.2">
      <c r="A86" s="551" t="s">
        <v>178</v>
      </c>
      <c r="B86" s="713">
        <f>AVERAGE(B16:B20)</f>
        <v>305.28892034399996</v>
      </c>
      <c r="C86" s="712"/>
      <c r="D86" s="713">
        <f t="shared" ref="D86:M86" si="3">AVERAGE(D16:D20)</f>
        <v>132.0504</v>
      </c>
      <c r="E86" s="713">
        <f t="shared" si="3"/>
        <v>30.575000000000003</v>
      </c>
      <c r="F86" s="713">
        <f t="shared" si="3"/>
        <v>11.3644</v>
      </c>
      <c r="G86" s="713"/>
      <c r="H86" s="713">
        <f t="shared" si="3"/>
        <v>101.005520344</v>
      </c>
      <c r="I86" s="713">
        <f t="shared" si="3"/>
        <v>4.5600000000000005</v>
      </c>
      <c r="J86" s="713"/>
      <c r="K86" s="713">
        <f t="shared" si="3"/>
        <v>31.868599999999997</v>
      </c>
      <c r="L86" s="713">
        <f t="shared" si="3"/>
        <v>2.62</v>
      </c>
      <c r="M86" s="713">
        <f t="shared" si="3"/>
        <v>29.24</v>
      </c>
    </row>
    <row r="87" spans="1:13" ht="12" customHeight="1" x14ac:dyDescent="0.2">
      <c r="A87" s="551" t="s">
        <v>179</v>
      </c>
      <c r="B87" s="713">
        <f>AVERAGE(B21:B25)</f>
        <v>705.01220000000001</v>
      </c>
      <c r="C87" s="712"/>
      <c r="D87" s="713">
        <f t="shared" ref="D87:M87" si="4">AVERAGE(D21:D25)</f>
        <v>392.2484</v>
      </c>
      <c r="E87" s="713">
        <f t="shared" si="4"/>
        <v>82.28</v>
      </c>
      <c r="F87" s="713">
        <f t="shared" si="4"/>
        <v>13.882799999999998</v>
      </c>
      <c r="G87" s="713"/>
      <c r="H87" s="713">
        <f t="shared" si="4"/>
        <v>147.556455212</v>
      </c>
      <c r="I87" s="713">
        <f t="shared" si="4"/>
        <v>5.76</v>
      </c>
      <c r="J87" s="713"/>
      <c r="K87" s="713">
        <f t="shared" si="4"/>
        <v>46.267440692240008</v>
      </c>
      <c r="L87" s="713">
        <f t="shared" si="4"/>
        <v>5.5400000000000009</v>
      </c>
      <c r="M87" s="713">
        <f t="shared" si="4"/>
        <v>40.72</v>
      </c>
    </row>
    <row r="88" spans="1:13" ht="12" customHeight="1" x14ac:dyDescent="0.2">
      <c r="A88" s="551" t="s">
        <v>237</v>
      </c>
      <c r="B88" s="713">
        <f>AVERAGE(B26:B30)</f>
        <v>315.12639999999999</v>
      </c>
      <c r="C88" s="712"/>
      <c r="D88" s="713">
        <f t="shared" ref="D88:M88" si="5">AVERAGE(D26:D30)</f>
        <v>115.84800000000003</v>
      </c>
      <c r="E88" s="713">
        <f t="shared" si="5"/>
        <v>55.9</v>
      </c>
      <c r="F88" s="713">
        <f t="shared" si="5"/>
        <v>10.6966</v>
      </c>
      <c r="G88" s="713"/>
      <c r="H88" s="713">
        <f t="shared" si="5"/>
        <v>95.982801600000002</v>
      </c>
      <c r="I88" s="713">
        <f t="shared" si="5"/>
        <v>3.7</v>
      </c>
      <c r="J88" s="713"/>
      <c r="K88" s="713">
        <f t="shared" si="5"/>
        <v>23.588200000000001</v>
      </c>
      <c r="L88" s="713">
        <f t="shared" si="5"/>
        <v>1.98</v>
      </c>
      <c r="M88" s="713">
        <f t="shared" si="5"/>
        <v>21.619999999999997</v>
      </c>
    </row>
    <row r="89" spans="1:13" ht="12" customHeight="1" x14ac:dyDescent="0.2">
      <c r="A89" s="551" t="s">
        <v>375</v>
      </c>
      <c r="B89" s="713">
        <f>AVERAGE(B31:B35)</f>
        <v>259.35620000000006</v>
      </c>
      <c r="C89" s="713"/>
      <c r="D89" s="713">
        <f t="shared" ref="D89:M89" si="6">AVERAGE(D31:D35)</f>
        <v>63.436200000000007</v>
      </c>
      <c r="E89" s="713">
        <f t="shared" si="6"/>
        <v>11.719999999999999</v>
      </c>
      <c r="F89" s="713">
        <f t="shared" si="6"/>
        <v>15.952199999999999</v>
      </c>
      <c r="G89" s="713"/>
      <c r="H89" s="713">
        <f t="shared" si="6"/>
        <v>126.58420000000001</v>
      </c>
      <c r="I89" s="713">
        <f t="shared" si="6"/>
        <v>2.366399999999997</v>
      </c>
      <c r="J89" s="713"/>
      <c r="K89" s="713">
        <f t="shared" si="6"/>
        <v>42.547799999999995</v>
      </c>
      <c r="L89" s="713">
        <f t="shared" si="6"/>
        <v>2.2799999999999998</v>
      </c>
      <c r="M89" s="713">
        <f t="shared" si="6"/>
        <v>40.267800000000001</v>
      </c>
    </row>
    <row r="90" spans="1:13" ht="12" customHeight="1" x14ac:dyDescent="0.2">
      <c r="A90" s="551" t="s">
        <v>424</v>
      </c>
      <c r="B90" s="713">
        <f>AVERAGE(B36:B40)</f>
        <v>639.1318</v>
      </c>
      <c r="C90" s="713"/>
      <c r="D90" s="713">
        <f t="shared" ref="D90:M90" si="7">AVERAGE(D36:D40)</f>
        <v>177.55019999999999</v>
      </c>
      <c r="E90" s="713">
        <f t="shared" si="7"/>
        <v>42.94</v>
      </c>
      <c r="F90" s="713">
        <f t="shared" si="7"/>
        <v>30.6098</v>
      </c>
      <c r="G90" s="713"/>
      <c r="H90" s="713">
        <f t="shared" si="7"/>
        <v>221.90280000000001</v>
      </c>
      <c r="I90" s="713">
        <f t="shared" si="7"/>
        <v>6.3884000000000043</v>
      </c>
      <c r="J90" s="713"/>
      <c r="K90" s="713">
        <f t="shared" si="7"/>
        <v>134.48679999999999</v>
      </c>
      <c r="L90" s="713">
        <f t="shared" si="7"/>
        <v>5.5852000000000004</v>
      </c>
      <c r="M90" s="713">
        <f t="shared" si="7"/>
        <v>128.90159999999997</v>
      </c>
    </row>
    <row r="91" spans="1:13" ht="12" customHeight="1" x14ac:dyDescent="0.2">
      <c r="A91" s="551" t="s">
        <v>719</v>
      </c>
      <c r="B91" s="713">
        <f>AVERAGE(B41:B45)</f>
        <v>502.73940000000005</v>
      </c>
      <c r="C91" s="713"/>
      <c r="D91" s="713">
        <f t="shared" ref="D91:M91" si="8">AVERAGE(D41:D45)</f>
        <v>72.914199999999994</v>
      </c>
      <c r="E91" s="713">
        <f t="shared" si="8"/>
        <v>15.355800000000002</v>
      </c>
      <c r="F91" s="713">
        <f t="shared" si="8"/>
        <v>29.650399999999998</v>
      </c>
      <c r="G91" s="713"/>
      <c r="H91" s="713">
        <f t="shared" si="8"/>
        <v>208.54040000000001</v>
      </c>
      <c r="I91" s="713">
        <f t="shared" si="8"/>
        <v>16.139000000000006</v>
      </c>
      <c r="J91" s="713"/>
      <c r="K91" s="713">
        <f t="shared" si="8"/>
        <v>135.54839999999999</v>
      </c>
      <c r="L91" s="713">
        <f t="shared" si="8"/>
        <v>10.742000000000001</v>
      </c>
      <c r="M91" s="713">
        <f t="shared" si="8"/>
        <v>124.80640000000001</v>
      </c>
    </row>
    <row r="92" spans="1:13" ht="12" customHeight="1" x14ac:dyDescent="0.2">
      <c r="A92" s="551">
        <v>2011</v>
      </c>
      <c r="B92" s="713">
        <f t="shared" ref="B92:B103" si="9">B46</f>
        <v>382.36700000000002</v>
      </c>
      <c r="C92" s="713"/>
      <c r="D92" s="713">
        <f t="shared" ref="D92:F103" si="10">D46</f>
        <v>62.268999999999998</v>
      </c>
      <c r="E92" s="713">
        <f t="shared" si="10"/>
        <v>7.6139999999999999</v>
      </c>
      <c r="F92" s="713">
        <f t="shared" si="10"/>
        <v>18.007999999999999</v>
      </c>
      <c r="G92" s="713"/>
      <c r="H92" s="713">
        <f t="shared" ref="H92:I103" si="11">H46</f>
        <v>108.27</v>
      </c>
      <c r="I92" s="713">
        <f t="shared" si="11"/>
        <v>8.6999999999999993</v>
      </c>
      <c r="J92" s="713"/>
      <c r="K92" s="713">
        <f t="shared" ref="K92:M103" si="12">K46</f>
        <v>146.494</v>
      </c>
      <c r="L92" s="713">
        <f t="shared" si="12"/>
        <v>33.259</v>
      </c>
      <c r="M92" s="713">
        <f t="shared" si="12"/>
        <v>113.235</v>
      </c>
    </row>
    <row r="93" spans="1:13" ht="12" customHeight="1" x14ac:dyDescent="0.2">
      <c r="A93" s="551">
        <v>2012</v>
      </c>
      <c r="B93" s="713">
        <f t="shared" si="9"/>
        <v>159.1</v>
      </c>
      <c r="C93" s="713"/>
      <c r="D93" s="713">
        <f t="shared" si="10"/>
        <v>17.100000000000001</v>
      </c>
      <c r="E93" s="713">
        <f t="shared" si="10"/>
        <v>7.4</v>
      </c>
      <c r="F93" s="713">
        <f t="shared" si="10"/>
        <v>4.7160000000000002</v>
      </c>
      <c r="G93" s="713"/>
      <c r="H93" s="713">
        <f t="shared" si="11"/>
        <v>41.942</v>
      </c>
      <c r="I93" s="713">
        <f t="shared" si="11"/>
        <v>9.0540000000000003</v>
      </c>
      <c r="J93" s="713"/>
      <c r="K93" s="713">
        <f t="shared" si="12"/>
        <v>54.963000000000001</v>
      </c>
      <c r="L93" s="713">
        <f t="shared" si="12"/>
        <v>6.3719999999999999</v>
      </c>
      <c r="M93" s="713">
        <f t="shared" si="12"/>
        <v>48.591000000000001</v>
      </c>
    </row>
    <row r="94" spans="1:13" ht="12" customHeight="1" x14ac:dyDescent="0.2">
      <c r="A94" s="551">
        <v>2013</v>
      </c>
      <c r="B94" s="713">
        <f t="shared" si="9"/>
        <v>260.40800000000002</v>
      </c>
      <c r="C94" s="713"/>
      <c r="D94" s="713">
        <f t="shared" si="10"/>
        <v>48.357999999999997</v>
      </c>
      <c r="E94" s="713">
        <f t="shared" si="10"/>
        <v>7.62</v>
      </c>
      <c r="F94" s="713">
        <f t="shared" si="10"/>
        <v>10.663999999999998</v>
      </c>
      <c r="G94" s="713"/>
      <c r="H94" s="713">
        <f t="shared" si="11"/>
        <v>81.884</v>
      </c>
      <c r="I94" s="713">
        <f t="shared" si="11"/>
        <v>21.632000000000001</v>
      </c>
      <c r="J94" s="713"/>
      <c r="K94" s="713">
        <f t="shared" si="12"/>
        <v>59.61</v>
      </c>
      <c r="L94" s="713">
        <f t="shared" si="12"/>
        <v>8.8000000000000007</v>
      </c>
      <c r="M94" s="713">
        <f t="shared" si="12"/>
        <v>50.81</v>
      </c>
    </row>
    <row r="95" spans="1:13" ht="12" customHeight="1" x14ac:dyDescent="0.2">
      <c r="A95" s="551">
        <v>2014</v>
      </c>
      <c r="B95" s="713">
        <f t="shared" si="9"/>
        <v>1045.348</v>
      </c>
      <c r="C95" s="713"/>
      <c r="D95" s="713">
        <f t="shared" si="10"/>
        <v>237.29400000000001</v>
      </c>
      <c r="E95" s="713">
        <f t="shared" si="10"/>
        <v>57.744</v>
      </c>
      <c r="F95" s="713">
        <f t="shared" si="10"/>
        <v>52.166000000000004</v>
      </c>
      <c r="G95" s="713"/>
      <c r="H95" s="713">
        <f t="shared" si="11"/>
        <v>292.19799999999998</v>
      </c>
      <c r="I95" s="713">
        <f t="shared" si="11"/>
        <v>32.235999999999997</v>
      </c>
      <c r="J95" s="713"/>
      <c r="K95" s="713">
        <f t="shared" si="12"/>
        <v>279.733</v>
      </c>
      <c r="L95" s="713">
        <f t="shared" si="12"/>
        <v>39.238999999999997</v>
      </c>
      <c r="M95" s="713">
        <f t="shared" si="12"/>
        <v>240.494</v>
      </c>
    </row>
    <row r="96" spans="1:13" ht="12" customHeight="1" x14ac:dyDescent="0.2">
      <c r="A96" s="551">
        <v>2015</v>
      </c>
      <c r="B96" s="713">
        <f t="shared" si="9"/>
        <v>173.65899999999999</v>
      </c>
      <c r="C96" s="713"/>
      <c r="D96" s="713">
        <f t="shared" si="10"/>
        <v>31.091999999999999</v>
      </c>
      <c r="E96" s="713">
        <f t="shared" si="10"/>
        <v>36.92</v>
      </c>
      <c r="F96" s="713">
        <f t="shared" si="10"/>
        <v>7.9300000000000006</v>
      </c>
      <c r="G96" s="713"/>
      <c r="H96" s="713">
        <f t="shared" si="11"/>
        <v>43.361000000000004</v>
      </c>
      <c r="I96" s="713">
        <f t="shared" si="11"/>
        <v>4.5679999999999996</v>
      </c>
      <c r="J96" s="713"/>
      <c r="K96" s="713">
        <f t="shared" si="12"/>
        <v>37.402000000000001</v>
      </c>
      <c r="L96" s="713">
        <f t="shared" si="12"/>
        <v>2.2749999999999999</v>
      </c>
      <c r="M96" s="713">
        <f t="shared" si="12"/>
        <v>35.127000000000002</v>
      </c>
    </row>
    <row r="97" spans="1:13" ht="12" customHeight="1" x14ac:dyDescent="0.2">
      <c r="A97" s="551">
        <v>2016</v>
      </c>
      <c r="B97" s="713">
        <f t="shared" si="9"/>
        <v>210.78399999999999</v>
      </c>
      <c r="C97" s="713"/>
      <c r="D97" s="713">
        <f t="shared" si="10"/>
        <v>31.433</v>
      </c>
      <c r="E97" s="713">
        <f t="shared" si="10"/>
        <v>9.1820000000000004</v>
      </c>
      <c r="F97" s="713">
        <f t="shared" si="10"/>
        <v>10.841999999999999</v>
      </c>
      <c r="G97" s="713"/>
      <c r="H97" s="713">
        <f t="shared" si="11"/>
        <v>84.275999999999996</v>
      </c>
      <c r="I97" s="713">
        <f t="shared" si="11"/>
        <v>4.7030000000000003</v>
      </c>
      <c r="J97" s="713"/>
      <c r="K97" s="713">
        <f t="shared" si="12"/>
        <v>42.02</v>
      </c>
      <c r="L97" s="713">
        <f t="shared" si="12"/>
        <v>5.3209999999999997</v>
      </c>
      <c r="M97" s="713">
        <f t="shared" si="12"/>
        <v>36.699000000000005</v>
      </c>
    </row>
    <row r="98" spans="1:13" ht="12" customHeight="1" x14ac:dyDescent="0.2">
      <c r="A98" s="551">
        <v>2017</v>
      </c>
      <c r="B98" s="713">
        <f t="shared" si="9"/>
        <v>245.50399999999999</v>
      </c>
      <c r="C98" s="713"/>
      <c r="D98" s="713">
        <f t="shared" si="10"/>
        <v>37.826999999999998</v>
      </c>
      <c r="E98" s="713">
        <f t="shared" si="10"/>
        <v>18.834</v>
      </c>
      <c r="F98" s="713">
        <f t="shared" si="10"/>
        <v>11.098999999999998</v>
      </c>
      <c r="G98" s="713"/>
      <c r="H98" s="713">
        <f t="shared" si="11"/>
        <v>59.955000000000005</v>
      </c>
      <c r="I98" s="713">
        <f t="shared" si="11"/>
        <v>12.259</v>
      </c>
      <c r="J98" s="713"/>
      <c r="K98" s="713">
        <f t="shared" si="12"/>
        <v>75.936000000000007</v>
      </c>
      <c r="L98" s="713">
        <f t="shared" si="12"/>
        <v>7.0190000000000001</v>
      </c>
      <c r="M98" s="713">
        <f t="shared" si="12"/>
        <v>68.917000000000002</v>
      </c>
    </row>
    <row r="99" spans="1:13" ht="12" customHeight="1" x14ac:dyDescent="0.2">
      <c r="A99" s="551">
        <v>2018</v>
      </c>
      <c r="B99" s="713">
        <f t="shared" si="9"/>
        <v>132.57900000000001</v>
      </c>
      <c r="C99" s="713"/>
      <c r="D99" s="713">
        <f t="shared" si="10"/>
        <v>11.442</v>
      </c>
      <c r="E99" s="713">
        <f t="shared" si="10"/>
        <v>6.7610000000000001</v>
      </c>
      <c r="F99" s="713">
        <f t="shared" si="10"/>
        <v>3.9380000000000002</v>
      </c>
      <c r="G99" s="713"/>
      <c r="H99" s="713">
        <f t="shared" si="11"/>
        <v>43.875</v>
      </c>
      <c r="I99" s="713">
        <f t="shared" si="11"/>
        <v>5.968</v>
      </c>
      <c r="J99" s="713"/>
      <c r="K99" s="713">
        <f t="shared" si="12"/>
        <v>40.889000000000003</v>
      </c>
      <c r="L99" s="713">
        <f t="shared" si="12"/>
        <v>3.5920000000000001</v>
      </c>
      <c r="M99" s="713">
        <f t="shared" si="12"/>
        <v>37.297000000000004</v>
      </c>
    </row>
    <row r="100" spans="1:13" ht="12" customHeight="1" x14ac:dyDescent="0.2">
      <c r="A100" s="551">
        <v>2019</v>
      </c>
      <c r="B100" s="713">
        <f t="shared" si="9"/>
        <v>222.96</v>
      </c>
      <c r="C100" s="713"/>
      <c r="D100" s="713">
        <f t="shared" si="10"/>
        <v>21.346</v>
      </c>
      <c r="E100" s="713">
        <f t="shared" si="10"/>
        <v>22.774999999999999</v>
      </c>
      <c r="F100" s="713">
        <f t="shared" si="10"/>
        <v>7.8150000000000004</v>
      </c>
      <c r="G100" s="713"/>
      <c r="H100" s="713">
        <f t="shared" si="11"/>
        <v>50.893000000000001</v>
      </c>
      <c r="I100" s="713">
        <f t="shared" si="11"/>
        <v>12.276999999999999</v>
      </c>
      <c r="J100" s="713"/>
      <c r="K100" s="713">
        <f t="shared" si="12"/>
        <v>73.963999999999999</v>
      </c>
      <c r="L100" s="713">
        <f t="shared" si="12"/>
        <v>3.9279999999999999</v>
      </c>
      <c r="M100" s="713">
        <f t="shared" si="12"/>
        <v>70.036000000000001</v>
      </c>
    </row>
    <row r="101" spans="1:13" ht="12" customHeight="1" x14ac:dyDescent="0.2">
      <c r="A101" s="551">
        <v>2020</v>
      </c>
      <c r="B101" s="713">
        <f t="shared" si="9"/>
        <v>344.73099999999999</v>
      </c>
      <c r="C101" s="713"/>
      <c r="D101" s="713">
        <f t="shared" si="10"/>
        <v>45.142000000000003</v>
      </c>
      <c r="E101" s="713">
        <f t="shared" si="10"/>
        <v>7.0640000000000001</v>
      </c>
      <c r="F101" s="713">
        <f t="shared" si="10"/>
        <v>10.766999999999999</v>
      </c>
      <c r="G101" s="713"/>
      <c r="H101" s="713">
        <f t="shared" si="11"/>
        <v>86.524000000000001</v>
      </c>
      <c r="I101" s="713">
        <f t="shared" si="11"/>
        <v>23.695</v>
      </c>
      <c r="J101" s="713"/>
      <c r="K101" s="713">
        <f t="shared" si="12"/>
        <v>121.495</v>
      </c>
      <c r="L101" s="713">
        <f t="shared" si="12"/>
        <v>11.913</v>
      </c>
      <c r="M101" s="713">
        <f t="shared" si="12"/>
        <v>109.58200000000001</v>
      </c>
    </row>
    <row r="102" spans="1:13" ht="12" customHeight="1" x14ac:dyDescent="0.2">
      <c r="A102" s="551">
        <v>2021</v>
      </c>
      <c r="B102" s="713">
        <f t="shared" si="9"/>
        <v>668.44799999999998</v>
      </c>
      <c r="C102" s="713"/>
      <c r="D102" s="713">
        <f t="shared" si="10"/>
        <v>112.07000000000001</v>
      </c>
      <c r="E102" s="713">
        <f t="shared" si="10"/>
        <v>37.030999999999999</v>
      </c>
      <c r="F102" s="713">
        <f t="shared" si="10"/>
        <v>23.55</v>
      </c>
      <c r="G102" s="713"/>
      <c r="H102" s="713">
        <f t="shared" si="11"/>
        <v>160.804</v>
      </c>
      <c r="I102" s="713">
        <f t="shared" si="11"/>
        <v>35.116999999999997</v>
      </c>
      <c r="J102" s="713"/>
      <c r="K102" s="713">
        <f t="shared" si="12"/>
        <v>243.60300000000001</v>
      </c>
      <c r="L102" s="713">
        <f t="shared" si="12"/>
        <v>23.236999999999998</v>
      </c>
      <c r="M102" s="713">
        <f t="shared" si="12"/>
        <v>220.36600000000001</v>
      </c>
    </row>
    <row r="103" spans="1:13" ht="12" customHeight="1" x14ac:dyDescent="0.2">
      <c r="A103" s="551">
        <v>2022</v>
      </c>
      <c r="B103" s="713">
        <f t="shared" si="9"/>
        <v>539.74199999999996</v>
      </c>
      <c r="C103" s="713"/>
      <c r="D103" s="713">
        <f t="shared" si="10"/>
        <v>83.926000000000002</v>
      </c>
      <c r="E103" s="713">
        <f t="shared" si="10"/>
        <v>8.8469999999999995</v>
      </c>
      <c r="F103" s="713">
        <f t="shared" si="10"/>
        <v>17.390999999999998</v>
      </c>
      <c r="G103" s="713"/>
      <c r="H103" s="713">
        <f t="shared" si="11"/>
        <v>182.23500000000001</v>
      </c>
      <c r="I103" s="713">
        <f t="shared" si="11"/>
        <v>31.460999999999999</v>
      </c>
      <c r="J103" s="713"/>
      <c r="K103" s="713">
        <f t="shared" si="12"/>
        <v>168.08600000000001</v>
      </c>
      <c r="L103" s="713">
        <f t="shared" si="12"/>
        <v>9.4510000000000005</v>
      </c>
      <c r="M103" s="713">
        <f t="shared" si="12"/>
        <v>158.63500000000002</v>
      </c>
    </row>
    <row r="104" spans="1:13" ht="12" customHeight="1" x14ac:dyDescent="0.2">
      <c r="A104" s="551">
        <v>2023</v>
      </c>
      <c r="B104" s="713">
        <f t="shared" ref="B104:B105" si="13">B58</f>
        <v>419.5</v>
      </c>
      <c r="C104" s="713"/>
      <c r="D104" s="713">
        <f t="shared" ref="D104:F105" si="14">D58</f>
        <v>56.524999999999999</v>
      </c>
      <c r="E104" s="713">
        <f t="shared" si="14"/>
        <v>9.8320000000000007</v>
      </c>
      <c r="F104" s="713">
        <f t="shared" si="14"/>
        <v>20.187999999999999</v>
      </c>
      <c r="G104" s="713"/>
      <c r="H104" s="713">
        <f t="shared" ref="H104:I105" si="15">H58</f>
        <v>102.874</v>
      </c>
      <c r="I104" s="713">
        <f t="shared" si="15"/>
        <v>53.222999999999999</v>
      </c>
      <c r="J104" s="713"/>
      <c r="K104" s="713">
        <f t="shared" ref="K104:M105" si="16">K58</f>
        <v>132.19200000000001</v>
      </c>
      <c r="L104" s="713">
        <f t="shared" si="16"/>
        <v>17.777999999999999</v>
      </c>
      <c r="M104" s="713">
        <f t="shared" si="16"/>
        <v>114.41400000000002</v>
      </c>
    </row>
    <row r="105" spans="1:13" ht="12" customHeight="1" x14ac:dyDescent="0.2">
      <c r="A105" s="631" t="s">
        <v>1206</v>
      </c>
      <c r="B105" s="713">
        <f t="shared" si="13"/>
        <v>602.62</v>
      </c>
      <c r="C105" s="713"/>
      <c r="D105" s="713">
        <f t="shared" si="14"/>
        <v>70.569999999999993</v>
      </c>
      <c r="E105" s="713">
        <f t="shared" si="14"/>
        <v>35.201000000000001</v>
      </c>
      <c r="F105" s="713">
        <f t="shared" si="14"/>
        <v>23.245999999999999</v>
      </c>
      <c r="G105" s="713"/>
      <c r="H105" s="713">
        <f t="shared" si="15"/>
        <v>167.00899999999999</v>
      </c>
      <c r="I105" s="713">
        <f t="shared" si="15"/>
        <v>71.180000000000007</v>
      </c>
      <c r="J105" s="713"/>
      <c r="K105" s="713">
        <f t="shared" si="16"/>
        <v>185.22200000000001</v>
      </c>
      <c r="L105" s="713">
        <f t="shared" si="16"/>
        <v>11.976000000000001</v>
      </c>
      <c r="M105" s="713">
        <f t="shared" si="16"/>
        <v>173.24600000000001</v>
      </c>
    </row>
    <row r="106" spans="1:13" ht="24" customHeight="1" x14ac:dyDescent="0.2">
      <c r="A106" s="722" t="s">
        <v>216</v>
      </c>
      <c r="B106" s="683"/>
      <c r="C106" s="683"/>
      <c r="D106" s="683"/>
      <c r="E106" s="683"/>
      <c r="F106" s="683"/>
      <c r="G106" s="723"/>
      <c r="H106" s="684" t="s">
        <v>61</v>
      </c>
      <c r="I106" s="724"/>
      <c r="J106" s="683"/>
      <c r="K106" s="683"/>
      <c r="L106" s="683"/>
      <c r="M106" s="683"/>
    </row>
    <row r="107" spans="1:13" ht="12" customHeight="1" x14ac:dyDescent="0.2">
      <c r="A107" s="1080" t="str">
        <f t="shared" ref="A107:A113" si="17">A61</f>
        <v>a/  These numbers match OPI databases.  Adjustments were made to the escapement figures and catches.</v>
      </c>
      <c r="B107" s="1080"/>
      <c r="C107" s="1080"/>
      <c r="D107" s="1080"/>
      <c r="E107" s="1080"/>
      <c r="F107" s="1080"/>
      <c r="G107" s="1080"/>
      <c r="H107" s="1080"/>
      <c r="I107" s="1080"/>
      <c r="J107" s="1080"/>
      <c r="K107" s="1080"/>
      <c r="L107" s="1080"/>
      <c r="M107" s="1080"/>
    </row>
    <row r="108" spans="1:13" ht="21.75" customHeight="1" x14ac:dyDescent="0.2">
      <c r="A108" s="954" t="str">
        <f t="shared" si="17"/>
        <v>b/ Mainstem recreational catches listed in this table include tributary catches and catches in the Chinook/Hammond area of 3,195 in 1989, 28 in 1990, and 1,151 in 1991.</v>
      </c>
      <c r="B108" s="1081"/>
      <c r="C108" s="1081"/>
      <c r="D108" s="1081"/>
      <c r="E108" s="1081"/>
      <c r="F108" s="1081"/>
      <c r="G108" s="1081"/>
      <c r="H108" s="1081"/>
      <c r="I108" s="1081"/>
      <c r="J108" s="1081"/>
      <c r="K108" s="1081"/>
      <c r="L108" s="1081"/>
      <c r="M108" s="1081"/>
    </row>
    <row r="109" spans="1:13" ht="12" customHeight="1" x14ac:dyDescent="0.2">
      <c r="A109" s="969" t="str">
        <f t="shared" si="17"/>
        <v>c/  Includes hatcheries operated by all agencies.</v>
      </c>
      <c r="B109" s="969"/>
      <c r="C109" s="969"/>
      <c r="D109" s="969"/>
      <c r="E109" s="969"/>
      <c r="F109" s="969"/>
      <c r="G109" s="969"/>
      <c r="H109" s="969"/>
      <c r="I109" s="969"/>
      <c r="J109" s="969"/>
      <c r="K109" s="969"/>
      <c r="L109" s="969"/>
      <c r="M109" s="969"/>
    </row>
    <row r="110" spans="1:13" ht="12" customHeight="1" x14ac:dyDescent="0.2">
      <c r="A110" s="969" t="str">
        <f t="shared" si="17"/>
        <v>d/  Willamette Falls, Clackamas River (North Fork Dam) and Sandy River (Marmot Dam).</v>
      </c>
      <c r="B110" s="969"/>
      <c r="C110" s="969"/>
      <c r="D110" s="969"/>
      <c r="E110" s="969"/>
      <c r="F110" s="969"/>
      <c r="G110" s="969"/>
      <c r="H110" s="969"/>
      <c r="I110" s="969"/>
      <c r="J110" s="969"/>
      <c r="K110" s="969"/>
      <c r="L110" s="969"/>
      <c r="M110" s="969"/>
    </row>
    <row r="111" spans="1:13" ht="12" customHeight="1" x14ac:dyDescent="0.2">
      <c r="A111" s="969" t="str">
        <f t="shared" si="17"/>
        <v>e/  Includes additional small adults counted as jacks for 1983-1984 and 1986-1989.</v>
      </c>
      <c r="B111" s="969"/>
      <c r="C111" s="969"/>
      <c r="D111" s="969"/>
      <c r="E111" s="969"/>
      <c r="F111" s="969"/>
      <c r="G111" s="969"/>
      <c r="H111" s="969"/>
      <c r="I111" s="969"/>
      <c r="J111" s="969"/>
      <c r="K111" s="969"/>
      <c r="L111" s="969"/>
      <c r="M111" s="969"/>
    </row>
    <row r="112" spans="1:13" ht="12" customHeight="1" x14ac:dyDescent="0.2">
      <c r="A112" s="969" t="str">
        <f t="shared" si="17"/>
        <v>f/  Bonneville Dam count minus Zone 6 mainstem commercial treaty Indian harvest.</v>
      </c>
      <c r="B112" s="969"/>
      <c r="C112" s="969"/>
      <c r="D112" s="969"/>
      <c r="E112" s="969"/>
      <c r="F112" s="969"/>
      <c r="G112" s="969"/>
      <c r="H112" s="969"/>
      <c r="I112" s="969"/>
      <c r="J112" s="969"/>
      <c r="K112" s="969"/>
      <c r="L112" s="969"/>
      <c r="M112" s="969"/>
    </row>
    <row r="113" spans="1:13" ht="12" customHeight="1" x14ac:dyDescent="0.2">
      <c r="A113" s="969" t="str">
        <f t="shared" si="17"/>
        <v>g/  Preliminary.</v>
      </c>
      <c r="B113" s="969"/>
      <c r="C113" s="969"/>
      <c r="D113" s="969"/>
      <c r="E113" s="969"/>
      <c r="F113" s="969"/>
      <c r="G113" s="969"/>
      <c r="H113" s="969"/>
      <c r="I113" s="969"/>
      <c r="J113" s="969"/>
      <c r="K113" s="969"/>
      <c r="L113" s="969"/>
      <c r="M113" s="969"/>
    </row>
  </sheetData>
  <customSheetViews>
    <customSheetView guid="{951E20F6-66AF-4739-924D-9C0B166AA065}" showPageBreaks="1" showGridLines="0" showRuler="0">
      <pane ySplit="5" topLeftCell="A6" activePane="bottomLeft" state="frozen"/>
      <selection pane="bottomLeft" activeCell="A6" sqref="A6"/>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activeCell="A6" sqref="A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activeCell="A6" sqref="A6"/>
      <pageMargins left="1" right="1" top="1" bottom="1" header="0.5" footer="0.5"/>
      <pageSetup orientation="landscape" r:id="rId5"/>
      <headerFooter alignWithMargins="0"/>
    </customSheetView>
    <customSheetView guid="{CBDD6A68-2B40-41C7-BE8F-235A878832D4}" showGridLines="0" showRuler="0">
      <pane ySplit="5" topLeftCell="A89" activePane="bottomLeft" state="frozen"/>
      <selection pane="bottomLeft" activeCell="I95" sqref="I95"/>
      <pageMargins left="1" right="1" top="1" bottom="1" header="0.5" footer="0.5"/>
      <pageSetup orientation="landscape" r:id="rId6"/>
      <headerFooter alignWithMargins="0"/>
    </customSheetView>
    <customSheetView guid="{1BB9C890-5E21-46C2-BAFE-D361E72979A8}" showPageBreaks="1" showGridLines="0" printArea="1" showRuler="0">
      <pane ySplit="5" topLeftCell="A89" activePane="bottomLeft" state="frozen"/>
      <selection pane="bottomLeft" activeCell="I95" sqref="I95"/>
      <pageMargins left="1" right="1" top="1" bottom="1" header="0.5" footer="0.5"/>
      <pageSetup orientation="landscape" r:id="rId7"/>
      <headerFooter alignWithMargins="0"/>
    </customSheetView>
    <customSheetView guid="{622B48C2-7B56-4B1F-A7B4-4660CCA8C989}" showPageBreaks="1" showGridLines="0" printArea="1" showRuler="0">
      <pane ySplit="5" topLeftCell="A89" activePane="bottomLeft" state="frozen"/>
      <selection pane="bottomLeft" activeCell="I95" sqref="I95"/>
      <pageMargins left="1" right="1" top="1" bottom="1" header="0.5" footer="0.5"/>
      <pageSetup orientation="landscape" r:id="rId8"/>
      <headerFooter alignWithMargins="0"/>
    </customSheetView>
    <customSheetView guid="{BBF7E6D9-D6DC-4A8E-B6D8-078D86A9ABA9}" showPageBreaks="1" showGridLines="0" showRuler="0">
      <pane ySplit="5" topLeftCell="A6" activePane="bottomLeft" state="frozen"/>
      <selection pane="bottomLeft" activeCell="A6" sqref="A6"/>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activeCell="A6" sqref="A6"/>
      <pageMargins left="1" right="1" top="1" bottom="1" header="0.5" footer="0.5"/>
      <pageSetup orientation="landscape" r:id="rId10"/>
      <headerFooter alignWithMargins="0"/>
    </customSheetView>
    <customSheetView guid="{5AE94949-FC73-44C2-96F8-94154186EF22}" showPageBreaks="1" showGridLines="0" showRuler="0">
      <pane ySplit="5" topLeftCell="A6" activePane="bottomLeft" state="frozen"/>
      <selection pane="bottomLeft" activeCell="A6" sqref="A6"/>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activeCell="A6" sqref="A6"/>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8">
    <mergeCell ref="A1:M1"/>
    <mergeCell ref="A4:A5"/>
    <mergeCell ref="B3:B5"/>
    <mergeCell ref="D3:F3"/>
    <mergeCell ref="E4:F4"/>
    <mergeCell ref="I4:I5"/>
    <mergeCell ref="K3:K5"/>
    <mergeCell ref="K2:M2"/>
    <mergeCell ref="D2:I2"/>
    <mergeCell ref="A67:M67"/>
    <mergeCell ref="A62:M62"/>
    <mergeCell ref="A63:M63"/>
    <mergeCell ref="A64:M64"/>
    <mergeCell ref="D83:F83"/>
    <mergeCell ref="H83:I83"/>
    <mergeCell ref="K83:K85"/>
    <mergeCell ref="L83:L85"/>
    <mergeCell ref="A65:M65"/>
    <mergeCell ref="M84:M85"/>
    <mergeCell ref="A81:M81"/>
    <mergeCell ref="D82:I82"/>
    <mergeCell ref="K82:M82"/>
    <mergeCell ref="A84:A85"/>
    <mergeCell ref="E84:F84"/>
    <mergeCell ref="I84:I85"/>
    <mergeCell ref="A61:M61"/>
    <mergeCell ref="A66:M66"/>
    <mergeCell ref="L3:L5"/>
    <mergeCell ref="H3:I3"/>
    <mergeCell ref="M4:M5"/>
    <mergeCell ref="B83:B85"/>
    <mergeCell ref="A112:M112"/>
    <mergeCell ref="A113:M113"/>
    <mergeCell ref="A107:M107"/>
    <mergeCell ref="A108:M108"/>
    <mergeCell ref="A109:M109"/>
    <mergeCell ref="A110:M110"/>
    <mergeCell ref="A111:M111"/>
  </mergeCells>
  <phoneticPr fontId="0" type="noConversion"/>
  <pageMargins left="1" right="1" top="1" bottom="1" header="0.5" footer="0.5"/>
  <pageSetup orientation="landscape" r:id="rId1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L108"/>
  <sheetViews>
    <sheetView showGridLines="0" topLeftCell="A68" zoomScale="115" zoomScaleNormal="115" zoomScaleSheetLayoutView="80" workbookViewId="0"/>
  </sheetViews>
  <sheetFormatPr defaultColWidth="9.109375" defaultRowHeight="12" customHeight="1" x14ac:dyDescent="0.2"/>
  <cols>
    <col min="1" max="1" width="11.109375" style="63" customWidth="1"/>
    <col min="2" max="5" width="20.6640625" style="63" customWidth="1"/>
    <col min="6" max="16384" width="9.109375" style="123"/>
  </cols>
  <sheetData>
    <row r="1" spans="1:38" ht="12" customHeight="1" x14ac:dyDescent="0.2">
      <c r="A1" s="63" t="s">
        <v>152</v>
      </c>
    </row>
    <row r="2" spans="1:38" ht="12" customHeight="1" x14ac:dyDescent="0.25">
      <c r="A2" s="138"/>
      <c r="B2" s="139"/>
      <c r="C2" s="1027" t="s">
        <v>409</v>
      </c>
      <c r="D2" s="1027"/>
      <c r="E2" s="139"/>
      <c r="AG2"/>
      <c r="AH2"/>
      <c r="AI2"/>
      <c r="AJ2"/>
      <c r="AK2"/>
      <c r="AL2"/>
    </row>
    <row r="3" spans="1:38" ht="12" customHeight="1" x14ac:dyDescent="0.25">
      <c r="A3" s="136" t="s">
        <v>210</v>
      </c>
      <c r="B3" s="2" t="s">
        <v>89</v>
      </c>
      <c r="C3" s="2" t="s">
        <v>258</v>
      </c>
      <c r="D3" s="2" t="s">
        <v>236</v>
      </c>
      <c r="E3" s="2" t="s">
        <v>87</v>
      </c>
      <c r="AG3"/>
      <c r="AH3"/>
      <c r="AI3"/>
      <c r="AJ3"/>
      <c r="AK3"/>
      <c r="AL3"/>
    </row>
    <row r="4" spans="1:38" ht="12" customHeight="1" x14ac:dyDescent="0.2">
      <c r="A4" s="90">
        <v>1982</v>
      </c>
      <c r="B4" s="55">
        <v>17336</v>
      </c>
      <c r="C4" s="57">
        <v>723</v>
      </c>
      <c r="D4" s="55">
        <v>18857</v>
      </c>
      <c r="E4" s="796">
        <f t="shared" ref="E4:E40" si="0">(C4+D4)/B4</f>
        <v>1.1294416243654823</v>
      </c>
    </row>
    <row r="5" spans="1:38" ht="12" customHeight="1" x14ac:dyDescent="0.2">
      <c r="A5" s="90">
        <v>1983</v>
      </c>
      <c r="B5" s="55">
        <v>7128</v>
      </c>
      <c r="C5" s="57">
        <v>604</v>
      </c>
      <c r="D5" s="55">
        <v>3574</v>
      </c>
      <c r="E5" s="796">
        <f t="shared" si="0"/>
        <v>0.58613916947250277</v>
      </c>
    </row>
    <row r="6" spans="1:38" ht="12" customHeight="1" x14ac:dyDescent="0.2">
      <c r="A6" s="90">
        <v>1984</v>
      </c>
      <c r="B6" s="55">
        <v>67365</v>
      </c>
      <c r="C6" s="57">
        <v>12177</v>
      </c>
      <c r="D6" s="55">
        <v>74370</v>
      </c>
      <c r="E6" s="796">
        <f t="shared" si="0"/>
        <v>1.2847472723224227</v>
      </c>
    </row>
    <row r="7" spans="1:38" ht="12" customHeight="1" x14ac:dyDescent="0.2">
      <c r="A7" s="90">
        <v>1985</v>
      </c>
      <c r="B7" s="55">
        <v>32156</v>
      </c>
      <c r="C7" s="57">
        <v>2655</v>
      </c>
      <c r="D7" s="55">
        <v>25387</v>
      </c>
      <c r="E7" s="796">
        <f t="shared" si="0"/>
        <v>0.8720612016419953</v>
      </c>
    </row>
    <row r="8" spans="1:38" ht="12" customHeight="1" x14ac:dyDescent="0.2">
      <c r="A8" s="90">
        <v>1986</v>
      </c>
      <c r="B8" s="55">
        <v>102190</v>
      </c>
      <c r="C8" s="57">
        <v>15600</v>
      </c>
      <c r="D8" s="55">
        <v>120422</v>
      </c>
      <c r="E8" s="796">
        <f t="shared" si="0"/>
        <v>1.3310695762794793</v>
      </c>
    </row>
    <row r="9" spans="1:38" ht="12" customHeight="1" x14ac:dyDescent="0.2">
      <c r="A9" s="90">
        <v>1987</v>
      </c>
      <c r="B9" s="55">
        <v>124594</v>
      </c>
      <c r="C9" s="57">
        <v>42100</v>
      </c>
      <c r="D9" s="55">
        <v>47170</v>
      </c>
      <c r="E9" s="796">
        <f t="shared" si="0"/>
        <v>0.71648715026405763</v>
      </c>
    </row>
    <row r="10" spans="1:38" ht="12" customHeight="1" x14ac:dyDescent="0.2">
      <c r="A10" s="90">
        <v>1988</v>
      </c>
      <c r="B10" s="55">
        <v>186051</v>
      </c>
      <c r="C10" s="57">
        <v>30770</v>
      </c>
      <c r="D10" s="55">
        <v>143417</v>
      </c>
      <c r="E10" s="796">
        <f t="shared" si="0"/>
        <v>0.9362325383900113</v>
      </c>
    </row>
    <row r="11" spans="1:38" ht="12" customHeight="1" x14ac:dyDescent="0.2">
      <c r="A11" s="90" t="s">
        <v>410</v>
      </c>
      <c r="B11" s="55">
        <v>160692</v>
      </c>
      <c r="C11" s="57">
        <v>16884</v>
      </c>
      <c r="D11" s="55">
        <v>85110</v>
      </c>
      <c r="E11" s="796">
        <f t="shared" si="0"/>
        <v>0.63471734747218278</v>
      </c>
    </row>
    <row r="12" spans="1:38" ht="12" customHeight="1" x14ac:dyDescent="0.2">
      <c r="A12" s="90" t="s">
        <v>411</v>
      </c>
      <c r="B12" s="55">
        <v>79636</v>
      </c>
      <c r="C12" s="57">
        <v>5179</v>
      </c>
      <c r="D12" s="55">
        <v>18429</v>
      </c>
      <c r="E12" s="796">
        <f t="shared" si="0"/>
        <v>0.29644884223215628</v>
      </c>
    </row>
    <row r="13" spans="1:38" ht="12" customHeight="1" x14ac:dyDescent="0.2">
      <c r="A13" s="90" t="s">
        <v>412</v>
      </c>
      <c r="B13" s="55">
        <v>171680</v>
      </c>
      <c r="C13" s="57">
        <v>11647</v>
      </c>
      <c r="D13" s="55">
        <v>208638</v>
      </c>
      <c r="E13" s="796">
        <f t="shared" si="0"/>
        <v>1.2831139328984156</v>
      </c>
    </row>
    <row r="14" spans="1:38" ht="12" customHeight="1" x14ac:dyDescent="0.2">
      <c r="A14" s="90">
        <v>1992</v>
      </c>
      <c r="B14" s="55">
        <v>115481</v>
      </c>
      <c r="C14" s="57">
        <v>10655</v>
      </c>
      <c r="D14" s="55">
        <v>43082</v>
      </c>
      <c r="E14" s="796">
        <f t="shared" si="0"/>
        <v>0.46533195936993965</v>
      </c>
    </row>
    <row r="15" spans="1:38" ht="12" customHeight="1" x14ac:dyDescent="0.2">
      <c r="A15" s="90">
        <v>1993</v>
      </c>
      <c r="B15" s="55">
        <v>75774</v>
      </c>
      <c r="C15" s="57">
        <v>5288</v>
      </c>
      <c r="D15" s="55">
        <v>20932</v>
      </c>
      <c r="E15" s="796">
        <f t="shared" si="0"/>
        <v>0.34602898091693723</v>
      </c>
    </row>
    <row r="16" spans="1:38" ht="12" customHeight="1" x14ac:dyDescent="0.2">
      <c r="A16" s="90">
        <v>1994</v>
      </c>
      <c r="B16" s="55">
        <v>9253</v>
      </c>
      <c r="C16" s="57">
        <v>0</v>
      </c>
      <c r="D16" s="55">
        <v>1795</v>
      </c>
      <c r="E16" s="796">
        <f t="shared" si="0"/>
        <v>0.19399113800929429</v>
      </c>
    </row>
    <row r="17" spans="1:5" ht="12" customHeight="1" x14ac:dyDescent="0.2">
      <c r="A17" s="90">
        <v>1995</v>
      </c>
      <c r="B17" s="55">
        <v>25186</v>
      </c>
      <c r="C17" s="57">
        <v>853</v>
      </c>
      <c r="D17" s="55">
        <v>5026</v>
      </c>
      <c r="E17" s="796">
        <f t="shared" si="0"/>
        <v>0.23342333042166283</v>
      </c>
    </row>
    <row r="18" spans="1:5" ht="12" customHeight="1" x14ac:dyDescent="0.2">
      <c r="A18" s="90">
        <v>1996</v>
      </c>
      <c r="B18" s="55">
        <v>18034</v>
      </c>
      <c r="C18" s="57">
        <v>1409</v>
      </c>
      <c r="D18" s="55">
        <v>4537</v>
      </c>
      <c r="E18" s="796">
        <f t="shared" si="0"/>
        <v>0.32971054674503714</v>
      </c>
    </row>
    <row r="19" spans="1:5" ht="12" customHeight="1" x14ac:dyDescent="0.2">
      <c r="A19" s="90">
        <v>1997</v>
      </c>
      <c r="B19" s="55">
        <v>55725</v>
      </c>
      <c r="C19" s="57">
        <v>13153</v>
      </c>
      <c r="D19" s="55">
        <v>20357</v>
      </c>
      <c r="E19" s="796">
        <f t="shared" si="0"/>
        <v>0.60134589502018843</v>
      </c>
    </row>
    <row r="20" spans="1:5" ht="12" customHeight="1" x14ac:dyDescent="0.2">
      <c r="A20" s="90">
        <v>1998</v>
      </c>
      <c r="B20" s="55">
        <v>29998</v>
      </c>
      <c r="C20" s="57">
        <v>5784</v>
      </c>
      <c r="D20" s="55">
        <v>3175</v>
      </c>
      <c r="E20" s="796">
        <f t="shared" si="0"/>
        <v>0.29865324354956996</v>
      </c>
    </row>
    <row r="21" spans="1:5" ht="12" customHeight="1" x14ac:dyDescent="0.2">
      <c r="A21" s="90">
        <v>1999</v>
      </c>
      <c r="B21" s="55">
        <v>49581</v>
      </c>
      <c r="C21" s="57">
        <v>9850</v>
      </c>
      <c r="D21" s="55">
        <v>8861</v>
      </c>
      <c r="E21" s="796">
        <f t="shared" si="0"/>
        <v>0.37738246505717915</v>
      </c>
    </row>
    <row r="22" spans="1:5" ht="12" customHeight="1" x14ac:dyDescent="0.2">
      <c r="A22" s="90">
        <v>2000</v>
      </c>
      <c r="B22" s="55">
        <v>72518</v>
      </c>
      <c r="C22" s="57">
        <v>6085</v>
      </c>
      <c r="D22" s="55">
        <v>21478</v>
      </c>
      <c r="E22" s="796">
        <f t="shared" si="0"/>
        <v>0.38008494442759039</v>
      </c>
    </row>
    <row r="23" spans="1:5" ht="12" customHeight="1" x14ac:dyDescent="0.2">
      <c r="A23" s="90">
        <v>2001</v>
      </c>
      <c r="B23" s="55">
        <v>125884</v>
      </c>
      <c r="C23" s="57">
        <v>12709</v>
      </c>
      <c r="D23" s="55">
        <v>132038</v>
      </c>
      <c r="E23" s="796">
        <f t="shared" si="0"/>
        <v>1.1498443011026025</v>
      </c>
    </row>
    <row r="24" spans="1:5" ht="12" customHeight="1" x14ac:dyDescent="0.2">
      <c r="A24" s="90">
        <v>2002</v>
      </c>
      <c r="B24" s="55">
        <v>84457</v>
      </c>
      <c r="C24" s="57">
        <v>19441</v>
      </c>
      <c r="D24" s="55">
        <v>6233</v>
      </c>
      <c r="E24" s="796">
        <f t="shared" si="0"/>
        <v>0.3039890121600341</v>
      </c>
    </row>
    <row r="25" spans="1:5" ht="12" customHeight="1" x14ac:dyDescent="0.2">
      <c r="A25" s="90">
        <v>2003</v>
      </c>
      <c r="B25" s="55">
        <v>88827</v>
      </c>
      <c r="C25" s="57">
        <v>16316</v>
      </c>
      <c r="D25" s="55">
        <v>54440</v>
      </c>
      <c r="E25" s="796">
        <f t="shared" si="0"/>
        <v>0.79655960462471997</v>
      </c>
    </row>
    <row r="26" spans="1:5" ht="12" customHeight="1" x14ac:dyDescent="0.2">
      <c r="A26" s="90">
        <v>2004</v>
      </c>
      <c r="B26" s="55">
        <v>68818</v>
      </c>
      <c r="C26" s="57">
        <v>16016</v>
      </c>
      <c r="D26" s="55">
        <v>15169</v>
      </c>
      <c r="E26" s="796">
        <f t="shared" si="0"/>
        <v>0.45315179168240866</v>
      </c>
    </row>
    <row r="27" spans="1:5" ht="12" customHeight="1" x14ac:dyDescent="0.2">
      <c r="A27" s="90">
        <v>2005</v>
      </c>
      <c r="B27" s="55">
        <v>55182</v>
      </c>
      <c r="C27" s="57">
        <v>9286</v>
      </c>
      <c r="D27" s="55">
        <v>6877.64817172318</v>
      </c>
      <c r="E27" s="796">
        <f t="shared" si="0"/>
        <v>0.29291522909142798</v>
      </c>
    </row>
    <row r="28" spans="1:5" ht="12" customHeight="1" x14ac:dyDescent="0.2">
      <c r="A28" s="90">
        <v>2006</v>
      </c>
      <c r="B28" s="55">
        <v>40688</v>
      </c>
      <c r="C28" s="57">
        <v>1706</v>
      </c>
      <c r="D28" s="55">
        <v>3687</v>
      </c>
      <c r="E28" s="796">
        <f t="shared" si="0"/>
        <v>0.13254522217852929</v>
      </c>
    </row>
    <row r="29" spans="1:5" ht="12" customHeight="1" x14ac:dyDescent="0.2">
      <c r="A29" s="90">
        <v>2007</v>
      </c>
      <c r="B29" s="55">
        <v>36064</v>
      </c>
      <c r="C29" s="57">
        <v>3776</v>
      </c>
      <c r="D29" s="55">
        <v>8356</v>
      </c>
      <c r="E29" s="796">
        <f t="shared" si="0"/>
        <v>0.33640195208518192</v>
      </c>
    </row>
    <row r="30" spans="1:5" ht="12" customHeight="1" x14ac:dyDescent="0.2">
      <c r="A30" s="90">
        <v>2008</v>
      </c>
      <c r="B30" s="55">
        <v>32467</v>
      </c>
      <c r="C30" s="57">
        <v>8349</v>
      </c>
      <c r="D30" s="55">
        <v>8573</v>
      </c>
      <c r="E30" s="796">
        <f t="shared" si="0"/>
        <v>0.52120614778082364</v>
      </c>
    </row>
    <row r="31" spans="1:5" ht="12" customHeight="1" x14ac:dyDescent="0.2">
      <c r="A31" s="90">
        <v>2009</v>
      </c>
      <c r="B31" s="55">
        <v>72803</v>
      </c>
      <c r="C31" s="57">
        <v>5940</v>
      </c>
      <c r="D31" s="55">
        <v>48127</v>
      </c>
      <c r="E31" s="796">
        <f t="shared" si="0"/>
        <v>0.7426479678035246</v>
      </c>
    </row>
    <row r="32" spans="1:5" ht="12" customHeight="1" x14ac:dyDescent="0.2">
      <c r="A32" s="90">
        <v>2010</v>
      </c>
      <c r="B32" s="55">
        <v>52300</v>
      </c>
      <c r="C32" s="57">
        <v>6807</v>
      </c>
      <c r="D32" s="55">
        <v>7980</v>
      </c>
      <c r="E32" s="796">
        <f t="shared" si="0"/>
        <v>0.28273422562141493</v>
      </c>
    </row>
    <row r="33" spans="1:5" ht="12" customHeight="1" x14ac:dyDescent="0.2">
      <c r="A33" s="90">
        <v>2011</v>
      </c>
      <c r="B33" s="55">
        <v>49409</v>
      </c>
      <c r="C33" s="57">
        <v>10919</v>
      </c>
      <c r="D33" s="55">
        <v>7614</v>
      </c>
      <c r="E33" s="796">
        <f t="shared" si="0"/>
        <v>0.37509360642797873</v>
      </c>
    </row>
    <row r="34" spans="1:5" ht="12" customHeight="1" x14ac:dyDescent="0.2">
      <c r="A34" s="90">
        <v>2012</v>
      </c>
      <c r="B34" s="55">
        <v>65070</v>
      </c>
      <c r="C34" s="57">
        <v>18550</v>
      </c>
      <c r="D34" s="55">
        <v>7385</v>
      </c>
      <c r="E34" s="796">
        <f t="shared" si="0"/>
        <v>0.39857076994006457</v>
      </c>
    </row>
    <row r="35" spans="1:5" ht="12" customHeight="1" x14ac:dyDescent="0.2">
      <c r="A35" s="90">
        <v>2013</v>
      </c>
      <c r="B35" s="55">
        <v>65767</v>
      </c>
      <c r="C35" s="57">
        <v>22594</v>
      </c>
      <c r="D35" s="55">
        <v>7620</v>
      </c>
      <c r="E35" s="796">
        <f t="shared" si="0"/>
        <v>0.45940973436525917</v>
      </c>
    </row>
    <row r="36" spans="1:5" ht="12" customHeight="1" x14ac:dyDescent="0.2">
      <c r="A36" s="90">
        <v>2014</v>
      </c>
      <c r="B36" s="55">
        <v>107522</v>
      </c>
      <c r="C36" s="57">
        <v>26788</v>
      </c>
      <c r="D36" s="55">
        <v>57744</v>
      </c>
      <c r="E36" s="796">
        <f t="shared" si="0"/>
        <v>0.78618329272148957</v>
      </c>
    </row>
    <row r="37" spans="1:5" ht="12" customHeight="1" x14ac:dyDescent="0.2">
      <c r="A37" s="90">
        <v>2015</v>
      </c>
      <c r="B37" s="55">
        <v>108319</v>
      </c>
      <c r="C37" s="57">
        <v>36535</v>
      </c>
      <c r="D37" s="55">
        <v>36920</v>
      </c>
      <c r="E37" s="796">
        <f t="shared" si="0"/>
        <v>0.6781358764390365</v>
      </c>
    </row>
    <row r="38" spans="1:5" ht="12" customHeight="1" x14ac:dyDescent="0.2">
      <c r="A38" s="90">
        <v>2016</v>
      </c>
      <c r="B38" s="55">
        <v>94950</v>
      </c>
      <c r="C38" s="57">
        <v>17780</v>
      </c>
      <c r="D38" s="55">
        <v>9182</v>
      </c>
      <c r="E38" s="796">
        <f t="shared" si="0"/>
        <v>0.28395997893628228</v>
      </c>
    </row>
    <row r="39" spans="1:5" ht="12" customHeight="1" x14ac:dyDescent="0.2">
      <c r="A39" s="90">
        <v>2017</v>
      </c>
      <c r="B39" s="55">
        <v>93547</v>
      </c>
      <c r="C39" s="57">
        <v>28398</v>
      </c>
      <c r="D39" s="55">
        <v>18834</v>
      </c>
      <c r="E39" s="796">
        <f t="shared" si="0"/>
        <v>0.50490127957069708</v>
      </c>
    </row>
    <row r="40" spans="1:5" ht="12" customHeight="1" x14ac:dyDescent="0.2">
      <c r="A40" s="90">
        <v>2018</v>
      </c>
      <c r="B40" s="55">
        <v>67318</v>
      </c>
      <c r="C40" s="57">
        <v>11620</v>
      </c>
      <c r="D40" s="55">
        <v>6761</v>
      </c>
      <c r="E40" s="796">
        <f t="shared" si="0"/>
        <v>0.27304732760925754</v>
      </c>
    </row>
    <row r="41" spans="1:5" ht="12" customHeight="1" x14ac:dyDescent="0.2">
      <c r="A41" s="90">
        <v>2019</v>
      </c>
      <c r="B41" s="55">
        <v>76977</v>
      </c>
      <c r="C41" s="57">
        <v>11274</v>
      </c>
      <c r="D41" s="55">
        <v>22775</v>
      </c>
      <c r="E41" s="796">
        <f t="shared" ref="E41:E46" si="1">(C41+D41)/B41</f>
        <v>0.44232692882289515</v>
      </c>
    </row>
    <row r="42" spans="1:5" ht="12" customHeight="1" x14ac:dyDescent="0.2">
      <c r="A42" s="90">
        <v>2020</v>
      </c>
      <c r="B42" s="55">
        <v>72443</v>
      </c>
      <c r="C42" s="57">
        <v>14633</v>
      </c>
      <c r="D42" s="55">
        <v>7064</v>
      </c>
      <c r="E42" s="796">
        <f t="shared" si="1"/>
        <v>0.29950443797192278</v>
      </c>
    </row>
    <row r="43" spans="1:5" ht="12" customHeight="1" x14ac:dyDescent="0.2">
      <c r="A43" s="90">
        <v>2021</v>
      </c>
      <c r="B43" s="55">
        <v>105865</v>
      </c>
      <c r="C43" s="57">
        <v>20789</v>
      </c>
      <c r="D43" s="55">
        <v>37031</v>
      </c>
      <c r="E43" s="796">
        <f t="shared" si="1"/>
        <v>0.54616728852784202</v>
      </c>
    </row>
    <row r="44" spans="1:5" ht="12" customHeight="1" x14ac:dyDescent="0.2">
      <c r="A44" s="90">
        <v>2022</v>
      </c>
      <c r="B44" s="55">
        <v>85187</v>
      </c>
      <c r="C44" s="57">
        <v>28355</v>
      </c>
      <c r="D44" s="55">
        <v>8847</v>
      </c>
      <c r="E44" s="796">
        <f t="shared" si="1"/>
        <v>0.4367098266167373</v>
      </c>
    </row>
    <row r="45" spans="1:5" ht="12" customHeight="1" x14ac:dyDescent="0.2">
      <c r="A45" s="90">
        <v>2023</v>
      </c>
      <c r="B45" s="55">
        <v>78179</v>
      </c>
      <c r="C45" s="57">
        <v>18136</v>
      </c>
      <c r="D45" s="55">
        <v>9832</v>
      </c>
      <c r="E45" s="796">
        <f t="shared" si="1"/>
        <v>0.35774312794996099</v>
      </c>
    </row>
    <row r="46" spans="1:5" ht="12" customHeight="1" x14ac:dyDescent="0.2">
      <c r="A46" s="136" t="s">
        <v>1203</v>
      </c>
      <c r="B46" s="843">
        <v>99190</v>
      </c>
      <c r="C46" s="844">
        <v>18102</v>
      </c>
      <c r="D46" s="843">
        <v>35201</v>
      </c>
      <c r="E46" s="796">
        <f t="shared" si="1"/>
        <v>0.537382800685553</v>
      </c>
    </row>
    <row r="47" spans="1:5" ht="11.25" customHeight="1" x14ac:dyDescent="0.2">
      <c r="A47" s="1091" t="s">
        <v>101</v>
      </c>
      <c r="B47" s="1091"/>
      <c r="C47" s="1091"/>
      <c r="D47" s="1091"/>
      <c r="E47" s="1091"/>
    </row>
    <row r="48" spans="1:5" ht="11.25" customHeight="1" x14ac:dyDescent="0.2">
      <c r="A48" s="1089"/>
      <c r="B48" s="1089"/>
      <c r="C48" s="1089"/>
      <c r="D48" s="1089"/>
      <c r="E48" s="1089"/>
    </row>
    <row r="49" spans="1:5" ht="11.25" customHeight="1" x14ac:dyDescent="0.2">
      <c r="A49" s="1089"/>
      <c r="B49" s="1089"/>
      <c r="C49" s="1089"/>
      <c r="D49" s="1089"/>
      <c r="E49" s="1089"/>
    </row>
    <row r="50" spans="1:5" ht="11.25" customHeight="1" x14ac:dyDescent="0.2">
      <c r="A50" s="1089"/>
      <c r="B50" s="1089"/>
      <c r="C50" s="1089"/>
      <c r="D50" s="1089"/>
      <c r="E50" s="1089"/>
    </row>
    <row r="51" spans="1:5" ht="11.25" customHeight="1" x14ac:dyDescent="0.2">
      <c r="A51" s="1089"/>
      <c r="B51" s="1089"/>
      <c r="C51" s="1089"/>
      <c r="D51" s="1089"/>
      <c r="E51" s="1089"/>
    </row>
    <row r="52" spans="1:5" ht="11.25" customHeight="1" x14ac:dyDescent="0.2">
      <c r="A52" s="1090" t="s">
        <v>416</v>
      </c>
      <c r="B52" s="1090"/>
      <c r="C52" s="1090"/>
      <c r="D52" s="1090"/>
      <c r="E52" s="1090"/>
    </row>
    <row r="53" spans="1:5" ht="11.25" customHeight="1" x14ac:dyDescent="0.2">
      <c r="A53" s="1089" t="s">
        <v>413</v>
      </c>
      <c r="B53" s="1089"/>
      <c r="C53" s="1089"/>
      <c r="D53" s="1089"/>
      <c r="E53" s="1089"/>
    </row>
    <row r="54" spans="1:5" ht="11.25" customHeight="1" x14ac:dyDescent="0.2">
      <c r="A54" s="1089"/>
      <c r="B54" s="1089"/>
      <c r="C54" s="1089"/>
      <c r="D54" s="1089"/>
      <c r="E54" s="1089"/>
    </row>
    <row r="55" spans="1:5" ht="11.25" customHeight="1" x14ac:dyDescent="0.2">
      <c r="A55" s="1089"/>
      <c r="B55" s="1089"/>
      <c r="C55" s="1089"/>
      <c r="D55" s="1089"/>
      <c r="E55" s="1089"/>
    </row>
    <row r="56" spans="1:5" ht="11.25" customHeight="1" x14ac:dyDescent="0.2">
      <c r="A56" s="1089" t="s">
        <v>414</v>
      </c>
      <c r="B56" s="1089"/>
      <c r="C56" s="1089"/>
      <c r="D56" s="1089"/>
      <c r="E56" s="1089"/>
    </row>
    <row r="57" spans="1:5" ht="11.25" customHeight="1" x14ac:dyDescent="0.2">
      <c r="A57" s="1089"/>
      <c r="B57" s="1089"/>
      <c r="C57" s="1089"/>
      <c r="D57" s="1089"/>
      <c r="E57" s="1089"/>
    </row>
    <row r="58" spans="1:5" ht="11.25" customHeight="1" x14ac:dyDescent="0.2">
      <c r="A58" s="1089" t="s">
        <v>415</v>
      </c>
      <c r="B58" s="1089"/>
      <c r="C58" s="1089"/>
      <c r="D58" s="1089"/>
      <c r="E58" s="1089"/>
    </row>
    <row r="59" spans="1:5" ht="11.25" customHeight="1" x14ac:dyDescent="0.2">
      <c r="A59" s="1089"/>
      <c r="B59" s="1089"/>
      <c r="C59" s="1089"/>
      <c r="D59" s="1089"/>
      <c r="E59" s="1089"/>
    </row>
    <row r="60" spans="1:5" ht="11.25" customHeight="1" x14ac:dyDescent="0.2">
      <c r="A60" s="1090" t="s">
        <v>234</v>
      </c>
      <c r="B60" s="1090"/>
      <c r="C60" s="1090"/>
      <c r="D60" s="1090"/>
      <c r="E60" s="1090"/>
    </row>
    <row r="67" spans="1:5" s="315" customFormat="1" ht="12" customHeight="1" x14ac:dyDescent="0.2">
      <c r="A67" s="274"/>
      <c r="B67" s="274"/>
      <c r="C67" s="274"/>
      <c r="D67" s="274"/>
      <c r="E67" s="274"/>
    </row>
    <row r="72" spans="1:5" ht="12" customHeight="1" x14ac:dyDescent="0.2">
      <c r="A72" s="1000" t="s">
        <v>922</v>
      </c>
      <c r="B72" s="1000"/>
      <c r="C72" s="1000"/>
      <c r="D72" s="1000"/>
      <c r="E72" s="1000"/>
    </row>
    <row r="73" spans="1:5" ht="12" customHeight="1" x14ac:dyDescent="0.2">
      <c r="A73" s="138"/>
      <c r="B73" s="139"/>
      <c r="C73" s="1027" t="s">
        <v>409</v>
      </c>
      <c r="D73" s="1027"/>
      <c r="E73" s="139"/>
    </row>
    <row r="74" spans="1:5" ht="12" customHeight="1" x14ac:dyDescent="0.2">
      <c r="A74" s="136" t="s">
        <v>210</v>
      </c>
      <c r="B74" s="2" t="s">
        <v>89</v>
      </c>
      <c r="C74" s="2" t="s">
        <v>258</v>
      </c>
      <c r="D74" s="2" t="s">
        <v>236</v>
      </c>
      <c r="E74" s="2" t="s">
        <v>87</v>
      </c>
    </row>
    <row r="75" spans="1:5" ht="12" customHeight="1" x14ac:dyDescent="0.2">
      <c r="A75" s="53" t="s">
        <v>57</v>
      </c>
      <c r="B75" s="88">
        <f>AVERAGE(B4:B7)</f>
        <v>30996.25</v>
      </c>
      <c r="C75" s="88">
        <f>AVERAGE(C4:C7)</f>
        <v>4039.75</v>
      </c>
      <c r="D75" s="88">
        <f>AVERAGE(D4:D7)</f>
        <v>30547</v>
      </c>
      <c r="E75" s="412">
        <f>AVERAGE(E4:E7)</f>
        <v>0.96809731695060086</v>
      </c>
    </row>
    <row r="76" spans="1:5" ht="12" customHeight="1" x14ac:dyDescent="0.2">
      <c r="A76" s="53" t="s">
        <v>923</v>
      </c>
      <c r="B76" s="88">
        <f>AVERAGE(B8:B12)</f>
        <v>130632.6</v>
      </c>
      <c r="C76" s="88">
        <f>AVERAGE(C8:C12)</f>
        <v>22106.6</v>
      </c>
      <c r="D76" s="88">
        <f>AVERAGE(D8:D12)</f>
        <v>82909.600000000006</v>
      </c>
      <c r="E76" s="412">
        <f>AVERAGE(E8:E12)</f>
        <v>0.78299109092757746</v>
      </c>
    </row>
    <row r="77" spans="1:5" ht="12" customHeight="1" x14ac:dyDescent="0.2">
      <c r="A77" s="53" t="s">
        <v>924</v>
      </c>
      <c r="B77" s="88">
        <f>AVERAGE(B13:B17)</f>
        <v>79474.8</v>
      </c>
      <c r="C77" s="88">
        <f>AVERAGE(C13:C17)</f>
        <v>5688.6</v>
      </c>
      <c r="D77" s="88">
        <f>AVERAGE(D13:D17)</f>
        <v>55894.6</v>
      </c>
      <c r="E77" s="412">
        <f>AVERAGE(E13:E17)</f>
        <v>0.50437786832324982</v>
      </c>
    </row>
    <row r="78" spans="1:5" ht="12" customHeight="1" x14ac:dyDescent="0.2">
      <c r="A78" s="53" t="s">
        <v>375</v>
      </c>
      <c r="B78" s="88">
        <f>AVERAGE(B18:B22)</f>
        <v>45171.199999999997</v>
      </c>
      <c r="C78" s="88">
        <f>AVERAGE(C18:C22)</f>
        <v>7256.2</v>
      </c>
      <c r="D78" s="88">
        <f>AVERAGE(D18:D22)</f>
        <v>11681.6</v>
      </c>
      <c r="E78" s="412">
        <f>AVERAGE(E18:E22)</f>
        <v>0.39743541895991302</v>
      </c>
    </row>
    <row r="79" spans="1:5" ht="12" customHeight="1" x14ac:dyDescent="0.2">
      <c r="A79" s="53" t="s">
        <v>424</v>
      </c>
      <c r="B79" s="88">
        <f>AVERAGE(B23:B27)</f>
        <v>84633.600000000006</v>
      </c>
      <c r="C79" s="88">
        <f>AVERAGE(C23:C27)</f>
        <v>14753.6</v>
      </c>
      <c r="D79" s="88">
        <f>AVERAGE(D23:D27)</f>
        <v>42951.529634344639</v>
      </c>
      <c r="E79" s="412">
        <f>AVERAGE(E23:E27)</f>
        <v>0.59929198773223857</v>
      </c>
    </row>
    <row r="80" spans="1:5" ht="12" customHeight="1" x14ac:dyDescent="0.2">
      <c r="A80" s="53" t="s">
        <v>719</v>
      </c>
      <c r="B80" s="88">
        <f>AVERAGE(B28:B32)</f>
        <v>46864.4</v>
      </c>
      <c r="C80" s="88">
        <f t="shared" ref="C80:E80" si="2">AVERAGE(C28:C32)</f>
        <v>5315.6</v>
      </c>
      <c r="D80" s="88">
        <f t="shared" si="2"/>
        <v>15344.6</v>
      </c>
      <c r="E80" s="412">
        <f t="shared" si="2"/>
        <v>0.40310710309389491</v>
      </c>
    </row>
    <row r="81" spans="1:5" ht="12" customHeight="1" x14ac:dyDescent="0.2">
      <c r="A81" s="90">
        <v>2011</v>
      </c>
      <c r="B81" s="88">
        <f t="shared" ref="B81:E92" si="3">B33</f>
        <v>49409</v>
      </c>
      <c r="C81" s="88">
        <f t="shared" si="3"/>
        <v>10919</v>
      </c>
      <c r="D81" s="88">
        <f t="shared" si="3"/>
        <v>7614</v>
      </c>
      <c r="E81" s="412">
        <f t="shared" si="3"/>
        <v>0.37509360642797873</v>
      </c>
    </row>
    <row r="82" spans="1:5" ht="12" customHeight="1" x14ac:dyDescent="0.2">
      <c r="A82" s="90">
        <v>2012</v>
      </c>
      <c r="B82" s="88">
        <f t="shared" si="3"/>
        <v>65070</v>
      </c>
      <c r="C82" s="88">
        <f t="shared" si="3"/>
        <v>18550</v>
      </c>
      <c r="D82" s="88">
        <f t="shared" si="3"/>
        <v>7385</v>
      </c>
      <c r="E82" s="412">
        <f t="shared" si="3"/>
        <v>0.39857076994006457</v>
      </c>
    </row>
    <row r="83" spans="1:5" ht="12" customHeight="1" x14ac:dyDescent="0.2">
      <c r="A83" s="90">
        <v>2013</v>
      </c>
      <c r="B83" s="88">
        <f t="shared" si="3"/>
        <v>65767</v>
      </c>
      <c r="C83" s="88">
        <f t="shared" si="3"/>
        <v>22594</v>
      </c>
      <c r="D83" s="88">
        <f t="shared" si="3"/>
        <v>7620</v>
      </c>
      <c r="E83" s="412">
        <f t="shared" si="3"/>
        <v>0.45940973436525917</v>
      </c>
    </row>
    <row r="84" spans="1:5" ht="12" customHeight="1" x14ac:dyDescent="0.2">
      <c r="A84" s="90">
        <v>2014</v>
      </c>
      <c r="B84" s="88">
        <f t="shared" si="3"/>
        <v>107522</v>
      </c>
      <c r="C84" s="88">
        <f t="shared" si="3"/>
        <v>26788</v>
      </c>
      <c r="D84" s="88">
        <f t="shared" si="3"/>
        <v>57744</v>
      </c>
      <c r="E84" s="412">
        <f t="shared" si="3"/>
        <v>0.78618329272148957</v>
      </c>
    </row>
    <row r="85" spans="1:5" ht="12" customHeight="1" x14ac:dyDescent="0.2">
      <c r="A85" s="90">
        <v>2015</v>
      </c>
      <c r="B85" s="88">
        <f t="shared" si="3"/>
        <v>108319</v>
      </c>
      <c r="C85" s="88">
        <f t="shared" si="3"/>
        <v>36535</v>
      </c>
      <c r="D85" s="88">
        <f t="shared" si="3"/>
        <v>36920</v>
      </c>
      <c r="E85" s="412">
        <f t="shared" si="3"/>
        <v>0.6781358764390365</v>
      </c>
    </row>
    <row r="86" spans="1:5" ht="12.75" customHeight="1" x14ac:dyDescent="0.2">
      <c r="A86" s="90">
        <v>2016</v>
      </c>
      <c r="B86" s="88">
        <f t="shared" si="3"/>
        <v>94950</v>
      </c>
      <c r="C86" s="88">
        <f t="shared" si="3"/>
        <v>17780</v>
      </c>
      <c r="D86" s="88">
        <f t="shared" si="3"/>
        <v>9182</v>
      </c>
      <c r="E86" s="412">
        <f t="shared" si="3"/>
        <v>0.28395997893628228</v>
      </c>
    </row>
    <row r="87" spans="1:5" ht="12" customHeight="1" x14ac:dyDescent="0.2">
      <c r="A87" s="90">
        <v>2017</v>
      </c>
      <c r="B87" s="88">
        <f t="shared" si="3"/>
        <v>93547</v>
      </c>
      <c r="C87" s="88">
        <f t="shared" si="3"/>
        <v>28398</v>
      </c>
      <c r="D87" s="88">
        <f t="shared" si="3"/>
        <v>18834</v>
      </c>
      <c r="E87" s="412">
        <f t="shared" si="3"/>
        <v>0.50490127957069708</v>
      </c>
    </row>
    <row r="88" spans="1:5" ht="12" customHeight="1" x14ac:dyDescent="0.2">
      <c r="A88" s="90">
        <v>2018</v>
      </c>
      <c r="B88" s="88">
        <f t="shared" si="3"/>
        <v>67318</v>
      </c>
      <c r="C88" s="88">
        <f t="shared" si="3"/>
        <v>11620</v>
      </c>
      <c r="D88" s="88">
        <f t="shared" si="3"/>
        <v>6761</v>
      </c>
      <c r="E88" s="412">
        <f t="shared" si="3"/>
        <v>0.27304732760925754</v>
      </c>
    </row>
    <row r="89" spans="1:5" ht="12" customHeight="1" x14ac:dyDescent="0.2">
      <c r="A89" s="90">
        <v>2019</v>
      </c>
      <c r="B89" s="88">
        <f t="shared" si="3"/>
        <v>76977</v>
      </c>
      <c r="C89" s="88">
        <f t="shared" si="3"/>
        <v>11274</v>
      </c>
      <c r="D89" s="88">
        <f t="shared" si="3"/>
        <v>22775</v>
      </c>
      <c r="E89" s="412">
        <f t="shared" si="3"/>
        <v>0.44232692882289515</v>
      </c>
    </row>
    <row r="90" spans="1:5" ht="12" customHeight="1" x14ac:dyDescent="0.2">
      <c r="A90" s="90">
        <v>2020</v>
      </c>
      <c r="B90" s="88">
        <f t="shared" si="3"/>
        <v>72443</v>
      </c>
      <c r="C90" s="88">
        <f t="shared" si="3"/>
        <v>14633</v>
      </c>
      <c r="D90" s="88">
        <f t="shared" si="3"/>
        <v>7064</v>
      </c>
      <c r="E90" s="412">
        <f t="shared" si="3"/>
        <v>0.29950443797192278</v>
      </c>
    </row>
    <row r="91" spans="1:5" ht="12" customHeight="1" x14ac:dyDescent="0.2">
      <c r="A91" s="90">
        <v>2021</v>
      </c>
      <c r="B91" s="88">
        <f t="shared" si="3"/>
        <v>105865</v>
      </c>
      <c r="C91" s="88">
        <f t="shared" si="3"/>
        <v>20789</v>
      </c>
      <c r="D91" s="88">
        <f t="shared" si="3"/>
        <v>37031</v>
      </c>
      <c r="E91" s="412">
        <f t="shared" si="3"/>
        <v>0.54616728852784202</v>
      </c>
    </row>
    <row r="92" spans="1:5" ht="12" customHeight="1" x14ac:dyDescent="0.2">
      <c r="A92" s="90">
        <v>2022</v>
      </c>
      <c r="B92" s="88">
        <f t="shared" si="3"/>
        <v>85187</v>
      </c>
      <c r="C92" s="88">
        <f t="shared" si="3"/>
        <v>28355</v>
      </c>
      <c r="D92" s="88">
        <f t="shared" si="3"/>
        <v>8847</v>
      </c>
      <c r="E92" s="412">
        <f t="shared" si="3"/>
        <v>0.4367098266167373</v>
      </c>
    </row>
    <row r="93" spans="1:5" ht="12" customHeight="1" x14ac:dyDescent="0.2">
      <c r="A93" s="90">
        <v>2023</v>
      </c>
      <c r="B93" s="88">
        <f t="shared" ref="B93:E94" si="4">B45</f>
        <v>78179</v>
      </c>
      <c r="C93" s="88">
        <f t="shared" si="4"/>
        <v>18136</v>
      </c>
      <c r="D93" s="88">
        <f t="shared" si="4"/>
        <v>9832</v>
      </c>
      <c r="E93" s="412">
        <f t="shared" si="4"/>
        <v>0.35774312794996099</v>
      </c>
    </row>
    <row r="94" spans="1:5" ht="12" customHeight="1" x14ac:dyDescent="0.2">
      <c r="A94" s="136" t="s">
        <v>1203</v>
      </c>
      <c r="B94" s="413">
        <f t="shared" si="4"/>
        <v>99190</v>
      </c>
      <c r="C94" s="413">
        <f t="shared" si="4"/>
        <v>18102</v>
      </c>
      <c r="D94" s="413">
        <f t="shared" si="4"/>
        <v>35201</v>
      </c>
      <c r="E94" s="414">
        <f t="shared" si="4"/>
        <v>0.537382800685553</v>
      </c>
    </row>
    <row r="95" spans="1:5" ht="11.25" customHeight="1" x14ac:dyDescent="0.2">
      <c r="A95" s="1089" t="str">
        <f>A47</f>
        <v>a/  Prior to 1982, Buoy 10 area catches were not estimated separately and are included in the Columbia River marine area (Cape Falcon to Leadbetter Pt.) recreational catches.  Estimates include bank anglers fishing from Clatsop Spit in Oregon and from the North Jetty in Washington.  Effort and catch for the North Jetty fishery applied to the ocean quota for the Columbia River area until the ocean fishery closed.  Beginning in 2000, includes catch and effort from the Astoria-Megler Bridge upstream to the new boundary from Tongue Point, Oregon to Rocky Point, Washington.</v>
      </c>
      <c r="B95" s="1089"/>
      <c r="C95" s="1089"/>
      <c r="D95" s="1089"/>
      <c r="E95" s="1089"/>
    </row>
    <row r="96" spans="1:5" ht="11.25" customHeight="1" x14ac:dyDescent="0.2">
      <c r="A96" s="1089"/>
      <c r="B96" s="1089"/>
      <c r="C96" s="1089"/>
      <c r="D96" s="1089"/>
      <c r="E96" s="1089"/>
    </row>
    <row r="97" spans="1:5" ht="11.25" customHeight="1" x14ac:dyDescent="0.2">
      <c r="A97" s="1089"/>
      <c r="B97" s="1089"/>
      <c r="C97" s="1089"/>
      <c r="D97" s="1089"/>
      <c r="E97" s="1089"/>
    </row>
    <row r="98" spans="1:5" ht="11.25" customHeight="1" x14ac:dyDescent="0.2">
      <c r="A98" s="1089"/>
      <c r="B98" s="1089"/>
      <c r="C98" s="1089"/>
      <c r="D98" s="1089"/>
      <c r="E98" s="1089"/>
    </row>
    <row r="99" spans="1:5" ht="11.25" customHeight="1" x14ac:dyDescent="0.2">
      <c r="A99" s="1089"/>
      <c r="B99" s="1089"/>
      <c r="C99" s="1089"/>
      <c r="D99" s="1089"/>
      <c r="E99" s="1089"/>
    </row>
    <row r="100" spans="1:5" ht="11.25" customHeight="1" x14ac:dyDescent="0.2">
      <c r="A100" s="1090" t="str">
        <f>A52</f>
        <v>b/  Includes adults and jacks as determined by CWT analysis.</v>
      </c>
      <c r="B100" s="1090"/>
      <c r="C100" s="1090"/>
      <c r="D100" s="1090"/>
      <c r="E100" s="1090"/>
    </row>
    <row r="101" spans="1:5" ht="11.25" customHeight="1" x14ac:dyDescent="0.2">
      <c r="A101" s="1089" t="str">
        <f>A53</f>
        <v>c/  1989 includes catch and effort data for the Chinook/Hammond fishery occurring during weeks 32 and 33.  A total of 7,922 angler trips produced catches of 492 Chinook, 3,195 coho, and a catch rate of 0.47 fish per trip.  Catches in this fishery were counted against the Buoy 10 quota.</v>
      </c>
      <c r="B101" s="1089"/>
      <c r="C101" s="1089"/>
      <c r="D101" s="1089"/>
      <c r="E101" s="1089"/>
    </row>
    <row r="102" spans="1:5" ht="11.25" customHeight="1" x14ac:dyDescent="0.2">
      <c r="A102" s="1089"/>
      <c r="B102" s="1089"/>
      <c r="C102" s="1089"/>
      <c r="D102" s="1089"/>
      <c r="E102" s="1089"/>
    </row>
    <row r="103" spans="1:5" ht="11.25" customHeight="1" x14ac:dyDescent="0.2">
      <c r="A103" s="1089"/>
      <c r="B103" s="1089"/>
      <c r="C103" s="1089"/>
      <c r="D103" s="1089"/>
      <c r="E103" s="1089"/>
    </row>
    <row r="104" spans="1:5" ht="11.25" customHeight="1" x14ac:dyDescent="0.2">
      <c r="A104" s="1089" t="str">
        <f>A56</f>
        <v>d/  1990 includes catch and effort data for the Chinook/Hammond fishery occurring during weeks 31 and 32.  A total of 3,225 angler trips produced catches of 54 Chinook, 28 coho, and a catch rate of 0.03 fish per trip.</v>
      </c>
      <c r="B104" s="1089"/>
      <c r="C104" s="1089"/>
      <c r="D104" s="1089"/>
      <c r="E104" s="1089"/>
    </row>
    <row r="105" spans="1:5" ht="11.25" customHeight="1" x14ac:dyDescent="0.2">
      <c r="A105" s="1089"/>
      <c r="B105" s="1089"/>
      <c r="C105" s="1089"/>
      <c r="D105" s="1089"/>
      <c r="E105" s="1089"/>
    </row>
    <row r="106" spans="1:5" ht="11.25" customHeight="1" x14ac:dyDescent="0.2">
      <c r="A106" s="1089" t="str">
        <f>A58</f>
        <v>e/  1991 includes catch and effort data for the Chinook/Hammond fishery occurring during weeks 31 and 32.  A total of 2,759 angler trips produced catches of 39 Chinook, 1,151 coho, and a catch rate of 0.43 fish per trip.</v>
      </c>
      <c r="B106" s="1089"/>
      <c r="C106" s="1089"/>
      <c r="D106" s="1089"/>
      <c r="E106" s="1089"/>
    </row>
    <row r="107" spans="1:5" ht="11.25" customHeight="1" x14ac:dyDescent="0.2">
      <c r="A107" s="1089"/>
      <c r="B107" s="1089"/>
      <c r="C107" s="1089"/>
      <c r="D107" s="1089"/>
      <c r="E107" s="1089"/>
    </row>
    <row r="108" spans="1:5" ht="11.25" customHeight="1" x14ac:dyDescent="0.2">
      <c r="A108" s="1090" t="str">
        <f>A60</f>
        <v>f/  Preliminary.</v>
      </c>
      <c r="B108" s="1090"/>
      <c r="C108" s="1090"/>
      <c r="D108" s="1090"/>
      <c r="E108" s="1090"/>
    </row>
  </sheetData>
  <customSheetViews>
    <customSheetView guid="{951E20F6-66AF-4739-924D-9C0B166AA065}" showPageBreaks="1" showGridLines="0" printArea="1" showRuler="0">
      <selection activeCell="B58" sqref="B58"/>
      <pageMargins left="1" right="1" top="1" bottom="1" header="0.5" footer="0.5"/>
      <pageSetup orientation="landscape" r:id="rId1"/>
      <headerFooter alignWithMargins="0"/>
    </customSheetView>
    <customSheetView guid="{56968ECB-F4FE-477A-8A39-9E820F23F3B6}" showPageBreaks="1" showGridLines="0" printArea="1" topLeftCell="A53">
      <selection activeCell="A76" sqref="A76"/>
      <pageMargins left="1" right="1" top="1" bottom="1" header="0.5" footer="0.5"/>
      <pageSetup orientation="landscape" r:id="rId2"/>
      <headerFooter alignWithMargins="0"/>
    </customSheetView>
    <customSheetView guid="{8B1E0859-77EF-4DDB-A81F-104DBA348B31}" showPageBreaks="1" showGridLines="0" printArea="1" topLeftCell="A54">
      <selection activeCell="F78" sqref="A78:XFD78"/>
      <pageMargins left="1" right="1" top="1" bottom="1" header="0.5" footer="0.5"/>
      <pageSetup orientation="landscape" r:id="rId3"/>
      <headerFooter alignWithMargins="0"/>
    </customSheetView>
    <customSheetView guid="{5AF37BD3-DE11-4EB0-B468-40F0C613EAAC}" showPageBreaks="1" showGridLines="0" showRuler="0">
      <selection sqref="A1:IV65536"/>
      <pageMargins left="1" right="1" top="1" bottom="1" header="0.5" footer="0.5"/>
      <pageSetup orientation="landscape" r:id="rId4"/>
      <headerFooter alignWithMargins="0"/>
    </customSheetView>
    <customSheetView guid="{4E64E44E-C413-40AC-A3E9-46A65E2E50C1}" showPageBreaks="1" showGridLines="0" printArea="1" showRuler="0">
      <selection sqref="A1:IV65536"/>
      <pageMargins left="1" right="1" top="1" bottom="1" header="0.5" footer="0.5"/>
      <pageSetup orientation="landscape" r:id="rId5"/>
      <headerFooter alignWithMargins="0"/>
    </customSheetView>
    <customSheetView guid="{CBDD6A68-2B40-41C7-BE8F-235A878832D4}" showGridLines="0" showRuler="0">
      <selection activeCell="C3" sqref="C3"/>
      <pageMargins left="1" right="1" top="1" bottom="1" header="0.5" footer="0.5"/>
      <pageSetup orientation="landscape" r:id="rId6"/>
      <headerFooter alignWithMargins="0"/>
    </customSheetView>
    <customSheetView guid="{1BB9C890-5E21-46C2-BAFE-D361E72979A8}" showGridLines="0" showRuler="0">
      <selection activeCell="C3" sqref="C3"/>
      <pageMargins left="1" right="1" top="1" bottom="1" header="0.5" footer="0.5"/>
      <pageSetup orientation="landscape" r:id="rId7"/>
      <headerFooter alignWithMargins="0"/>
    </customSheetView>
    <customSheetView guid="{622B48C2-7B56-4B1F-A7B4-4660CCA8C989}" showGridLines="0" showRuler="0">
      <selection activeCell="A4" sqref="A4:IV27"/>
      <pageMargins left="1" right="1" top="1" bottom="1" header="0.5" footer="0.5"/>
      <pageSetup orientation="landscape" r:id="rId8"/>
      <headerFooter alignWithMargins="0"/>
    </customSheetView>
    <customSheetView guid="{BBF7E6D9-D6DC-4A8E-B6D8-078D86A9ABA9}" showPageBreaks="1" showGridLines="0" showRuler="0">
      <selection sqref="A1:IV65536"/>
      <pageMargins left="1" right="1" top="1" bottom="1" header="0.5" footer="0.5"/>
      <pageSetup orientation="landscape" r:id="rId9"/>
      <headerFooter alignWithMargins="0"/>
    </customSheetView>
    <customSheetView guid="{CD5E8C7E-750A-46DA-942B-F5133C1E4099}" showPageBreaks="1" showGridLines="0" showRuler="0">
      <selection sqref="A1:IV65536"/>
      <pageMargins left="1" right="1" top="1" bottom="1" header="0.5" footer="0.5"/>
      <pageSetup orientation="landscape" r:id="rId10"/>
      <headerFooter alignWithMargins="0"/>
    </customSheetView>
    <customSheetView guid="{5AE94949-FC73-44C2-96F8-94154186EF22}" showPageBreaks="1" showGridLines="0" printArea="1" showRuler="0" topLeftCell="A54">
      <selection activeCell="H74" sqref="H74"/>
      <pageMargins left="1" right="1" top="1" bottom="1" header="0.5" footer="0.5"/>
      <pageSetup orientation="landscape" r:id="rId11"/>
      <headerFooter alignWithMargins="0"/>
    </customSheetView>
    <customSheetView guid="{803B97A9-0AF5-4FA4-9F0C-810C2BEAFCD3}" showPageBreaks="1" showGridLines="0" printArea="1" showRuler="0">
      <selection activeCell="B58" sqref="B58"/>
      <pageMargins left="1" right="1" top="1" bottom="1" header="0.5" footer="0.5"/>
      <pageSetup orientation="landscape" r:id="rId12"/>
      <headerFooter alignWithMargins="0"/>
    </customSheetView>
    <customSheetView guid="{EF5D9E67-CDBC-4DA7-AF4B-457CDBE1825C}" showGridLines="0" printArea="1">
      <pageMargins left="1" right="1" top="1" bottom="1" header="0.5" footer="0.5"/>
      <pageSetup orientation="landscape" r:id="rId13"/>
      <headerFooter alignWithMargins="0"/>
    </customSheetView>
  </customSheetViews>
  <mergeCells count="15">
    <mergeCell ref="A58:E59"/>
    <mergeCell ref="A60:E60"/>
    <mergeCell ref="C2:D2"/>
    <mergeCell ref="A47:E51"/>
    <mergeCell ref="A53:E55"/>
    <mergeCell ref="A56:E57"/>
    <mergeCell ref="A52:E52"/>
    <mergeCell ref="A72:E72"/>
    <mergeCell ref="A106:E107"/>
    <mergeCell ref="A108:E108"/>
    <mergeCell ref="C73:D73"/>
    <mergeCell ref="A95:E99"/>
    <mergeCell ref="A101:E103"/>
    <mergeCell ref="A104:E105"/>
    <mergeCell ref="A100:E100"/>
  </mergeCells>
  <phoneticPr fontId="0" type="noConversion"/>
  <pageMargins left="1" right="1" top="1" bottom="1" header="0.5" footer="0.5"/>
  <pageSetup orientation="landscape" r:id="rId14"/>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L108"/>
  <sheetViews>
    <sheetView showGridLines="0" zoomScale="115" zoomScaleNormal="115" zoomScaleSheetLayoutView="100" workbookViewId="0">
      <pane ySplit="3" topLeftCell="A74" activePane="bottomLeft" state="frozen"/>
      <selection activeCell="R23" sqref="R23"/>
      <selection pane="bottomLeft" activeCell="G65" sqref="G65"/>
    </sheetView>
  </sheetViews>
  <sheetFormatPr defaultColWidth="9.109375" defaultRowHeight="12" customHeight="1" x14ac:dyDescent="0.2"/>
  <cols>
    <col min="1" max="1" width="10.44140625" style="63" customWidth="1"/>
    <col min="2" max="2" width="15.6640625" style="63" customWidth="1"/>
    <col min="3" max="3" width="15.6640625" style="51" customWidth="1"/>
    <col min="4" max="4" width="15.6640625" style="63" customWidth="1"/>
    <col min="5" max="5" width="1.6640625" style="63" customWidth="1"/>
    <col min="6" max="6" width="14.6640625" style="41" customWidth="1"/>
    <col min="7" max="7" width="14.44140625" style="41" customWidth="1"/>
    <col min="8" max="8" width="15.6640625" style="63" customWidth="1"/>
    <col min="9" max="16384" width="9.109375" style="123"/>
  </cols>
  <sheetData>
    <row r="1" spans="1:38" ht="12" customHeight="1" x14ac:dyDescent="0.2">
      <c r="A1" s="1010" t="s">
        <v>354</v>
      </c>
      <c r="B1" s="1010"/>
      <c r="C1" s="1010"/>
      <c r="D1" s="1010"/>
      <c r="E1" s="1010"/>
      <c r="F1" s="1010"/>
      <c r="G1" s="1010"/>
      <c r="H1" s="1010"/>
    </row>
    <row r="2" spans="1:38" ht="12" customHeight="1" x14ac:dyDescent="0.25">
      <c r="A2" s="1028" t="s">
        <v>171</v>
      </c>
      <c r="B2" s="1093" t="s">
        <v>96</v>
      </c>
      <c r="C2" s="1035" t="s">
        <v>94</v>
      </c>
      <c r="D2" s="1035"/>
      <c r="E2" s="8"/>
      <c r="F2" s="1092" t="s">
        <v>205</v>
      </c>
      <c r="G2" s="1092"/>
      <c r="H2" s="1033" t="s">
        <v>724</v>
      </c>
      <c r="AG2"/>
      <c r="AH2"/>
      <c r="AI2"/>
      <c r="AJ2"/>
      <c r="AK2"/>
      <c r="AL2"/>
    </row>
    <row r="3" spans="1:38" ht="12" customHeight="1" x14ac:dyDescent="0.25">
      <c r="A3" s="1029"/>
      <c r="B3" s="1094"/>
      <c r="C3" s="71" t="s">
        <v>95</v>
      </c>
      <c r="D3" s="69" t="s">
        <v>735</v>
      </c>
      <c r="E3" s="388"/>
      <c r="F3" s="73" t="s">
        <v>97</v>
      </c>
      <c r="G3" s="73" t="s">
        <v>214</v>
      </c>
      <c r="H3" s="1032"/>
      <c r="AG3"/>
      <c r="AH3"/>
      <c r="AI3"/>
      <c r="AJ3"/>
      <c r="AK3"/>
      <c r="AL3"/>
    </row>
    <row r="4" spans="1:38" ht="12" customHeight="1" x14ac:dyDescent="0.2">
      <c r="A4" s="90">
        <v>1976</v>
      </c>
      <c r="B4" s="55">
        <v>8823</v>
      </c>
      <c r="C4" s="34">
        <v>20195</v>
      </c>
      <c r="D4" s="44">
        <v>334</v>
      </c>
      <c r="E4" s="70"/>
      <c r="F4" s="34">
        <v>2582</v>
      </c>
      <c r="G4" s="34">
        <v>3204</v>
      </c>
      <c r="H4" s="44">
        <v>22924</v>
      </c>
    </row>
    <row r="5" spans="1:38" ht="12" customHeight="1" x14ac:dyDescent="0.2">
      <c r="A5" s="90">
        <v>1977</v>
      </c>
      <c r="B5" s="55">
        <v>9618</v>
      </c>
      <c r="C5" s="34">
        <v>21736</v>
      </c>
      <c r="D5" s="44">
        <v>518</v>
      </c>
      <c r="E5" s="70"/>
      <c r="F5" s="34">
        <v>644</v>
      </c>
      <c r="G5" s="34">
        <v>6079</v>
      </c>
      <c r="H5" s="44">
        <v>21045</v>
      </c>
    </row>
    <row r="6" spans="1:38" ht="12" customHeight="1" x14ac:dyDescent="0.2">
      <c r="A6" s="90">
        <v>1978</v>
      </c>
      <c r="B6" s="55">
        <v>2130</v>
      </c>
      <c r="C6" s="34">
        <v>9250</v>
      </c>
      <c r="D6" s="44">
        <v>588</v>
      </c>
      <c r="E6" s="70"/>
      <c r="F6" s="34">
        <v>3463</v>
      </c>
      <c r="G6" s="34">
        <v>4140</v>
      </c>
      <c r="H6" s="44">
        <v>18154</v>
      </c>
    </row>
    <row r="7" spans="1:38" ht="12" customHeight="1" x14ac:dyDescent="0.2">
      <c r="A7" s="90">
        <v>1979</v>
      </c>
      <c r="B7" s="55">
        <v>3289</v>
      </c>
      <c r="C7" s="34">
        <v>14673</v>
      </c>
      <c r="D7" s="44">
        <v>394</v>
      </c>
      <c r="E7" s="70"/>
      <c r="F7" s="34">
        <v>1846</v>
      </c>
      <c r="G7" s="34">
        <v>4147</v>
      </c>
      <c r="H7" s="44">
        <v>20832</v>
      </c>
    </row>
    <row r="8" spans="1:38" ht="12" customHeight="1" x14ac:dyDescent="0.2">
      <c r="A8" s="90">
        <v>1980</v>
      </c>
      <c r="B8" s="55">
        <v>6553</v>
      </c>
      <c r="C8" s="34">
        <v>17770</v>
      </c>
      <c r="D8" s="44">
        <v>259</v>
      </c>
      <c r="E8" s="70"/>
      <c r="F8" s="34">
        <v>1442</v>
      </c>
      <c r="G8" s="34">
        <v>5075</v>
      </c>
      <c r="H8" s="44">
        <v>24240</v>
      </c>
    </row>
    <row r="9" spans="1:38" ht="12" customHeight="1" x14ac:dyDescent="0.2">
      <c r="A9" s="90">
        <v>1981</v>
      </c>
      <c r="B9" s="55">
        <v>2607</v>
      </c>
      <c r="C9" s="34">
        <v>14306</v>
      </c>
      <c r="D9" s="44">
        <v>313</v>
      </c>
      <c r="E9" s="70"/>
      <c r="F9" s="34">
        <v>1050</v>
      </c>
      <c r="G9" s="34">
        <v>3231</v>
      </c>
      <c r="H9" s="44">
        <v>18033</v>
      </c>
    </row>
    <row r="10" spans="1:38" ht="12" customHeight="1" x14ac:dyDescent="0.2">
      <c r="A10" s="90">
        <v>1982</v>
      </c>
      <c r="B10" s="55">
        <v>355</v>
      </c>
      <c r="C10" s="34">
        <v>9215</v>
      </c>
      <c r="D10" s="44">
        <v>650</v>
      </c>
      <c r="E10" s="70"/>
      <c r="F10" s="34">
        <v>1040</v>
      </c>
      <c r="G10" s="34">
        <v>4092</v>
      </c>
      <c r="H10" s="44">
        <v>14440</v>
      </c>
    </row>
    <row r="11" spans="1:38" ht="12" customHeight="1" x14ac:dyDescent="0.2">
      <c r="A11" s="90">
        <v>1983</v>
      </c>
      <c r="B11" s="55">
        <v>89</v>
      </c>
      <c r="C11" s="34">
        <v>2358</v>
      </c>
      <c r="D11" s="44">
        <v>883</v>
      </c>
      <c r="E11" s="70"/>
      <c r="F11" s="34">
        <v>2119</v>
      </c>
      <c r="G11" s="34">
        <v>5113</v>
      </c>
      <c r="H11" s="44">
        <v>10461</v>
      </c>
    </row>
    <row r="12" spans="1:38" ht="12" customHeight="1" x14ac:dyDescent="0.2">
      <c r="A12" s="90">
        <v>1984</v>
      </c>
      <c r="B12" s="55">
        <v>148</v>
      </c>
      <c r="C12" s="34">
        <v>3911</v>
      </c>
      <c r="D12" s="44">
        <v>222</v>
      </c>
      <c r="E12" s="70"/>
      <c r="F12" s="34">
        <v>2076</v>
      </c>
      <c r="G12" s="34">
        <v>7830</v>
      </c>
      <c r="H12" s="44">
        <v>13759</v>
      </c>
    </row>
    <row r="13" spans="1:38" ht="12" customHeight="1" x14ac:dyDescent="0.2">
      <c r="A13" s="90">
        <v>1985</v>
      </c>
      <c r="B13" s="55">
        <v>162</v>
      </c>
      <c r="C13" s="34">
        <v>8587</v>
      </c>
      <c r="D13" s="44">
        <v>876</v>
      </c>
      <c r="E13" s="70"/>
      <c r="F13" s="34">
        <v>1657</v>
      </c>
      <c r="G13" s="34">
        <v>6723</v>
      </c>
      <c r="H13" s="44">
        <v>17839</v>
      </c>
    </row>
    <row r="14" spans="1:38" ht="12" customHeight="1" x14ac:dyDescent="0.2">
      <c r="A14" s="90">
        <v>1986</v>
      </c>
      <c r="B14" s="55">
        <v>620</v>
      </c>
      <c r="C14" s="34">
        <v>6978</v>
      </c>
      <c r="D14" s="44">
        <v>993</v>
      </c>
      <c r="E14" s="70"/>
      <c r="F14" s="34">
        <v>3469</v>
      </c>
      <c r="G14" s="34">
        <v>8536</v>
      </c>
      <c r="H14" s="44">
        <v>20043</v>
      </c>
    </row>
    <row r="15" spans="1:38" ht="12" customHeight="1" x14ac:dyDescent="0.2">
      <c r="A15" s="90">
        <v>1987</v>
      </c>
      <c r="B15" s="55">
        <v>531</v>
      </c>
      <c r="C15" s="34">
        <v>7554</v>
      </c>
      <c r="D15" s="44">
        <v>1203</v>
      </c>
      <c r="E15" s="70"/>
      <c r="F15" s="34">
        <v>5208</v>
      </c>
      <c r="G15" s="34">
        <v>22384</v>
      </c>
      <c r="H15" s="44">
        <v>36337</v>
      </c>
    </row>
    <row r="16" spans="1:38" ht="12" customHeight="1" x14ac:dyDescent="0.2">
      <c r="A16" s="90">
        <v>1988</v>
      </c>
      <c r="B16" s="55">
        <v>4929</v>
      </c>
      <c r="C16" s="34">
        <v>33640</v>
      </c>
      <c r="D16" s="44">
        <v>2630</v>
      </c>
      <c r="E16" s="70"/>
      <c r="F16" s="34">
        <v>7900</v>
      </c>
      <c r="G16" s="34">
        <v>27558</v>
      </c>
      <c r="H16" s="44">
        <v>70809</v>
      </c>
    </row>
    <row r="17" spans="1:8" ht="12" customHeight="1" x14ac:dyDescent="0.2">
      <c r="A17" s="90">
        <v>1989</v>
      </c>
      <c r="B17" s="55">
        <v>3004</v>
      </c>
      <c r="C17" s="34">
        <v>25223</v>
      </c>
      <c r="D17" s="44">
        <v>1990</v>
      </c>
      <c r="E17" s="70"/>
      <c r="F17" s="34">
        <v>7034</v>
      </c>
      <c r="G17" s="34">
        <v>36957</v>
      </c>
      <c r="H17" s="44">
        <v>70604</v>
      </c>
    </row>
    <row r="18" spans="1:8" ht="12" customHeight="1" x14ac:dyDescent="0.2">
      <c r="A18" s="90">
        <v>1990</v>
      </c>
      <c r="B18" s="55">
        <v>1750</v>
      </c>
      <c r="C18" s="34">
        <v>19020</v>
      </c>
      <c r="D18" s="44">
        <v>1076</v>
      </c>
      <c r="E18" s="70"/>
      <c r="F18" s="34">
        <v>4268</v>
      </c>
      <c r="G18" s="34">
        <v>16853</v>
      </c>
      <c r="H18" s="44">
        <v>41233</v>
      </c>
    </row>
    <row r="19" spans="1:8" ht="12" customHeight="1" x14ac:dyDescent="0.2">
      <c r="A19" s="63">
        <v>1991</v>
      </c>
      <c r="B19" s="55">
        <v>1619</v>
      </c>
      <c r="C19" s="34">
        <v>25697</v>
      </c>
      <c r="D19" s="44">
        <v>1932</v>
      </c>
      <c r="E19" s="70"/>
      <c r="F19" s="34">
        <v>2996</v>
      </c>
      <c r="G19" s="34">
        <v>16053</v>
      </c>
      <c r="H19" s="44">
        <f t="shared" ref="H19:H21" si="0">SUM(C19:G19)</f>
        <v>46678</v>
      </c>
    </row>
    <row r="20" spans="1:8" ht="12" customHeight="1" x14ac:dyDescent="0.2">
      <c r="A20" s="63">
        <v>1992</v>
      </c>
      <c r="B20" s="55">
        <v>1147</v>
      </c>
      <c r="C20" s="34">
        <v>36758</v>
      </c>
      <c r="D20" s="44">
        <v>2190</v>
      </c>
      <c r="E20" s="70"/>
      <c r="F20" s="34">
        <v>3730</v>
      </c>
      <c r="G20" s="34">
        <v>21505</v>
      </c>
      <c r="H20" s="44">
        <f t="shared" si="0"/>
        <v>64183</v>
      </c>
    </row>
    <row r="21" spans="1:8" ht="12" customHeight="1" x14ac:dyDescent="0.2">
      <c r="A21" s="63">
        <v>1993</v>
      </c>
      <c r="B21" s="55">
        <v>598</v>
      </c>
      <c r="C21" s="34">
        <v>31199</v>
      </c>
      <c r="D21" s="44">
        <v>4252</v>
      </c>
      <c r="E21" s="70"/>
      <c r="F21" s="34">
        <v>3034</v>
      </c>
      <c r="G21" s="34">
        <v>16214</v>
      </c>
      <c r="H21" s="44">
        <f t="shared" si="0"/>
        <v>54699</v>
      </c>
    </row>
    <row r="22" spans="1:8" ht="12" customHeight="1" x14ac:dyDescent="0.2">
      <c r="A22" s="63">
        <v>1994</v>
      </c>
      <c r="B22" s="55" t="s">
        <v>185</v>
      </c>
      <c r="C22" s="34">
        <v>22130</v>
      </c>
      <c r="D22" s="44">
        <v>2839</v>
      </c>
      <c r="E22" s="70"/>
      <c r="F22" s="34">
        <v>1485</v>
      </c>
      <c r="G22" s="34">
        <v>14434</v>
      </c>
      <c r="H22" s="44">
        <v>40888</v>
      </c>
    </row>
    <row r="23" spans="1:8" ht="12" customHeight="1" x14ac:dyDescent="0.2">
      <c r="A23" s="63">
        <v>1995</v>
      </c>
      <c r="B23" s="55" t="s">
        <v>185</v>
      </c>
      <c r="C23" s="34">
        <v>25476</v>
      </c>
      <c r="D23" s="44">
        <v>2903</v>
      </c>
      <c r="E23" s="70"/>
      <c r="F23" s="34">
        <v>2852</v>
      </c>
      <c r="G23" s="34">
        <v>17226</v>
      </c>
      <c r="H23" s="44">
        <v>48457</v>
      </c>
    </row>
    <row r="24" spans="1:8" ht="12" customHeight="1" x14ac:dyDescent="0.2">
      <c r="A24" s="63">
        <v>1996</v>
      </c>
      <c r="B24" s="55" t="s">
        <v>185</v>
      </c>
      <c r="C24" s="34">
        <v>36983</v>
      </c>
      <c r="D24" s="44">
        <v>3024</v>
      </c>
      <c r="E24" s="70"/>
      <c r="F24" s="34">
        <v>2153</v>
      </c>
      <c r="G24" s="34">
        <v>12079</v>
      </c>
      <c r="H24" s="44">
        <v>54239</v>
      </c>
    </row>
    <row r="25" spans="1:8" ht="12" customHeight="1" x14ac:dyDescent="0.2">
      <c r="A25" s="63">
        <v>1997</v>
      </c>
      <c r="B25" s="55" t="s">
        <v>185</v>
      </c>
      <c r="C25" s="34">
        <v>12309</v>
      </c>
      <c r="D25" s="44">
        <v>2404</v>
      </c>
      <c r="E25" s="70"/>
      <c r="F25" s="34">
        <v>3891</v>
      </c>
      <c r="G25" s="34">
        <v>13729</v>
      </c>
      <c r="H25" s="44">
        <v>32333</v>
      </c>
    </row>
    <row r="26" spans="1:8" ht="12" customHeight="1" x14ac:dyDescent="0.2">
      <c r="A26" s="63">
        <v>1998</v>
      </c>
      <c r="B26" s="55" t="s">
        <v>185</v>
      </c>
      <c r="C26" s="34">
        <v>6765</v>
      </c>
      <c r="D26" s="44">
        <v>2178</v>
      </c>
      <c r="E26" s="70"/>
      <c r="F26" s="34">
        <v>3114</v>
      </c>
      <c r="G26" s="34">
        <v>4677</v>
      </c>
      <c r="H26" s="44">
        <v>16734</v>
      </c>
    </row>
    <row r="27" spans="1:8" ht="12" customHeight="1" x14ac:dyDescent="0.2">
      <c r="A27" s="63">
        <v>1999</v>
      </c>
      <c r="B27" s="55" t="s">
        <v>185</v>
      </c>
      <c r="C27" s="34">
        <v>265</v>
      </c>
      <c r="D27" s="44">
        <v>1906</v>
      </c>
      <c r="E27" s="70"/>
      <c r="F27" s="34">
        <v>1360</v>
      </c>
      <c r="G27" s="34">
        <v>4900</v>
      </c>
      <c r="H27" s="44">
        <v>8431</v>
      </c>
    </row>
    <row r="28" spans="1:8" ht="12" customHeight="1" x14ac:dyDescent="0.2">
      <c r="A28" s="63">
        <v>2000</v>
      </c>
      <c r="B28" s="55" t="s">
        <v>185</v>
      </c>
      <c r="C28" s="34">
        <v>5922</v>
      </c>
      <c r="D28" s="44">
        <v>1399</v>
      </c>
      <c r="E28" s="70"/>
      <c r="F28" s="34">
        <v>2303</v>
      </c>
      <c r="G28" s="34">
        <v>10455</v>
      </c>
      <c r="H28" s="44">
        <v>20079</v>
      </c>
    </row>
    <row r="29" spans="1:8" ht="12" customHeight="1" x14ac:dyDescent="0.2">
      <c r="A29" s="63">
        <v>2001</v>
      </c>
      <c r="B29" s="55" t="s">
        <v>185</v>
      </c>
      <c r="C29" s="34">
        <v>5459</v>
      </c>
      <c r="D29" s="44">
        <v>2121</v>
      </c>
      <c r="E29" s="70"/>
      <c r="F29" s="34">
        <v>2161</v>
      </c>
      <c r="G29" s="34">
        <v>10099</v>
      </c>
      <c r="H29" s="44">
        <v>19840</v>
      </c>
    </row>
    <row r="30" spans="1:8" ht="12" customHeight="1" x14ac:dyDescent="0.2">
      <c r="A30" s="63">
        <v>2002</v>
      </c>
      <c r="B30" s="55">
        <v>26</v>
      </c>
      <c r="C30" s="34">
        <v>9286</v>
      </c>
      <c r="D30" s="44">
        <v>2543</v>
      </c>
      <c r="E30" s="70"/>
      <c r="F30" s="34">
        <v>1729</v>
      </c>
      <c r="G30" s="34">
        <v>13680</v>
      </c>
      <c r="H30" s="44">
        <v>27238</v>
      </c>
    </row>
    <row r="31" spans="1:8" ht="12" customHeight="1" x14ac:dyDescent="0.2">
      <c r="A31" s="63">
        <v>2003</v>
      </c>
      <c r="B31" s="55">
        <v>125</v>
      </c>
      <c r="C31" s="34">
        <v>7574</v>
      </c>
      <c r="D31" s="44">
        <v>3242</v>
      </c>
      <c r="E31" s="70"/>
      <c r="F31" s="34">
        <v>2732</v>
      </c>
      <c r="G31" s="34">
        <v>14628</v>
      </c>
      <c r="H31" s="44">
        <v>28176</v>
      </c>
    </row>
    <row r="32" spans="1:8" ht="12" customHeight="1" x14ac:dyDescent="0.2">
      <c r="A32" s="63">
        <v>2004</v>
      </c>
      <c r="B32" s="55" t="s">
        <v>185</v>
      </c>
      <c r="C32" s="34">
        <v>4349</v>
      </c>
      <c r="D32" s="44">
        <v>3889</v>
      </c>
      <c r="E32" s="70"/>
      <c r="F32" s="34">
        <v>2838</v>
      </c>
      <c r="G32" s="34">
        <v>21444</v>
      </c>
      <c r="H32" s="44">
        <v>32520</v>
      </c>
    </row>
    <row r="33" spans="1:10" ht="12" customHeight="1" x14ac:dyDescent="0.2">
      <c r="A33" s="63">
        <v>2005</v>
      </c>
      <c r="B33" s="55" t="s">
        <v>185</v>
      </c>
      <c r="C33" s="34">
        <v>6354</v>
      </c>
      <c r="D33" s="44">
        <v>4820</v>
      </c>
      <c r="E33" s="70"/>
      <c r="F33" s="34">
        <v>1978</v>
      </c>
      <c r="G33" s="34">
        <v>18088</v>
      </c>
      <c r="H33" s="44">
        <v>31240</v>
      </c>
    </row>
    <row r="34" spans="1:10" ht="12" customHeight="1" x14ac:dyDescent="0.2">
      <c r="A34" s="63">
        <v>2006</v>
      </c>
      <c r="B34" s="55" t="s">
        <v>185</v>
      </c>
      <c r="C34" s="34">
        <v>12318</v>
      </c>
      <c r="D34" s="44">
        <v>5551</v>
      </c>
      <c r="E34" s="70"/>
      <c r="F34" s="34">
        <v>3739</v>
      </c>
      <c r="G34" s="34">
        <v>24209</v>
      </c>
      <c r="H34" s="44">
        <v>45817</v>
      </c>
    </row>
    <row r="35" spans="1:10" ht="12" customHeight="1" x14ac:dyDescent="0.2">
      <c r="A35" s="63">
        <v>2007</v>
      </c>
      <c r="B35" s="55" t="s">
        <v>185</v>
      </c>
      <c r="C35" s="34">
        <v>4108</v>
      </c>
      <c r="D35" s="44">
        <v>2579</v>
      </c>
      <c r="E35" s="70"/>
      <c r="F35" s="34">
        <v>1907</v>
      </c>
      <c r="G35" s="34">
        <v>13400</v>
      </c>
      <c r="H35" s="44">
        <v>21994</v>
      </c>
    </row>
    <row r="36" spans="1:10" ht="12" customHeight="1" x14ac:dyDescent="0.2">
      <c r="A36" s="63">
        <v>2008</v>
      </c>
      <c r="B36" s="55" t="s">
        <v>185</v>
      </c>
      <c r="C36" s="34">
        <v>3595</v>
      </c>
      <c r="D36" s="44">
        <v>2988</v>
      </c>
      <c r="E36" s="70"/>
      <c r="F36" s="34">
        <v>1544</v>
      </c>
      <c r="G36" s="34">
        <v>14891</v>
      </c>
      <c r="H36" s="44">
        <v>23018</v>
      </c>
    </row>
    <row r="37" spans="1:10" ht="12" customHeight="1" x14ac:dyDescent="0.2">
      <c r="A37" s="63">
        <v>2009</v>
      </c>
      <c r="B37" s="55" t="s">
        <v>185</v>
      </c>
      <c r="C37" s="34">
        <v>6929</v>
      </c>
      <c r="D37" s="44">
        <v>4623</v>
      </c>
      <c r="E37" s="70"/>
      <c r="F37" s="34">
        <v>2345</v>
      </c>
      <c r="G37" s="34">
        <v>19831</v>
      </c>
      <c r="H37" s="44">
        <v>33728</v>
      </c>
    </row>
    <row r="38" spans="1:10" ht="12" customHeight="1" x14ac:dyDescent="0.2">
      <c r="A38" s="63" t="s">
        <v>725</v>
      </c>
      <c r="B38" s="55">
        <v>81</v>
      </c>
      <c r="C38" s="34">
        <v>8032</v>
      </c>
      <c r="D38" s="44">
        <v>3309</v>
      </c>
      <c r="E38" s="70"/>
      <c r="F38" s="34">
        <v>4499</v>
      </c>
      <c r="G38" s="34">
        <v>21565</v>
      </c>
      <c r="H38" s="44">
        <v>37405</v>
      </c>
      <c r="I38" s="323"/>
      <c r="J38" s="186"/>
    </row>
    <row r="39" spans="1:10" ht="12" customHeight="1" x14ac:dyDescent="0.2">
      <c r="A39" s="63" t="s">
        <v>726</v>
      </c>
      <c r="B39" s="55">
        <v>778</v>
      </c>
      <c r="C39" s="34">
        <v>18129</v>
      </c>
      <c r="D39" s="44">
        <v>8348</v>
      </c>
      <c r="E39" s="70"/>
      <c r="F39" s="34">
        <v>3811</v>
      </c>
      <c r="G39" s="34">
        <v>21838</v>
      </c>
      <c r="H39" s="44">
        <v>52126</v>
      </c>
      <c r="J39" s="186"/>
    </row>
    <row r="40" spans="1:10" ht="12" customHeight="1" x14ac:dyDescent="0.2">
      <c r="A40" s="63" t="s">
        <v>727</v>
      </c>
      <c r="B40" s="55">
        <v>932</v>
      </c>
      <c r="C40" s="34">
        <v>8762</v>
      </c>
      <c r="D40" s="44">
        <v>5933</v>
      </c>
      <c r="E40" s="70"/>
      <c r="F40" s="34">
        <v>2677</v>
      </c>
      <c r="G40" s="34">
        <v>14134</v>
      </c>
      <c r="H40" s="44">
        <v>31506</v>
      </c>
      <c r="J40" s="186"/>
    </row>
    <row r="41" spans="1:10" ht="12" customHeight="1" x14ac:dyDescent="0.2">
      <c r="A41" s="63" t="s">
        <v>728</v>
      </c>
      <c r="B41" s="55">
        <v>1080</v>
      </c>
      <c r="C41" s="34">
        <v>12886</v>
      </c>
      <c r="D41" s="44">
        <v>5815</v>
      </c>
      <c r="E41" s="70"/>
      <c r="F41" s="34">
        <v>1904</v>
      </c>
      <c r="G41" s="34">
        <v>14483</v>
      </c>
      <c r="H41" s="44">
        <v>35088</v>
      </c>
      <c r="I41" s="323"/>
      <c r="J41" s="186"/>
    </row>
    <row r="42" spans="1:10" ht="12" customHeight="1" x14ac:dyDescent="0.2">
      <c r="A42" s="63" t="s">
        <v>736</v>
      </c>
      <c r="B42" s="55">
        <v>1178</v>
      </c>
      <c r="C42" s="34">
        <v>12838</v>
      </c>
      <c r="D42" s="44">
        <v>7368</v>
      </c>
      <c r="E42" s="70"/>
      <c r="F42" s="34">
        <v>2075</v>
      </c>
      <c r="G42" s="34">
        <v>18367</v>
      </c>
      <c r="H42" s="44">
        <v>40648</v>
      </c>
      <c r="I42" s="323"/>
      <c r="J42" s="186"/>
    </row>
    <row r="43" spans="1:10" ht="12" customHeight="1" x14ac:dyDescent="0.2">
      <c r="A43" s="63" t="s">
        <v>623</v>
      </c>
      <c r="B43" s="55">
        <v>1159</v>
      </c>
      <c r="C43" s="34">
        <v>3681</v>
      </c>
      <c r="D43" s="44">
        <v>12146</v>
      </c>
      <c r="E43" s="70"/>
      <c r="F43" s="34">
        <v>2824</v>
      </c>
      <c r="G43" s="34">
        <v>26584</v>
      </c>
      <c r="H43" s="44">
        <v>45235</v>
      </c>
      <c r="I43" s="323"/>
      <c r="J43" s="186"/>
    </row>
    <row r="44" spans="1:10" ht="12" customHeight="1" x14ac:dyDescent="0.2">
      <c r="A44" s="63" t="s">
        <v>693</v>
      </c>
      <c r="B44" s="845">
        <v>713</v>
      </c>
      <c r="C44" s="798">
        <v>2429</v>
      </c>
      <c r="D44" s="846">
        <v>7870</v>
      </c>
      <c r="E44" s="847"/>
      <c r="F44" s="798">
        <v>1888</v>
      </c>
      <c r="G44" s="798">
        <v>12897</v>
      </c>
      <c r="H44" s="846">
        <v>25084</v>
      </c>
      <c r="I44" s="323"/>
      <c r="J44" s="186"/>
    </row>
    <row r="45" spans="1:10" ht="12" customHeight="1" x14ac:dyDescent="0.2">
      <c r="A45" s="63" t="s">
        <v>707</v>
      </c>
      <c r="B45" s="845">
        <v>405</v>
      </c>
      <c r="C45" s="798">
        <v>2537</v>
      </c>
      <c r="D45" s="846">
        <v>6950</v>
      </c>
      <c r="E45" s="847"/>
      <c r="F45" s="798">
        <v>3147</v>
      </c>
      <c r="G45" s="798">
        <v>19937</v>
      </c>
      <c r="H45" s="846">
        <v>32571</v>
      </c>
      <c r="I45" s="323"/>
      <c r="J45" s="186"/>
    </row>
    <row r="46" spans="1:10" ht="12" customHeight="1" x14ac:dyDescent="0.2">
      <c r="A46" s="63" t="s">
        <v>779</v>
      </c>
      <c r="B46" s="845">
        <v>347</v>
      </c>
      <c r="C46" s="798">
        <v>1187</v>
      </c>
      <c r="D46" s="846">
        <v>4648</v>
      </c>
      <c r="E46" s="847"/>
      <c r="F46" s="798">
        <v>2847</v>
      </c>
      <c r="G46" s="798">
        <v>18265</v>
      </c>
      <c r="H46" s="846">
        <v>26947</v>
      </c>
      <c r="I46" s="323"/>
      <c r="J46" s="186"/>
    </row>
    <row r="47" spans="1:10" ht="12" customHeight="1" x14ac:dyDescent="0.2">
      <c r="A47" s="63" t="s">
        <v>833</v>
      </c>
      <c r="B47" s="845">
        <v>247</v>
      </c>
      <c r="C47" s="798">
        <v>1299</v>
      </c>
      <c r="D47" s="846">
        <v>3878</v>
      </c>
      <c r="E47" s="847"/>
      <c r="F47" s="798">
        <v>2894</v>
      </c>
      <c r="G47" s="798">
        <v>13349</v>
      </c>
      <c r="H47" s="846">
        <v>21421</v>
      </c>
      <c r="I47" s="323"/>
      <c r="J47" s="186"/>
    </row>
    <row r="48" spans="1:10" ht="12" customHeight="1" x14ac:dyDescent="0.2">
      <c r="A48" s="63" t="s">
        <v>1090</v>
      </c>
      <c r="B48" s="845">
        <v>100</v>
      </c>
      <c r="C48" s="798">
        <v>646</v>
      </c>
      <c r="D48" s="846">
        <v>3803</v>
      </c>
      <c r="E48" s="847"/>
      <c r="F48" s="798">
        <v>3585</v>
      </c>
      <c r="G48" s="798">
        <v>29798</v>
      </c>
      <c r="H48" s="846">
        <v>37832</v>
      </c>
      <c r="I48" s="323"/>
      <c r="J48" s="186"/>
    </row>
    <row r="49" spans="1:10" ht="12" customHeight="1" x14ac:dyDescent="0.2">
      <c r="A49" s="63" t="s">
        <v>1114</v>
      </c>
      <c r="B49" s="845">
        <v>506</v>
      </c>
      <c r="C49" s="798">
        <v>3552</v>
      </c>
      <c r="D49" s="846">
        <v>5852</v>
      </c>
      <c r="E49" s="847"/>
      <c r="F49" s="798">
        <v>2966</v>
      </c>
      <c r="G49" s="798">
        <v>24411</v>
      </c>
      <c r="H49" s="846">
        <v>36781</v>
      </c>
      <c r="I49" s="323"/>
      <c r="J49" s="186"/>
    </row>
    <row r="50" spans="1:10" ht="12" customHeight="1" x14ac:dyDescent="0.2">
      <c r="A50" s="63" t="s">
        <v>1148</v>
      </c>
      <c r="B50" s="845">
        <v>356</v>
      </c>
      <c r="C50" s="798">
        <v>2049</v>
      </c>
      <c r="D50" s="846">
        <v>1962</v>
      </c>
      <c r="E50" s="847"/>
      <c r="F50" s="798">
        <v>2351</v>
      </c>
      <c r="G50" s="798">
        <v>14280</v>
      </c>
      <c r="H50" s="846">
        <v>20642</v>
      </c>
      <c r="I50" s="323"/>
      <c r="J50" s="186"/>
    </row>
    <row r="51" spans="1:10" ht="12" customHeight="1" x14ac:dyDescent="0.2">
      <c r="A51" s="63" t="s">
        <v>1210</v>
      </c>
      <c r="B51" s="845">
        <v>208</v>
      </c>
      <c r="C51" s="798">
        <v>1394</v>
      </c>
      <c r="D51" s="846">
        <v>2776</v>
      </c>
      <c r="E51" s="847"/>
      <c r="F51" s="798">
        <v>2095</v>
      </c>
      <c r="G51" s="798">
        <v>16564</v>
      </c>
      <c r="H51" s="846">
        <v>22829</v>
      </c>
      <c r="I51" s="323"/>
      <c r="J51" s="186"/>
    </row>
    <row r="52" spans="1:10" ht="12" customHeight="1" x14ac:dyDescent="0.2">
      <c r="A52" s="64" t="s">
        <v>1207</v>
      </c>
      <c r="B52" s="843">
        <v>498</v>
      </c>
      <c r="C52" s="850">
        <v>2822</v>
      </c>
      <c r="D52" s="848" t="s">
        <v>304</v>
      </c>
      <c r="E52" s="849"/>
      <c r="F52" s="850" t="s">
        <v>438</v>
      </c>
      <c r="G52" s="850" t="s">
        <v>304</v>
      </c>
      <c r="H52" s="848" t="s">
        <v>304</v>
      </c>
      <c r="I52" s="323"/>
      <c r="J52" s="186"/>
    </row>
    <row r="53" spans="1:10" ht="12" customHeight="1" x14ac:dyDescent="0.2">
      <c r="A53" s="64" t="s">
        <v>216</v>
      </c>
      <c r="B53" s="55"/>
      <c r="C53" s="34"/>
      <c r="D53" s="44"/>
      <c r="E53" s="70"/>
      <c r="F53" s="34" t="s">
        <v>733</v>
      </c>
      <c r="G53" s="34" t="s">
        <v>734</v>
      </c>
      <c r="H53" s="44"/>
    </row>
    <row r="54" spans="1:10" ht="25.5" customHeight="1" x14ac:dyDescent="0.2">
      <c r="A54" s="1016" t="s">
        <v>1151</v>
      </c>
      <c r="B54" s="1016"/>
      <c r="C54" s="1016"/>
      <c r="D54" s="1016"/>
      <c r="E54" s="1016"/>
      <c r="F54" s="1016"/>
      <c r="G54" s="1016"/>
      <c r="H54" s="1016"/>
    </row>
    <row r="55" spans="1:10" ht="12" customHeight="1" x14ac:dyDescent="0.2">
      <c r="A55" s="1000" t="s">
        <v>729</v>
      </c>
      <c r="B55" s="1000"/>
      <c r="C55" s="1000"/>
      <c r="D55" s="1000"/>
      <c r="E55" s="1000"/>
      <c r="F55" s="1000"/>
      <c r="G55" s="1000"/>
      <c r="H55" s="1000"/>
    </row>
    <row r="56" spans="1:10" ht="21" customHeight="1" x14ac:dyDescent="0.2">
      <c r="A56" s="996" t="s">
        <v>730</v>
      </c>
      <c r="B56" s="996"/>
      <c r="C56" s="996"/>
      <c r="D56" s="996"/>
      <c r="E56" s="996"/>
      <c r="F56" s="996"/>
      <c r="G56" s="996"/>
      <c r="H56" s="996"/>
    </row>
    <row r="57" spans="1:10" ht="12" customHeight="1" x14ac:dyDescent="0.2">
      <c r="A57" s="1000" t="s">
        <v>731</v>
      </c>
      <c r="B57" s="1000"/>
      <c r="C57" s="1000"/>
      <c r="D57" s="1000"/>
      <c r="E57" s="1000"/>
      <c r="F57" s="1000"/>
      <c r="G57" s="1000"/>
      <c r="H57" s="1000"/>
    </row>
    <row r="58" spans="1:10" ht="12" customHeight="1" x14ac:dyDescent="0.2">
      <c r="A58" s="63" t="s">
        <v>732</v>
      </c>
      <c r="C58" s="63"/>
      <c r="F58" s="63"/>
      <c r="G58" s="63"/>
    </row>
    <row r="59" spans="1:10" ht="12" customHeight="1" x14ac:dyDescent="0.2">
      <c r="A59" s="1000" t="s">
        <v>234</v>
      </c>
      <c r="B59" s="1000"/>
      <c r="C59" s="1000"/>
      <c r="D59" s="1000"/>
      <c r="E59" s="1000"/>
      <c r="F59" s="1000"/>
      <c r="G59" s="1000"/>
      <c r="H59" s="1000"/>
    </row>
    <row r="60" spans="1:10" ht="12" customHeight="1" x14ac:dyDescent="0.2">
      <c r="A60" s="1000" t="s">
        <v>1211</v>
      </c>
      <c r="B60" s="1000"/>
      <c r="C60" s="1000"/>
      <c r="D60" s="1000"/>
      <c r="E60" s="1000"/>
      <c r="F60" s="1000"/>
      <c r="G60" s="1000"/>
      <c r="H60" s="1000"/>
    </row>
    <row r="61" spans="1:10" ht="12" customHeight="1" x14ac:dyDescent="0.2">
      <c r="A61" s="1000" t="s">
        <v>737</v>
      </c>
      <c r="B61" s="1000"/>
      <c r="C61" s="1000"/>
      <c r="D61" s="1000"/>
      <c r="E61" s="1000"/>
      <c r="F61" s="1000"/>
      <c r="G61" s="1000"/>
      <c r="H61" s="1000"/>
    </row>
    <row r="62" spans="1:10" ht="12" customHeight="1" x14ac:dyDescent="0.25">
      <c r="A62" s="123"/>
      <c r="B62" s="123"/>
      <c r="C62" s="123"/>
      <c r="D62" s="123"/>
      <c r="E62" s="123"/>
      <c r="F62"/>
      <c r="G62" s="123"/>
      <c r="H62" s="123"/>
    </row>
    <row r="64" spans="1:10" s="315" customFormat="1" ht="12" customHeight="1" x14ac:dyDescent="0.2">
      <c r="A64" s="274"/>
      <c r="B64" s="274"/>
      <c r="C64" s="285"/>
      <c r="D64" s="274"/>
      <c r="E64" s="274"/>
      <c r="F64" s="281"/>
      <c r="G64" s="281"/>
      <c r="H64" s="274"/>
    </row>
    <row r="75" spans="1:8" ht="12" customHeight="1" x14ac:dyDescent="0.2">
      <c r="A75" s="1010" t="s">
        <v>75</v>
      </c>
      <c r="B75" s="1010"/>
      <c r="C75" s="1010"/>
      <c r="D75" s="1010"/>
      <c r="E75" s="1010"/>
      <c r="F75" s="1010"/>
      <c r="G75" s="1010"/>
      <c r="H75" s="1010"/>
    </row>
    <row r="76" spans="1:8" ht="12" customHeight="1" x14ac:dyDescent="0.2">
      <c r="A76" s="1028" t="s">
        <v>171</v>
      </c>
      <c r="B76" s="1033" t="s">
        <v>96</v>
      </c>
      <c r="C76" s="1035" t="s">
        <v>94</v>
      </c>
      <c r="D76" s="1035"/>
      <c r="E76" s="8"/>
      <c r="F76" s="1092" t="s">
        <v>205</v>
      </c>
      <c r="G76" s="1092"/>
      <c r="H76" s="1033" t="s">
        <v>724</v>
      </c>
    </row>
    <row r="77" spans="1:8" ht="12" customHeight="1" x14ac:dyDescent="0.2">
      <c r="A77" s="1029"/>
      <c r="B77" s="1032"/>
      <c r="C77" s="71" t="s">
        <v>95</v>
      </c>
      <c r="D77" s="69" t="s">
        <v>735</v>
      </c>
      <c r="E77" s="388"/>
      <c r="F77" s="73" t="s">
        <v>97</v>
      </c>
      <c r="G77" s="73" t="s">
        <v>214</v>
      </c>
      <c r="H77" s="1032"/>
    </row>
    <row r="78" spans="1:8" ht="12" customHeight="1" x14ac:dyDescent="0.2">
      <c r="A78" s="90" t="s">
        <v>178</v>
      </c>
      <c r="B78" s="55">
        <f>AVERAGE(B9:B13)</f>
        <v>672.2</v>
      </c>
      <c r="C78" s="34">
        <f>AVERAGE(C9:C13)</f>
        <v>7675.4</v>
      </c>
      <c r="D78" s="44">
        <f>AVERAGE(D9:D13)</f>
        <v>588.79999999999995</v>
      </c>
      <c r="E78" s="70"/>
      <c r="F78" s="44">
        <f>AVERAGE(F9:F13)</f>
        <v>1588.4</v>
      </c>
      <c r="G78" s="44">
        <f>AVERAGE(G9:G13)</f>
        <v>5397.8</v>
      </c>
      <c r="H78" s="44">
        <f>AVERAGE(H9:H13)</f>
        <v>14906.4</v>
      </c>
    </row>
    <row r="79" spans="1:8" ht="12" customHeight="1" x14ac:dyDescent="0.2">
      <c r="A79" s="90" t="s">
        <v>179</v>
      </c>
      <c r="B79" s="55">
        <f>AVERAGE(B14:B18)</f>
        <v>2166.8000000000002</v>
      </c>
      <c r="C79" s="34">
        <f>AVERAGE(C14:C18)</f>
        <v>18483</v>
      </c>
      <c r="D79" s="44">
        <f>AVERAGE(D14:D18)</f>
        <v>1578.4</v>
      </c>
      <c r="E79" s="70"/>
      <c r="F79" s="44">
        <f>AVERAGE(F14:F18)</f>
        <v>5575.8</v>
      </c>
      <c r="G79" s="44">
        <f>AVERAGE(G14:G18)</f>
        <v>22457.599999999999</v>
      </c>
      <c r="H79" s="44">
        <f>AVERAGE(H14:H18)</f>
        <v>47805.2</v>
      </c>
    </row>
    <row r="80" spans="1:8" ht="12" customHeight="1" x14ac:dyDescent="0.2">
      <c r="A80" s="90" t="s">
        <v>237</v>
      </c>
      <c r="B80" s="55">
        <f>AVERAGE(B19:B23)</f>
        <v>1121.3333333333333</v>
      </c>
      <c r="C80" s="34">
        <f>AVERAGE(C19:C23)</f>
        <v>28252</v>
      </c>
      <c r="D80" s="44">
        <f>AVERAGE(D19:D23)</f>
        <v>2823.2</v>
      </c>
      <c r="E80" s="70"/>
      <c r="F80" s="44">
        <f>AVERAGE(F19:F23)</f>
        <v>2819.4</v>
      </c>
      <c r="G80" s="44">
        <f>AVERAGE(G19:G23)</f>
        <v>17086.400000000001</v>
      </c>
      <c r="H80" s="44">
        <f>AVERAGE(H19:H23)</f>
        <v>50981</v>
      </c>
    </row>
    <row r="81" spans="1:8" ht="12" customHeight="1" x14ac:dyDescent="0.2">
      <c r="A81" s="90" t="s">
        <v>375</v>
      </c>
      <c r="B81" s="55" t="s">
        <v>185</v>
      </c>
      <c r="C81" s="34">
        <f>AVERAGE(C24:C28)</f>
        <v>12448.8</v>
      </c>
      <c r="D81" s="44">
        <f>AVERAGE(D24:D28)</f>
        <v>2182.1999999999998</v>
      </c>
      <c r="E81" s="70"/>
      <c r="F81" s="44">
        <f>AVERAGE(F24:F28)</f>
        <v>2564.1999999999998</v>
      </c>
      <c r="G81" s="44">
        <f>AVERAGE(G24:G28)</f>
        <v>9168</v>
      </c>
      <c r="H81" s="44">
        <f>AVERAGE(H24:H28)</f>
        <v>26363.200000000001</v>
      </c>
    </row>
    <row r="82" spans="1:8" ht="12" customHeight="1" x14ac:dyDescent="0.2">
      <c r="A82" s="90" t="s">
        <v>424</v>
      </c>
      <c r="B82" s="55">
        <f>AVERAGE(B29:B33)</f>
        <v>75.5</v>
      </c>
      <c r="C82" s="34">
        <f>AVERAGE(C29:C33)</f>
        <v>6604.4</v>
      </c>
      <c r="D82" s="44">
        <f>AVERAGE(D29:D33)</f>
        <v>3323</v>
      </c>
      <c r="E82" s="70"/>
      <c r="F82" s="44">
        <f>AVERAGE(F29:F33)</f>
        <v>2287.6</v>
      </c>
      <c r="G82" s="44">
        <f>AVERAGE(G29:G33)</f>
        <v>15587.8</v>
      </c>
      <c r="H82" s="44">
        <f>AVERAGE(H29:H33)</f>
        <v>27802.799999999999</v>
      </c>
    </row>
    <row r="83" spans="1:8" ht="12" customHeight="1" x14ac:dyDescent="0.2">
      <c r="A83" s="90" t="s">
        <v>1116</v>
      </c>
      <c r="B83" s="55">
        <f>AVERAGE(B34:B38)</f>
        <v>81</v>
      </c>
      <c r="C83" s="34">
        <f t="shared" ref="C83:H83" si="1">AVERAGE(C34:C38)</f>
        <v>6996.4</v>
      </c>
      <c r="D83" s="44">
        <f t="shared" si="1"/>
        <v>3810</v>
      </c>
      <c r="E83" s="70"/>
      <c r="F83" s="44">
        <f t="shared" si="1"/>
        <v>2806.8</v>
      </c>
      <c r="G83" s="44">
        <f t="shared" si="1"/>
        <v>18779.2</v>
      </c>
      <c r="H83" s="44">
        <f t="shared" si="1"/>
        <v>32392.400000000001</v>
      </c>
    </row>
    <row r="84" spans="1:8" ht="12" customHeight="1" x14ac:dyDescent="0.2">
      <c r="A84" s="63" t="s">
        <v>726</v>
      </c>
      <c r="B84" s="55">
        <f t="shared" ref="B84:D95" si="2">B39</f>
        <v>778</v>
      </c>
      <c r="C84" s="34">
        <f t="shared" si="2"/>
        <v>18129</v>
      </c>
      <c r="D84" s="44">
        <f t="shared" si="2"/>
        <v>8348</v>
      </c>
      <c r="E84" s="62"/>
      <c r="F84" s="44">
        <f t="shared" ref="F84:H95" si="3">F39</f>
        <v>3811</v>
      </c>
      <c r="G84" s="44">
        <f t="shared" si="3"/>
        <v>21838</v>
      </c>
      <c r="H84" s="44">
        <f t="shared" si="3"/>
        <v>52126</v>
      </c>
    </row>
    <row r="85" spans="1:8" ht="12" customHeight="1" x14ac:dyDescent="0.2">
      <c r="A85" s="63" t="s">
        <v>727</v>
      </c>
      <c r="B85" s="55">
        <f t="shared" si="2"/>
        <v>932</v>
      </c>
      <c r="C85" s="34">
        <f t="shared" si="2"/>
        <v>8762</v>
      </c>
      <c r="D85" s="44">
        <f t="shared" si="2"/>
        <v>5933</v>
      </c>
      <c r="E85" s="62"/>
      <c r="F85" s="44">
        <f t="shared" si="3"/>
        <v>2677</v>
      </c>
      <c r="G85" s="44">
        <f t="shared" si="3"/>
        <v>14134</v>
      </c>
      <c r="H85" s="44">
        <f t="shared" si="3"/>
        <v>31506</v>
      </c>
    </row>
    <row r="86" spans="1:8" ht="12" customHeight="1" x14ac:dyDescent="0.2">
      <c r="A86" s="63" t="s">
        <v>728</v>
      </c>
      <c r="B86" s="55">
        <f t="shared" si="2"/>
        <v>1080</v>
      </c>
      <c r="C86" s="34">
        <f t="shared" si="2"/>
        <v>12886</v>
      </c>
      <c r="D86" s="44">
        <f t="shared" si="2"/>
        <v>5815</v>
      </c>
      <c r="E86" s="62"/>
      <c r="F86" s="44">
        <f t="shared" si="3"/>
        <v>1904</v>
      </c>
      <c r="G86" s="44">
        <f t="shared" si="3"/>
        <v>14483</v>
      </c>
      <c r="H86" s="44">
        <f t="shared" si="3"/>
        <v>35088</v>
      </c>
    </row>
    <row r="87" spans="1:8" ht="12" customHeight="1" x14ac:dyDescent="0.2">
      <c r="A87" s="63" t="s">
        <v>736</v>
      </c>
      <c r="B87" s="55">
        <f t="shared" si="2"/>
        <v>1178</v>
      </c>
      <c r="C87" s="34">
        <f t="shared" si="2"/>
        <v>12838</v>
      </c>
      <c r="D87" s="44">
        <f t="shared" si="2"/>
        <v>7368</v>
      </c>
      <c r="E87" s="62"/>
      <c r="F87" s="44">
        <f t="shared" si="3"/>
        <v>2075</v>
      </c>
      <c r="G87" s="44">
        <f t="shared" si="3"/>
        <v>18367</v>
      </c>
      <c r="H87" s="44">
        <f t="shared" si="3"/>
        <v>40648</v>
      </c>
    </row>
    <row r="88" spans="1:8" ht="12" customHeight="1" x14ac:dyDescent="0.2">
      <c r="A88" s="63" t="s">
        <v>623</v>
      </c>
      <c r="B88" s="55">
        <f t="shared" si="2"/>
        <v>1159</v>
      </c>
      <c r="C88" s="34">
        <f t="shared" si="2"/>
        <v>3681</v>
      </c>
      <c r="D88" s="44">
        <f t="shared" si="2"/>
        <v>12146</v>
      </c>
      <c r="E88" s="62"/>
      <c r="F88" s="44">
        <f t="shared" si="3"/>
        <v>2824</v>
      </c>
      <c r="G88" s="44">
        <f t="shared" si="3"/>
        <v>26584</v>
      </c>
      <c r="H88" s="44">
        <f t="shared" si="3"/>
        <v>45235</v>
      </c>
    </row>
    <row r="89" spans="1:8" ht="12" customHeight="1" x14ac:dyDescent="0.2">
      <c r="A89" s="63" t="s">
        <v>693</v>
      </c>
      <c r="B89" s="55">
        <f t="shared" si="2"/>
        <v>713</v>
      </c>
      <c r="C89" s="34">
        <f t="shared" si="2"/>
        <v>2429</v>
      </c>
      <c r="D89" s="44">
        <f t="shared" si="2"/>
        <v>7870</v>
      </c>
      <c r="E89" s="62"/>
      <c r="F89" s="44">
        <f t="shared" si="3"/>
        <v>1888</v>
      </c>
      <c r="G89" s="44">
        <f t="shared" si="3"/>
        <v>12897</v>
      </c>
      <c r="H89" s="44">
        <f t="shared" si="3"/>
        <v>25084</v>
      </c>
    </row>
    <row r="90" spans="1:8" ht="12" customHeight="1" x14ac:dyDescent="0.2">
      <c r="A90" s="63" t="s">
        <v>707</v>
      </c>
      <c r="B90" s="55">
        <f t="shared" si="2"/>
        <v>405</v>
      </c>
      <c r="C90" s="34">
        <f t="shared" si="2"/>
        <v>2537</v>
      </c>
      <c r="D90" s="44">
        <f t="shared" si="2"/>
        <v>6950</v>
      </c>
      <c r="E90" s="62"/>
      <c r="F90" s="44">
        <f t="shared" si="3"/>
        <v>3147</v>
      </c>
      <c r="G90" s="44">
        <f t="shared" si="3"/>
        <v>19937</v>
      </c>
      <c r="H90" s="44">
        <f t="shared" si="3"/>
        <v>32571</v>
      </c>
    </row>
    <row r="91" spans="1:8" ht="12" customHeight="1" x14ac:dyDescent="0.2">
      <c r="A91" s="63" t="s">
        <v>779</v>
      </c>
      <c r="B91" s="55">
        <f t="shared" si="2"/>
        <v>347</v>
      </c>
      <c r="C91" s="34">
        <f t="shared" si="2"/>
        <v>1187</v>
      </c>
      <c r="D91" s="44">
        <f t="shared" si="2"/>
        <v>4648</v>
      </c>
      <c r="E91" s="62"/>
      <c r="F91" s="44">
        <f t="shared" si="3"/>
        <v>2847</v>
      </c>
      <c r="G91" s="44">
        <f t="shared" si="3"/>
        <v>18265</v>
      </c>
      <c r="H91" s="44">
        <f t="shared" si="3"/>
        <v>26947</v>
      </c>
    </row>
    <row r="92" spans="1:8" ht="12" customHeight="1" x14ac:dyDescent="0.2">
      <c r="A92" s="63" t="s">
        <v>833</v>
      </c>
      <c r="B92" s="55">
        <f t="shared" si="2"/>
        <v>247</v>
      </c>
      <c r="C92" s="34">
        <f t="shared" si="2"/>
        <v>1299</v>
      </c>
      <c r="D92" s="44">
        <f t="shared" si="2"/>
        <v>3878</v>
      </c>
      <c r="E92" s="62"/>
      <c r="F92" s="44">
        <f t="shared" si="3"/>
        <v>2894</v>
      </c>
      <c r="G92" s="44">
        <f t="shared" si="3"/>
        <v>13349</v>
      </c>
      <c r="H92" s="44">
        <f t="shared" si="3"/>
        <v>21421</v>
      </c>
    </row>
    <row r="93" spans="1:8" ht="12" customHeight="1" x14ac:dyDescent="0.2">
      <c r="A93" s="63" t="s">
        <v>1090</v>
      </c>
      <c r="B93" s="55">
        <f t="shared" si="2"/>
        <v>100</v>
      </c>
      <c r="C93" s="34">
        <f t="shared" si="2"/>
        <v>646</v>
      </c>
      <c r="D93" s="44">
        <f t="shared" si="2"/>
        <v>3803</v>
      </c>
      <c r="E93" s="62"/>
      <c r="F93" s="44">
        <f t="shared" si="3"/>
        <v>3585</v>
      </c>
      <c r="G93" s="44">
        <f t="shared" si="3"/>
        <v>29798</v>
      </c>
      <c r="H93" s="44">
        <f t="shared" si="3"/>
        <v>37832</v>
      </c>
    </row>
    <row r="94" spans="1:8" ht="12" customHeight="1" x14ac:dyDescent="0.2">
      <c r="A94" s="63" t="s">
        <v>1114</v>
      </c>
      <c r="B94" s="55">
        <f t="shared" si="2"/>
        <v>506</v>
      </c>
      <c r="C94" s="34">
        <f t="shared" si="2"/>
        <v>3552</v>
      </c>
      <c r="D94" s="44">
        <f t="shared" si="2"/>
        <v>5852</v>
      </c>
      <c r="E94" s="62"/>
      <c r="F94" s="44">
        <f t="shared" si="3"/>
        <v>2966</v>
      </c>
      <c r="G94" s="44">
        <f t="shared" si="3"/>
        <v>24411</v>
      </c>
      <c r="H94" s="44">
        <f t="shared" si="3"/>
        <v>36781</v>
      </c>
    </row>
    <row r="95" spans="1:8" ht="12" customHeight="1" x14ac:dyDescent="0.2">
      <c r="A95" s="63" t="s">
        <v>1148</v>
      </c>
      <c r="B95" s="55">
        <f t="shared" si="2"/>
        <v>356</v>
      </c>
      <c r="C95" s="34">
        <f t="shared" si="2"/>
        <v>2049</v>
      </c>
      <c r="D95" s="44">
        <f t="shared" si="2"/>
        <v>1962</v>
      </c>
      <c r="E95" s="62"/>
      <c r="F95" s="44">
        <f t="shared" si="3"/>
        <v>2351</v>
      </c>
      <c r="G95" s="44">
        <f t="shared" si="3"/>
        <v>14280</v>
      </c>
      <c r="H95" s="44">
        <f t="shared" si="3"/>
        <v>20642</v>
      </c>
    </row>
    <row r="96" spans="1:8" ht="12" customHeight="1" x14ac:dyDescent="0.2">
      <c r="A96" s="63" t="s">
        <v>1210</v>
      </c>
      <c r="B96" s="55">
        <f t="shared" ref="B96:D97" si="4">B51</f>
        <v>208</v>
      </c>
      <c r="C96" s="34">
        <f t="shared" si="4"/>
        <v>1394</v>
      </c>
      <c r="D96" s="44">
        <f t="shared" si="4"/>
        <v>2776</v>
      </c>
      <c r="E96" s="62"/>
      <c r="F96" s="44">
        <f t="shared" ref="F96:H97" si="5">F51</f>
        <v>2095</v>
      </c>
      <c r="G96" s="44">
        <f t="shared" si="5"/>
        <v>16564</v>
      </c>
      <c r="H96" s="44">
        <f t="shared" si="5"/>
        <v>22829</v>
      </c>
    </row>
    <row r="97" spans="1:8" ht="12" customHeight="1" x14ac:dyDescent="0.2">
      <c r="A97" s="64" t="s">
        <v>1207</v>
      </c>
      <c r="B97" s="56">
        <f t="shared" si="4"/>
        <v>498</v>
      </c>
      <c r="C97" s="399">
        <f t="shared" si="4"/>
        <v>2822</v>
      </c>
      <c r="D97" s="45" t="str">
        <f t="shared" si="4"/>
        <v>NA</v>
      </c>
      <c r="E97" s="62"/>
      <c r="F97" s="45" t="str">
        <f t="shared" si="5"/>
        <v xml:space="preserve">NA </v>
      </c>
      <c r="G97" s="45" t="str">
        <f t="shared" si="5"/>
        <v>NA</v>
      </c>
      <c r="H97" s="45" t="str">
        <f t="shared" si="5"/>
        <v>NA</v>
      </c>
    </row>
    <row r="98" spans="1:8" ht="12" customHeight="1" x14ac:dyDescent="0.2">
      <c r="A98" s="28" t="s">
        <v>216</v>
      </c>
      <c r="B98" s="15"/>
      <c r="C98" s="72"/>
      <c r="D98" s="415"/>
      <c r="E98" s="415"/>
      <c r="F98" s="34" t="s">
        <v>733</v>
      </c>
      <c r="G98" s="34" t="s">
        <v>734</v>
      </c>
      <c r="H98" s="415"/>
    </row>
    <row r="99" spans="1:8" ht="24.75" customHeight="1" x14ac:dyDescent="0.2">
      <c r="A99" s="1016" t="str">
        <f>A54</f>
        <v>a/  Non-local gillnet is catch prior to Aug. 16. In 2010-13, 42% were considered non-local. In 2014, 28% were non-local based on genetic data samples.  Since 2015, non-local  stock contribution based on genetic sampling throughout the duration of the commercial fishery.</v>
      </c>
      <c r="B99" s="1016"/>
      <c r="C99" s="1016"/>
      <c r="D99" s="1016"/>
      <c r="E99" s="1016"/>
      <c r="F99" s="1016"/>
      <c r="G99" s="1016"/>
      <c r="H99" s="1016"/>
    </row>
    <row r="100" spans="1:8" ht="12" customHeight="1" x14ac:dyDescent="0.2">
      <c r="A100" s="996" t="str">
        <f t="shared" ref="A100:A106" si="6">A55</f>
        <v>b/  Adults.  Sport catch since 1991 includes marine areas within Willapa Bay (e.g., Washaway Beach).</v>
      </c>
      <c r="B100" s="996"/>
      <c r="C100" s="996"/>
      <c r="D100" s="996"/>
      <c r="E100" s="996"/>
      <c r="F100" s="996"/>
      <c r="G100" s="996"/>
      <c r="H100" s="996"/>
    </row>
    <row r="101" spans="1:8" ht="22.5" customHeight="1" x14ac:dyDescent="0.2">
      <c r="A101" s="996" t="str">
        <f t="shared" si="6"/>
        <v>c/  Escapement estimates after 1984 are based on revised spawning habitat estimates.  Natural = adult returns assumed to be from natural origin parents.</v>
      </c>
      <c r="B101" s="996"/>
      <c r="C101" s="996"/>
      <c r="D101" s="996"/>
      <c r="E101" s="996"/>
      <c r="F101" s="996"/>
      <c r="G101" s="996"/>
      <c r="H101" s="996"/>
    </row>
    <row r="102" spans="1:8" ht="12" customHeight="1" x14ac:dyDescent="0.2">
      <c r="A102" s="996" t="str">
        <f t="shared" si="6"/>
        <v>d/  Does not include catch of non-local stocks.</v>
      </c>
      <c r="B102" s="996"/>
      <c r="C102" s="996"/>
      <c r="D102" s="996"/>
      <c r="E102" s="996"/>
      <c r="F102" s="996"/>
      <c r="G102" s="996"/>
      <c r="H102" s="996"/>
    </row>
    <row r="103" spans="1:8" ht="12" customHeight="1" x14ac:dyDescent="0.2">
      <c r="A103" s="996" t="str">
        <f t="shared" si="6"/>
        <v>e/  To calculate total gillnet catch, combine Non-local Stocks Gillnet Catch (column 1) and Terminal Catch Gillnet (column 2).</v>
      </c>
      <c r="B103" s="996"/>
      <c r="C103" s="996"/>
      <c r="D103" s="996"/>
      <c r="E103" s="996"/>
      <c r="F103" s="996"/>
      <c r="G103" s="996"/>
      <c r="H103" s="996"/>
    </row>
    <row r="104" spans="1:8" ht="12" customHeight="1" x14ac:dyDescent="0.2">
      <c r="A104" s="996" t="str">
        <f t="shared" si="6"/>
        <v>f/  Preliminary.</v>
      </c>
      <c r="B104" s="996"/>
      <c r="C104" s="996"/>
      <c r="D104" s="996"/>
      <c r="E104" s="996"/>
      <c r="F104" s="996"/>
      <c r="G104" s="996"/>
      <c r="H104" s="996"/>
    </row>
    <row r="105" spans="1:8" ht="12" customHeight="1" x14ac:dyDescent="0.2">
      <c r="A105" s="996" t="str">
        <f t="shared" si="6"/>
        <v>g/  MSY spawning escapement objective established in FMP Amendment 16; WDFW goal is 4,353.</v>
      </c>
      <c r="B105" s="996"/>
      <c r="C105" s="996"/>
      <c r="D105" s="996"/>
      <c r="E105" s="996"/>
      <c r="F105" s="996"/>
      <c r="G105" s="996"/>
      <c r="H105" s="996"/>
    </row>
    <row r="106" spans="1:8" ht="12" customHeight="1" x14ac:dyDescent="0.2">
      <c r="A106" s="996" t="str">
        <f t="shared" si="6"/>
        <v>h/  WDFW goal; not an FMP goal.</v>
      </c>
      <c r="B106" s="996"/>
      <c r="C106" s="996"/>
      <c r="D106" s="996"/>
      <c r="E106" s="996"/>
      <c r="F106" s="996"/>
      <c r="G106" s="996"/>
      <c r="H106" s="996"/>
    </row>
    <row r="107" spans="1:8" ht="12" customHeight="1" x14ac:dyDescent="0.2">
      <c r="A107" s="996"/>
      <c r="B107" s="996"/>
      <c r="C107" s="996"/>
      <c r="D107" s="996"/>
      <c r="E107" s="996"/>
      <c r="F107" s="996"/>
      <c r="G107" s="996"/>
      <c r="H107" s="996"/>
    </row>
    <row r="108" spans="1:8" ht="12" customHeight="1" x14ac:dyDescent="0.2">
      <c r="A108" s="1000"/>
      <c r="B108" s="1000"/>
      <c r="C108" s="1000"/>
      <c r="D108" s="1000"/>
      <c r="E108" s="1000"/>
      <c r="F108" s="1000"/>
      <c r="G108" s="1000"/>
      <c r="H108" s="1000"/>
    </row>
  </sheetData>
  <customSheetViews>
    <customSheetView guid="{951E20F6-66AF-4739-924D-9C0B166AA065}" showPageBreaks="1" showGridLines="0" showRuler="0">
      <pane ySplit="3" topLeftCell="A4" activePane="bottomLeft" state="frozen"/>
      <selection pane="bottomLeft" activeCell="A4" sqref="A4"/>
      <pageMargins left="1" right="1" top="1" bottom="1" header="0.5" footer="0.5"/>
      <pageSetup orientation="landscape" r:id="rId1"/>
      <headerFooter alignWithMargins="0"/>
    </customSheetView>
    <customSheetView guid="{56968ECB-F4FE-477A-8A39-9E820F23F3B6}" showGridLines="0">
      <pane ySplit="3" topLeftCell="A4" activePane="bottomLeft" state="frozen"/>
      <selection pane="bottomLeft" activeCell="A4" sqref="A4:H38"/>
      <pageMargins left="1" right="1" top="1" bottom="1" header="0.5" footer="0.5"/>
      <pageSetup orientation="landscape" r:id="rId2"/>
      <headerFooter alignWithMargins="0"/>
    </customSheetView>
    <customSheetView guid="{8B1E0859-77EF-4DDB-A81F-104DBA348B31}" showPageBreaks="1" showGridLines="0" printArea="1">
      <pane ySplit="3" topLeftCell="A101" activePane="bottomLeft" state="frozen"/>
      <selection pane="bottomLeft" activeCell="A41" sqref="A41:H41"/>
      <pageMargins left="1" right="1" top="1" bottom="1" header="0.5" footer="0.5"/>
      <pageSetup orientation="landscape" r:id="rId3"/>
      <headerFooter alignWithMargins="0"/>
    </customSheetView>
    <customSheetView guid="{5AF37BD3-DE11-4EB0-B468-40F0C613EAAC}" showPageBreaks="1" showGridLines="0" showRuler="0">
      <pane ySplit="3" topLeftCell="A78" activePane="bottomLeft" state="frozen"/>
      <selection pane="bottomLeft" activeCell="O102" sqref="O102"/>
      <rowBreaks count="4" manualBreakCount="4">
        <brk id="40" max="16383" man="1"/>
        <brk id="80" max="16383" man="1"/>
        <brk id="97" max="16383" man="1"/>
        <brk id="137" max="16383" man="1"/>
      </rowBreaks>
      <pageMargins left="1" right="1" top="1" bottom="1" header="0.5" footer="0.5"/>
      <pageSetup orientation="landscape" r:id="rId4"/>
      <headerFooter alignWithMargins="0"/>
    </customSheetView>
    <customSheetView guid="{4E64E44E-C413-40AC-A3E9-46A65E2E50C1}" showPageBreaks="1" showGridLines="0" printArea="1" showRuler="0">
      <pane ySplit="3" topLeftCell="A96" activePane="bottomLeft" state="frozen"/>
      <selection pane="bottomLeft" activeCell="K40" sqref="K40"/>
      <pageMargins left="1" right="1" top="1" bottom="1" header="0.5" footer="0.5"/>
      <pageSetup orientation="landscape" r:id="rId5"/>
      <headerFooter alignWithMargins="0"/>
    </customSheetView>
    <customSheetView guid="{CBDD6A68-2B40-41C7-BE8F-235A878832D4}" showGridLines="0" showRuler="0">
      <pane ySplit="3" topLeftCell="A4" activePane="bottomLeft" state="frozen"/>
      <selection pane="bottomLeft" activeCell="A2" sqref="A1:A65536"/>
      <pageMargins left="1" right="1" top="1" bottom="1" header="0.5" footer="0.5"/>
      <pageSetup orientation="landscape" r:id="rId6"/>
      <headerFooter alignWithMargins="0"/>
    </customSheetView>
    <customSheetView guid="{1BB9C890-5E21-46C2-BAFE-D361E72979A8}" showPageBreaks="1" showGridLines="0" printArea="1" showRuler="0">
      <pane ySplit="3" topLeftCell="A4" activePane="bottomLeft" state="frozen"/>
      <selection pane="bottomLeft" activeCell="A2" sqref="A1:A65536"/>
      <pageMargins left="1" right="1" top="1" bottom="1" header="0.5" footer="0.5"/>
      <pageSetup orientation="landscape" r:id="rId7"/>
      <headerFooter alignWithMargins="0"/>
    </customSheetView>
    <customSheetView guid="{622B48C2-7B56-4B1F-A7B4-4660CCA8C989}" showPageBreaks="1" showGridLines="0" printArea="1" showRuler="0">
      <pane ySplit="3" topLeftCell="A97" activePane="bottomLeft" state="frozen"/>
      <selection pane="bottomLeft" activeCell="D106" sqref="D106"/>
      <pageMargins left="1" right="1" top="1" bottom="1" header="0.5" footer="0.5"/>
      <pageSetup orientation="landscape"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1" header="0.5" footer="0.5"/>
      <pageSetup orientation="landscape" r:id="rId9"/>
      <headerFooter alignWithMargins="0"/>
    </customSheetView>
    <customSheetView guid="{CD5E8C7E-750A-46DA-942B-F5133C1E4099}" showPageBreaks="1" showGridLines="0" printArea="1" showRuler="0">
      <pane ySplit="3" topLeftCell="A87" activePane="bottomLeft" state="frozen"/>
      <selection pane="bottomLeft" activeCell="A127" sqref="A101:H127"/>
      <pageMargins left="1" right="1" top="1" bottom="1"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activeCell="A4" sqref="A4"/>
      <pageMargins left="1" right="1" top="1" bottom="1" header="0.5" footer="0.5"/>
      <pageSetup orientation="landscape"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1" header="0.5" footer="0.5"/>
      <pageSetup orientation="landscape" r:id="rId12"/>
      <headerFooter alignWithMargins="0"/>
    </customSheetView>
    <customSheetView guid="{EF5D9E67-CDBC-4DA7-AF4B-457CDBE1825C}" scale="110" showGridLines="0" printArea="1">
      <pane ySplit="3" topLeftCell="A4" activePane="bottomLeft" state="frozen"/>
      <selection pane="bottomLeft" activeCell="A4" sqref="A4"/>
      <pageMargins left="1" right="1" top="1" bottom="1" header="0.5" footer="0.5"/>
      <pageSetup orientation="landscape" r:id="rId13"/>
      <headerFooter alignWithMargins="0"/>
    </customSheetView>
  </customSheetViews>
  <mergeCells count="29">
    <mergeCell ref="A103:H103"/>
    <mergeCell ref="A99:H99"/>
    <mergeCell ref="A101:H101"/>
    <mergeCell ref="A54:H54"/>
    <mergeCell ref="A55:H55"/>
    <mergeCell ref="A100:H100"/>
    <mergeCell ref="A56:H56"/>
    <mergeCell ref="A1:H1"/>
    <mergeCell ref="A2:A3"/>
    <mergeCell ref="B2:B3"/>
    <mergeCell ref="C2:D2"/>
    <mergeCell ref="H2:H3"/>
    <mergeCell ref="F2:G2"/>
    <mergeCell ref="A105:H105"/>
    <mergeCell ref="A106:H106"/>
    <mergeCell ref="A108:H108"/>
    <mergeCell ref="A107:H107"/>
    <mergeCell ref="A57:H57"/>
    <mergeCell ref="A59:H59"/>
    <mergeCell ref="A60:H60"/>
    <mergeCell ref="A102:H102"/>
    <mergeCell ref="A75:H75"/>
    <mergeCell ref="A76:A77"/>
    <mergeCell ref="B76:B77"/>
    <mergeCell ref="C76:D76"/>
    <mergeCell ref="F76:G76"/>
    <mergeCell ref="H76:H77"/>
    <mergeCell ref="A61:H61"/>
    <mergeCell ref="A104:H104"/>
  </mergeCells>
  <phoneticPr fontId="0" type="noConversion"/>
  <pageMargins left="1" right="1" top="1" bottom="1" header="0.5" footer="0.5"/>
  <pageSetup orientation="landscape" r:id="rId14"/>
  <headerFooter alignWithMargins="0"/>
  <legacy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L112"/>
  <sheetViews>
    <sheetView showGridLines="0" zoomScale="115" zoomScaleNormal="115" zoomScaleSheetLayoutView="100" workbookViewId="0">
      <pane xSplit="1" ySplit="3" topLeftCell="B79" activePane="bottomRight" state="frozen"/>
      <selection activeCell="R23" sqref="R23"/>
      <selection pane="topRight" activeCell="R23" sqref="R23"/>
      <selection pane="bottomLeft" activeCell="R23" sqref="R23"/>
      <selection pane="bottomRight" activeCell="H59" sqref="H59"/>
    </sheetView>
  </sheetViews>
  <sheetFormatPr defaultColWidth="9.109375" defaultRowHeight="12" customHeight="1" x14ac:dyDescent="0.2"/>
  <cols>
    <col min="1" max="1" width="12.6640625" style="63" customWidth="1"/>
    <col min="2" max="3" width="17.6640625" style="5" customWidth="1"/>
    <col min="4" max="4" width="1.6640625" style="5" customWidth="1"/>
    <col min="5" max="7" width="17.6640625" style="5" customWidth="1"/>
    <col min="8" max="16384" width="9.109375" style="123"/>
  </cols>
  <sheetData>
    <row r="1" spans="1:38" ht="12" customHeight="1" x14ac:dyDescent="0.2">
      <c r="A1" s="1096" t="s">
        <v>191</v>
      </c>
      <c r="B1" s="1096"/>
      <c r="C1" s="1096"/>
      <c r="D1" s="1096"/>
      <c r="E1" s="1096"/>
      <c r="F1" s="1096"/>
      <c r="G1" s="1096"/>
    </row>
    <row r="2" spans="1:38" ht="12" customHeight="1" x14ac:dyDescent="0.25">
      <c r="A2" s="134"/>
      <c r="B2" s="1035" t="s">
        <v>94</v>
      </c>
      <c r="C2" s="1035"/>
      <c r="D2" s="398"/>
      <c r="E2" s="1035" t="s">
        <v>205</v>
      </c>
      <c r="F2" s="1035"/>
      <c r="G2" s="1033" t="s">
        <v>102</v>
      </c>
      <c r="AG2"/>
      <c r="AH2"/>
      <c r="AI2"/>
      <c r="AJ2"/>
      <c r="AK2"/>
      <c r="AL2"/>
    </row>
    <row r="3" spans="1:38" ht="12" customHeight="1" x14ac:dyDescent="0.25">
      <c r="A3" s="397" t="s">
        <v>171</v>
      </c>
      <c r="B3" s="69" t="s">
        <v>95</v>
      </c>
      <c r="C3" s="69" t="s">
        <v>98</v>
      </c>
      <c r="D3" s="69"/>
      <c r="E3" s="69" t="s">
        <v>100</v>
      </c>
      <c r="F3" s="69" t="s">
        <v>37</v>
      </c>
      <c r="G3" s="1032"/>
      <c r="AG3"/>
      <c r="AH3"/>
      <c r="AI3"/>
      <c r="AJ3"/>
      <c r="AK3"/>
      <c r="AL3"/>
    </row>
    <row r="4" spans="1:38" ht="12" customHeight="1" x14ac:dyDescent="0.2">
      <c r="A4" s="90">
        <v>1976</v>
      </c>
      <c r="B4" s="44">
        <v>9021</v>
      </c>
      <c r="C4" s="44">
        <v>2842</v>
      </c>
      <c r="D4" s="44"/>
      <c r="E4" s="44">
        <v>5800</v>
      </c>
      <c r="F4" s="44">
        <v>12000</v>
      </c>
      <c r="G4" s="44">
        <f t="shared" ref="G4:G27" si="0">SUM(B4:F4)</f>
        <v>29663</v>
      </c>
    </row>
    <row r="5" spans="1:38" ht="12" customHeight="1" x14ac:dyDescent="0.2">
      <c r="A5" s="90">
        <v>1977</v>
      </c>
      <c r="B5" s="44">
        <v>3066</v>
      </c>
      <c r="C5" s="44">
        <v>2842</v>
      </c>
      <c r="D5" s="44"/>
      <c r="E5" s="44">
        <v>5800</v>
      </c>
      <c r="F5" s="44">
        <v>12000</v>
      </c>
      <c r="G5" s="44">
        <f t="shared" si="0"/>
        <v>23708</v>
      </c>
    </row>
    <row r="6" spans="1:38" ht="12" customHeight="1" x14ac:dyDescent="0.2">
      <c r="A6" s="90">
        <v>1978</v>
      </c>
      <c r="B6" s="44">
        <v>7002</v>
      </c>
      <c r="C6" s="44">
        <v>2842</v>
      </c>
      <c r="D6" s="44"/>
      <c r="E6" s="44">
        <v>5800</v>
      </c>
      <c r="F6" s="44">
        <v>12000</v>
      </c>
      <c r="G6" s="44">
        <f t="shared" si="0"/>
        <v>27644</v>
      </c>
    </row>
    <row r="7" spans="1:38" ht="12" customHeight="1" x14ac:dyDescent="0.2">
      <c r="A7" s="90">
        <v>1979</v>
      </c>
      <c r="B7" s="44">
        <v>31059</v>
      </c>
      <c r="C7" s="44">
        <v>4842</v>
      </c>
      <c r="D7" s="44"/>
      <c r="E7" s="44">
        <v>5800</v>
      </c>
      <c r="F7" s="44">
        <v>23566</v>
      </c>
      <c r="G7" s="44">
        <f t="shared" si="0"/>
        <v>65267</v>
      </c>
    </row>
    <row r="8" spans="1:38" ht="12" customHeight="1" x14ac:dyDescent="0.2">
      <c r="A8" s="90">
        <v>1980</v>
      </c>
      <c r="B8" s="44">
        <v>25008</v>
      </c>
      <c r="C8" s="44">
        <v>843</v>
      </c>
      <c r="D8" s="44"/>
      <c r="E8" s="44">
        <v>5800</v>
      </c>
      <c r="F8" s="44">
        <v>12072</v>
      </c>
      <c r="G8" s="44">
        <f t="shared" si="0"/>
        <v>43723</v>
      </c>
    </row>
    <row r="9" spans="1:38" ht="12" customHeight="1" x14ac:dyDescent="0.2">
      <c r="A9" s="90">
        <v>1981</v>
      </c>
      <c r="B9" s="44">
        <v>29967</v>
      </c>
      <c r="C9" s="44">
        <v>683</v>
      </c>
      <c r="D9" s="44"/>
      <c r="E9" s="44">
        <v>3567</v>
      </c>
      <c r="F9" s="44">
        <v>22875</v>
      </c>
      <c r="G9" s="44">
        <f t="shared" si="0"/>
        <v>57092</v>
      </c>
    </row>
    <row r="10" spans="1:38" ht="12" customHeight="1" x14ac:dyDescent="0.2">
      <c r="A10" s="90">
        <v>1982</v>
      </c>
      <c r="B10" s="44">
        <v>70020</v>
      </c>
      <c r="C10" s="44">
        <v>3840</v>
      </c>
      <c r="D10" s="44"/>
      <c r="E10" s="44">
        <v>3567</v>
      </c>
      <c r="F10" s="44">
        <v>33414</v>
      </c>
      <c r="G10" s="44">
        <f t="shared" si="0"/>
        <v>110841</v>
      </c>
    </row>
    <row r="11" spans="1:38" ht="12" customHeight="1" x14ac:dyDescent="0.2">
      <c r="A11" s="90">
        <v>1983</v>
      </c>
      <c r="B11" s="44">
        <v>9020</v>
      </c>
      <c r="C11" s="44">
        <v>2144</v>
      </c>
      <c r="D11" s="44"/>
      <c r="E11" s="44">
        <v>3567</v>
      </c>
      <c r="F11" s="44">
        <v>18598</v>
      </c>
      <c r="G11" s="44">
        <f t="shared" si="0"/>
        <v>33329</v>
      </c>
    </row>
    <row r="12" spans="1:38" ht="12" customHeight="1" x14ac:dyDescent="0.2">
      <c r="A12" s="90">
        <v>1984</v>
      </c>
      <c r="B12" s="44">
        <v>50676</v>
      </c>
      <c r="C12" s="44">
        <v>2719</v>
      </c>
      <c r="D12" s="44"/>
      <c r="E12" s="44" t="s">
        <v>304</v>
      </c>
      <c r="F12" s="44">
        <v>33419</v>
      </c>
      <c r="G12" s="44">
        <f t="shared" si="0"/>
        <v>86814</v>
      </c>
    </row>
    <row r="13" spans="1:38" ht="12" customHeight="1" x14ac:dyDescent="0.2">
      <c r="A13" s="90">
        <v>1985</v>
      </c>
      <c r="B13" s="44">
        <v>35353</v>
      </c>
      <c r="C13" s="44">
        <v>1517</v>
      </c>
      <c r="D13" s="44"/>
      <c r="E13" s="44" t="s">
        <v>304</v>
      </c>
      <c r="F13" s="44">
        <v>24896</v>
      </c>
      <c r="G13" s="44">
        <f t="shared" si="0"/>
        <v>61766</v>
      </c>
    </row>
    <row r="14" spans="1:38" ht="12" customHeight="1" x14ac:dyDescent="0.2">
      <c r="A14" s="90">
        <v>1986</v>
      </c>
      <c r="B14" s="44">
        <v>117301</v>
      </c>
      <c r="C14" s="44">
        <v>5690</v>
      </c>
      <c r="D14" s="44"/>
      <c r="E14" s="44" t="s">
        <v>304</v>
      </c>
      <c r="F14" s="44">
        <v>71438</v>
      </c>
      <c r="G14" s="44">
        <f t="shared" si="0"/>
        <v>194429</v>
      </c>
    </row>
    <row r="15" spans="1:38" ht="12" customHeight="1" x14ac:dyDescent="0.2">
      <c r="A15" s="90">
        <v>1987</v>
      </c>
      <c r="B15" s="44">
        <v>62092</v>
      </c>
      <c r="C15" s="44">
        <v>2017</v>
      </c>
      <c r="D15" s="44"/>
      <c r="E15" s="44" t="s">
        <v>304</v>
      </c>
      <c r="F15" s="44">
        <v>22977</v>
      </c>
      <c r="G15" s="44">
        <f t="shared" si="0"/>
        <v>87086</v>
      </c>
    </row>
    <row r="16" spans="1:38" ht="12" customHeight="1" x14ac:dyDescent="0.2">
      <c r="A16" s="90">
        <v>1988</v>
      </c>
      <c r="B16" s="44">
        <v>49236</v>
      </c>
      <c r="C16" s="44">
        <v>2373</v>
      </c>
      <c r="D16" s="44"/>
      <c r="E16" s="44" t="s">
        <v>304</v>
      </c>
      <c r="F16" s="44">
        <v>30067</v>
      </c>
      <c r="G16" s="44">
        <f t="shared" si="0"/>
        <v>81676</v>
      </c>
    </row>
    <row r="17" spans="1:7" ht="12" customHeight="1" x14ac:dyDescent="0.2">
      <c r="A17" s="90">
        <v>1989</v>
      </c>
      <c r="B17" s="44">
        <v>68242</v>
      </c>
      <c r="C17" s="44">
        <v>1738</v>
      </c>
      <c r="D17" s="44"/>
      <c r="E17" s="44" t="s">
        <v>304</v>
      </c>
      <c r="F17" s="44">
        <v>30894</v>
      </c>
      <c r="G17" s="44">
        <f t="shared" si="0"/>
        <v>100874</v>
      </c>
    </row>
    <row r="18" spans="1:7" ht="12" customHeight="1" x14ac:dyDescent="0.2">
      <c r="A18" s="90">
        <v>1990</v>
      </c>
      <c r="B18" s="44">
        <v>47974</v>
      </c>
      <c r="C18" s="44">
        <v>1139</v>
      </c>
      <c r="D18" s="44"/>
      <c r="E18" s="44" t="s">
        <v>304</v>
      </c>
      <c r="F18" s="44">
        <v>23678</v>
      </c>
      <c r="G18" s="44">
        <f t="shared" si="0"/>
        <v>72791</v>
      </c>
    </row>
    <row r="19" spans="1:7" ht="12" customHeight="1" x14ac:dyDescent="0.2">
      <c r="A19" s="63">
        <v>1991</v>
      </c>
      <c r="B19" s="44">
        <v>95552</v>
      </c>
      <c r="C19" s="44">
        <v>6258</v>
      </c>
      <c r="D19" s="44"/>
      <c r="E19" s="44" t="s">
        <v>304</v>
      </c>
      <c r="F19" s="44">
        <v>62338</v>
      </c>
      <c r="G19" s="44">
        <f t="shared" si="0"/>
        <v>164148</v>
      </c>
    </row>
    <row r="20" spans="1:7" ht="12" customHeight="1" x14ac:dyDescent="0.2">
      <c r="A20" s="63">
        <v>1992</v>
      </c>
      <c r="B20" s="44">
        <v>10767</v>
      </c>
      <c r="C20" s="44">
        <v>2031</v>
      </c>
      <c r="D20" s="44"/>
      <c r="E20" s="44" t="s">
        <v>304</v>
      </c>
      <c r="F20" s="44">
        <v>15443</v>
      </c>
      <c r="G20" s="44">
        <f t="shared" si="0"/>
        <v>28241</v>
      </c>
    </row>
    <row r="21" spans="1:7" ht="12" customHeight="1" x14ac:dyDescent="0.2">
      <c r="A21" s="63">
        <v>1993</v>
      </c>
      <c r="B21" s="44">
        <v>19837</v>
      </c>
      <c r="C21" s="44">
        <v>1620</v>
      </c>
      <c r="D21" s="44"/>
      <c r="E21" s="44" t="s">
        <v>304</v>
      </c>
      <c r="F21" s="44">
        <v>11976</v>
      </c>
      <c r="G21" s="44">
        <f t="shared" si="0"/>
        <v>33433</v>
      </c>
    </row>
    <row r="22" spans="1:7" ht="12" customHeight="1" x14ac:dyDescent="0.2">
      <c r="A22" s="63">
        <v>1994</v>
      </c>
      <c r="B22" s="44">
        <v>11613</v>
      </c>
      <c r="C22" s="44">
        <v>2358</v>
      </c>
      <c r="D22" s="44"/>
      <c r="E22" s="44" t="s">
        <v>304</v>
      </c>
      <c r="F22" s="44">
        <v>15798</v>
      </c>
      <c r="G22" s="44">
        <f t="shared" si="0"/>
        <v>29769</v>
      </c>
    </row>
    <row r="23" spans="1:7" ht="12" customHeight="1" x14ac:dyDescent="0.2">
      <c r="A23" s="63">
        <v>1995</v>
      </c>
      <c r="B23" s="44">
        <v>33505</v>
      </c>
      <c r="C23" s="44">
        <v>1743</v>
      </c>
      <c r="D23" s="44"/>
      <c r="E23" s="44">
        <v>4582</v>
      </c>
      <c r="F23" s="44">
        <v>30471</v>
      </c>
      <c r="G23" s="44">
        <f t="shared" si="0"/>
        <v>70301</v>
      </c>
    </row>
    <row r="24" spans="1:7" ht="12" customHeight="1" x14ac:dyDescent="0.2">
      <c r="A24" s="63">
        <v>1996</v>
      </c>
      <c r="B24" s="44">
        <v>38322</v>
      </c>
      <c r="C24" s="44">
        <v>4052</v>
      </c>
      <c r="D24" s="44"/>
      <c r="E24" s="44">
        <v>41535</v>
      </c>
      <c r="F24" s="44">
        <v>48895</v>
      </c>
      <c r="G24" s="44">
        <f t="shared" si="0"/>
        <v>132804</v>
      </c>
    </row>
    <row r="25" spans="1:7" ht="12" customHeight="1" x14ac:dyDescent="0.2">
      <c r="A25" s="63">
        <v>1997</v>
      </c>
      <c r="B25" s="44">
        <v>1526</v>
      </c>
      <c r="C25" s="44">
        <v>806</v>
      </c>
      <c r="D25" s="44"/>
      <c r="E25" s="44">
        <v>7813</v>
      </c>
      <c r="F25" s="44">
        <v>6399</v>
      </c>
      <c r="G25" s="44">
        <f t="shared" si="0"/>
        <v>16544</v>
      </c>
    </row>
    <row r="26" spans="1:7" ht="12" customHeight="1" x14ac:dyDescent="0.2">
      <c r="A26" s="63">
        <v>1998</v>
      </c>
      <c r="B26" s="44">
        <v>13141</v>
      </c>
      <c r="C26" s="44">
        <v>852</v>
      </c>
      <c r="D26" s="44"/>
      <c r="E26" s="44">
        <v>15775</v>
      </c>
      <c r="F26" s="44">
        <v>6785</v>
      </c>
      <c r="G26" s="44">
        <f t="shared" si="0"/>
        <v>36553</v>
      </c>
    </row>
    <row r="27" spans="1:7" ht="12" customHeight="1" x14ac:dyDescent="0.2">
      <c r="A27" s="63">
        <v>1999</v>
      </c>
      <c r="B27" s="44">
        <v>5467</v>
      </c>
      <c r="C27" s="44">
        <v>2836</v>
      </c>
      <c r="D27" s="44"/>
      <c r="E27" s="44">
        <v>14032</v>
      </c>
      <c r="F27" s="44">
        <v>22711</v>
      </c>
      <c r="G27" s="44">
        <f t="shared" si="0"/>
        <v>45046</v>
      </c>
    </row>
    <row r="28" spans="1:7" ht="12" customHeight="1" x14ac:dyDescent="0.2">
      <c r="A28" s="63">
        <v>2000</v>
      </c>
      <c r="B28" s="44">
        <v>10326</v>
      </c>
      <c r="C28" s="44">
        <v>1780</v>
      </c>
      <c r="D28" s="44"/>
      <c r="E28" s="44">
        <v>26679</v>
      </c>
      <c r="F28" s="44">
        <v>27865</v>
      </c>
      <c r="G28" s="44">
        <v>66650</v>
      </c>
    </row>
    <row r="29" spans="1:7" ht="12" customHeight="1" x14ac:dyDescent="0.2">
      <c r="A29" s="63">
        <v>2001</v>
      </c>
      <c r="B29" s="44">
        <v>31913</v>
      </c>
      <c r="C29" s="44">
        <v>5707</v>
      </c>
      <c r="D29" s="44"/>
      <c r="E29" s="44">
        <v>56166</v>
      </c>
      <c r="F29" s="44">
        <v>53547</v>
      </c>
      <c r="G29" s="44">
        <v>147333</v>
      </c>
    </row>
    <row r="30" spans="1:7" ht="12" customHeight="1" x14ac:dyDescent="0.2">
      <c r="A30" s="63">
        <v>2002</v>
      </c>
      <c r="B30" s="44">
        <v>59435</v>
      </c>
      <c r="C30" s="44">
        <v>5678</v>
      </c>
      <c r="D30" s="44"/>
      <c r="E30" s="44">
        <v>66438</v>
      </c>
      <c r="F30" s="44">
        <v>54794</v>
      </c>
      <c r="G30" s="44">
        <v>186345</v>
      </c>
    </row>
    <row r="31" spans="1:7" ht="12" customHeight="1" x14ac:dyDescent="0.2">
      <c r="A31" s="63">
        <v>2003</v>
      </c>
      <c r="B31" s="44">
        <v>66470</v>
      </c>
      <c r="C31" s="44">
        <v>5835</v>
      </c>
      <c r="D31" s="44"/>
      <c r="E31" s="44">
        <v>55943</v>
      </c>
      <c r="F31" s="44">
        <v>68762</v>
      </c>
      <c r="G31" s="44">
        <v>197010</v>
      </c>
    </row>
    <row r="32" spans="1:7" ht="12" customHeight="1" x14ac:dyDescent="0.2">
      <c r="A32" s="63">
        <v>2004</v>
      </c>
      <c r="B32" s="44">
        <v>16533</v>
      </c>
      <c r="C32" s="44">
        <v>2361</v>
      </c>
      <c r="D32" s="44"/>
      <c r="E32" s="44">
        <v>44463</v>
      </c>
      <c r="F32" s="44">
        <v>21171</v>
      </c>
      <c r="G32" s="44">
        <v>84528</v>
      </c>
    </row>
    <row r="33" spans="1:9" ht="12" customHeight="1" x14ac:dyDescent="0.2">
      <c r="A33" s="63">
        <v>2005</v>
      </c>
      <c r="B33" s="44">
        <v>48929</v>
      </c>
      <c r="C33" s="44">
        <v>3892</v>
      </c>
      <c r="D33" s="44"/>
      <c r="E33" s="44">
        <v>32558</v>
      </c>
      <c r="F33" s="44">
        <v>47582</v>
      </c>
      <c r="G33" s="44">
        <v>132961</v>
      </c>
    </row>
    <row r="34" spans="1:9" ht="12" customHeight="1" x14ac:dyDescent="0.2">
      <c r="A34" s="63">
        <v>2006</v>
      </c>
      <c r="B34" s="44">
        <v>19948</v>
      </c>
      <c r="C34" s="44">
        <v>811</v>
      </c>
      <c r="D34" s="44"/>
      <c r="E34" s="44">
        <v>14301</v>
      </c>
      <c r="F34" s="44">
        <v>7437</v>
      </c>
      <c r="G34" s="44">
        <v>42497</v>
      </c>
    </row>
    <row r="35" spans="1:9" ht="12" customHeight="1" x14ac:dyDescent="0.2">
      <c r="A35" s="63">
        <v>2007</v>
      </c>
      <c r="B35" s="44">
        <v>8189</v>
      </c>
      <c r="C35" s="44">
        <v>955</v>
      </c>
      <c r="D35" s="44"/>
      <c r="E35" s="44">
        <v>18310</v>
      </c>
      <c r="F35" s="44">
        <v>10345</v>
      </c>
      <c r="G35" s="44">
        <v>37799</v>
      </c>
    </row>
    <row r="36" spans="1:9" ht="12" customHeight="1" x14ac:dyDescent="0.2">
      <c r="A36" s="63">
        <v>2008</v>
      </c>
      <c r="B36" s="44">
        <v>16692</v>
      </c>
      <c r="C36" s="44">
        <v>1227</v>
      </c>
      <c r="D36" s="44"/>
      <c r="E36" s="44">
        <v>18561</v>
      </c>
      <c r="F36" s="44">
        <v>10832</v>
      </c>
      <c r="G36" s="44">
        <v>47312</v>
      </c>
    </row>
    <row r="37" spans="1:9" ht="12" customHeight="1" x14ac:dyDescent="0.2">
      <c r="A37" s="63">
        <v>2009</v>
      </c>
      <c r="B37" s="44">
        <v>75095</v>
      </c>
      <c r="C37" s="44">
        <v>6461</v>
      </c>
      <c r="D37" s="44"/>
      <c r="E37" s="44">
        <v>50650</v>
      </c>
      <c r="F37" s="44">
        <v>21759</v>
      </c>
      <c r="G37" s="44">
        <v>153965</v>
      </c>
      <c r="I37" s="186"/>
    </row>
    <row r="38" spans="1:9" ht="12" customHeight="1" x14ac:dyDescent="0.2">
      <c r="A38" s="63">
        <v>2010</v>
      </c>
      <c r="B38" s="44">
        <v>28901</v>
      </c>
      <c r="C38" s="44">
        <v>5053</v>
      </c>
      <c r="D38" s="44"/>
      <c r="E38" s="44">
        <v>84564.42857142858</v>
      </c>
      <c r="F38" s="44">
        <v>34387</v>
      </c>
      <c r="G38" s="44">
        <v>152906</v>
      </c>
      <c r="H38" s="323"/>
      <c r="I38" s="186"/>
    </row>
    <row r="39" spans="1:9" ht="12" customHeight="1" x14ac:dyDescent="0.2">
      <c r="A39" s="63">
        <v>2011</v>
      </c>
      <c r="B39" s="44">
        <v>47985</v>
      </c>
      <c r="C39" s="44">
        <v>5717</v>
      </c>
      <c r="D39" s="44"/>
      <c r="E39" s="44">
        <v>31737</v>
      </c>
      <c r="F39" s="44">
        <v>22022</v>
      </c>
      <c r="G39" s="44">
        <v>107461</v>
      </c>
      <c r="H39" s="323"/>
      <c r="I39" s="186"/>
    </row>
    <row r="40" spans="1:9" ht="12" customHeight="1" x14ac:dyDescent="0.2">
      <c r="A40" s="63">
        <v>2012</v>
      </c>
      <c r="B40" s="44">
        <v>25783</v>
      </c>
      <c r="C40" s="44">
        <v>5052</v>
      </c>
      <c r="D40" s="44"/>
      <c r="E40" s="44">
        <v>20412</v>
      </c>
      <c r="F40" s="44">
        <v>14609</v>
      </c>
      <c r="G40" s="44">
        <v>65856</v>
      </c>
      <c r="H40" s="323"/>
      <c r="I40" s="186"/>
    </row>
    <row r="41" spans="1:9" ht="12" customHeight="1" x14ac:dyDescent="0.2">
      <c r="A41" s="63">
        <v>2013</v>
      </c>
      <c r="B41" s="44">
        <v>11560</v>
      </c>
      <c r="C41" s="44">
        <v>4225</v>
      </c>
      <c r="D41" s="44"/>
      <c r="E41" s="44">
        <v>26302.999999999996</v>
      </c>
      <c r="F41" s="44">
        <v>13490</v>
      </c>
      <c r="G41" s="44">
        <v>55578</v>
      </c>
    </row>
    <row r="42" spans="1:9" ht="12" customHeight="1" x14ac:dyDescent="0.2">
      <c r="A42" s="63">
        <v>2014</v>
      </c>
      <c r="B42" s="44">
        <v>77475</v>
      </c>
      <c r="C42" s="44">
        <v>21221</v>
      </c>
      <c r="D42" s="44"/>
      <c r="E42" s="44">
        <v>59569</v>
      </c>
      <c r="F42" s="44">
        <v>83059</v>
      </c>
      <c r="G42" s="44">
        <v>241324</v>
      </c>
    </row>
    <row r="43" spans="1:9" ht="12" customHeight="1" x14ac:dyDescent="0.2">
      <c r="A43" s="63">
        <v>2015</v>
      </c>
      <c r="B43" s="44">
        <v>1926</v>
      </c>
      <c r="C43" s="44">
        <v>11106</v>
      </c>
      <c r="D43" s="44"/>
      <c r="E43" s="44">
        <v>17086</v>
      </c>
      <c r="F43" s="44">
        <v>21296</v>
      </c>
      <c r="G43" s="44">
        <v>51414</v>
      </c>
    </row>
    <row r="44" spans="1:9" ht="12" customHeight="1" x14ac:dyDescent="0.2">
      <c r="A44" s="63">
        <v>2016</v>
      </c>
      <c r="B44" s="44">
        <v>19324</v>
      </c>
      <c r="C44" s="44">
        <v>5239</v>
      </c>
      <c r="D44" s="44"/>
      <c r="E44" s="44">
        <v>30667</v>
      </c>
      <c r="F44" s="44">
        <v>21866</v>
      </c>
      <c r="G44" s="44">
        <v>77096</v>
      </c>
    </row>
    <row r="45" spans="1:9" ht="12" customHeight="1" x14ac:dyDescent="0.2">
      <c r="A45" s="63">
        <v>2017</v>
      </c>
      <c r="B45" s="44">
        <v>4615</v>
      </c>
      <c r="C45" s="44">
        <v>3200</v>
      </c>
      <c r="D45" s="44"/>
      <c r="E45" s="44">
        <v>11379</v>
      </c>
      <c r="F45" s="44">
        <v>6743</v>
      </c>
      <c r="G45" s="44">
        <v>25937</v>
      </c>
    </row>
    <row r="46" spans="1:9" ht="12" customHeight="1" x14ac:dyDescent="0.2">
      <c r="A46" s="63">
        <v>2018</v>
      </c>
      <c r="B46" s="846">
        <v>7253</v>
      </c>
      <c r="C46" s="846">
        <v>2191</v>
      </c>
      <c r="D46" s="846"/>
      <c r="E46" s="846">
        <v>17228</v>
      </c>
      <c r="F46" s="846">
        <v>13971</v>
      </c>
      <c r="G46" s="846">
        <v>40643</v>
      </c>
    </row>
    <row r="47" spans="1:9" ht="12" customHeight="1" x14ac:dyDescent="0.2">
      <c r="A47" s="63">
        <v>2019</v>
      </c>
      <c r="B47" s="846">
        <v>8200</v>
      </c>
      <c r="C47" s="846">
        <v>3947</v>
      </c>
      <c r="D47" s="846"/>
      <c r="E47" s="846">
        <v>15115</v>
      </c>
      <c r="F47" s="846">
        <v>23992</v>
      </c>
      <c r="G47" s="846">
        <v>51254</v>
      </c>
    </row>
    <row r="48" spans="1:9" ht="12" customHeight="1" x14ac:dyDescent="0.2">
      <c r="A48" s="63">
        <v>2020</v>
      </c>
      <c r="B48" s="846">
        <v>15260</v>
      </c>
      <c r="C48" s="846">
        <v>3687</v>
      </c>
      <c r="D48" s="846"/>
      <c r="E48" s="846">
        <v>16476</v>
      </c>
      <c r="F48" s="846">
        <v>38587</v>
      </c>
      <c r="G48" s="846">
        <v>74010</v>
      </c>
    </row>
    <row r="49" spans="1:7" ht="12" customHeight="1" x14ac:dyDescent="0.2">
      <c r="A49" s="63">
        <v>2021</v>
      </c>
      <c r="B49" s="846">
        <v>24386</v>
      </c>
      <c r="C49" s="846">
        <v>4005</v>
      </c>
      <c r="D49" s="846"/>
      <c r="E49" s="846">
        <v>31369</v>
      </c>
      <c r="F49" s="846">
        <v>49163</v>
      </c>
      <c r="G49" s="846">
        <v>108923</v>
      </c>
    </row>
    <row r="50" spans="1:7" ht="12" customHeight="1" x14ac:dyDescent="0.2">
      <c r="A50" s="63">
        <v>2022</v>
      </c>
      <c r="B50" s="846">
        <v>47193</v>
      </c>
      <c r="C50" s="846">
        <v>6696</v>
      </c>
      <c r="D50" s="846"/>
      <c r="E50" s="846">
        <v>24197</v>
      </c>
      <c r="F50" s="846">
        <v>67557</v>
      </c>
      <c r="G50" s="846">
        <v>145643</v>
      </c>
    </row>
    <row r="51" spans="1:7" ht="12" customHeight="1" x14ac:dyDescent="0.2">
      <c r="A51" s="63" t="s">
        <v>1168</v>
      </c>
      <c r="B51" s="846">
        <v>16638</v>
      </c>
      <c r="C51" s="846">
        <v>3910</v>
      </c>
      <c r="D51" s="846"/>
      <c r="E51" s="846">
        <v>18693</v>
      </c>
      <c r="F51" s="846">
        <v>29569</v>
      </c>
      <c r="G51" s="846">
        <v>68810</v>
      </c>
    </row>
    <row r="52" spans="1:7" ht="12" customHeight="1" x14ac:dyDescent="0.2">
      <c r="A52" s="64" t="s">
        <v>1200</v>
      </c>
      <c r="B52" s="848">
        <v>26171</v>
      </c>
      <c r="C52" s="848" t="s">
        <v>304</v>
      </c>
      <c r="D52" s="848"/>
      <c r="E52" s="848" t="s">
        <v>304</v>
      </c>
      <c r="F52" s="848" t="s">
        <v>304</v>
      </c>
      <c r="G52" s="848" t="s">
        <v>304</v>
      </c>
    </row>
    <row r="53" spans="1:7" ht="12" customHeight="1" x14ac:dyDescent="0.2">
      <c r="A53" s="28" t="s">
        <v>41</v>
      </c>
      <c r="B53" s="44"/>
      <c r="C53" s="44"/>
      <c r="D53" s="44"/>
      <c r="E53" s="44" t="s">
        <v>695</v>
      </c>
      <c r="F53" s="44" t="s">
        <v>408</v>
      </c>
      <c r="G53" s="44"/>
    </row>
    <row r="54" spans="1:7" ht="12" customHeight="1" x14ac:dyDescent="0.2">
      <c r="A54" s="1030" t="s">
        <v>99</v>
      </c>
      <c r="B54" s="1030"/>
      <c r="C54" s="1030"/>
      <c r="D54" s="1030"/>
      <c r="E54" s="1030"/>
      <c r="F54" s="1030"/>
      <c r="G54" s="1030"/>
    </row>
    <row r="55" spans="1:7" ht="12" customHeight="1" x14ac:dyDescent="0.2">
      <c r="A55" s="996" t="s">
        <v>694</v>
      </c>
      <c r="B55" s="1095"/>
      <c r="C55" s="1095"/>
      <c r="D55" s="1095"/>
      <c r="E55" s="1095"/>
      <c r="F55" s="1095"/>
      <c r="G55" s="1095"/>
    </row>
    <row r="56" spans="1:7" ht="12" customHeight="1" x14ac:dyDescent="0.2">
      <c r="A56" s="1095"/>
      <c r="B56" s="1095"/>
      <c r="C56" s="1095"/>
      <c r="D56" s="1095"/>
      <c r="E56" s="1095"/>
      <c r="F56" s="1095"/>
      <c r="G56" s="1095"/>
    </row>
    <row r="57" spans="1:7" ht="12" customHeight="1" x14ac:dyDescent="0.2">
      <c r="A57" s="1000" t="s">
        <v>1124</v>
      </c>
      <c r="B57" s="1000"/>
      <c r="C57" s="1000"/>
      <c r="D57" s="1000"/>
      <c r="E57" s="1000"/>
      <c r="F57" s="1000"/>
      <c r="G57" s="1000"/>
    </row>
    <row r="58" spans="1:7" ht="12" customHeight="1" x14ac:dyDescent="0.2">
      <c r="A58" s="1000" t="s">
        <v>356</v>
      </c>
      <c r="B58" s="1000"/>
      <c r="C58" s="1000"/>
      <c r="D58" s="1000"/>
      <c r="E58" s="1000"/>
      <c r="F58" s="1000"/>
      <c r="G58" s="1000"/>
    </row>
    <row r="59" spans="1:7" ht="12" customHeight="1" x14ac:dyDescent="0.2">
      <c r="A59" s="1000" t="s">
        <v>180</v>
      </c>
      <c r="B59" s="1000"/>
      <c r="C59" s="1000"/>
      <c r="D59" s="1000"/>
      <c r="E59" s="1000"/>
      <c r="F59" s="1000"/>
      <c r="G59" s="1000"/>
    </row>
    <row r="60" spans="1:7" ht="12" customHeight="1" x14ac:dyDescent="0.2">
      <c r="A60" s="1000" t="s">
        <v>1100</v>
      </c>
      <c r="B60" s="1000"/>
      <c r="C60" s="1000"/>
      <c r="D60" s="1000"/>
      <c r="E60" s="1000"/>
      <c r="F60" s="1000"/>
      <c r="G60" s="1000"/>
    </row>
    <row r="62" spans="1:7" ht="12" customHeight="1" x14ac:dyDescent="0.25">
      <c r="E62"/>
    </row>
    <row r="65" spans="1:7" s="315" customFormat="1" ht="12" customHeight="1" x14ac:dyDescent="0.2">
      <c r="A65" s="274"/>
      <c r="B65" s="275"/>
      <c r="C65" s="275"/>
      <c r="D65" s="275"/>
      <c r="E65" s="275"/>
      <c r="F65" s="275"/>
      <c r="G65" s="275"/>
    </row>
    <row r="81" spans="1:7" ht="12" customHeight="1" x14ac:dyDescent="0.2">
      <c r="A81" s="1000" t="s">
        <v>73</v>
      </c>
      <c r="B81" s="1000"/>
      <c r="C81" s="1000"/>
      <c r="D81" s="1000"/>
      <c r="E81" s="1000"/>
      <c r="F81" s="1000"/>
      <c r="G81" s="1000"/>
    </row>
    <row r="82" spans="1:7" ht="12" customHeight="1" x14ac:dyDescent="0.2">
      <c r="A82" s="416"/>
      <c r="B82" s="1035" t="s">
        <v>94</v>
      </c>
      <c r="C82" s="1035"/>
      <c r="D82" s="417"/>
      <c r="E82" s="1035" t="s">
        <v>205</v>
      </c>
      <c r="F82" s="1035"/>
      <c r="G82" s="1033" t="s">
        <v>102</v>
      </c>
    </row>
    <row r="83" spans="1:7" ht="12" customHeight="1" x14ac:dyDescent="0.2">
      <c r="A83" s="397" t="s">
        <v>171</v>
      </c>
      <c r="B83" s="69" t="s">
        <v>95</v>
      </c>
      <c r="C83" s="395" t="s">
        <v>98</v>
      </c>
      <c r="D83" s="2"/>
      <c r="E83" s="395" t="s">
        <v>100</v>
      </c>
      <c r="F83" s="395" t="s">
        <v>37</v>
      </c>
      <c r="G83" s="1032"/>
    </row>
    <row r="84" spans="1:7" ht="12" customHeight="1" x14ac:dyDescent="0.2">
      <c r="A84" s="90" t="s">
        <v>177</v>
      </c>
      <c r="B84" s="44">
        <f>AVERAGE(B4:B8)</f>
        <v>15031.2</v>
      </c>
      <c r="C84" s="44">
        <f>AVERAGE(C4:C8)</f>
        <v>2842.2</v>
      </c>
      <c r="D84" s="44"/>
      <c r="E84" s="44">
        <f>AVERAGE(E4:E8)</f>
        <v>5800</v>
      </c>
      <c r="F84" s="44">
        <f>AVERAGE(F4:F8)</f>
        <v>14327.6</v>
      </c>
      <c r="G84" s="44">
        <f>AVERAGE(G4:G8)</f>
        <v>38001</v>
      </c>
    </row>
    <row r="85" spans="1:7" ht="12" customHeight="1" x14ac:dyDescent="0.2">
      <c r="A85" s="90" t="s">
        <v>178</v>
      </c>
      <c r="B85" s="44">
        <f>AVERAGE(B9:B13)</f>
        <v>39007.199999999997</v>
      </c>
      <c r="C85" s="44">
        <f>AVERAGE(C9:C13)</f>
        <v>2180.6</v>
      </c>
      <c r="D85" s="44"/>
      <c r="E85" s="44">
        <v>3567</v>
      </c>
      <c r="F85" s="44">
        <f>AVERAGE(F9:F13)</f>
        <v>26640.400000000001</v>
      </c>
      <c r="G85" s="44">
        <f>AVERAGE(G9:G13)</f>
        <v>69968.399999999994</v>
      </c>
    </row>
    <row r="86" spans="1:7" ht="12" customHeight="1" x14ac:dyDescent="0.2">
      <c r="A86" s="90" t="s">
        <v>179</v>
      </c>
      <c r="B86" s="44">
        <f>AVERAGE(B14:B18)</f>
        <v>68969</v>
      </c>
      <c r="C86" s="44">
        <f>AVERAGE(C14:C18)</f>
        <v>2591.4</v>
      </c>
      <c r="D86" s="44"/>
      <c r="E86" s="44" t="s">
        <v>304</v>
      </c>
      <c r="F86" s="44">
        <f>AVERAGE(F14:F18)</f>
        <v>35810.800000000003</v>
      </c>
      <c r="G86" s="44">
        <f>AVERAGE(G14:G18)</f>
        <v>107371.2</v>
      </c>
    </row>
    <row r="87" spans="1:7" ht="12" customHeight="1" x14ac:dyDescent="0.2">
      <c r="A87" s="90" t="s">
        <v>237</v>
      </c>
      <c r="B87" s="44">
        <f>AVERAGE(B19:B23)</f>
        <v>34254.800000000003</v>
      </c>
      <c r="C87" s="44">
        <f>AVERAGE(C19:C23)</f>
        <v>2802</v>
      </c>
      <c r="D87" s="44"/>
      <c r="E87" s="44">
        <v>4582</v>
      </c>
      <c r="F87" s="44">
        <f>AVERAGE(F19:F23)</f>
        <v>27205.200000000001</v>
      </c>
      <c r="G87" s="44">
        <f>AVERAGE(G19:G23)</f>
        <v>65178.400000000001</v>
      </c>
    </row>
    <row r="88" spans="1:7" ht="12" customHeight="1" x14ac:dyDescent="0.2">
      <c r="A88" s="63" t="s">
        <v>375</v>
      </c>
      <c r="B88" s="44">
        <f>AVERAGE(B24:B28)</f>
        <v>13756.4</v>
      </c>
      <c r="C88" s="44">
        <f t="shared" ref="C88:G88" si="1">AVERAGE(C24:C28)</f>
        <v>2065.1999999999998</v>
      </c>
      <c r="D88" s="44"/>
      <c r="E88" s="44">
        <f t="shared" si="1"/>
        <v>21166.799999999999</v>
      </c>
      <c r="F88" s="44">
        <f t="shared" si="1"/>
        <v>22531</v>
      </c>
      <c r="G88" s="44">
        <f t="shared" si="1"/>
        <v>59519.4</v>
      </c>
    </row>
    <row r="89" spans="1:7" ht="12" customHeight="1" x14ac:dyDescent="0.2">
      <c r="A89" s="63" t="s">
        <v>424</v>
      </c>
      <c r="B89" s="44">
        <f>AVERAGE(B29:B33)</f>
        <v>44656</v>
      </c>
      <c r="C89" s="44">
        <f t="shared" ref="C89:G89" si="2">AVERAGE(C29:C33)</f>
        <v>4694.6000000000004</v>
      </c>
      <c r="D89" s="44"/>
      <c r="E89" s="44">
        <f t="shared" si="2"/>
        <v>51113.599999999999</v>
      </c>
      <c r="F89" s="44">
        <f t="shared" si="2"/>
        <v>49171.199999999997</v>
      </c>
      <c r="G89" s="44">
        <f t="shared" si="2"/>
        <v>149635.4</v>
      </c>
    </row>
    <row r="90" spans="1:7" ht="12" customHeight="1" x14ac:dyDescent="0.2">
      <c r="A90" s="63" t="s">
        <v>1117</v>
      </c>
      <c r="B90" s="44">
        <f>AVERAGE(B34:B38)</f>
        <v>29765</v>
      </c>
      <c r="C90" s="44">
        <f t="shared" ref="C90:G90" si="3">AVERAGE(C34:C38)</f>
        <v>2901.4</v>
      </c>
      <c r="D90" s="44"/>
      <c r="E90" s="44">
        <f t="shared" si="3"/>
        <v>37277.285714285717</v>
      </c>
      <c r="F90" s="44">
        <f t="shared" si="3"/>
        <v>16952</v>
      </c>
      <c r="G90" s="44">
        <f t="shared" si="3"/>
        <v>86895.8</v>
      </c>
    </row>
    <row r="91" spans="1:7" ht="12" customHeight="1" x14ac:dyDescent="0.2">
      <c r="A91" s="63">
        <v>2011</v>
      </c>
      <c r="B91" s="44">
        <f t="shared" ref="B91:C102" si="4">B39</f>
        <v>47985</v>
      </c>
      <c r="C91" s="44">
        <f t="shared" si="4"/>
        <v>5717</v>
      </c>
      <c r="D91" s="44"/>
      <c r="E91" s="44">
        <f t="shared" ref="E91:G102" si="5">E39</f>
        <v>31737</v>
      </c>
      <c r="F91" s="44">
        <f t="shared" si="5"/>
        <v>22022</v>
      </c>
      <c r="G91" s="44">
        <f t="shared" si="5"/>
        <v>107461</v>
      </c>
    </row>
    <row r="92" spans="1:7" ht="12" customHeight="1" x14ac:dyDescent="0.2">
      <c r="A92" s="63">
        <v>2012</v>
      </c>
      <c r="B92" s="44">
        <f t="shared" si="4"/>
        <v>25783</v>
      </c>
      <c r="C92" s="44">
        <f t="shared" si="4"/>
        <v>5052</v>
      </c>
      <c r="D92" s="44"/>
      <c r="E92" s="44">
        <f t="shared" si="5"/>
        <v>20412</v>
      </c>
      <c r="F92" s="44">
        <f t="shared" si="5"/>
        <v>14609</v>
      </c>
      <c r="G92" s="44">
        <f t="shared" si="5"/>
        <v>65856</v>
      </c>
    </row>
    <row r="93" spans="1:7" ht="12" customHeight="1" x14ac:dyDescent="0.2">
      <c r="A93" s="63">
        <v>2013</v>
      </c>
      <c r="B93" s="44">
        <f t="shared" si="4"/>
        <v>11560</v>
      </c>
      <c r="C93" s="44">
        <f t="shared" si="4"/>
        <v>4225</v>
      </c>
      <c r="D93" s="44"/>
      <c r="E93" s="44">
        <f t="shared" si="5"/>
        <v>26302.999999999996</v>
      </c>
      <c r="F93" s="44">
        <f t="shared" si="5"/>
        <v>13490</v>
      </c>
      <c r="G93" s="44">
        <f t="shared" si="5"/>
        <v>55578</v>
      </c>
    </row>
    <row r="94" spans="1:7" ht="12" customHeight="1" x14ac:dyDescent="0.2">
      <c r="A94" s="63">
        <v>2014</v>
      </c>
      <c r="B94" s="44">
        <f t="shared" si="4"/>
        <v>77475</v>
      </c>
      <c r="C94" s="44">
        <f t="shared" si="4"/>
        <v>21221</v>
      </c>
      <c r="D94" s="44"/>
      <c r="E94" s="44">
        <f t="shared" si="5"/>
        <v>59569</v>
      </c>
      <c r="F94" s="44">
        <f t="shared" si="5"/>
        <v>83059</v>
      </c>
      <c r="G94" s="44">
        <f t="shared" si="5"/>
        <v>241324</v>
      </c>
    </row>
    <row r="95" spans="1:7" ht="12" customHeight="1" x14ac:dyDescent="0.2">
      <c r="A95" s="63">
        <v>2015</v>
      </c>
      <c r="B95" s="44">
        <f t="shared" si="4"/>
        <v>1926</v>
      </c>
      <c r="C95" s="44">
        <f t="shared" si="4"/>
        <v>11106</v>
      </c>
      <c r="D95" s="44"/>
      <c r="E95" s="44">
        <f t="shared" si="5"/>
        <v>17086</v>
      </c>
      <c r="F95" s="44">
        <f t="shared" si="5"/>
        <v>21296</v>
      </c>
      <c r="G95" s="44">
        <f t="shared" si="5"/>
        <v>51414</v>
      </c>
    </row>
    <row r="96" spans="1:7" ht="12" customHeight="1" x14ac:dyDescent="0.2">
      <c r="A96" s="63">
        <v>2016</v>
      </c>
      <c r="B96" s="44">
        <f t="shared" si="4"/>
        <v>19324</v>
      </c>
      <c r="C96" s="44">
        <f t="shared" si="4"/>
        <v>5239</v>
      </c>
      <c r="D96" s="44"/>
      <c r="E96" s="44">
        <f t="shared" si="5"/>
        <v>30667</v>
      </c>
      <c r="F96" s="44">
        <f t="shared" si="5"/>
        <v>21866</v>
      </c>
      <c r="G96" s="44">
        <f t="shared" si="5"/>
        <v>77096</v>
      </c>
    </row>
    <row r="97" spans="1:9" ht="12" customHeight="1" x14ac:dyDescent="0.2">
      <c r="A97" s="63">
        <v>2017</v>
      </c>
      <c r="B97" s="44">
        <f t="shared" si="4"/>
        <v>4615</v>
      </c>
      <c r="C97" s="44">
        <f t="shared" si="4"/>
        <v>3200</v>
      </c>
      <c r="D97" s="44"/>
      <c r="E97" s="44">
        <f t="shared" si="5"/>
        <v>11379</v>
      </c>
      <c r="F97" s="44">
        <f t="shared" si="5"/>
        <v>6743</v>
      </c>
      <c r="G97" s="44">
        <f t="shared" si="5"/>
        <v>25937</v>
      </c>
    </row>
    <row r="98" spans="1:9" ht="12" customHeight="1" x14ac:dyDescent="0.2">
      <c r="A98" s="63">
        <v>2018</v>
      </c>
      <c r="B98" s="44">
        <f t="shared" si="4"/>
        <v>7253</v>
      </c>
      <c r="C98" s="44">
        <f t="shared" si="4"/>
        <v>2191</v>
      </c>
      <c r="D98" s="44"/>
      <c r="E98" s="44">
        <f t="shared" si="5"/>
        <v>17228</v>
      </c>
      <c r="F98" s="44">
        <f t="shared" si="5"/>
        <v>13971</v>
      </c>
      <c r="G98" s="44">
        <f t="shared" si="5"/>
        <v>40643</v>
      </c>
    </row>
    <row r="99" spans="1:9" ht="12" customHeight="1" x14ac:dyDescent="0.2">
      <c r="A99" s="63">
        <v>2019</v>
      </c>
      <c r="B99" s="44">
        <f t="shared" si="4"/>
        <v>8200</v>
      </c>
      <c r="C99" s="44">
        <f t="shared" si="4"/>
        <v>3947</v>
      </c>
      <c r="D99" s="44"/>
      <c r="E99" s="44">
        <f t="shared" si="5"/>
        <v>15115</v>
      </c>
      <c r="F99" s="44">
        <f t="shared" si="5"/>
        <v>23992</v>
      </c>
      <c r="G99" s="44">
        <f t="shared" si="5"/>
        <v>51254</v>
      </c>
    </row>
    <row r="100" spans="1:9" ht="12" customHeight="1" x14ac:dyDescent="0.2">
      <c r="A100" s="63">
        <v>2020</v>
      </c>
      <c r="B100" s="44">
        <f t="shared" si="4"/>
        <v>15260</v>
      </c>
      <c r="C100" s="44">
        <f t="shared" si="4"/>
        <v>3687</v>
      </c>
      <c r="D100" s="44"/>
      <c r="E100" s="44">
        <f t="shared" si="5"/>
        <v>16476</v>
      </c>
      <c r="F100" s="44">
        <f t="shared" si="5"/>
        <v>38587</v>
      </c>
      <c r="G100" s="44">
        <f t="shared" si="5"/>
        <v>74010</v>
      </c>
    </row>
    <row r="101" spans="1:9" ht="12" customHeight="1" x14ac:dyDescent="0.2">
      <c r="A101" s="63">
        <v>2021</v>
      </c>
      <c r="B101" s="44">
        <f t="shared" si="4"/>
        <v>24386</v>
      </c>
      <c r="C101" s="44">
        <f t="shared" si="4"/>
        <v>4005</v>
      </c>
      <c r="D101" s="44"/>
      <c r="E101" s="44">
        <f t="shared" si="5"/>
        <v>31369</v>
      </c>
      <c r="F101" s="44">
        <f t="shared" si="5"/>
        <v>49163</v>
      </c>
      <c r="G101" s="44">
        <f t="shared" si="5"/>
        <v>108923</v>
      </c>
    </row>
    <row r="102" spans="1:9" ht="12" customHeight="1" x14ac:dyDescent="0.2">
      <c r="A102" s="63">
        <v>2022</v>
      </c>
      <c r="B102" s="44">
        <f t="shared" si="4"/>
        <v>47193</v>
      </c>
      <c r="C102" s="44">
        <f t="shared" si="4"/>
        <v>6696</v>
      </c>
      <c r="D102" s="44"/>
      <c r="E102" s="44">
        <f t="shared" si="5"/>
        <v>24197</v>
      </c>
      <c r="F102" s="44">
        <f t="shared" si="5"/>
        <v>67557</v>
      </c>
      <c r="G102" s="44">
        <f t="shared" si="5"/>
        <v>145643</v>
      </c>
    </row>
    <row r="103" spans="1:9" ht="12" customHeight="1" x14ac:dyDescent="0.2">
      <c r="A103" s="63" t="s">
        <v>1168</v>
      </c>
      <c r="B103" s="44">
        <f t="shared" ref="B103:C104" si="6">B51</f>
        <v>16638</v>
      </c>
      <c r="C103" s="44">
        <f t="shared" si="6"/>
        <v>3910</v>
      </c>
      <c r="D103" s="44"/>
      <c r="E103" s="44">
        <f>E51</f>
        <v>18693</v>
      </c>
      <c r="F103" s="44">
        <f t="shared" ref="F103:G104" si="7">F51</f>
        <v>29569</v>
      </c>
      <c r="G103" s="44">
        <f t="shared" si="7"/>
        <v>68810</v>
      </c>
    </row>
    <row r="104" spans="1:9" ht="12" customHeight="1" x14ac:dyDescent="0.2">
      <c r="A104" s="64" t="s">
        <v>1200</v>
      </c>
      <c r="B104" s="45">
        <f t="shared" si="6"/>
        <v>26171</v>
      </c>
      <c r="C104" s="45" t="str">
        <f t="shared" si="6"/>
        <v>NA</v>
      </c>
      <c r="D104" s="45"/>
      <c r="E104" s="45" t="str">
        <f>E52</f>
        <v>NA</v>
      </c>
      <c r="F104" s="45" t="str">
        <f t="shared" si="7"/>
        <v>NA</v>
      </c>
      <c r="G104" s="45" t="str">
        <f t="shared" si="7"/>
        <v>NA</v>
      </c>
    </row>
    <row r="105" spans="1:9" ht="12" customHeight="1" x14ac:dyDescent="0.2">
      <c r="A105" s="28" t="s">
        <v>41</v>
      </c>
      <c r="B105" s="418"/>
      <c r="C105" s="418"/>
      <c r="D105" s="418"/>
      <c r="E105" s="231" t="s">
        <v>695</v>
      </c>
      <c r="F105" s="231" t="s">
        <v>408</v>
      </c>
      <c r="G105" s="418"/>
    </row>
    <row r="106" spans="1:9" ht="12" customHeight="1" x14ac:dyDescent="0.2">
      <c r="A106" s="1030" t="str">
        <f>A54</f>
        <v>a/  Adults.  Sport catch since 1991 includes marine areas within Williapa Bay (e.g., Washaway Beach).</v>
      </c>
      <c r="B106" s="1030"/>
      <c r="C106" s="1030"/>
      <c r="D106" s="1030"/>
      <c r="E106" s="1030"/>
      <c r="F106" s="1030"/>
      <c r="G106" s="1030"/>
    </row>
    <row r="107" spans="1:9" ht="12" customHeight="1" x14ac:dyDescent="0.2">
      <c r="A107" s="996" t="str">
        <f>A55</f>
        <v>b/  Natural spawning escapement estimates were not made in 1984-1994; estimates in 1996, 1997, and 1998 do not include adult fish released upstream of hatchery racks.  Estimates from 1996 to present include both wild and naturally spawing hatchery fish.</v>
      </c>
      <c r="B107" s="1095"/>
      <c r="C107" s="1095"/>
      <c r="D107" s="1095"/>
      <c r="E107" s="1095"/>
      <c r="F107" s="1095"/>
      <c r="G107" s="1095"/>
    </row>
    <row r="108" spans="1:9" ht="12" customHeight="1" x14ac:dyDescent="0.2">
      <c r="A108" s="1095"/>
      <c r="B108" s="1095"/>
      <c r="C108" s="1095"/>
      <c r="D108" s="1095"/>
      <c r="E108" s="1095"/>
      <c r="F108" s="1095"/>
      <c r="G108" s="1095"/>
    </row>
    <row r="109" spans="1:9" ht="12" customHeight="1" x14ac:dyDescent="0.2">
      <c r="A109" s="1000" t="str">
        <f>A57</f>
        <v>c/  Hatchery rack number includes fish released upstream until 2009.</v>
      </c>
      <c r="B109" s="1000"/>
      <c r="C109" s="1000"/>
      <c r="D109" s="1000"/>
      <c r="E109" s="1000"/>
      <c r="F109" s="1000"/>
      <c r="G109" s="1000"/>
    </row>
    <row r="110" spans="1:9" ht="12" customHeight="1" x14ac:dyDescent="0.2">
      <c r="A110" s="1000" t="str">
        <f>A58</f>
        <v>d/  Does not include natural spawning escapement between 1984 and 1994.</v>
      </c>
      <c r="B110" s="1000"/>
      <c r="C110" s="1000"/>
      <c r="D110" s="1000"/>
      <c r="E110" s="1000"/>
      <c r="F110" s="1000"/>
      <c r="G110" s="1000"/>
    </row>
    <row r="111" spans="1:9" ht="12" customHeight="1" x14ac:dyDescent="0.2">
      <c r="A111" s="1000" t="str">
        <f>A59</f>
        <v>e/  Preliminary.</v>
      </c>
      <c r="B111" s="1000"/>
      <c r="C111" s="1000"/>
      <c r="D111" s="1000"/>
      <c r="E111" s="1000"/>
      <c r="F111" s="1000"/>
      <c r="G111" s="1000"/>
    </row>
    <row r="112" spans="1:9" ht="12" customHeight="1" x14ac:dyDescent="0.2">
      <c r="A112" s="1000" t="str">
        <f>A60</f>
        <v>f/  Willapa Bay coho were added to the FMP in 2011; the STT finalized the new FMP goal for use beginning in 2016.</v>
      </c>
      <c r="B112" s="1000"/>
      <c r="C112" s="1000"/>
      <c r="D112" s="1000"/>
      <c r="E112" s="1000"/>
      <c r="F112" s="1000"/>
      <c r="G112" s="1000"/>
      <c r="I112" s="123" t="s">
        <v>689</v>
      </c>
    </row>
  </sheetData>
  <customSheetViews>
    <customSheetView guid="{951E20F6-66AF-4739-924D-9C0B166AA065}" showPageBreaks="1" showGridLines="0" showRuler="0">
      <pane ySplit="3" topLeftCell="A4" activePane="bottomLeft" state="frozen"/>
      <selection pane="bottomLeft" activeCell="A4" sqref="A4"/>
      <pageMargins left="1" right="1" top="1" bottom="1" header="0.5" footer="0.5"/>
      <pageSetup orientation="landscape" r:id="rId1"/>
      <headerFooter alignWithMargins="0"/>
    </customSheetView>
    <customSheetView guid="{56968ECB-F4FE-477A-8A39-9E820F23F3B6}" showGridLines="0">
      <pane ySplit="3" topLeftCell="A9" activePane="bottomLeft" state="frozen"/>
      <selection pane="bottomLeft" activeCell="A4" sqref="A4:H38"/>
      <pageMargins left="1" right="1" top="1" bottom="1" header="0.5" footer="0.5"/>
      <pageSetup orientation="landscape" r:id="rId2"/>
      <headerFooter alignWithMargins="0"/>
    </customSheetView>
    <customSheetView guid="{8B1E0859-77EF-4DDB-A81F-104DBA348B31}" showPageBreaks="1" showGridLines="0" printArea="1">
      <pane ySplit="3" topLeftCell="A102" activePane="bottomLeft" state="frozen"/>
      <selection pane="bottomLeft" activeCell="I24" sqref="I24"/>
      <pageMargins left="1" right="1" top="1" bottom="1" header="0.5" footer="0.5"/>
      <pageSetup orientation="landscape" r:id="rId3"/>
      <headerFooter alignWithMargins="0"/>
    </customSheetView>
    <customSheetView guid="{5AF37BD3-DE11-4EB0-B468-40F0C613EAAC}" showPageBreaks="1" showGridLines="0" showRuler="0">
      <pane ySplit="3" topLeftCell="A82" activePane="bottomLeft" state="frozen"/>
      <selection pane="bottomLeft" activeCell="M101" sqref="M101"/>
      <pageMargins left="1" right="1" top="1" bottom="1" header="0.5" footer="0.5"/>
      <pageSetup orientation="landscape" r:id="rId4"/>
      <headerFooter alignWithMargins="0"/>
    </customSheetView>
    <customSheetView guid="{4E64E44E-C413-40AC-A3E9-46A65E2E50C1}" showPageBreaks="1" showGridLines="0" printArea="1" showRuler="0">
      <pane ySplit="3" topLeftCell="A4" activePane="bottomLeft" state="frozen"/>
      <selection pane="bottomLeft" activeCell="A28" sqref="A28:G34"/>
      <pageMargins left="1" right="1" top="1" bottom="1" header="0.5" footer="0.5"/>
      <pageSetup orientation="landscape" r:id="rId5"/>
      <headerFooter alignWithMargins="0"/>
    </customSheetView>
    <customSheetView guid="{CBDD6A68-2B40-41C7-BE8F-235A878832D4}" showGridLines="0" showRuler="0">
      <pane ySplit="3" topLeftCell="A4" activePane="bottomLeft" state="frozen"/>
      <selection pane="bottomLeft" activeCell="I15" sqref="I15"/>
      <pageMargins left="1" right="1" top="1" bottom="1" header="0.5" footer="0.5"/>
      <pageSetup orientation="landscape" r:id="rId6"/>
      <headerFooter alignWithMargins="0"/>
    </customSheetView>
    <customSheetView guid="{1BB9C890-5E21-46C2-BAFE-D361E72979A8}" showPageBreaks="1" showGridLines="0" printArea="1" showRuler="0">
      <pane ySplit="3" topLeftCell="A4" activePane="bottomLeft" state="frozen"/>
      <selection pane="bottomLeft" activeCell="I15" sqref="I15"/>
      <pageMargins left="1" right="1" top="1" bottom="1" header="0.5" footer="0.5"/>
      <pageSetup orientation="landscape" r:id="rId7"/>
      <headerFooter alignWithMargins="0"/>
    </customSheetView>
    <customSheetView guid="{622B48C2-7B56-4B1F-A7B4-4660CCA8C989}" showPageBreaks="1" showGridLines="0" printArea="1" showRuler="0">
      <pane ySplit="3" topLeftCell="A98" activePane="bottomLeft" state="frozen"/>
      <selection pane="bottomLeft" activeCell="H37" sqref="A37:IV37"/>
      <pageMargins left="1" right="1" top="1" bottom="1" header="0.5" footer="0.5"/>
      <pageSetup orientation="landscape"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1" header="0.5" footer="0.5"/>
      <pageSetup orientation="landscape" r:id="rId9"/>
      <headerFooter alignWithMargins="0"/>
    </customSheetView>
    <customSheetView guid="{CD5E8C7E-750A-46DA-942B-F5133C1E4099}" showPageBreaks="1" showGridLines="0" printArea="1" showRuler="0">
      <pane ySplit="3" topLeftCell="A91" activePane="bottomLeft" state="frozen"/>
      <selection pane="bottomLeft" activeCell="A101" sqref="A101:H128"/>
      <pageMargins left="1" right="1" top="1" bottom="1" header="0.5" footer="0.5"/>
      <pageSetup orientation="landscape" r:id="rId10"/>
      <headerFooter alignWithMargins="0"/>
    </customSheetView>
    <customSheetView guid="{5AE94949-FC73-44C2-96F8-94154186EF22}" showPageBreaks="1" showGridLines="0" printArea="1" showRuler="0">
      <pane ySplit="3" topLeftCell="A97" activePane="bottomLeft" state="frozen"/>
      <selection pane="bottomLeft" activeCell="J116" sqref="J116"/>
      <pageMargins left="1" right="1" top="1" bottom="1" header="0.5" footer="0.5"/>
      <pageSetup orientation="landscape"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1" header="0.5" footer="0.5"/>
      <pageSetup orientation="landscape" r:id="rId12"/>
      <headerFooter alignWithMargins="0"/>
    </customSheetView>
    <customSheetView guid="{EF5D9E67-CDBC-4DA7-AF4B-457CDBE1825C}" showGridLines="0" printArea="1">
      <pane ySplit="3" topLeftCell="A4" activePane="bottomLeft" state="frozen"/>
      <selection pane="bottomLeft" activeCell="H34" sqref="H34"/>
      <pageMargins left="1" right="1" top="1" bottom="1" header="0.5" footer="0.5"/>
      <pageSetup orientation="landscape" r:id="rId13"/>
      <headerFooter alignWithMargins="0"/>
    </customSheetView>
  </customSheetViews>
  <mergeCells count="20">
    <mergeCell ref="A54:G54"/>
    <mergeCell ref="A1:G1"/>
    <mergeCell ref="B2:C2"/>
    <mergeCell ref="E2:F2"/>
    <mergeCell ref="G2:G3"/>
    <mergeCell ref="A55:G56"/>
    <mergeCell ref="A112:G112"/>
    <mergeCell ref="A111:G111"/>
    <mergeCell ref="A106:G106"/>
    <mergeCell ref="A109:G109"/>
    <mergeCell ref="A110:G110"/>
    <mergeCell ref="A81:G81"/>
    <mergeCell ref="B82:C82"/>
    <mergeCell ref="A57:G57"/>
    <mergeCell ref="A58:G58"/>
    <mergeCell ref="A60:G60"/>
    <mergeCell ref="E82:F82"/>
    <mergeCell ref="G82:G83"/>
    <mergeCell ref="A59:G59"/>
    <mergeCell ref="A107:G108"/>
  </mergeCells>
  <phoneticPr fontId="0" type="noConversion"/>
  <pageMargins left="1" right="1" top="1" bottom="1" header="0.5" footer="0.5"/>
  <pageSetup orientation="landscape" r:id="rId1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L202"/>
  <sheetViews>
    <sheetView showGridLines="0" topLeftCell="A137" zoomScale="115" zoomScaleNormal="115" zoomScaleSheetLayoutView="85" workbookViewId="0">
      <selection activeCell="N135" sqref="N135"/>
    </sheetView>
  </sheetViews>
  <sheetFormatPr defaultColWidth="9.109375" defaultRowHeight="12" customHeight="1" x14ac:dyDescent="0.2"/>
  <cols>
    <col min="1" max="1" width="13.33203125" style="63" customWidth="1"/>
    <col min="2" max="5" width="10.6640625" style="9" customWidth="1"/>
    <col min="6" max="6" width="10.6640625" style="7" customWidth="1"/>
    <col min="7" max="7" width="8.33203125" style="85" bestFit="1" customWidth="1"/>
    <col min="8" max="8" width="10.6640625" style="10" customWidth="1"/>
    <col min="9" max="9" width="8.5546875" style="9" customWidth="1"/>
    <col min="10" max="10" width="1.5546875" style="123" customWidth="1"/>
    <col min="11" max="11" width="3.6640625" style="123" customWidth="1"/>
    <col min="12" max="16384" width="9.109375" style="123"/>
  </cols>
  <sheetData>
    <row r="1" spans="1:38" ht="12" customHeight="1" x14ac:dyDescent="0.2">
      <c r="A1" s="1101" t="s">
        <v>382</v>
      </c>
      <c r="B1" s="1101"/>
      <c r="C1" s="1101"/>
      <c r="D1" s="1101"/>
      <c r="E1" s="1101"/>
      <c r="F1" s="1101"/>
      <c r="G1" s="1101"/>
      <c r="H1" s="1101"/>
      <c r="I1" s="1101"/>
      <c r="J1" s="1101"/>
    </row>
    <row r="2" spans="1:38" ht="12" customHeight="1" x14ac:dyDescent="0.25">
      <c r="C2" s="1099" t="s">
        <v>94</v>
      </c>
      <c r="D2" s="1099"/>
      <c r="E2" s="1099"/>
      <c r="F2" s="1099"/>
      <c r="AG2"/>
      <c r="AH2"/>
      <c r="AI2"/>
      <c r="AJ2"/>
      <c r="AK2"/>
      <c r="AL2"/>
    </row>
    <row r="3" spans="1:38" ht="12" customHeight="1" x14ac:dyDescent="0.25">
      <c r="A3" s="1009" t="s">
        <v>171</v>
      </c>
      <c r="B3" s="1097" t="s">
        <v>103</v>
      </c>
      <c r="C3" s="1102" t="s">
        <v>1078</v>
      </c>
      <c r="D3" s="1097" t="s">
        <v>108</v>
      </c>
      <c r="E3" s="1097" t="s">
        <v>105</v>
      </c>
      <c r="F3" s="10"/>
      <c r="G3" s="1100" t="s">
        <v>205</v>
      </c>
      <c r="H3" s="1100"/>
      <c r="I3" s="1097" t="s">
        <v>111</v>
      </c>
      <c r="J3" s="1097"/>
      <c r="AG3"/>
      <c r="AH3"/>
      <c r="AI3"/>
      <c r="AJ3"/>
      <c r="AK3"/>
      <c r="AL3"/>
    </row>
    <row r="4" spans="1:38" ht="12" customHeight="1" x14ac:dyDescent="0.2">
      <c r="A4" s="1029"/>
      <c r="B4" s="1098"/>
      <c r="C4" s="1103"/>
      <c r="D4" s="1098"/>
      <c r="E4" s="1098"/>
      <c r="F4" s="393" t="s">
        <v>98</v>
      </c>
      <c r="G4" s="806" t="s">
        <v>100</v>
      </c>
      <c r="H4" s="394" t="s">
        <v>37</v>
      </c>
      <c r="I4" s="1098"/>
      <c r="J4" s="1098"/>
    </row>
    <row r="5" spans="1:38" ht="12" customHeight="1" x14ac:dyDescent="0.2">
      <c r="A5" s="1077" t="s">
        <v>261</v>
      </c>
      <c r="B5" s="1077"/>
      <c r="C5" s="1077"/>
      <c r="D5" s="1077"/>
      <c r="E5" s="1077"/>
      <c r="F5" s="1077"/>
      <c r="G5" s="1077"/>
      <c r="H5" s="1077"/>
      <c r="I5" s="1077"/>
    </row>
    <row r="6" spans="1:38" ht="12" customHeight="1" x14ac:dyDescent="0.2">
      <c r="A6" s="90">
        <v>1976</v>
      </c>
      <c r="B6" s="144" t="s">
        <v>185</v>
      </c>
      <c r="C6" s="144" t="s">
        <v>185</v>
      </c>
      <c r="D6" s="144" t="s">
        <v>185</v>
      </c>
      <c r="E6" s="144">
        <v>587</v>
      </c>
      <c r="F6" s="144" t="s">
        <v>31</v>
      </c>
      <c r="G6" s="37">
        <v>600</v>
      </c>
      <c r="H6" s="144" t="s">
        <v>185</v>
      </c>
      <c r="I6" s="37">
        <f t="shared" ref="I6:I39" si="0">SUM(B6:H6)</f>
        <v>1187</v>
      </c>
    </row>
    <row r="7" spans="1:38" ht="12" customHeight="1" x14ac:dyDescent="0.2">
      <c r="A7" s="90">
        <v>1977</v>
      </c>
      <c r="B7" s="144" t="s">
        <v>185</v>
      </c>
      <c r="C7" s="144" t="s">
        <v>185</v>
      </c>
      <c r="D7" s="144" t="s">
        <v>185</v>
      </c>
      <c r="E7" s="144">
        <v>587</v>
      </c>
      <c r="F7" s="144" t="s">
        <v>31</v>
      </c>
      <c r="G7" s="37">
        <v>600</v>
      </c>
      <c r="H7" s="144" t="s">
        <v>185</v>
      </c>
      <c r="I7" s="37">
        <f t="shared" si="0"/>
        <v>1187</v>
      </c>
    </row>
    <row r="8" spans="1:38" ht="12" customHeight="1" x14ac:dyDescent="0.2">
      <c r="A8" s="90">
        <v>1978</v>
      </c>
      <c r="B8" s="144" t="s">
        <v>185</v>
      </c>
      <c r="C8" s="144" t="s">
        <v>185</v>
      </c>
      <c r="D8" s="144" t="s">
        <v>185</v>
      </c>
      <c r="E8" s="144">
        <v>587</v>
      </c>
      <c r="F8" s="144" t="s">
        <v>31</v>
      </c>
      <c r="G8" s="37">
        <v>600</v>
      </c>
      <c r="H8" s="144" t="s">
        <v>185</v>
      </c>
      <c r="I8" s="37">
        <f t="shared" si="0"/>
        <v>1187</v>
      </c>
    </row>
    <row r="9" spans="1:38" ht="12" customHeight="1" x14ac:dyDescent="0.2">
      <c r="A9" s="90">
        <v>1979</v>
      </c>
      <c r="B9" s="144" t="s">
        <v>185</v>
      </c>
      <c r="C9" s="144" t="s">
        <v>185</v>
      </c>
      <c r="D9" s="144" t="s">
        <v>185</v>
      </c>
      <c r="E9" s="144">
        <v>587</v>
      </c>
      <c r="F9" s="144" t="s">
        <v>31</v>
      </c>
      <c r="G9" s="37">
        <v>600</v>
      </c>
      <c r="H9" s="144" t="s">
        <v>185</v>
      </c>
      <c r="I9" s="37">
        <f t="shared" si="0"/>
        <v>1187</v>
      </c>
    </row>
    <row r="10" spans="1:38" ht="12" customHeight="1" x14ac:dyDescent="0.2">
      <c r="A10" s="90">
        <v>1980</v>
      </c>
      <c r="B10" s="144" t="s">
        <v>185</v>
      </c>
      <c r="C10" s="144" t="s">
        <v>185</v>
      </c>
      <c r="D10" s="144" t="s">
        <v>185</v>
      </c>
      <c r="E10" s="144">
        <v>587</v>
      </c>
      <c r="F10" s="144" t="s">
        <v>31</v>
      </c>
      <c r="G10" s="37">
        <v>600</v>
      </c>
      <c r="H10" s="144" t="s">
        <v>185</v>
      </c>
      <c r="I10" s="37">
        <f t="shared" si="0"/>
        <v>1187</v>
      </c>
    </row>
    <row r="11" spans="1:38" ht="12" customHeight="1" x14ac:dyDescent="0.2">
      <c r="A11" s="90">
        <v>1981</v>
      </c>
      <c r="B11" s="144" t="s">
        <v>185</v>
      </c>
      <c r="C11" s="144" t="s">
        <v>185</v>
      </c>
      <c r="D11" s="144" t="s">
        <v>185</v>
      </c>
      <c r="E11" s="144">
        <v>70</v>
      </c>
      <c r="F11" s="144">
        <v>12</v>
      </c>
      <c r="G11" s="37">
        <v>924</v>
      </c>
      <c r="H11" s="144" t="s">
        <v>185</v>
      </c>
      <c r="I11" s="37">
        <f t="shared" si="0"/>
        <v>1006</v>
      </c>
    </row>
    <row r="12" spans="1:38" ht="12" customHeight="1" x14ac:dyDescent="0.2">
      <c r="A12" s="90">
        <v>1982</v>
      </c>
      <c r="B12" s="144" t="s">
        <v>185</v>
      </c>
      <c r="C12" s="144" t="s">
        <v>185</v>
      </c>
      <c r="D12" s="144" t="s">
        <v>106</v>
      </c>
      <c r="E12" s="144">
        <v>50</v>
      </c>
      <c r="F12" s="144">
        <v>9</v>
      </c>
      <c r="G12" s="37">
        <v>610</v>
      </c>
      <c r="H12" s="144" t="s">
        <v>185</v>
      </c>
      <c r="I12" s="37">
        <f t="shared" si="0"/>
        <v>669</v>
      </c>
    </row>
    <row r="13" spans="1:38" ht="12" customHeight="1" x14ac:dyDescent="0.2">
      <c r="A13" s="90">
        <v>1983</v>
      </c>
      <c r="B13" s="144" t="s">
        <v>185</v>
      </c>
      <c r="C13" s="144" t="s">
        <v>185</v>
      </c>
      <c r="D13" s="144" t="s">
        <v>106</v>
      </c>
      <c r="E13" s="144">
        <v>50</v>
      </c>
      <c r="F13" s="144">
        <v>0</v>
      </c>
      <c r="G13" s="37">
        <v>800</v>
      </c>
      <c r="H13" s="144" t="s">
        <v>185</v>
      </c>
      <c r="I13" s="37">
        <f t="shared" si="0"/>
        <v>850</v>
      </c>
    </row>
    <row r="14" spans="1:38" ht="12" customHeight="1" x14ac:dyDescent="0.2">
      <c r="A14" s="90">
        <v>1984</v>
      </c>
      <c r="B14" s="144" t="s">
        <v>185</v>
      </c>
      <c r="C14" s="144" t="s">
        <v>185</v>
      </c>
      <c r="D14" s="144" t="s">
        <v>106</v>
      </c>
      <c r="E14" s="144" t="s">
        <v>106</v>
      </c>
      <c r="F14" s="144">
        <v>2</v>
      </c>
      <c r="G14" s="37">
        <v>1128</v>
      </c>
      <c r="H14" s="144" t="s">
        <v>185</v>
      </c>
      <c r="I14" s="37">
        <f t="shared" si="0"/>
        <v>1130</v>
      </c>
    </row>
    <row r="15" spans="1:38" ht="12" customHeight="1" x14ac:dyDescent="0.2">
      <c r="A15" s="90">
        <v>1985</v>
      </c>
      <c r="B15" s="144" t="s">
        <v>185</v>
      </c>
      <c r="C15" s="144" t="s">
        <v>185</v>
      </c>
      <c r="D15" s="144" t="s">
        <v>106</v>
      </c>
      <c r="E15" s="144" t="s">
        <v>106</v>
      </c>
      <c r="F15" s="144">
        <v>2</v>
      </c>
      <c r="G15" s="37">
        <v>1157</v>
      </c>
      <c r="H15" s="144" t="s">
        <v>185</v>
      </c>
      <c r="I15" s="37">
        <f t="shared" si="0"/>
        <v>1159</v>
      </c>
    </row>
    <row r="16" spans="1:38" ht="12" customHeight="1" x14ac:dyDescent="0.2">
      <c r="A16" s="90">
        <v>1986</v>
      </c>
      <c r="B16" s="144" t="s">
        <v>185</v>
      </c>
      <c r="C16" s="144" t="s">
        <v>185</v>
      </c>
      <c r="D16" s="144" t="s">
        <v>106</v>
      </c>
      <c r="E16" s="144">
        <v>24</v>
      </c>
      <c r="F16" s="144">
        <v>7</v>
      </c>
      <c r="G16" s="37">
        <v>1795</v>
      </c>
      <c r="H16" s="144" t="s">
        <v>185</v>
      </c>
      <c r="I16" s="37">
        <f t="shared" si="0"/>
        <v>1826</v>
      </c>
    </row>
    <row r="17" spans="1:9" ht="12" customHeight="1" x14ac:dyDescent="0.2">
      <c r="A17" s="90">
        <v>1987</v>
      </c>
      <c r="B17" s="144" t="s">
        <v>185</v>
      </c>
      <c r="C17" s="144" t="s">
        <v>185</v>
      </c>
      <c r="D17" s="144" t="s">
        <v>106</v>
      </c>
      <c r="E17" s="144">
        <v>225</v>
      </c>
      <c r="F17" s="144">
        <v>3</v>
      </c>
      <c r="G17" s="37">
        <v>841</v>
      </c>
      <c r="H17" s="144" t="s">
        <v>185</v>
      </c>
      <c r="I17" s="37">
        <f t="shared" si="0"/>
        <v>1069</v>
      </c>
    </row>
    <row r="18" spans="1:9" ht="12" customHeight="1" x14ac:dyDescent="0.2">
      <c r="A18" s="90">
        <v>1988</v>
      </c>
      <c r="B18" s="144" t="s">
        <v>185</v>
      </c>
      <c r="C18" s="144" t="s">
        <v>185</v>
      </c>
      <c r="D18" s="144" t="s">
        <v>106</v>
      </c>
      <c r="E18" s="144">
        <v>100</v>
      </c>
      <c r="F18" s="144">
        <v>2</v>
      </c>
      <c r="G18" s="37">
        <v>3106</v>
      </c>
      <c r="H18" s="144" t="s">
        <v>185</v>
      </c>
      <c r="I18" s="37">
        <f t="shared" si="0"/>
        <v>3208</v>
      </c>
    </row>
    <row r="19" spans="1:9" ht="12" customHeight="1" x14ac:dyDescent="0.2">
      <c r="A19" s="90">
        <v>1989</v>
      </c>
      <c r="B19" s="144" t="s">
        <v>185</v>
      </c>
      <c r="C19" s="144" t="s">
        <v>185</v>
      </c>
      <c r="D19" s="144" t="s">
        <v>106</v>
      </c>
      <c r="E19" s="144">
        <v>310</v>
      </c>
      <c r="F19" s="144">
        <v>12</v>
      </c>
      <c r="G19" s="37">
        <v>2068</v>
      </c>
      <c r="H19" s="144" t="s">
        <v>185</v>
      </c>
      <c r="I19" s="37">
        <f t="shared" si="0"/>
        <v>2390</v>
      </c>
    </row>
    <row r="20" spans="1:9" ht="12" customHeight="1" x14ac:dyDescent="0.2">
      <c r="A20" s="90">
        <v>1990</v>
      </c>
      <c r="B20" s="144" t="s">
        <v>185</v>
      </c>
      <c r="C20" s="144" t="s">
        <v>185</v>
      </c>
      <c r="D20" s="144" t="s">
        <v>106</v>
      </c>
      <c r="E20" s="144">
        <v>56</v>
      </c>
      <c r="F20" s="144">
        <v>6</v>
      </c>
      <c r="G20" s="37">
        <v>1567</v>
      </c>
      <c r="H20" s="144" t="s">
        <v>185</v>
      </c>
      <c r="I20" s="37">
        <f t="shared" si="0"/>
        <v>1629</v>
      </c>
    </row>
    <row r="21" spans="1:9" ht="12" customHeight="1" x14ac:dyDescent="0.2">
      <c r="A21" s="65">
        <v>1991</v>
      </c>
      <c r="B21" s="144" t="s">
        <v>185</v>
      </c>
      <c r="C21" s="144" t="s">
        <v>185</v>
      </c>
      <c r="D21" s="144">
        <v>0</v>
      </c>
      <c r="E21" s="144">
        <v>187</v>
      </c>
      <c r="F21" s="144">
        <v>13</v>
      </c>
      <c r="G21" s="37">
        <v>1289</v>
      </c>
      <c r="H21" s="144" t="s">
        <v>185</v>
      </c>
      <c r="I21" s="37">
        <f t="shared" si="0"/>
        <v>1489</v>
      </c>
    </row>
    <row r="22" spans="1:9" ht="12" customHeight="1" x14ac:dyDescent="0.2">
      <c r="A22" s="65">
        <v>1992</v>
      </c>
      <c r="B22" s="144" t="s">
        <v>185</v>
      </c>
      <c r="C22" s="144" t="s">
        <v>185</v>
      </c>
      <c r="D22" s="144">
        <v>0</v>
      </c>
      <c r="E22" s="144">
        <v>35</v>
      </c>
      <c r="F22" s="144">
        <v>3</v>
      </c>
      <c r="G22" s="37">
        <v>1813</v>
      </c>
      <c r="H22" s="144" t="s">
        <v>185</v>
      </c>
      <c r="I22" s="37">
        <f t="shared" si="0"/>
        <v>1851</v>
      </c>
    </row>
    <row r="23" spans="1:9" ht="12" customHeight="1" x14ac:dyDescent="0.2">
      <c r="A23" s="65">
        <v>1993</v>
      </c>
      <c r="B23" s="144" t="s">
        <v>185</v>
      </c>
      <c r="C23" s="144" t="s">
        <v>185</v>
      </c>
      <c r="D23" s="144">
        <v>0</v>
      </c>
      <c r="E23" s="144">
        <v>92</v>
      </c>
      <c r="F23" s="144">
        <v>53</v>
      </c>
      <c r="G23" s="37">
        <v>1254</v>
      </c>
      <c r="H23" s="144" t="s">
        <v>185</v>
      </c>
      <c r="I23" s="37">
        <f t="shared" si="0"/>
        <v>1399</v>
      </c>
    </row>
    <row r="24" spans="1:9" ht="12" customHeight="1" x14ac:dyDescent="0.2">
      <c r="A24" s="65">
        <v>1994</v>
      </c>
      <c r="B24" s="144" t="s">
        <v>185</v>
      </c>
      <c r="C24" s="144" t="s">
        <v>185</v>
      </c>
      <c r="D24" s="144">
        <v>0</v>
      </c>
      <c r="E24" s="144">
        <v>72</v>
      </c>
      <c r="F24" s="144">
        <v>4</v>
      </c>
      <c r="G24" s="37">
        <v>1403</v>
      </c>
      <c r="H24" s="144" t="s">
        <v>185</v>
      </c>
      <c r="I24" s="37">
        <f t="shared" si="0"/>
        <v>1479</v>
      </c>
    </row>
    <row r="25" spans="1:9" ht="12" customHeight="1" x14ac:dyDescent="0.2">
      <c r="A25" s="65">
        <v>1995</v>
      </c>
      <c r="B25" s="144" t="s">
        <v>185</v>
      </c>
      <c r="C25" s="144" t="s">
        <v>185</v>
      </c>
      <c r="D25" s="144">
        <v>0</v>
      </c>
      <c r="E25" s="144">
        <v>82</v>
      </c>
      <c r="F25" s="144">
        <v>4</v>
      </c>
      <c r="G25" s="37">
        <v>2070</v>
      </c>
      <c r="H25" s="144" t="s">
        <v>185</v>
      </c>
      <c r="I25" s="37">
        <f t="shared" si="0"/>
        <v>2156</v>
      </c>
    </row>
    <row r="26" spans="1:9" ht="12" customHeight="1" x14ac:dyDescent="0.2">
      <c r="A26" s="65">
        <v>1996</v>
      </c>
      <c r="B26" s="144" t="s">
        <v>185</v>
      </c>
      <c r="C26" s="144" t="s">
        <v>185</v>
      </c>
      <c r="D26" s="144">
        <v>104</v>
      </c>
      <c r="E26" s="144">
        <v>127</v>
      </c>
      <c r="F26" s="144">
        <v>52</v>
      </c>
      <c r="G26" s="37">
        <v>4462</v>
      </c>
      <c r="H26" s="144" t="s">
        <v>185</v>
      </c>
      <c r="I26" s="37">
        <f t="shared" si="0"/>
        <v>4745</v>
      </c>
    </row>
    <row r="27" spans="1:9" ht="12" customHeight="1" x14ac:dyDescent="0.2">
      <c r="A27" s="65">
        <v>1997</v>
      </c>
      <c r="B27" s="144" t="s">
        <v>185</v>
      </c>
      <c r="C27" s="144" t="s">
        <v>185</v>
      </c>
      <c r="D27" s="144">
        <v>52</v>
      </c>
      <c r="E27" s="144">
        <v>172</v>
      </c>
      <c r="F27" s="144">
        <v>160</v>
      </c>
      <c r="G27" s="37">
        <v>4460</v>
      </c>
      <c r="H27" s="144" t="s">
        <v>185</v>
      </c>
      <c r="I27" s="37">
        <f t="shared" si="0"/>
        <v>4844</v>
      </c>
    </row>
    <row r="28" spans="1:9" ht="12" customHeight="1" x14ac:dyDescent="0.2">
      <c r="A28" s="65">
        <v>1998</v>
      </c>
      <c r="B28" s="144" t="s">
        <v>185</v>
      </c>
      <c r="C28" s="144" t="s">
        <v>185</v>
      </c>
      <c r="D28" s="144">
        <v>6</v>
      </c>
      <c r="E28" s="144">
        <v>164</v>
      </c>
      <c r="F28" s="144">
        <v>121</v>
      </c>
      <c r="G28" s="37">
        <v>2388</v>
      </c>
      <c r="H28" s="144" t="s">
        <v>185</v>
      </c>
      <c r="I28" s="37">
        <f t="shared" si="0"/>
        <v>2679</v>
      </c>
    </row>
    <row r="29" spans="1:9" ht="12" customHeight="1" x14ac:dyDescent="0.2">
      <c r="A29" s="65">
        <v>1999</v>
      </c>
      <c r="B29" s="144" t="s">
        <v>185</v>
      </c>
      <c r="C29" s="144" t="s">
        <v>185</v>
      </c>
      <c r="D29" s="144">
        <v>3</v>
      </c>
      <c r="E29" s="144">
        <v>187</v>
      </c>
      <c r="F29" s="144">
        <v>76</v>
      </c>
      <c r="G29" s="37">
        <v>1285</v>
      </c>
      <c r="H29" s="144" t="s">
        <v>185</v>
      </c>
      <c r="I29" s="37">
        <f t="shared" si="0"/>
        <v>1551</v>
      </c>
    </row>
    <row r="30" spans="1:9" ht="12" customHeight="1" x14ac:dyDescent="0.2">
      <c r="A30" s="65">
        <v>2000</v>
      </c>
      <c r="B30" s="144" t="s">
        <v>185</v>
      </c>
      <c r="C30" s="144" t="s">
        <v>185</v>
      </c>
      <c r="D30" s="144">
        <v>17</v>
      </c>
      <c r="E30" s="144">
        <v>174</v>
      </c>
      <c r="F30" s="144">
        <v>91</v>
      </c>
      <c r="G30" s="37">
        <v>3135</v>
      </c>
      <c r="H30" s="144" t="s">
        <v>185</v>
      </c>
      <c r="I30" s="37">
        <f t="shared" si="0"/>
        <v>3417</v>
      </c>
    </row>
    <row r="31" spans="1:9" ht="12" customHeight="1" x14ac:dyDescent="0.2">
      <c r="A31" s="65">
        <v>2001</v>
      </c>
      <c r="B31" s="144" t="s">
        <v>185</v>
      </c>
      <c r="C31" s="144" t="s">
        <v>185</v>
      </c>
      <c r="D31" s="144">
        <v>4</v>
      </c>
      <c r="E31" s="144">
        <v>210</v>
      </c>
      <c r="F31" s="144">
        <v>252</v>
      </c>
      <c r="G31" s="37">
        <v>2860</v>
      </c>
      <c r="H31" s="144" t="s">
        <v>185</v>
      </c>
      <c r="I31" s="37">
        <f t="shared" si="0"/>
        <v>3326</v>
      </c>
    </row>
    <row r="32" spans="1:9" ht="12" customHeight="1" x14ac:dyDescent="0.2">
      <c r="A32" s="65">
        <v>2002</v>
      </c>
      <c r="B32" s="144" t="s">
        <v>185</v>
      </c>
      <c r="C32" s="144" t="s">
        <v>185</v>
      </c>
      <c r="D32" s="144">
        <v>76</v>
      </c>
      <c r="E32" s="144">
        <v>419</v>
      </c>
      <c r="F32" s="144">
        <v>124</v>
      </c>
      <c r="G32" s="37">
        <v>2598</v>
      </c>
      <c r="H32" s="144" t="s">
        <v>185</v>
      </c>
      <c r="I32" s="37">
        <f t="shared" si="0"/>
        <v>3217</v>
      </c>
    </row>
    <row r="33" spans="1:9" ht="12" customHeight="1" x14ac:dyDescent="0.2">
      <c r="A33" s="65">
        <v>2003</v>
      </c>
      <c r="B33" s="144" t="s">
        <v>185</v>
      </c>
      <c r="C33" s="144" t="s">
        <v>185</v>
      </c>
      <c r="D33" s="144">
        <v>68</v>
      </c>
      <c r="E33" s="144">
        <v>0</v>
      </c>
      <c r="F33" s="144">
        <v>131</v>
      </c>
      <c r="G33" s="37">
        <v>1904</v>
      </c>
      <c r="H33" s="144" t="s">
        <v>185</v>
      </c>
      <c r="I33" s="37">
        <f t="shared" si="0"/>
        <v>2103</v>
      </c>
    </row>
    <row r="34" spans="1:9" ht="12" customHeight="1" x14ac:dyDescent="0.2">
      <c r="A34" s="65">
        <v>2004</v>
      </c>
      <c r="B34" s="144" t="s">
        <v>185</v>
      </c>
      <c r="C34" s="144" t="s">
        <v>185</v>
      </c>
      <c r="D34" s="144">
        <v>54</v>
      </c>
      <c r="E34" s="144">
        <v>177</v>
      </c>
      <c r="F34" s="144">
        <v>65</v>
      </c>
      <c r="G34" s="37">
        <v>5034</v>
      </c>
      <c r="H34" s="144" t="s">
        <v>185</v>
      </c>
      <c r="I34" s="37">
        <f t="shared" si="0"/>
        <v>5330</v>
      </c>
    </row>
    <row r="35" spans="1:9" ht="12" customHeight="1" x14ac:dyDescent="0.2">
      <c r="A35" s="65">
        <v>2005</v>
      </c>
      <c r="B35" s="144" t="s">
        <v>185</v>
      </c>
      <c r="C35" s="144" t="s">
        <v>185</v>
      </c>
      <c r="D35" s="144">
        <v>26</v>
      </c>
      <c r="E35" s="144">
        <v>439</v>
      </c>
      <c r="F35" s="144">
        <v>88</v>
      </c>
      <c r="G35" s="37">
        <v>2129</v>
      </c>
      <c r="H35" s="144" t="s">
        <v>185</v>
      </c>
      <c r="I35" s="37">
        <f t="shared" si="0"/>
        <v>2682</v>
      </c>
    </row>
    <row r="36" spans="1:9" ht="12" customHeight="1" x14ac:dyDescent="0.2">
      <c r="A36" s="65">
        <v>2006</v>
      </c>
      <c r="B36" s="144" t="s">
        <v>185</v>
      </c>
      <c r="C36" s="144" t="s">
        <v>185</v>
      </c>
      <c r="D36" s="144">
        <v>5</v>
      </c>
      <c r="E36" s="144">
        <v>249</v>
      </c>
      <c r="F36" s="144">
        <v>128</v>
      </c>
      <c r="G36" s="37">
        <v>2481</v>
      </c>
      <c r="H36" s="144" t="s">
        <v>185</v>
      </c>
      <c r="I36" s="37">
        <f t="shared" si="0"/>
        <v>2863</v>
      </c>
    </row>
    <row r="37" spans="1:9" ht="12" customHeight="1" x14ac:dyDescent="0.2">
      <c r="A37" s="65">
        <v>2007</v>
      </c>
      <c r="B37" s="144" t="s">
        <v>185</v>
      </c>
      <c r="C37" s="144" t="s">
        <v>185</v>
      </c>
      <c r="D37" s="144">
        <v>5</v>
      </c>
      <c r="E37" s="144">
        <v>205</v>
      </c>
      <c r="F37" s="144">
        <v>54</v>
      </c>
      <c r="G37" s="165">
        <v>651</v>
      </c>
      <c r="H37" s="144" t="s">
        <v>185</v>
      </c>
      <c r="I37" s="37">
        <f t="shared" si="0"/>
        <v>915</v>
      </c>
    </row>
    <row r="38" spans="1:9" ht="12" customHeight="1" x14ac:dyDescent="0.2">
      <c r="A38" s="65">
        <v>2008</v>
      </c>
      <c r="B38" s="144" t="s">
        <v>185</v>
      </c>
      <c r="C38" s="144" t="s">
        <v>185</v>
      </c>
      <c r="D38" s="144">
        <v>2</v>
      </c>
      <c r="E38" s="144">
        <v>0</v>
      </c>
      <c r="F38" s="144">
        <v>0</v>
      </c>
      <c r="G38" s="123">
        <v>995</v>
      </c>
      <c r="H38" s="144" t="s">
        <v>185</v>
      </c>
      <c r="I38" s="37">
        <f t="shared" si="0"/>
        <v>997</v>
      </c>
    </row>
    <row r="39" spans="1:9" ht="12" customHeight="1" x14ac:dyDescent="0.2">
      <c r="A39" s="65">
        <v>2009</v>
      </c>
      <c r="B39" s="144" t="s">
        <v>185</v>
      </c>
      <c r="C39" s="144" t="s">
        <v>185</v>
      </c>
      <c r="D39" s="144">
        <v>18</v>
      </c>
      <c r="E39" s="144">
        <v>0</v>
      </c>
      <c r="F39" s="144">
        <v>0</v>
      </c>
      <c r="G39" s="165">
        <v>1132</v>
      </c>
      <c r="H39" s="144" t="s">
        <v>185</v>
      </c>
      <c r="I39" s="37">
        <f t="shared" si="0"/>
        <v>1150</v>
      </c>
    </row>
    <row r="40" spans="1:9" ht="12" customHeight="1" x14ac:dyDescent="0.2">
      <c r="A40" s="65">
        <v>2010</v>
      </c>
      <c r="B40" s="144" t="s">
        <v>185</v>
      </c>
      <c r="C40" s="144" t="s">
        <v>185</v>
      </c>
      <c r="D40" s="144">
        <v>0</v>
      </c>
      <c r="E40" s="144">
        <v>0</v>
      </c>
      <c r="F40" s="144">
        <v>0</v>
      </c>
      <c r="G40" s="165">
        <v>3495</v>
      </c>
      <c r="H40" s="144" t="s">
        <v>185</v>
      </c>
      <c r="I40" s="37">
        <v>3495</v>
      </c>
    </row>
    <row r="41" spans="1:9" ht="12" customHeight="1" x14ac:dyDescent="0.2">
      <c r="A41" s="65">
        <v>2011</v>
      </c>
      <c r="B41" s="144" t="s">
        <v>185</v>
      </c>
      <c r="C41" s="144" t="s">
        <v>185</v>
      </c>
      <c r="D41" s="144">
        <v>10</v>
      </c>
      <c r="E41" s="144">
        <v>0</v>
      </c>
      <c r="F41" s="144">
        <v>0</v>
      </c>
      <c r="G41" s="165">
        <v>2563</v>
      </c>
      <c r="H41" s="144" t="s">
        <v>185</v>
      </c>
      <c r="I41" s="37">
        <v>2573</v>
      </c>
    </row>
    <row r="42" spans="1:9" ht="12" customHeight="1" x14ac:dyDescent="0.2">
      <c r="A42" s="65">
        <v>2012</v>
      </c>
      <c r="B42" s="144" t="s">
        <v>185</v>
      </c>
      <c r="C42" s="144" t="s">
        <v>185</v>
      </c>
      <c r="D42" s="144">
        <v>6</v>
      </c>
      <c r="E42" s="144">
        <v>201</v>
      </c>
      <c r="F42" s="144">
        <v>66</v>
      </c>
      <c r="G42" s="165">
        <v>878</v>
      </c>
      <c r="H42" s="144" t="s">
        <v>185</v>
      </c>
      <c r="I42" s="37">
        <v>1151</v>
      </c>
    </row>
    <row r="43" spans="1:9" ht="12" customHeight="1" x14ac:dyDescent="0.2">
      <c r="A43" s="65">
        <v>2013</v>
      </c>
      <c r="B43" s="144" t="s">
        <v>185</v>
      </c>
      <c r="C43" s="144" t="s">
        <v>185</v>
      </c>
      <c r="D43" s="144">
        <v>31</v>
      </c>
      <c r="E43" s="144" t="s">
        <v>304</v>
      </c>
      <c r="F43" s="144">
        <v>148</v>
      </c>
      <c r="G43" s="165">
        <v>2459</v>
      </c>
      <c r="H43" s="144" t="s">
        <v>185</v>
      </c>
      <c r="I43" s="37">
        <v>2638</v>
      </c>
    </row>
    <row r="44" spans="1:9" ht="12" customHeight="1" x14ac:dyDescent="0.2">
      <c r="A44" s="134">
        <v>2014</v>
      </c>
      <c r="B44" s="144" t="s">
        <v>185</v>
      </c>
      <c r="C44" s="144" t="s">
        <v>185</v>
      </c>
      <c r="D44" s="144">
        <v>14</v>
      </c>
      <c r="E44" s="144" t="s">
        <v>304</v>
      </c>
      <c r="F44" s="144">
        <v>62</v>
      </c>
      <c r="G44" s="165">
        <v>1583</v>
      </c>
      <c r="H44" s="144" t="s">
        <v>185</v>
      </c>
      <c r="I44" s="37">
        <v>1659</v>
      </c>
    </row>
    <row r="45" spans="1:9" ht="12" customHeight="1" x14ac:dyDescent="0.2">
      <c r="A45" s="851">
        <v>2015</v>
      </c>
      <c r="B45" s="144" t="s">
        <v>185</v>
      </c>
      <c r="C45" s="144" t="s">
        <v>185</v>
      </c>
      <c r="D45" s="144">
        <v>32</v>
      </c>
      <c r="E45" s="144">
        <v>156</v>
      </c>
      <c r="F45" s="144">
        <v>36</v>
      </c>
      <c r="G45" s="165">
        <v>1841</v>
      </c>
      <c r="H45" s="144" t="s">
        <v>185</v>
      </c>
      <c r="I45" s="37">
        <v>2065</v>
      </c>
    </row>
    <row r="46" spans="1:9" ht="12" customHeight="1" x14ac:dyDescent="0.2">
      <c r="A46" s="851">
        <v>2016</v>
      </c>
      <c r="B46" s="144" t="s">
        <v>185</v>
      </c>
      <c r="C46" s="144" t="s">
        <v>185</v>
      </c>
      <c r="D46" s="144">
        <v>7</v>
      </c>
      <c r="E46" s="144">
        <v>104</v>
      </c>
      <c r="F46" s="144">
        <v>19</v>
      </c>
      <c r="G46" s="165">
        <v>926</v>
      </c>
      <c r="H46" s="144" t="s">
        <v>185</v>
      </c>
      <c r="I46" s="37">
        <v>1056</v>
      </c>
    </row>
    <row r="47" spans="1:9" ht="12" customHeight="1" x14ac:dyDescent="0.2">
      <c r="A47" s="851">
        <v>2017</v>
      </c>
      <c r="B47" s="144" t="s">
        <v>185</v>
      </c>
      <c r="C47" s="144" t="s">
        <v>185</v>
      </c>
      <c r="D47" s="144">
        <v>1</v>
      </c>
      <c r="E47" s="144">
        <v>6</v>
      </c>
      <c r="F47" s="144">
        <v>0</v>
      </c>
      <c r="G47" s="165">
        <v>1384</v>
      </c>
      <c r="H47" s="144" t="s">
        <v>185</v>
      </c>
      <c r="I47" s="37">
        <v>1391</v>
      </c>
    </row>
    <row r="48" spans="1:9" ht="12" customHeight="1" x14ac:dyDescent="0.2">
      <c r="A48" s="851">
        <v>2018</v>
      </c>
      <c r="B48" s="144" t="s">
        <v>185</v>
      </c>
      <c r="C48" s="144" t="s">
        <v>185</v>
      </c>
      <c r="D48" s="144">
        <v>0</v>
      </c>
      <c r="E48" s="144">
        <v>26</v>
      </c>
      <c r="F48" s="144">
        <v>7</v>
      </c>
      <c r="G48" s="165">
        <v>493</v>
      </c>
      <c r="H48" s="144" t="s">
        <v>185</v>
      </c>
      <c r="I48" s="37">
        <v>526</v>
      </c>
    </row>
    <row r="49" spans="1:20" ht="12" customHeight="1" x14ac:dyDescent="0.25">
      <c r="A49" s="851">
        <v>2019</v>
      </c>
      <c r="B49" s="144" t="s">
        <v>185</v>
      </c>
      <c r="C49" s="144" t="s">
        <v>185</v>
      </c>
      <c r="D49" s="144">
        <v>0</v>
      </c>
      <c r="E49" s="144">
        <v>1</v>
      </c>
      <c r="F49" s="144">
        <v>0</v>
      </c>
      <c r="G49" s="165">
        <v>983</v>
      </c>
      <c r="H49" s="144" t="s">
        <v>185</v>
      </c>
      <c r="I49" s="37">
        <v>984</v>
      </c>
      <c r="J49"/>
      <c r="K49"/>
      <c r="L49"/>
      <c r="M49"/>
      <c r="N49"/>
      <c r="O49"/>
      <c r="P49"/>
      <c r="Q49"/>
      <c r="R49"/>
      <c r="S49"/>
      <c r="T49"/>
    </row>
    <row r="50" spans="1:20" ht="12" customHeight="1" x14ac:dyDescent="0.25">
      <c r="A50" s="851">
        <v>2020</v>
      </c>
      <c r="B50" s="144" t="s">
        <v>185</v>
      </c>
      <c r="C50" s="144" t="s">
        <v>185</v>
      </c>
      <c r="D50" s="144">
        <v>0</v>
      </c>
      <c r="E50" s="144">
        <v>1</v>
      </c>
      <c r="F50" s="144">
        <v>0</v>
      </c>
      <c r="G50" s="165">
        <v>2828</v>
      </c>
      <c r="H50" s="144" t="s">
        <v>185</v>
      </c>
      <c r="I50" s="37">
        <v>2829</v>
      </c>
      <c r="J50"/>
      <c r="K50"/>
      <c r="L50"/>
      <c r="M50"/>
      <c r="N50"/>
      <c r="O50"/>
      <c r="P50"/>
      <c r="Q50"/>
      <c r="R50"/>
      <c r="S50"/>
      <c r="T50"/>
    </row>
    <row r="51" spans="1:20" ht="12" customHeight="1" x14ac:dyDescent="0.25">
      <c r="A51" s="851">
        <v>2021</v>
      </c>
      <c r="B51" s="144" t="s">
        <v>185</v>
      </c>
      <c r="C51" s="144" t="s">
        <v>185</v>
      </c>
      <c r="D51" s="144">
        <v>0</v>
      </c>
      <c r="E51" s="144">
        <v>1</v>
      </c>
      <c r="F51" s="144">
        <v>0</v>
      </c>
      <c r="G51" s="165">
        <v>2573</v>
      </c>
      <c r="H51" s="144" t="s">
        <v>185</v>
      </c>
      <c r="I51" s="37">
        <v>2574</v>
      </c>
      <c r="J51"/>
      <c r="K51"/>
      <c r="L51"/>
      <c r="M51"/>
      <c r="N51"/>
      <c r="O51"/>
      <c r="P51"/>
      <c r="Q51"/>
      <c r="R51"/>
      <c r="S51"/>
      <c r="T51"/>
    </row>
    <row r="52" spans="1:20" ht="12" customHeight="1" x14ac:dyDescent="0.25">
      <c r="A52" s="851">
        <v>2022</v>
      </c>
      <c r="B52" s="144" t="s">
        <v>185</v>
      </c>
      <c r="C52" s="144" t="s">
        <v>185</v>
      </c>
      <c r="D52" s="144">
        <v>0</v>
      </c>
      <c r="E52" s="144">
        <v>0</v>
      </c>
      <c r="F52" s="144">
        <v>0</v>
      </c>
      <c r="G52" s="165">
        <v>1348</v>
      </c>
      <c r="H52" s="144" t="s">
        <v>185</v>
      </c>
      <c r="I52" s="165">
        <v>1348</v>
      </c>
      <c r="J52"/>
      <c r="K52"/>
      <c r="L52"/>
      <c r="M52"/>
      <c r="N52"/>
      <c r="O52"/>
      <c r="P52"/>
      <c r="Q52"/>
      <c r="R52"/>
      <c r="S52"/>
      <c r="T52"/>
    </row>
    <row r="53" spans="1:20" ht="12" customHeight="1" x14ac:dyDescent="0.25">
      <c r="A53" s="851" t="s">
        <v>1212</v>
      </c>
      <c r="B53" s="144" t="s">
        <v>185</v>
      </c>
      <c r="C53" s="144" t="s">
        <v>185</v>
      </c>
      <c r="D53" s="144">
        <v>0</v>
      </c>
      <c r="E53" s="144">
        <v>0</v>
      </c>
      <c r="F53" s="144">
        <v>0</v>
      </c>
      <c r="G53" s="165">
        <v>2175</v>
      </c>
      <c r="H53" s="144" t="s">
        <v>185</v>
      </c>
      <c r="I53" s="165">
        <v>2175</v>
      </c>
      <c r="J53"/>
      <c r="K53"/>
      <c r="L53"/>
      <c r="M53"/>
      <c r="N53"/>
      <c r="O53"/>
      <c r="P53"/>
      <c r="Q53"/>
      <c r="R53"/>
      <c r="S53"/>
      <c r="T53"/>
    </row>
    <row r="54" spans="1:20" ht="12" customHeight="1" x14ac:dyDescent="0.25">
      <c r="A54" s="851" t="s">
        <v>1202</v>
      </c>
      <c r="B54" s="144" t="s">
        <v>185</v>
      </c>
      <c r="C54" s="144" t="s">
        <v>185</v>
      </c>
      <c r="D54" s="144">
        <v>0</v>
      </c>
      <c r="E54" s="144" t="s">
        <v>304</v>
      </c>
      <c r="F54" s="144">
        <v>0</v>
      </c>
      <c r="G54" s="165" t="s">
        <v>304</v>
      </c>
      <c r="H54" s="144" t="s">
        <v>185</v>
      </c>
      <c r="I54" s="165" t="s">
        <v>304</v>
      </c>
      <c r="J54"/>
      <c r="K54"/>
      <c r="L54"/>
      <c r="M54"/>
      <c r="N54"/>
      <c r="O54"/>
      <c r="P54"/>
      <c r="Q54"/>
      <c r="R54"/>
      <c r="S54"/>
      <c r="T54"/>
    </row>
    <row r="55" spans="1:20" ht="12.6" x14ac:dyDescent="0.25">
      <c r="A55" s="66" t="s">
        <v>216</v>
      </c>
      <c r="B55" s="18"/>
      <c r="C55" s="18"/>
      <c r="D55" s="101"/>
      <c r="E55" s="101"/>
      <c r="F55" s="101"/>
      <c r="G55" s="93">
        <v>1400</v>
      </c>
      <c r="H55" s="18"/>
      <c r="I55" s="18" t="s">
        <v>107</v>
      </c>
      <c r="J55"/>
      <c r="K55"/>
      <c r="L55"/>
      <c r="M55"/>
      <c r="N55"/>
      <c r="O55"/>
      <c r="P55"/>
      <c r="Q55"/>
      <c r="R55"/>
      <c r="S55"/>
      <c r="T55"/>
    </row>
    <row r="56" spans="1:20" ht="12" customHeight="1" x14ac:dyDescent="0.25">
      <c r="F56" s="9"/>
      <c r="G56" s="13"/>
      <c r="H56" s="9"/>
      <c r="J56"/>
      <c r="K56"/>
      <c r="L56"/>
      <c r="M56"/>
      <c r="N56"/>
      <c r="O56"/>
      <c r="P56"/>
      <c r="Q56"/>
      <c r="R56"/>
      <c r="S56"/>
      <c r="T56"/>
    </row>
    <row r="57" spans="1:20" ht="17.25" customHeight="1" x14ac:dyDescent="0.25">
      <c r="A57" s="1077" t="s">
        <v>262</v>
      </c>
      <c r="B57" s="1077"/>
      <c r="C57" s="1077"/>
      <c r="D57" s="1077"/>
      <c r="E57" s="1077"/>
      <c r="F57" s="1077"/>
      <c r="G57" s="1077"/>
      <c r="H57" s="1077"/>
      <c r="I57" s="1077"/>
      <c r="J57"/>
      <c r="K57"/>
      <c r="L57"/>
      <c r="M57"/>
      <c r="N57"/>
      <c r="O57"/>
      <c r="P57"/>
      <c r="Q57"/>
      <c r="R57"/>
      <c r="S57"/>
      <c r="T57"/>
    </row>
    <row r="58" spans="1:20" ht="12" customHeight="1" x14ac:dyDescent="0.2">
      <c r="A58" s="90">
        <v>1976</v>
      </c>
      <c r="B58" s="144">
        <v>5357</v>
      </c>
      <c r="C58" s="144">
        <v>5451</v>
      </c>
      <c r="D58" s="144">
        <v>3068</v>
      </c>
      <c r="E58" s="144">
        <v>386</v>
      </c>
      <c r="F58" s="144">
        <v>1128</v>
      </c>
      <c r="G58" s="37">
        <v>6.5</v>
      </c>
      <c r="H58" s="144">
        <v>413</v>
      </c>
      <c r="I58" s="37">
        <f t="shared" ref="I58:I81" si="1">SUM(C58:H58)</f>
        <v>10452.5</v>
      </c>
    </row>
    <row r="59" spans="1:20" ht="12" customHeight="1" x14ac:dyDescent="0.2">
      <c r="A59" s="90">
        <v>1977</v>
      </c>
      <c r="B59" s="144">
        <v>13541</v>
      </c>
      <c r="C59" s="144">
        <v>5600</v>
      </c>
      <c r="D59" s="144">
        <v>4118</v>
      </c>
      <c r="E59" s="144">
        <v>1317</v>
      </c>
      <c r="F59" s="144">
        <v>1128</v>
      </c>
      <c r="G59" s="37">
        <v>6.5</v>
      </c>
      <c r="H59" s="144">
        <v>413</v>
      </c>
      <c r="I59" s="37">
        <f t="shared" si="1"/>
        <v>12582.5</v>
      </c>
    </row>
    <row r="60" spans="1:20" ht="12" customHeight="1" x14ac:dyDescent="0.2">
      <c r="A60" s="90">
        <v>1978</v>
      </c>
      <c r="B60" s="144">
        <v>905</v>
      </c>
      <c r="C60" s="144">
        <v>1498</v>
      </c>
      <c r="D60" s="144">
        <v>2639</v>
      </c>
      <c r="E60" s="144">
        <v>1070</v>
      </c>
      <c r="F60" s="144">
        <v>1128</v>
      </c>
      <c r="G60" s="37">
        <v>6.5</v>
      </c>
      <c r="H60" s="144">
        <v>413</v>
      </c>
      <c r="I60" s="37">
        <f t="shared" si="1"/>
        <v>6754.5</v>
      </c>
    </row>
    <row r="61" spans="1:20" ht="12" customHeight="1" x14ac:dyDescent="0.2">
      <c r="A61" s="90">
        <v>1979</v>
      </c>
      <c r="B61" s="144">
        <v>853</v>
      </c>
      <c r="C61" s="144">
        <v>646</v>
      </c>
      <c r="D61" s="144">
        <v>95</v>
      </c>
      <c r="E61" s="144">
        <v>1440</v>
      </c>
      <c r="F61" s="144">
        <v>1128</v>
      </c>
      <c r="G61" s="37">
        <v>6.5</v>
      </c>
      <c r="H61" s="144">
        <v>413</v>
      </c>
      <c r="I61" s="37">
        <f t="shared" si="1"/>
        <v>3728.5</v>
      </c>
    </row>
    <row r="62" spans="1:20" ht="12" customHeight="1" x14ac:dyDescent="0.2">
      <c r="A62" s="90">
        <v>1980</v>
      </c>
      <c r="B62" s="144">
        <v>1511</v>
      </c>
      <c r="C62" s="144">
        <v>5014</v>
      </c>
      <c r="D62" s="144">
        <v>5620</v>
      </c>
      <c r="E62" s="144">
        <v>815</v>
      </c>
      <c r="F62" s="144">
        <v>1128</v>
      </c>
      <c r="G62" s="37">
        <v>6.5</v>
      </c>
      <c r="H62" s="144">
        <v>413</v>
      </c>
      <c r="I62" s="37">
        <f t="shared" si="1"/>
        <v>12996.5</v>
      </c>
    </row>
    <row r="63" spans="1:20" ht="12" customHeight="1" x14ac:dyDescent="0.2">
      <c r="A63" s="90">
        <v>1981</v>
      </c>
      <c r="B63" s="144">
        <v>1516</v>
      </c>
      <c r="C63" s="144">
        <v>1781</v>
      </c>
      <c r="D63" s="144">
        <v>3516</v>
      </c>
      <c r="E63" s="144">
        <v>672</v>
      </c>
      <c r="F63" s="144">
        <v>117</v>
      </c>
      <c r="G63" s="37">
        <v>9.84</v>
      </c>
      <c r="H63" s="144">
        <v>765</v>
      </c>
      <c r="I63" s="37">
        <f t="shared" si="1"/>
        <v>6860.84</v>
      </c>
    </row>
    <row r="64" spans="1:20" ht="12" customHeight="1" x14ac:dyDescent="0.2">
      <c r="A64" s="90">
        <v>1982</v>
      </c>
      <c r="B64" s="144">
        <v>605</v>
      </c>
      <c r="C64" s="144">
        <v>2764</v>
      </c>
      <c r="D64" s="144">
        <v>4627</v>
      </c>
      <c r="E64" s="144">
        <v>687</v>
      </c>
      <c r="F64" s="144">
        <v>163</v>
      </c>
      <c r="G64" s="37">
        <v>9.84</v>
      </c>
      <c r="H64" s="144">
        <v>413</v>
      </c>
      <c r="I64" s="37">
        <f t="shared" si="1"/>
        <v>8663.84</v>
      </c>
    </row>
    <row r="65" spans="1:11" ht="12" customHeight="1" x14ac:dyDescent="0.2">
      <c r="A65" s="90">
        <v>1983</v>
      </c>
      <c r="B65" s="144">
        <v>126</v>
      </c>
      <c r="C65" s="144">
        <v>90</v>
      </c>
      <c r="D65" s="144">
        <v>3289</v>
      </c>
      <c r="E65" s="144">
        <v>346</v>
      </c>
      <c r="F65" s="144">
        <v>72</v>
      </c>
      <c r="G65" s="37">
        <v>9.84</v>
      </c>
      <c r="H65" s="144">
        <v>627</v>
      </c>
      <c r="I65" s="37">
        <f t="shared" si="1"/>
        <v>4433.84</v>
      </c>
    </row>
    <row r="66" spans="1:11" ht="12" customHeight="1" x14ac:dyDescent="0.2">
      <c r="A66" s="90">
        <v>1984</v>
      </c>
      <c r="B66" s="144">
        <v>495</v>
      </c>
      <c r="C66" s="144">
        <v>65</v>
      </c>
      <c r="D66" s="144">
        <v>903</v>
      </c>
      <c r="E66" s="144">
        <v>294</v>
      </c>
      <c r="F66" s="144">
        <v>365</v>
      </c>
      <c r="G66" s="37">
        <v>9.84</v>
      </c>
      <c r="H66" s="144">
        <v>841</v>
      </c>
      <c r="I66" s="37">
        <f t="shared" si="1"/>
        <v>2477.84</v>
      </c>
    </row>
    <row r="67" spans="1:11" ht="12" customHeight="1" x14ac:dyDescent="0.2">
      <c r="A67" s="90">
        <v>1985</v>
      </c>
      <c r="B67" s="144">
        <v>270</v>
      </c>
      <c r="C67" s="144">
        <v>118</v>
      </c>
      <c r="D67" s="144">
        <v>5286</v>
      </c>
      <c r="E67" s="144">
        <v>328</v>
      </c>
      <c r="F67" s="144">
        <v>622</v>
      </c>
      <c r="G67" s="37">
        <v>9.84</v>
      </c>
      <c r="H67" s="144">
        <v>1065</v>
      </c>
      <c r="I67" s="37">
        <f t="shared" si="1"/>
        <v>7428.84</v>
      </c>
    </row>
    <row r="68" spans="1:11" ht="12" customHeight="1" x14ac:dyDescent="0.2">
      <c r="A68" s="90">
        <v>1986</v>
      </c>
      <c r="B68" s="144">
        <v>193</v>
      </c>
      <c r="C68" s="144">
        <v>2210</v>
      </c>
      <c r="D68" s="144">
        <v>5401</v>
      </c>
      <c r="E68" s="144">
        <v>306</v>
      </c>
      <c r="F68" s="144">
        <v>374</v>
      </c>
      <c r="G68" s="37">
        <v>13808</v>
      </c>
      <c r="H68" s="144">
        <v>1071</v>
      </c>
      <c r="I68" s="37">
        <f t="shared" si="1"/>
        <v>23170</v>
      </c>
    </row>
    <row r="69" spans="1:11" ht="12" customHeight="1" x14ac:dyDescent="0.2">
      <c r="A69" s="90">
        <v>1987</v>
      </c>
      <c r="B69" s="144">
        <v>248</v>
      </c>
      <c r="C69" s="144">
        <v>2954</v>
      </c>
      <c r="D69" s="144">
        <v>9723</v>
      </c>
      <c r="E69" s="144">
        <v>232</v>
      </c>
      <c r="F69" s="144">
        <v>229</v>
      </c>
      <c r="G69" s="37">
        <v>19013</v>
      </c>
      <c r="H69" s="144">
        <v>1881.84</v>
      </c>
      <c r="I69" s="37">
        <f t="shared" si="1"/>
        <v>34032.839999999997</v>
      </c>
      <c r="J69" s="824" t="s">
        <v>201</v>
      </c>
    </row>
    <row r="70" spans="1:11" ht="12" customHeight="1" x14ac:dyDescent="0.2">
      <c r="A70" s="65">
        <v>1988</v>
      </c>
      <c r="B70" s="144">
        <v>725</v>
      </c>
      <c r="C70" s="144">
        <v>3126</v>
      </c>
      <c r="D70" s="144">
        <v>4861</v>
      </c>
      <c r="E70" s="144">
        <v>829</v>
      </c>
      <c r="F70" s="144">
        <v>2011</v>
      </c>
      <c r="G70" s="37">
        <v>28158</v>
      </c>
      <c r="H70" s="144">
        <v>1559.92</v>
      </c>
      <c r="I70" s="37">
        <f t="shared" si="1"/>
        <v>40544.92</v>
      </c>
      <c r="J70" s="824" t="s">
        <v>201</v>
      </c>
    </row>
    <row r="71" spans="1:11" ht="12" customHeight="1" x14ac:dyDescent="0.2">
      <c r="A71" s="65">
        <v>1989</v>
      </c>
      <c r="B71" s="144">
        <v>1272</v>
      </c>
      <c r="C71" s="144">
        <v>7013</v>
      </c>
      <c r="D71" s="144">
        <v>18548</v>
      </c>
      <c r="E71" s="144">
        <v>977</v>
      </c>
      <c r="F71" s="144">
        <v>2080</v>
      </c>
      <c r="G71" s="37">
        <v>25677</v>
      </c>
      <c r="H71" s="144">
        <v>1176.4459999999999</v>
      </c>
      <c r="I71" s="37">
        <f t="shared" si="1"/>
        <v>55471.445999999996</v>
      </c>
      <c r="J71" s="824" t="s">
        <v>201</v>
      </c>
    </row>
    <row r="72" spans="1:11" ht="12" customHeight="1" x14ac:dyDescent="0.2">
      <c r="A72" s="65">
        <v>1990</v>
      </c>
      <c r="B72" s="144">
        <v>1030</v>
      </c>
      <c r="C72" s="144">
        <v>5306</v>
      </c>
      <c r="D72" s="144">
        <v>13537</v>
      </c>
      <c r="E72" s="144">
        <v>640</v>
      </c>
      <c r="F72" s="144">
        <v>2007</v>
      </c>
      <c r="G72" s="37">
        <v>16995</v>
      </c>
      <c r="H72" s="144">
        <v>905.61400000000003</v>
      </c>
      <c r="I72" s="37">
        <f t="shared" si="1"/>
        <v>39390.614000000001</v>
      </c>
      <c r="J72" s="824" t="s">
        <v>201</v>
      </c>
    </row>
    <row r="73" spans="1:11" ht="12" customHeight="1" x14ac:dyDescent="0.2">
      <c r="A73" s="65">
        <v>1991</v>
      </c>
      <c r="B73" s="144">
        <v>246</v>
      </c>
      <c r="C73" s="144">
        <v>5886</v>
      </c>
      <c r="D73" s="144">
        <v>8036</v>
      </c>
      <c r="E73" s="144">
        <v>599</v>
      </c>
      <c r="F73" s="144">
        <v>3696</v>
      </c>
      <c r="G73" s="37">
        <v>14392</v>
      </c>
      <c r="H73" s="144">
        <v>1431.1799999999998</v>
      </c>
      <c r="I73" s="37">
        <f t="shared" si="1"/>
        <v>34040.18</v>
      </c>
      <c r="J73" s="824" t="s">
        <v>201</v>
      </c>
      <c r="K73" s="186"/>
    </row>
    <row r="74" spans="1:11" ht="12" customHeight="1" x14ac:dyDescent="0.2">
      <c r="A74" s="65">
        <v>1992</v>
      </c>
      <c r="B74" s="144">
        <v>753</v>
      </c>
      <c r="C74" s="144">
        <v>4955</v>
      </c>
      <c r="D74" s="144">
        <v>6645</v>
      </c>
      <c r="E74" s="144">
        <v>893</v>
      </c>
      <c r="F74" s="144">
        <v>2775</v>
      </c>
      <c r="G74" s="37">
        <v>16592</v>
      </c>
      <c r="H74" s="144">
        <v>4519.3339999999998</v>
      </c>
      <c r="I74" s="37">
        <f t="shared" si="1"/>
        <v>36379.334000000003</v>
      </c>
      <c r="J74" s="824" t="s">
        <v>201</v>
      </c>
      <c r="K74" s="186"/>
    </row>
    <row r="75" spans="1:11" ht="12" customHeight="1" x14ac:dyDescent="0.2">
      <c r="A75" s="65">
        <v>1993</v>
      </c>
      <c r="B75" s="144">
        <v>30</v>
      </c>
      <c r="C75" s="144">
        <v>5414</v>
      </c>
      <c r="D75" s="144">
        <v>8807</v>
      </c>
      <c r="E75" s="144">
        <v>1602</v>
      </c>
      <c r="F75" s="144">
        <v>3497</v>
      </c>
      <c r="G75" s="37">
        <v>13349</v>
      </c>
      <c r="H75" s="144">
        <v>2387.4899999999998</v>
      </c>
      <c r="I75" s="37">
        <f t="shared" si="1"/>
        <v>35056.49</v>
      </c>
      <c r="J75" s="824" t="s">
        <v>201</v>
      </c>
      <c r="K75" s="186"/>
    </row>
    <row r="76" spans="1:11" ht="12" customHeight="1" x14ac:dyDescent="0.2">
      <c r="A76" s="65">
        <v>1994</v>
      </c>
      <c r="B76" s="144">
        <v>0</v>
      </c>
      <c r="C76" s="144">
        <v>3662</v>
      </c>
      <c r="D76" s="144">
        <v>7865</v>
      </c>
      <c r="E76" s="144">
        <v>725</v>
      </c>
      <c r="F76" s="144">
        <v>3600</v>
      </c>
      <c r="G76" s="37">
        <v>14320</v>
      </c>
      <c r="H76" s="144">
        <v>3320.1869999999999</v>
      </c>
      <c r="I76" s="37">
        <f t="shared" si="1"/>
        <v>33492.186999999998</v>
      </c>
      <c r="J76" s="824" t="s">
        <v>201</v>
      </c>
      <c r="K76" s="186"/>
    </row>
    <row r="77" spans="1:11" ht="12" customHeight="1" x14ac:dyDescent="0.2">
      <c r="A77" s="65">
        <v>1995</v>
      </c>
      <c r="B77" s="144">
        <v>0</v>
      </c>
      <c r="C77" s="144">
        <v>5085</v>
      </c>
      <c r="D77" s="144">
        <v>7399</v>
      </c>
      <c r="E77" s="144">
        <v>687</v>
      </c>
      <c r="F77" s="144">
        <v>5401</v>
      </c>
      <c r="G77" s="37">
        <v>12727</v>
      </c>
      <c r="H77" s="144">
        <v>3373.5419999999999</v>
      </c>
      <c r="I77" s="37">
        <f t="shared" si="1"/>
        <v>34672.542000000001</v>
      </c>
      <c r="J77" s="824" t="s">
        <v>201</v>
      </c>
      <c r="K77" s="186"/>
    </row>
    <row r="78" spans="1:11" ht="12" customHeight="1" x14ac:dyDescent="0.2">
      <c r="A78" s="65">
        <v>1996</v>
      </c>
      <c r="B78" s="144">
        <v>148</v>
      </c>
      <c r="C78" s="144">
        <v>1441</v>
      </c>
      <c r="D78" s="144">
        <v>4068</v>
      </c>
      <c r="E78" s="144">
        <v>49</v>
      </c>
      <c r="F78" s="144">
        <v>7456</v>
      </c>
      <c r="G78" s="37">
        <v>20227</v>
      </c>
      <c r="H78" s="144">
        <v>4306.9889999999996</v>
      </c>
      <c r="I78" s="37">
        <f t="shared" si="1"/>
        <v>37547.989000000001</v>
      </c>
      <c r="J78" s="824" t="s">
        <v>201</v>
      </c>
      <c r="K78" s="186"/>
    </row>
    <row r="79" spans="1:11" ht="12" customHeight="1" x14ac:dyDescent="0.2">
      <c r="A79" s="65">
        <v>1997</v>
      </c>
      <c r="B79" s="144">
        <v>24</v>
      </c>
      <c r="C79" s="144">
        <v>2796</v>
      </c>
      <c r="D79" s="144">
        <v>6630</v>
      </c>
      <c r="E79" s="144">
        <v>311</v>
      </c>
      <c r="F79" s="144">
        <v>2687</v>
      </c>
      <c r="G79" s="37">
        <v>18168</v>
      </c>
      <c r="H79" s="144">
        <v>2416.3249999999998</v>
      </c>
      <c r="I79" s="37">
        <f t="shared" si="1"/>
        <v>33008.324999999997</v>
      </c>
      <c r="J79" s="824" t="s">
        <v>201</v>
      </c>
      <c r="K79" s="186"/>
    </row>
    <row r="80" spans="1:11" ht="12" customHeight="1" x14ac:dyDescent="0.2">
      <c r="A80" s="65">
        <v>1998</v>
      </c>
      <c r="B80" s="144">
        <v>5</v>
      </c>
      <c r="C80" s="144">
        <v>267</v>
      </c>
      <c r="D80" s="144">
        <v>4135</v>
      </c>
      <c r="E80" s="144">
        <v>0</v>
      </c>
      <c r="F80" s="144">
        <v>2912</v>
      </c>
      <c r="G80" s="37">
        <v>12529</v>
      </c>
      <c r="H80" s="144">
        <v>1921.42</v>
      </c>
      <c r="I80" s="37">
        <f t="shared" si="1"/>
        <v>21764.42</v>
      </c>
      <c r="J80" s="824" t="s">
        <v>201</v>
      </c>
      <c r="K80" s="186"/>
    </row>
    <row r="81" spans="1:14" ht="12" customHeight="1" x14ac:dyDescent="0.2">
      <c r="A81" s="65">
        <v>1999</v>
      </c>
      <c r="B81" s="144">
        <v>0</v>
      </c>
      <c r="C81" s="144">
        <v>87</v>
      </c>
      <c r="D81" s="144">
        <v>1926</v>
      </c>
      <c r="E81" s="144">
        <v>1</v>
      </c>
      <c r="F81" s="144">
        <v>114</v>
      </c>
      <c r="G81" s="37">
        <v>10363</v>
      </c>
      <c r="H81" s="144">
        <v>1990.31</v>
      </c>
      <c r="I81" s="37">
        <f t="shared" si="1"/>
        <v>14481.31</v>
      </c>
      <c r="J81" s="824" t="s">
        <v>201</v>
      </c>
      <c r="K81" s="186"/>
    </row>
    <row r="82" spans="1:14" ht="12" customHeight="1" x14ac:dyDescent="0.2">
      <c r="A82" s="65">
        <v>2000</v>
      </c>
      <c r="B82" s="240">
        <v>671</v>
      </c>
      <c r="C82" s="240">
        <v>647</v>
      </c>
      <c r="D82" s="240">
        <v>3289</v>
      </c>
      <c r="E82" s="240">
        <v>10</v>
      </c>
      <c r="F82" s="240">
        <v>1714</v>
      </c>
      <c r="G82" s="239">
        <v>9385</v>
      </c>
      <c r="H82" s="144">
        <v>284</v>
      </c>
      <c r="I82" s="239">
        <v>15329</v>
      </c>
      <c r="J82" s="186"/>
      <c r="K82" s="186"/>
    </row>
    <row r="83" spans="1:14" ht="12" customHeight="1" x14ac:dyDescent="0.2">
      <c r="A83" s="65">
        <v>2001</v>
      </c>
      <c r="B83" s="240">
        <v>0</v>
      </c>
      <c r="C83" s="240">
        <v>2523</v>
      </c>
      <c r="D83" s="240">
        <v>3885</v>
      </c>
      <c r="E83" s="240">
        <v>13</v>
      </c>
      <c r="F83" s="240">
        <v>3320</v>
      </c>
      <c r="G83" s="239">
        <v>9492</v>
      </c>
      <c r="H83" s="144">
        <v>282</v>
      </c>
      <c r="I83" s="239">
        <v>19515</v>
      </c>
      <c r="J83" s="186"/>
      <c r="K83" s="186"/>
    </row>
    <row r="84" spans="1:14" ht="12" customHeight="1" x14ac:dyDescent="0.2">
      <c r="A84" s="65">
        <v>2002</v>
      </c>
      <c r="B84" s="240">
        <v>40</v>
      </c>
      <c r="C84" s="240">
        <v>26</v>
      </c>
      <c r="D84" s="240">
        <v>963</v>
      </c>
      <c r="E84" s="240">
        <v>9</v>
      </c>
      <c r="F84" s="240">
        <v>2955</v>
      </c>
      <c r="G84" s="239">
        <v>11841</v>
      </c>
      <c r="H84" s="144">
        <v>776</v>
      </c>
      <c r="I84" s="239">
        <v>16570</v>
      </c>
      <c r="J84" s="186"/>
      <c r="K84" s="186"/>
    </row>
    <row r="85" spans="1:14" ht="12" customHeight="1" x14ac:dyDescent="0.2">
      <c r="A85" s="65">
        <v>2003</v>
      </c>
      <c r="B85" s="240">
        <v>0</v>
      </c>
      <c r="C85" s="240">
        <v>359.21000000000004</v>
      </c>
      <c r="D85" s="240">
        <v>851</v>
      </c>
      <c r="E85" s="240">
        <v>0</v>
      </c>
      <c r="F85" s="240">
        <v>1031</v>
      </c>
      <c r="G85" s="239">
        <v>19871</v>
      </c>
      <c r="H85" s="144">
        <v>838</v>
      </c>
      <c r="I85" s="239">
        <v>22950.21</v>
      </c>
      <c r="J85" s="186"/>
      <c r="K85" s="186"/>
    </row>
    <row r="86" spans="1:14" ht="12" customHeight="1" x14ac:dyDescent="0.2">
      <c r="A86" s="65">
        <v>2004</v>
      </c>
      <c r="B86" s="240">
        <v>0</v>
      </c>
      <c r="C86" s="240">
        <v>209.18</v>
      </c>
      <c r="D86" s="240">
        <v>3498</v>
      </c>
      <c r="E86" s="240">
        <v>24</v>
      </c>
      <c r="F86" s="240">
        <v>6012</v>
      </c>
      <c r="G86" s="239">
        <v>31773</v>
      </c>
      <c r="H86" s="144">
        <v>1012</v>
      </c>
      <c r="I86" s="239">
        <v>42528.18</v>
      </c>
      <c r="J86" s="186"/>
      <c r="K86" s="186"/>
      <c r="L86" s="186"/>
      <c r="M86" s="186"/>
      <c r="N86" s="186"/>
    </row>
    <row r="87" spans="1:14" ht="12" customHeight="1" x14ac:dyDescent="0.2">
      <c r="A87" s="65">
        <v>2005</v>
      </c>
      <c r="B87" s="240">
        <v>0</v>
      </c>
      <c r="C87" s="240">
        <v>304.36</v>
      </c>
      <c r="D87" s="240">
        <v>2260</v>
      </c>
      <c r="E87" s="240">
        <v>3</v>
      </c>
      <c r="F87" s="240">
        <v>118</v>
      </c>
      <c r="G87" s="239">
        <v>19695</v>
      </c>
      <c r="H87" s="144">
        <v>897</v>
      </c>
      <c r="I87" s="239">
        <v>23277.360000000001</v>
      </c>
      <c r="J87" s="186"/>
      <c r="K87" s="186"/>
      <c r="L87" s="186"/>
      <c r="M87" s="186"/>
      <c r="N87" s="186"/>
    </row>
    <row r="88" spans="1:14" ht="12" customHeight="1" x14ac:dyDescent="0.2">
      <c r="A88" s="65">
        <v>2006</v>
      </c>
      <c r="B88" s="240">
        <v>0</v>
      </c>
      <c r="C88" s="240">
        <v>256.06</v>
      </c>
      <c r="D88" s="240">
        <v>3738</v>
      </c>
      <c r="E88" s="240">
        <v>0</v>
      </c>
      <c r="F88" s="240">
        <v>1629</v>
      </c>
      <c r="G88" s="239">
        <v>17428</v>
      </c>
      <c r="H88" s="144">
        <v>1941</v>
      </c>
      <c r="I88" s="239">
        <v>24992.059999999998</v>
      </c>
      <c r="J88" s="186"/>
      <c r="K88" s="186"/>
      <c r="L88" s="186"/>
      <c r="M88" s="186"/>
      <c r="N88" s="186"/>
    </row>
    <row r="89" spans="1:14" ht="12" customHeight="1" x14ac:dyDescent="0.2">
      <c r="A89" s="65">
        <v>2007</v>
      </c>
      <c r="B89" s="240">
        <v>0</v>
      </c>
      <c r="C89" s="240">
        <v>529.41999999999996</v>
      </c>
      <c r="D89" s="240">
        <v>2472</v>
      </c>
      <c r="E89" s="240">
        <v>19</v>
      </c>
      <c r="F89" s="240">
        <v>1698</v>
      </c>
      <c r="G89" s="239">
        <v>13117</v>
      </c>
      <c r="H89" s="144">
        <v>583</v>
      </c>
      <c r="I89" s="239">
        <v>18418.419999999998</v>
      </c>
      <c r="J89" s="186"/>
      <c r="K89" s="186"/>
      <c r="L89" s="186"/>
      <c r="M89" s="186"/>
      <c r="N89" s="186"/>
    </row>
    <row r="90" spans="1:14" ht="12" customHeight="1" x14ac:dyDescent="0.2">
      <c r="A90" s="65">
        <v>2008</v>
      </c>
      <c r="B90" s="240">
        <v>0</v>
      </c>
      <c r="C90" s="240">
        <v>779.45</v>
      </c>
      <c r="D90" s="240">
        <v>1878</v>
      </c>
      <c r="E90" s="240">
        <v>0</v>
      </c>
      <c r="F90" s="240">
        <v>0</v>
      </c>
      <c r="G90" s="239">
        <v>15391</v>
      </c>
      <c r="H90" s="144">
        <v>500</v>
      </c>
      <c r="I90" s="239">
        <v>18548.45</v>
      </c>
      <c r="J90" s="186"/>
      <c r="K90" s="186"/>
      <c r="L90" s="186"/>
      <c r="M90" s="186"/>
      <c r="N90" s="186"/>
    </row>
    <row r="91" spans="1:14" ht="12" customHeight="1" x14ac:dyDescent="0.2">
      <c r="A91" s="65">
        <v>2009</v>
      </c>
      <c r="B91" s="240">
        <v>0</v>
      </c>
      <c r="C91" s="240">
        <v>1230.8499999999999</v>
      </c>
      <c r="D91" s="240">
        <v>2485</v>
      </c>
      <c r="E91" s="240">
        <v>0</v>
      </c>
      <c r="F91" s="240">
        <v>860</v>
      </c>
      <c r="G91" s="239">
        <v>9290</v>
      </c>
      <c r="H91" s="144">
        <v>666</v>
      </c>
      <c r="I91" s="239">
        <v>14531.85</v>
      </c>
      <c r="J91" s="186"/>
      <c r="K91" s="186"/>
      <c r="L91" s="186"/>
      <c r="M91" s="186"/>
      <c r="N91" s="186"/>
    </row>
    <row r="92" spans="1:14" ht="12" customHeight="1" x14ac:dyDescent="0.2">
      <c r="A92" s="65">
        <v>2010</v>
      </c>
      <c r="B92" s="240">
        <v>0</v>
      </c>
      <c r="C92" s="240">
        <v>1637.99</v>
      </c>
      <c r="D92" s="240">
        <v>3403</v>
      </c>
      <c r="E92" s="240">
        <v>0</v>
      </c>
      <c r="F92" s="240">
        <v>2005</v>
      </c>
      <c r="G92" s="239">
        <v>18158</v>
      </c>
      <c r="H92" s="144">
        <v>650</v>
      </c>
      <c r="I92" s="239">
        <v>25853.989999999998</v>
      </c>
      <c r="J92" s="186"/>
      <c r="K92" s="186"/>
      <c r="L92" s="186"/>
      <c r="M92" s="186"/>
      <c r="N92" s="186"/>
    </row>
    <row r="93" spans="1:14" ht="12" customHeight="1" x14ac:dyDescent="0.2">
      <c r="A93" s="65">
        <v>2011</v>
      </c>
      <c r="B93" s="240">
        <v>0</v>
      </c>
      <c r="C93" s="240">
        <v>2298.42</v>
      </c>
      <c r="D93" s="240">
        <v>6402</v>
      </c>
      <c r="E93" s="240">
        <v>0</v>
      </c>
      <c r="F93" s="240">
        <v>3086</v>
      </c>
      <c r="G93" s="239">
        <v>22870</v>
      </c>
      <c r="H93" s="144">
        <v>1363</v>
      </c>
      <c r="I93" s="239">
        <v>36019.42</v>
      </c>
      <c r="J93" s="186"/>
      <c r="K93" s="186"/>
      <c r="L93" s="186"/>
      <c r="M93" s="186"/>
      <c r="N93" s="186"/>
    </row>
    <row r="94" spans="1:14" ht="12" customHeight="1" x14ac:dyDescent="0.2">
      <c r="A94" s="65">
        <v>2012</v>
      </c>
      <c r="B94" s="240">
        <v>0</v>
      </c>
      <c r="C94" s="240">
        <v>1730.5700000000002</v>
      </c>
      <c r="D94" s="240">
        <v>3988</v>
      </c>
      <c r="E94" s="240">
        <v>3</v>
      </c>
      <c r="F94" s="240">
        <v>4490</v>
      </c>
      <c r="G94" s="239">
        <v>14032</v>
      </c>
      <c r="H94" s="144">
        <v>862</v>
      </c>
      <c r="I94" s="239">
        <v>25105.57</v>
      </c>
      <c r="J94" s="186"/>
      <c r="K94" s="186"/>
      <c r="L94" s="186"/>
      <c r="M94" s="186"/>
      <c r="N94" s="186"/>
    </row>
    <row r="95" spans="1:14" ht="12" customHeight="1" x14ac:dyDescent="0.2">
      <c r="A95" s="65">
        <v>2013</v>
      </c>
      <c r="B95" s="240">
        <v>0</v>
      </c>
      <c r="C95" s="240">
        <v>103.41000000000001</v>
      </c>
      <c r="D95" s="240">
        <v>2875</v>
      </c>
      <c r="E95" s="240">
        <v>0</v>
      </c>
      <c r="F95" s="240">
        <v>3618</v>
      </c>
      <c r="G95" s="239">
        <v>12503</v>
      </c>
      <c r="H95" s="144">
        <v>701</v>
      </c>
      <c r="I95" s="239">
        <v>19800.41</v>
      </c>
      <c r="J95" s="186"/>
      <c r="K95" s="186"/>
      <c r="L95" s="186"/>
      <c r="M95" s="186"/>
      <c r="N95" s="186"/>
    </row>
    <row r="96" spans="1:14" ht="12" customHeight="1" x14ac:dyDescent="0.2">
      <c r="A96" s="65">
        <v>2014</v>
      </c>
      <c r="B96" s="240">
        <v>0</v>
      </c>
      <c r="C96" s="240">
        <v>72.680000000000007</v>
      </c>
      <c r="D96" s="240">
        <v>5094</v>
      </c>
      <c r="E96" s="240">
        <v>2</v>
      </c>
      <c r="F96" s="240">
        <v>1124</v>
      </c>
      <c r="G96" s="239">
        <v>11893</v>
      </c>
      <c r="H96" s="144">
        <v>1676</v>
      </c>
      <c r="I96" s="255">
        <f t="shared" ref="I96:I101" si="2">SUM(C96:H96)</f>
        <v>19861.68</v>
      </c>
      <c r="J96" s="186"/>
      <c r="K96" s="186"/>
      <c r="L96" s="186"/>
      <c r="M96" s="186"/>
      <c r="N96" s="186"/>
    </row>
    <row r="97" spans="1:15" ht="12" customHeight="1" x14ac:dyDescent="0.25">
      <c r="A97" s="65">
        <v>2015</v>
      </c>
      <c r="B97" s="240">
        <v>0</v>
      </c>
      <c r="C97" s="240">
        <v>165.93</v>
      </c>
      <c r="D97" s="240">
        <v>10496</v>
      </c>
      <c r="E97" s="240">
        <v>0</v>
      </c>
      <c r="F97" s="240">
        <v>3644</v>
      </c>
      <c r="G97" s="239">
        <v>17305</v>
      </c>
      <c r="H97" s="144">
        <v>2182</v>
      </c>
      <c r="I97" s="255">
        <f t="shared" si="2"/>
        <v>33792.93</v>
      </c>
      <c r="J97" s="186"/>
      <c r="K97" s="186"/>
      <c r="L97"/>
      <c r="M97"/>
      <c r="N97"/>
      <c r="O97"/>
    </row>
    <row r="98" spans="1:15" ht="12" customHeight="1" x14ac:dyDescent="0.25">
      <c r="A98" s="65">
        <v>2016</v>
      </c>
      <c r="B98" s="240">
        <v>0</v>
      </c>
      <c r="C98" s="240">
        <v>35.748000000000005</v>
      </c>
      <c r="D98" s="240">
        <v>2060</v>
      </c>
      <c r="E98" s="240">
        <v>2</v>
      </c>
      <c r="F98" s="240">
        <v>2837</v>
      </c>
      <c r="G98" s="255">
        <v>11248</v>
      </c>
      <c r="H98" s="144">
        <v>990</v>
      </c>
      <c r="I98" s="255">
        <f t="shared" si="2"/>
        <v>17172.748</v>
      </c>
      <c r="J98" s="186"/>
      <c r="K98" s="186"/>
      <c r="L98"/>
      <c r="M98"/>
      <c r="N98"/>
      <c r="O98"/>
    </row>
    <row r="99" spans="1:15" ht="12" customHeight="1" x14ac:dyDescent="0.25">
      <c r="A99" s="851">
        <v>2017</v>
      </c>
      <c r="B99" s="240">
        <v>0</v>
      </c>
      <c r="C99" s="240">
        <v>107</v>
      </c>
      <c r="D99" s="240">
        <v>3578</v>
      </c>
      <c r="E99" s="240">
        <v>0</v>
      </c>
      <c r="F99" s="240">
        <v>2781</v>
      </c>
      <c r="G99" s="255">
        <v>17145</v>
      </c>
      <c r="H99" s="144">
        <v>2404</v>
      </c>
      <c r="I99" s="255">
        <f t="shared" si="2"/>
        <v>26015</v>
      </c>
      <c r="J99" s="186"/>
      <c r="L99"/>
      <c r="M99"/>
      <c r="N99"/>
      <c r="O99"/>
    </row>
    <row r="100" spans="1:15" ht="12" customHeight="1" x14ac:dyDescent="0.25">
      <c r="A100" s="851">
        <v>2018</v>
      </c>
      <c r="B100" s="240">
        <v>0</v>
      </c>
      <c r="C100" s="240">
        <v>78</v>
      </c>
      <c r="D100" s="240">
        <v>2608</v>
      </c>
      <c r="E100" s="240">
        <v>0</v>
      </c>
      <c r="F100" s="240">
        <v>3685</v>
      </c>
      <c r="G100" s="255">
        <v>20741</v>
      </c>
      <c r="H100" s="144">
        <v>1225</v>
      </c>
      <c r="I100" s="255">
        <f t="shared" si="2"/>
        <v>28337</v>
      </c>
      <c r="J100" s="186"/>
      <c r="K100" s="186"/>
      <c r="L100"/>
      <c r="M100"/>
      <c r="N100"/>
      <c r="O100"/>
    </row>
    <row r="101" spans="1:15" ht="12" customHeight="1" x14ac:dyDescent="0.25">
      <c r="A101" s="851">
        <v>2019</v>
      </c>
      <c r="B101" s="240">
        <v>0</v>
      </c>
      <c r="C101" s="240">
        <v>98</v>
      </c>
      <c r="D101" s="240">
        <v>2374</v>
      </c>
      <c r="E101" s="240">
        <v>0</v>
      </c>
      <c r="F101" s="240">
        <v>1734</v>
      </c>
      <c r="G101" s="255">
        <v>14880</v>
      </c>
      <c r="H101" s="144">
        <v>1295</v>
      </c>
      <c r="I101" s="255">
        <f t="shared" si="2"/>
        <v>20381</v>
      </c>
      <c r="J101" s="186"/>
      <c r="K101" s="186"/>
      <c r="L101"/>
      <c r="M101"/>
      <c r="N101"/>
      <c r="O101"/>
    </row>
    <row r="102" spans="1:15" ht="12" customHeight="1" x14ac:dyDescent="0.25">
      <c r="A102" s="851">
        <v>2020</v>
      </c>
      <c r="B102" s="240">
        <v>0</v>
      </c>
      <c r="C102" s="240">
        <v>58</v>
      </c>
      <c r="D102" s="240">
        <v>3688</v>
      </c>
      <c r="E102" s="240">
        <v>0</v>
      </c>
      <c r="F102" s="240">
        <v>1454</v>
      </c>
      <c r="G102" s="255">
        <v>20879</v>
      </c>
      <c r="H102" s="144">
        <v>1049</v>
      </c>
      <c r="I102" s="255">
        <v>27128</v>
      </c>
      <c r="J102" s="186"/>
      <c r="K102" s="186"/>
      <c r="L102"/>
      <c r="M102"/>
      <c r="N102"/>
      <c r="O102"/>
    </row>
    <row r="103" spans="1:15" ht="12" customHeight="1" x14ac:dyDescent="0.25">
      <c r="A103" s="851">
        <v>2021</v>
      </c>
      <c r="B103" s="240">
        <v>0</v>
      </c>
      <c r="C103" s="240">
        <v>104</v>
      </c>
      <c r="D103" s="240">
        <v>2408</v>
      </c>
      <c r="E103" s="240">
        <v>0</v>
      </c>
      <c r="F103" s="240">
        <v>1557</v>
      </c>
      <c r="G103" s="255">
        <v>13207</v>
      </c>
      <c r="H103" s="144">
        <v>1792</v>
      </c>
      <c r="I103" s="255">
        <v>19068</v>
      </c>
      <c r="J103" s="186"/>
      <c r="K103" s="186"/>
      <c r="L103"/>
      <c r="M103"/>
      <c r="N103"/>
      <c r="O103"/>
    </row>
    <row r="104" spans="1:15" ht="12" customHeight="1" x14ac:dyDescent="0.25">
      <c r="A104" s="851">
        <v>2022</v>
      </c>
      <c r="B104" s="240">
        <v>0</v>
      </c>
      <c r="C104" s="240">
        <v>54</v>
      </c>
      <c r="D104" s="240">
        <v>1448</v>
      </c>
      <c r="E104" s="240">
        <v>0</v>
      </c>
      <c r="F104" s="240">
        <v>893</v>
      </c>
      <c r="G104" s="255">
        <v>14259</v>
      </c>
      <c r="H104" s="144">
        <v>776</v>
      </c>
      <c r="I104" s="255">
        <v>17430</v>
      </c>
      <c r="J104" s="186"/>
      <c r="K104" s="186"/>
      <c r="L104"/>
      <c r="M104"/>
      <c r="N104"/>
      <c r="O104"/>
    </row>
    <row r="105" spans="1:15" ht="12" customHeight="1" x14ac:dyDescent="0.25">
      <c r="A105" s="851" t="s">
        <v>1212</v>
      </c>
      <c r="B105" s="240">
        <v>0</v>
      </c>
      <c r="C105" s="240">
        <v>16</v>
      </c>
      <c r="D105" s="240">
        <v>348</v>
      </c>
      <c r="E105" s="240">
        <v>2</v>
      </c>
      <c r="F105" s="240">
        <v>1178</v>
      </c>
      <c r="G105" s="255">
        <v>10943</v>
      </c>
      <c r="H105" s="811">
        <v>1325</v>
      </c>
      <c r="I105" s="255">
        <f>SUM(B105:H105)</f>
        <v>13812</v>
      </c>
      <c r="J105" s="186"/>
      <c r="K105" s="186"/>
      <c r="L105"/>
      <c r="M105"/>
      <c r="N105"/>
      <c r="O105"/>
    </row>
    <row r="106" spans="1:15" ht="12" customHeight="1" x14ac:dyDescent="0.25">
      <c r="A106" s="851" t="s">
        <v>1202</v>
      </c>
      <c r="B106" s="240">
        <v>0</v>
      </c>
      <c r="C106" s="240">
        <v>19</v>
      </c>
      <c r="D106" s="240">
        <v>956</v>
      </c>
      <c r="E106" s="240">
        <v>2</v>
      </c>
      <c r="F106" s="240" t="s">
        <v>304</v>
      </c>
      <c r="G106" s="255" t="s">
        <v>304</v>
      </c>
      <c r="H106" s="811">
        <v>2099</v>
      </c>
      <c r="I106" s="255" t="s">
        <v>304</v>
      </c>
      <c r="J106" s="186"/>
      <c r="K106" s="186"/>
      <c r="L106"/>
      <c r="M106"/>
      <c r="N106"/>
      <c r="O106"/>
    </row>
    <row r="107" spans="1:15" ht="12" customHeight="1" x14ac:dyDescent="0.25">
      <c r="A107" s="181" t="s">
        <v>216</v>
      </c>
      <c r="B107" s="49"/>
      <c r="C107" s="49"/>
      <c r="D107" s="49"/>
      <c r="E107" s="49"/>
      <c r="F107" s="49"/>
      <c r="G107" s="317" t="s">
        <v>785</v>
      </c>
      <c r="H107" s="49"/>
      <c r="I107" s="49"/>
      <c r="J107" s="49"/>
      <c r="L107"/>
      <c r="M107"/>
      <c r="N107"/>
      <c r="O107"/>
    </row>
    <row r="108" spans="1:15" ht="12" customHeight="1" x14ac:dyDescent="0.25">
      <c r="A108" s="1030" t="s">
        <v>109</v>
      </c>
      <c r="B108" s="1030"/>
      <c r="C108" s="1030"/>
      <c r="D108" s="1030"/>
      <c r="E108" s="1030"/>
      <c r="F108" s="1030"/>
      <c r="G108" s="1030"/>
      <c r="H108" s="1030"/>
      <c r="I108" s="1030"/>
      <c r="L108"/>
      <c r="M108"/>
      <c r="N108"/>
      <c r="O108"/>
    </row>
    <row r="109" spans="1:15" ht="12" customHeight="1" x14ac:dyDescent="0.2">
      <c r="A109" s="1000" t="s">
        <v>110</v>
      </c>
      <c r="B109" s="1000"/>
      <c r="C109" s="1000"/>
      <c r="D109" s="1000"/>
      <c r="E109" s="1000"/>
      <c r="F109" s="1000"/>
      <c r="G109" s="1000"/>
      <c r="H109" s="1000"/>
      <c r="I109" s="1000"/>
    </row>
    <row r="110" spans="1:15" ht="12" customHeight="1" x14ac:dyDescent="0.2">
      <c r="A110" s="1000" t="s">
        <v>429</v>
      </c>
      <c r="B110" s="1000"/>
      <c r="C110" s="1000"/>
      <c r="D110" s="1000"/>
      <c r="E110" s="1000"/>
      <c r="F110" s="1000"/>
      <c r="G110" s="1000"/>
      <c r="H110" s="1000"/>
      <c r="I110" s="1000"/>
    </row>
    <row r="111" spans="1:15" ht="12" customHeight="1" x14ac:dyDescent="0.2">
      <c r="A111" s="1000" t="s">
        <v>112</v>
      </c>
      <c r="B111" s="1000"/>
      <c r="C111" s="1000"/>
      <c r="D111" s="1000"/>
      <c r="E111" s="1000"/>
      <c r="F111" s="1000"/>
      <c r="G111" s="1000"/>
      <c r="H111" s="1000"/>
      <c r="I111" s="1000"/>
    </row>
    <row r="112" spans="1:15" ht="12" customHeight="1" x14ac:dyDescent="0.2">
      <c r="A112" s="1000" t="s">
        <v>32</v>
      </c>
      <c r="B112" s="1000"/>
      <c r="C112" s="1000"/>
      <c r="D112" s="1000"/>
      <c r="E112" s="1000"/>
      <c r="F112" s="1000"/>
      <c r="G112" s="1000"/>
      <c r="H112" s="1000"/>
      <c r="I112" s="1000"/>
    </row>
    <row r="113" spans="1:9" ht="12" customHeight="1" x14ac:dyDescent="0.2">
      <c r="A113" s="1000" t="s">
        <v>715</v>
      </c>
      <c r="B113" s="1000"/>
      <c r="C113" s="1000"/>
      <c r="D113" s="1000"/>
      <c r="E113" s="1000"/>
      <c r="F113" s="1000"/>
      <c r="G113" s="1000"/>
      <c r="H113" s="1000"/>
      <c r="I113" s="1000"/>
    </row>
    <row r="114" spans="1:9" ht="12" customHeight="1" x14ac:dyDescent="0.2">
      <c r="A114" s="1000" t="s">
        <v>337</v>
      </c>
      <c r="B114" s="1000"/>
      <c r="C114" s="1000"/>
      <c r="D114" s="1000"/>
      <c r="E114" s="1000"/>
      <c r="F114" s="1000"/>
      <c r="G114" s="1000"/>
      <c r="H114" s="1000"/>
      <c r="I114" s="1000"/>
    </row>
    <row r="115" spans="1:9" ht="33.450000000000003" customHeight="1" x14ac:dyDescent="0.2">
      <c r="A115" s="996" t="s">
        <v>761</v>
      </c>
      <c r="B115" s="996"/>
      <c r="C115" s="996"/>
      <c r="D115" s="996"/>
      <c r="E115" s="996"/>
      <c r="F115" s="996"/>
      <c r="G115" s="996"/>
      <c r="H115" s="996"/>
      <c r="I115" s="996"/>
    </row>
    <row r="116" spans="1:9" ht="24.75" customHeight="1" x14ac:dyDescent="0.2">
      <c r="A116" s="996" t="s">
        <v>789</v>
      </c>
      <c r="B116" s="996"/>
      <c r="C116" s="996"/>
      <c r="D116" s="996"/>
      <c r="E116" s="996"/>
      <c r="F116" s="996"/>
      <c r="G116" s="996"/>
      <c r="H116" s="996"/>
      <c r="I116" s="996"/>
    </row>
    <row r="117" spans="1:9" ht="12" customHeight="1" x14ac:dyDescent="0.2">
      <c r="A117" s="996" t="s">
        <v>1079</v>
      </c>
      <c r="B117" s="996"/>
      <c r="C117" s="996"/>
      <c r="D117" s="996"/>
      <c r="E117" s="996"/>
      <c r="F117" s="996"/>
      <c r="G117" s="996"/>
      <c r="H117" s="996"/>
      <c r="I117" s="996"/>
    </row>
    <row r="118" spans="1:9" ht="12" customHeight="1" x14ac:dyDescent="0.2">
      <c r="A118" s="58"/>
      <c r="B118" s="58"/>
      <c r="C118" s="58"/>
      <c r="D118" s="58"/>
      <c r="E118" s="58"/>
      <c r="F118" s="58"/>
      <c r="G118" s="58"/>
      <c r="H118" s="58"/>
      <c r="I118" s="58"/>
    </row>
    <row r="119" spans="1:9" ht="21" customHeight="1" x14ac:dyDescent="0.2">
      <c r="A119" s="58"/>
      <c r="B119" s="58"/>
      <c r="C119" s="58"/>
      <c r="D119" s="58"/>
      <c r="E119" s="58"/>
      <c r="F119" s="58"/>
      <c r="G119" s="58"/>
      <c r="H119" s="58"/>
      <c r="I119" s="58"/>
    </row>
    <row r="120" spans="1:9" ht="12" customHeight="1" x14ac:dyDescent="0.2">
      <c r="A120" s="90"/>
      <c r="B120" s="90"/>
      <c r="C120" s="90"/>
      <c r="D120" s="90"/>
      <c r="E120" s="90"/>
      <c r="F120" s="90"/>
      <c r="G120" s="90"/>
      <c r="H120" s="90"/>
      <c r="I120" s="90"/>
    </row>
    <row r="121" spans="1:9" ht="12" customHeight="1" x14ac:dyDescent="0.2">
      <c r="B121" s="63"/>
      <c r="C121" s="63"/>
      <c r="D121" s="63"/>
      <c r="E121" s="63"/>
      <c r="F121" s="63"/>
      <c r="G121" s="63"/>
      <c r="H121" s="63"/>
      <c r="I121" s="63"/>
    </row>
    <row r="125" spans="1:9" s="315" customFormat="1" ht="12" customHeight="1" x14ac:dyDescent="0.2">
      <c r="A125" s="274"/>
      <c r="B125" s="286"/>
      <c r="C125" s="286"/>
      <c r="D125" s="286"/>
      <c r="E125" s="286"/>
      <c r="F125" s="278"/>
      <c r="G125" s="287"/>
      <c r="H125" s="288"/>
      <c r="I125" s="286"/>
    </row>
    <row r="139" spans="1:10" ht="12" customHeight="1" x14ac:dyDescent="0.2">
      <c r="A139" s="391" t="s">
        <v>263</v>
      </c>
      <c r="B139" s="404"/>
      <c r="C139" s="404"/>
      <c r="D139" s="404"/>
      <c r="E139" s="404"/>
      <c r="F139" s="404"/>
      <c r="G139" s="404"/>
      <c r="H139" s="404"/>
      <c r="I139" s="404"/>
      <c r="J139" s="404"/>
    </row>
    <row r="140" spans="1:10" ht="12" customHeight="1" x14ac:dyDescent="0.2">
      <c r="A140" s="138"/>
      <c r="B140" s="439"/>
      <c r="C140" s="1099" t="s">
        <v>94</v>
      </c>
      <c r="D140" s="1099"/>
      <c r="E140" s="1099"/>
      <c r="F140" s="1099"/>
      <c r="G140" s="440"/>
      <c r="H140" s="441"/>
      <c r="I140" s="439"/>
    </row>
    <row r="141" spans="1:10" ht="12" customHeight="1" x14ac:dyDescent="0.2">
      <c r="A141" s="1009" t="s">
        <v>171</v>
      </c>
      <c r="B141" s="1097" t="s">
        <v>103</v>
      </c>
      <c r="C141" s="1104" t="s">
        <v>104</v>
      </c>
      <c r="D141" s="1104" t="s">
        <v>108</v>
      </c>
      <c r="E141" s="1104" t="s">
        <v>105</v>
      </c>
      <c r="F141" s="10"/>
      <c r="G141" s="1100" t="s">
        <v>205</v>
      </c>
      <c r="H141" s="1100"/>
      <c r="I141" s="1097" t="s">
        <v>111</v>
      </c>
      <c r="J141" s="1097"/>
    </row>
    <row r="142" spans="1:10" ht="12" customHeight="1" x14ac:dyDescent="0.2">
      <c r="A142" s="1029"/>
      <c r="B142" s="1098"/>
      <c r="C142" s="1098"/>
      <c r="D142" s="1098"/>
      <c r="E142" s="1098"/>
      <c r="F142" s="393" t="s">
        <v>98</v>
      </c>
      <c r="G142" s="806" t="s">
        <v>100</v>
      </c>
      <c r="H142" s="394" t="s">
        <v>37</v>
      </c>
      <c r="I142" s="1098"/>
      <c r="J142" s="1098"/>
    </row>
    <row r="143" spans="1:10" ht="12" customHeight="1" x14ac:dyDescent="0.2">
      <c r="A143" s="443" t="str">
        <f>A5</f>
        <v>SPRING Chinook</v>
      </c>
      <c r="B143" s="405"/>
      <c r="C143" s="405"/>
      <c r="D143" s="405"/>
      <c r="E143" s="405"/>
      <c r="F143" s="405"/>
      <c r="G143" s="405"/>
      <c r="H143" s="405"/>
      <c r="I143" s="405"/>
    </row>
    <row r="144" spans="1:10" ht="12" customHeight="1" x14ac:dyDescent="0.2">
      <c r="A144" s="90" t="s">
        <v>178</v>
      </c>
      <c r="B144" s="144" t="s">
        <v>185</v>
      </c>
      <c r="C144" s="144" t="s">
        <v>185</v>
      </c>
      <c r="D144" s="144" t="s">
        <v>185</v>
      </c>
      <c r="E144" s="144">
        <f>AVERAGE(E11:E15)</f>
        <v>56.666666666666664</v>
      </c>
      <c r="F144" s="144">
        <f>AVERAGE(F11:F15)</f>
        <v>5</v>
      </c>
      <c r="G144" s="37">
        <f>AVERAGE(G11:G15)</f>
        <v>923.8</v>
      </c>
      <c r="H144" s="144" t="s">
        <v>185</v>
      </c>
      <c r="I144" s="144">
        <f>AVERAGE(I11:I15)</f>
        <v>962.8</v>
      </c>
    </row>
    <row r="145" spans="1:9" ht="12" customHeight="1" x14ac:dyDescent="0.2">
      <c r="A145" s="90" t="s">
        <v>179</v>
      </c>
      <c r="B145" s="144" t="s">
        <v>185</v>
      </c>
      <c r="C145" s="144" t="s">
        <v>185</v>
      </c>
      <c r="D145" s="144" t="s">
        <v>31</v>
      </c>
      <c r="E145" s="144">
        <f>AVERAGE(E16:E20)</f>
        <v>143</v>
      </c>
      <c r="F145" s="144">
        <f>AVERAGE(F16:F20)</f>
        <v>6</v>
      </c>
      <c r="G145" s="37">
        <f>AVERAGE(G16:G20)</f>
        <v>1875.4</v>
      </c>
      <c r="H145" s="144" t="s">
        <v>185</v>
      </c>
      <c r="I145" s="144">
        <f>AVERAGE(I16:I20)</f>
        <v>2024.4</v>
      </c>
    </row>
    <row r="146" spans="1:9" ht="12" customHeight="1" x14ac:dyDescent="0.2">
      <c r="A146" s="90" t="s">
        <v>237</v>
      </c>
      <c r="B146" s="144" t="s">
        <v>185</v>
      </c>
      <c r="C146" s="144" t="s">
        <v>185</v>
      </c>
      <c r="D146" s="144">
        <f>AVERAGE(D21:D25)</f>
        <v>0</v>
      </c>
      <c r="E146" s="144">
        <f>AVERAGE(E21:E25)</f>
        <v>93.6</v>
      </c>
      <c r="F146" s="144">
        <f>AVERAGE(F21:F25)</f>
        <v>15.4</v>
      </c>
      <c r="G146" s="37">
        <f>AVERAGE(G21:G25)</f>
        <v>1565.8</v>
      </c>
      <c r="H146" s="144" t="s">
        <v>185</v>
      </c>
      <c r="I146" s="144">
        <f>AVERAGE(I21:I25)</f>
        <v>1674.8</v>
      </c>
    </row>
    <row r="147" spans="1:9" ht="12" customHeight="1" x14ac:dyDescent="0.2">
      <c r="A147" s="65" t="s">
        <v>375</v>
      </c>
      <c r="B147" s="144" t="s">
        <v>185</v>
      </c>
      <c r="C147" s="144" t="s">
        <v>185</v>
      </c>
      <c r="D147" s="144">
        <f>AVERAGE(D26:D30)</f>
        <v>36.4</v>
      </c>
      <c r="E147" s="144">
        <f>AVERAGE(E26:E30)</f>
        <v>164.8</v>
      </c>
      <c r="F147" s="144">
        <f>AVERAGE(F26:F30)</f>
        <v>100</v>
      </c>
      <c r="G147" s="37">
        <f>AVERAGE(G26:G30)</f>
        <v>3146</v>
      </c>
      <c r="H147" s="144" t="str">
        <f>H26</f>
        <v>-</v>
      </c>
      <c r="I147" s="144">
        <f>AVERAGE(I26:I30)</f>
        <v>3447.2</v>
      </c>
    </row>
    <row r="148" spans="1:9" ht="12" customHeight="1" x14ac:dyDescent="0.2">
      <c r="A148" s="65" t="s">
        <v>424</v>
      </c>
      <c r="B148" s="144" t="s">
        <v>185</v>
      </c>
      <c r="C148" s="144" t="s">
        <v>185</v>
      </c>
      <c r="D148" s="144">
        <f>AVERAGE(D31:D35)</f>
        <v>45.6</v>
      </c>
      <c r="E148" s="144">
        <f>AVERAGE(E31:E35)</f>
        <v>249</v>
      </c>
      <c r="F148" s="144">
        <f>AVERAGE(F31:F35)</f>
        <v>132</v>
      </c>
      <c r="G148" s="37">
        <f>AVERAGE(G31:G35)</f>
        <v>2905</v>
      </c>
      <c r="H148" s="144" t="str">
        <f>H27</f>
        <v>-</v>
      </c>
      <c r="I148" s="144">
        <f>AVERAGE(I31:I35)</f>
        <v>3331.6</v>
      </c>
    </row>
    <row r="149" spans="1:9" ht="12" customHeight="1" x14ac:dyDescent="0.2">
      <c r="A149" s="65" t="s">
        <v>719</v>
      </c>
      <c r="B149" s="144" t="str">
        <f>B36</f>
        <v>-</v>
      </c>
      <c r="C149" s="144" t="str">
        <f t="shared" ref="C149" si="3">C36</f>
        <v>-</v>
      </c>
      <c r="D149" s="144">
        <f>AVERAGE(D36:D40)</f>
        <v>6</v>
      </c>
      <c r="E149" s="144">
        <f t="shared" ref="E149:G149" si="4">AVERAGE(E36:E40)</f>
        <v>90.8</v>
      </c>
      <c r="F149" s="144">
        <f t="shared" si="4"/>
        <v>36.4</v>
      </c>
      <c r="G149" s="37">
        <f t="shared" si="4"/>
        <v>1750.8</v>
      </c>
      <c r="H149" s="144" t="str">
        <f t="shared" ref="H149" si="5">H36</f>
        <v>-</v>
      </c>
      <c r="I149" s="144">
        <f t="shared" ref="I149" si="6">AVERAGE(I36:I40)</f>
        <v>1884</v>
      </c>
    </row>
    <row r="150" spans="1:9" ht="12" customHeight="1" x14ac:dyDescent="0.2">
      <c r="A150" s="65">
        <v>2011</v>
      </c>
      <c r="B150" s="144" t="str">
        <f t="shared" ref="B150:I158" si="7">B41</f>
        <v>-</v>
      </c>
      <c r="C150" s="144" t="str">
        <f t="shared" si="7"/>
        <v>-</v>
      </c>
      <c r="D150" s="144">
        <f t="shared" si="7"/>
        <v>10</v>
      </c>
      <c r="E150" s="144">
        <f t="shared" si="7"/>
        <v>0</v>
      </c>
      <c r="F150" s="144">
        <f t="shared" si="7"/>
        <v>0</v>
      </c>
      <c r="G150" s="165">
        <f t="shared" si="7"/>
        <v>2563</v>
      </c>
      <c r="H150" s="144" t="str">
        <f t="shared" si="7"/>
        <v>-</v>
      </c>
      <c r="I150" s="144">
        <f t="shared" si="7"/>
        <v>2573</v>
      </c>
    </row>
    <row r="151" spans="1:9" ht="12" customHeight="1" x14ac:dyDescent="0.2">
      <c r="A151" s="65">
        <v>2012</v>
      </c>
      <c r="B151" s="144" t="str">
        <f t="shared" si="7"/>
        <v>-</v>
      </c>
      <c r="C151" s="144" t="str">
        <f t="shared" si="7"/>
        <v>-</v>
      </c>
      <c r="D151" s="144">
        <f t="shared" si="7"/>
        <v>6</v>
      </c>
      <c r="E151" s="144">
        <f t="shared" si="7"/>
        <v>201</v>
      </c>
      <c r="F151" s="144">
        <f t="shared" si="7"/>
        <v>66</v>
      </c>
      <c r="G151" s="165">
        <f t="shared" si="7"/>
        <v>878</v>
      </c>
      <c r="H151" s="144" t="str">
        <f t="shared" si="7"/>
        <v>-</v>
      </c>
      <c r="I151" s="144">
        <f t="shared" si="7"/>
        <v>1151</v>
      </c>
    </row>
    <row r="152" spans="1:9" ht="12" customHeight="1" x14ac:dyDescent="0.2">
      <c r="A152" s="65">
        <v>2013</v>
      </c>
      <c r="B152" s="144" t="str">
        <f t="shared" si="7"/>
        <v>-</v>
      </c>
      <c r="C152" s="144" t="str">
        <f t="shared" si="7"/>
        <v>-</v>
      </c>
      <c r="D152" s="144">
        <f t="shared" si="7"/>
        <v>31</v>
      </c>
      <c r="E152" s="144" t="str">
        <f t="shared" si="7"/>
        <v>NA</v>
      </c>
      <c r="F152" s="144">
        <f t="shared" si="7"/>
        <v>148</v>
      </c>
      <c r="G152" s="165">
        <f t="shared" si="7"/>
        <v>2459</v>
      </c>
      <c r="H152" s="144" t="str">
        <f t="shared" si="7"/>
        <v>-</v>
      </c>
      <c r="I152" s="144">
        <f t="shared" si="7"/>
        <v>2638</v>
      </c>
    </row>
    <row r="153" spans="1:9" ht="12" customHeight="1" x14ac:dyDescent="0.2">
      <c r="A153" s="65">
        <v>2014</v>
      </c>
      <c r="B153" s="144" t="str">
        <f t="shared" si="7"/>
        <v>-</v>
      </c>
      <c r="C153" s="144" t="str">
        <f t="shared" si="7"/>
        <v>-</v>
      </c>
      <c r="D153" s="144">
        <f t="shared" si="7"/>
        <v>14</v>
      </c>
      <c r="E153" s="144" t="str">
        <f t="shared" si="7"/>
        <v>NA</v>
      </c>
      <c r="F153" s="144">
        <f t="shared" si="7"/>
        <v>62</v>
      </c>
      <c r="G153" s="165">
        <f t="shared" si="7"/>
        <v>1583</v>
      </c>
      <c r="H153" s="144" t="str">
        <f t="shared" si="7"/>
        <v>-</v>
      </c>
      <c r="I153" s="144">
        <f t="shared" si="7"/>
        <v>1659</v>
      </c>
    </row>
    <row r="154" spans="1:9" ht="12" customHeight="1" x14ac:dyDescent="0.2">
      <c r="A154" s="851">
        <v>2015</v>
      </c>
      <c r="B154" s="144" t="str">
        <f t="shared" si="7"/>
        <v>-</v>
      </c>
      <c r="C154" s="144" t="str">
        <f t="shared" si="7"/>
        <v>-</v>
      </c>
      <c r="D154" s="144">
        <f t="shared" si="7"/>
        <v>32</v>
      </c>
      <c r="E154" s="144">
        <f t="shared" si="7"/>
        <v>156</v>
      </c>
      <c r="F154" s="144">
        <f t="shared" si="7"/>
        <v>36</v>
      </c>
      <c r="G154" s="165">
        <f t="shared" si="7"/>
        <v>1841</v>
      </c>
      <c r="H154" s="144" t="str">
        <f t="shared" si="7"/>
        <v>-</v>
      </c>
      <c r="I154" s="144">
        <f t="shared" si="7"/>
        <v>2065</v>
      </c>
    </row>
    <row r="155" spans="1:9" ht="12" customHeight="1" x14ac:dyDescent="0.2">
      <c r="A155" s="851">
        <v>2016</v>
      </c>
      <c r="B155" s="144" t="str">
        <f t="shared" si="7"/>
        <v>-</v>
      </c>
      <c r="C155" s="144" t="str">
        <f t="shared" si="7"/>
        <v>-</v>
      </c>
      <c r="D155" s="144">
        <f t="shared" si="7"/>
        <v>7</v>
      </c>
      <c r="E155" s="144">
        <f t="shared" si="7"/>
        <v>104</v>
      </c>
      <c r="F155" s="144">
        <f t="shared" si="7"/>
        <v>19</v>
      </c>
      <c r="G155" s="165">
        <f t="shared" si="7"/>
        <v>926</v>
      </c>
      <c r="H155" s="144" t="str">
        <f t="shared" si="7"/>
        <v>-</v>
      </c>
      <c r="I155" s="144">
        <f t="shared" si="7"/>
        <v>1056</v>
      </c>
    </row>
    <row r="156" spans="1:9" ht="12" customHeight="1" x14ac:dyDescent="0.2">
      <c r="A156" s="851">
        <v>2017</v>
      </c>
      <c r="B156" s="144" t="str">
        <f t="shared" si="7"/>
        <v>-</v>
      </c>
      <c r="C156" s="144" t="str">
        <f t="shared" si="7"/>
        <v>-</v>
      </c>
      <c r="D156" s="144">
        <f t="shared" si="7"/>
        <v>1</v>
      </c>
      <c r="E156" s="144">
        <f t="shared" si="7"/>
        <v>6</v>
      </c>
      <c r="F156" s="144">
        <f t="shared" si="7"/>
        <v>0</v>
      </c>
      <c r="G156" s="165">
        <f t="shared" si="7"/>
        <v>1384</v>
      </c>
      <c r="H156" s="144" t="str">
        <f t="shared" si="7"/>
        <v>-</v>
      </c>
      <c r="I156" s="144">
        <f t="shared" si="7"/>
        <v>1391</v>
      </c>
    </row>
    <row r="157" spans="1:9" ht="12" customHeight="1" x14ac:dyDescent="0.2">
      <c r="A157" s="851">
        <v>2018</v>
      </c>
      <c r="B157" s="144" t="str">
        <f t="shared" si="7"/>
        <v>-</v>
      </c>
      <c r="C157" s="144" t="str">
        <f t="shared" si="7"/>
        <v>-</v>
      </c>
      <c r="D157" s="144">
        <f t="shared" si="7"/>
        <v>0</v>
      </c>
      <c r="E157" s="144">
        <f t="shared" si="7"/>
        <v>26</v>
      </c>
      <c r="F157" s="144">
        <f t="shared" si="7"/>
        <v>7</v>
      </c>
      <c r="G157" s="165">
        <f t="shared" si="7"/>
        <v>493</v>
      </c>
      <c r="H157" s="144" t="str">
        <f t="shared" si="7"/>
        <v>-</v>
      </c>
      <c r="I157" s="144">
        <f t="shared" si="7"/>
        <v>526</v>
      </c>
    </row>
    <row r="158" spans="1:9" ht="12" customHeight="1" x14ac:dyDescent="0.2">
      <c r="A158" s="851">
        <v>2019</v>
      </c>
      <c r="B158" s="144" t="str">
        <f t="shared" si="7"/>
        <v>-</v>
      </c>
      <c r="C158" s="144" t="str">
        <f t="shared" si="7"/>
        <v>-</v>
      </c>
      <c r="D158" s="144">
        <f t="shared" si="7"/>
        <v>0</v>
      </c>
      <c r="E158" s="144">
        <f t="shared" si="7"/>
        <v>1</v>
      </c>
      <c r="F158" s="144">
        <f t="shared" si="7"/>
        <v>0</v>
      </c>
      <c r="G158" s="165">
        <f t="shared" si="7"/>
        <v>983</v>
      </c>
      <c r="H158" s="144" t="str">
        <f t="shared" si="7"/>
        <v>-</v>
      </c>
      <c r="I158" s="144">
        <f t="shared" si="7"/>
        <v>984</v>
      </c>
    </row>
    <row r="159" spans="1:9" ht="12" customHeight="1" x14ac:dyDescent="0.2">
      <c r="A159" s="851">
        <v>2020</v>
      </c>
      <c r="B159" s="144" t="str">
        <f t="shared" ref="B159:I159" si="8">B50</f>
        <v>-</v>
      </c>
      <c r="C159" s="144" t="str">
        <f t="shared" si="8"/>
        <v>-</v>
      </c>
      <c r="D159" s="144">
        <f t="shared" si="8"/>
        <v>0</v>
      </c>
      <c r="E159" s="144">
        <f t="shared" si="8"/>
        <v>1</v>
      </c>
      <c r="F159" s="144">
        <f t="shared" si="8"/>
        <v>0</v>
      </c>
      <c r="G159" s="165">
        <f t="shared" si="8"/>
        <v>2828</v>
      </c>
      <c r="H159" s="144" t="str">
        <f t="shared" si="8"/>
        <v>-</v>
      </c>
      <c r="I159" s="144">
        <f t="shared" si="8"/>
        <v>2829</v>
      </c>
    </row>
    <row r="160" spans="1:9" ht="12" customHeight="1" x14ac:dyDescent="0.2">
      <c r="A160" s="851">
        <v>2021</v>
      </c>
      <c r="B160" s="144" t="str">
        <f t="shared" ref="B160:I160" si="9">B51</f>
        <v>-</v>
      </c>
      <c r="C160" s="144" t="str">
        <f t="shared" si="9"/>
        <v>-</v>
      </c>
      <c r="D160" s="144">
        <f t="shared" si="9"/>
        <v>0</v>
      </c>
      <c r="E160" s="144">
        <f t="shared" si="9"/>
        <v>1</v>
      </c>
      <c r="F160" s="144">
        <f t="shared" si="9"/>
        <v>0</v>
      </c>
      <c r="G160" s="165">
        <f t="shared" si="9"/>
        <v>2573</v>
      </c>
      <c r="H160" s="144" t="str">
        <f t="shared" si="9"/>
        <v>-</v>
      </c>
      <c r="I160" s="144">
        <f t="shared" si="9"/>
        <v>2574</v>
      </c>
    </row>
    <row r="161" spans="1:10" ht="12" customHeight="1" x14ac:dyDescent="0.2">
      <c r="A161" s="851">
        <v>2022</v>
      </c>
      <c r="B161" s="144" t="str">
        <f t="shared" ref="B161:I161" si="10">B52</f>
        <v>-</v>
      </c>
      <c r="C161" s="144" t="str">
        <f t="shared" si="10"/>
        <v>-</v>
      </c>
      <c r="D161" s="144">
        <f t="shared" si="10"/>
        <v>0</v>
      </c>
      <c r="E161" s="144">
        <f t="shared" si="10"/>
        <v>0</v>
      </c>
      <c r="F161" s="144">
        <f t="shared" si="10"/>
        <v>0</v>
      </c>
      <c r="G161" s="165">
        <f t="shared" si="10"/>
        <v>1348</v>
      </c>
      <c r="H161" s="144" t="str">
        <f t="shared" si="10"/>
        <v>-</v>
      </c>
      <c r="I161" s="144">
        <f t="shared" si="10"/>
        <v>1348</v>
      </c>
    </row>
    <row r="162" spans="1:10" ht="12" customHeight="1" x14ac:dyDescent="0.2">
      <c r="A162" s="851" t="s">
        <v>1212</v>
      </c>
      <c r="B162" s="144" t="str">
        <f t="shared" ref="B162:I163" si="11">B53</f>
        <v>-</v>
      </c>
      <c r="C162" s="144" t="str">
        <f t="shared" si="11"/>
        <v>-</v>
      </c>
      <c r="D162" s="144">
        <f t="shared" si="11"/>
        <v>0</v>
      </c>
      <c r="E162" s="144">
        <f t="shared" si="11"/>
        <v>0</v>
      </c>
      <c r="F162" s="144">
        <f t="shared" si="11"/>
        <v>0</v>
      </c>
      <c r="G162" s="165">
        <f t="shared" si="11"/>
        <v>2175</v>
      </c>
      <c r="H162" s="144" t="str">
        <f t="shared" si="11"/>
        <v>-</v>
      </c>
      <c r="I162" s="144">
        <f t="shared" si="11"/>
        <v>2175</v>
      </c>
    </row>
    <row r="163" spans="1:10" ht="12" customHeight="1" x14ac:dyDescent="0.2">
      <c r="A163" s="851" t="s">
        <v>1202</v>
      </c>
      <c r="B163" s="144" t="str">
        <f t="shared" si="11"/>
        <v>-</v>
      </c>
      <c r="C163" s="144" t="str">
        <f t="shared" si="11"/>
        <v>-</v>
      </c>
      <c r="D163" s="144">
        <f t="shared" si="11"/>
        <v>0</v>
      </c>
      <c r="E163" s="144" t="str">
        <f t="shared" si="11"/>
        <v>NA</v>
      </c>
      <c r="F163" s="144">
        <f t="shared" si="11"/>
        <v>0</v>
      </c>
      <c r="G163" s="165" t="str">
        <f t="shared" si="11"/>
        <v>NA</v>
      </c>
      <c r="H163" s="144" t="str">
        <f t="shared" si="11"/>
        <v>-</v>
      </c>
      <c r="I163" s="144" t="str">
        <f t="shared" si="11"/>
        <v>NA</v>
      </c>
    </row>
    <row r="164" spans="1:10" ht="12" customHeight="1" x14ac:dyDescent="0.2">
      <c r="A164" s="66" t="s">
        <v>216</v>
      </c>
      <c r="B164" s="442"/>
      <c r="C164" s="442"/>
      <c r="D164" s="442"/>
      <c r="E164" s="442"/>
      <c r="F164" s="442"/>
      <c r="G164" s="317">
        <v>1400</v>
      </c>
      <c r="H164" s="442"/>
      <c r="I164" s="49" t="s">
        <v>107</v>
      </c>
      <c r="J164" s="49" t="s">
        <v>107</v>
      </c>
    </row>
    <row r="166" spans="1:10" ht="12" customHeight="1" x14ac:dyDescent="0.2">
      <c r="A166" s="391" t="s">
        <v>355</v>
      </c>
      <c r="B166" s="391"/>
      <c r="C166" s="391"/>
      <c r="D166" s="391"/>
      <c r="E166" s="391"/>
      <c r="F166" s="391"/>
      <c r="G166" s="391"/>
      <c r="H166" s="391"/>
      <c r="I166" s="391"/>
      <c r="J166" s="391"/>
    </row>
    <row r="167" spans="1:10" ht="12" customHeight="1" x14ac:dyDescent="0.2">
      <c r="A167" s="138"/>
      <c r="B167" s="439"/>
      <c r="C167" s="1099" t="s">
        <v>94</v>
      </c>
      <c r="D167" s="1099"/>
      <c r="E167" s="1099"/>
      <c r="F167" s="1099"/>
      <c r="G167" s="440"/>
      <c r="H167" s="441"/>
      <c r="I167" s="439"/>
    </row>
    <row r="168" spans="1:10" ht="12" customHeight="1" x14ac:dyDescent="0.2">
      <c r="A168" s="1009" t="s">
        <v>171</v>
      </c>
      <c r="B168" s="1097" t="s">
        <v>103</v>
      </c>
      <c r="C168" s="1097" t="s">
        <v>1078</v>
      </c>
      <c r="D168" s="1097" t="s">
        <v>108</v>
      </c>
      <c r="E168" s="1097" t="s">
        <v>105</v>
      </c>
      <c r="F168" s="10"/>
      <c r="G168" s="1100" t="s">
        <v>205</v>
      </c>
      <c r="H168" s="1100"/>
      <c r="I168" s="1097" t="s">
        <v>111</v>
      </c>
      <c r="J168" s="1097"/>
    </row>
    <row r="169" spans="1:10" ht="12" customHeight="1" x14ac:dyDescent="0.2">
      <c r="A169" s="1029"/>
      <c r="B169" s="1098"/>
      <c r="C169" s="1098"/>
      <c r="D169" s="1098"/>
      <c r="E169" s="1098"/>
      <c r="F169" s="393" t="s">
        <v>98</v>
      </c>
      <c r="G169" s="806" t="s">
        <v>1183</v>
      </c>
      <c r="H169" s="394" t="s">
        <v>37</v>
      </c>
      <c r="I169" s="1098"/>
      <c r="J169" s="1098"/>
    </row>
    <row r="170" spans="1:10" ht="12" customHeight="1" x14ac:dyDescent="0.2">
      <c r="A170" s="443" t="str">
        <f>A57</f>
        <v>FALL Chinook</v>
      </c>
      <c r="B170" s="405"/>
      <c r="C170" s="405"/>
      <c r="D170" s="405"/>
      <c r="E170" s="405"/>
      <c r="F170" s="405"/>
      <c r="G170" s="405"/>
      <c r="H170" s="405"/>
      <c r="I170" s="405"/>
    </row>
    <row r="171" spans="1:10" ht="12" customHeight="1" x14ac:dyDescent="0.2">
      <c r="A171" s="90" t="s">
        <v>178</v>
      </c>
      <c r="B171" s="144">
        <f t="shared" ref="B171:I171" si="12">AVERAGE(B63:B67)</f>
        <v>602.4</v>
      </c>
      <c r="C171" s="144">
        <f t="shared" si="12"/>
        <v>963.6</v>
      </c>
      <c r="D171" s="144">
        <f t="shared" si="12"/>
        <v>3524.2</v>
      </c>
      <c r="E171" s="144">
        <f t="shared" si="12"/>
        <v>465.4</v>
      </c>
      <c r="F171" s="144">
        <f t="shared" si="12"/>
        <v>267.8</v>
      </c>
      <c r="G171" s="37">
        <f t="shared" si="12"/>
        <v>9.84</v>
      </c>
      <c r="H171" s="144">
        <f t="shared" si="12"/>
        <v>742.2</v>
      </c>
      <c r="I171" s="165">
        <f t="shared" si="12"/>
        <v>5973.04</v>
      </c>
    </row>
    <row r="172" spans="1:10" ht="12" customHeight="1" x14ac:dyDescent="0.2">
      <c r="A172" s="90" t="s">
        <v>179</v>
      </c>
      <c r="B172" s="144">
        <f t="shared" ref="B172:I172" si="13">AVERAGE(B68:B72)</f>
        <v>693.6</v>
      </c>
      <c r="C172" s="144">
        <f t="shared" si="13"/>
        <v>4121.8</v>
      </c>
      <c r="D172" s="144">
        <f t="shared" si="13"/>
        <v>10414</v>
      </c>
      <c r="E172" s="144">
        <f t="shared" si="13"/>
        <v>596.79999999999995</v>
      </c>
      <c r="F172" s="144">
        <f t="shared" si="13"/>
        <v>1340.2</v>
      </c>
      <c r="G172" s="37">
        <f t="shared" si="13"/>
        <v>20730.2</v>
      </c>
      <c r="H172" s="144">
        <f t="shared" si="13"/>
        <v>1318.9639999999999</v>
      </c>
      <c r="I172" s="165">
        <f t="shared" si="13"/>
        <v>38521.964</v>
      </c>
      <c r="J172" s="824" t="s">
        <v>201</v>
      </c>
    </row>
    <row r="173" spans="1:10" ht="12" customHeight="1" x14ac:dyDescent="0.2">
      <c r="A173" s="90" t="s">
        <v>237</v>
      </c>
      <c r="B173" s="144">
        <f t="shared" ref="B173:I173" si="14">AVERAGE(B73:B77)</f>
        <v>205.8</v>
      </c>
      <c r="C173" s="144">
        <f t="shared" si="14"/>
        <v>5000.3999999999996</v>
      </c>
      <c r="D173" s="144">
        <f t="shared" si="14"/>
        <v>7750.4</v>
      </c>
      <c r="E173" s="144">
        <f t="shared" si="14"/>
        <v>901.2</v>
      </c>
      <c r="F173" s="144">
        <f t="shared" si="14"/>
        <v>3793.8</v>
      </c>
      <c r="G173" s="37">
        <f t="shared" si="14"/>
        <v>14276</v>
      </c>
      <c r="H173" s="144">
        <f t="shared" si="14"/>
        <v>3006.3465999999999</v>
      </c>
      <c r="I173" s="165">
        <f t="shared" si="14"/>
        <v>34728.1466</v>
      </c>
      <c r="J173" s="824" t="s">
        <v>201</v>
      </c>
    </row>
    <row r="174" spans="1:10" ht="12" customHeight="1" x14ac:dyDescent="0.2">
      <c r="A174" s="65" t="s">
        <v>375</v>
      </c>
      <c r="B174" s="144">
        <f>AVERAGE(B78:B82)</f>
        <v>169.6</v>
      </c>
      <c r="C174" s="144">
        <f t="shared" ref="C174:I174" si="15">AVERAGE(C78:C82)</f>
        <v>1047.5999999999999</v>
      </c>
      <c r="D174" s="144">
        <f t="shared" si="15"/>
        <v>4009.6</v>
      </c>
      <c r="E174" s="144">
        <f t="shared" si="15"/>
        <v>74.2</v>
      </c>
      <c r="F174" s="144">
        <f t="shared" si="15"/>
        <v>2976.6</v>
      </c>
      <c r="G174" s="37">
        <f t="shared" si="15"/>
        <v>14134.4</v>
      </c>
      <c r="H174" s="144">
        <f t="shared" si="15"/>
        <v>2183.8087999999998</v>
      </c>
      <c r="I174" s="165">
        <f t="shared" si="15"/>
        <v>24426.2088</v>
      </c>
      <c r="J174" s="824" t="s">
        <v>201</v>
      </c>
    </row>
    <row r="175" spans="1:10" ht="12" customHeight="1" x14ac:dyDescent="0.2">
      <c r="A175" s="65" t="s">
        <v>424</v>
      </c>
      <c r="B175" s="144">
        <f>AVERAGE(B83:B87)</f>
        <v>8</v>
      </c>
      <c r="C175" s="144">
        <f t="shared" ref="C175:I175" si="16">AVERAGE(C83:C87)</f>
        <v>684.35</v>
      </c>
      <c r="D175" s="144">
        <f t="shared" si="16"/>
        <v>2291.4</v>
      </c>
      <c r="E175" s="144">
        <f t="shared" si="16"/>
        <v>9.8000000000000007</v>
      </c>
      <c r="F175" s="144">
        <f t="shared" si="16"/>
        <v>2687.2</v>
      </c>
      <c r="G175" s="37">
        <f t="shared" si="16"/>
        <v>18534.400000000001</v>
      </c>
      <c r="H175" s="144">
        <f t="shared" si="16"/>
        <v>761</v>
      </c>
      <c r="I175" s="165">
        <f t="shared" si="16"/>
        <v>24968.15</v>
      </c>
    </row>
    <row r="176" spans="1:10" ht="12" customHeight="1" x14ac:dyDescent="0.2">
      <c r="A176" s="65" t="s">
        <v>719</v>
      </c>
      <c r="B176" s="144">
        <f>AVERAGE(B88:B92)</f>
        <v>0</v>
      </c>
      <c r="C176" s="144">
        <f>AVERAGE(C88:C92)</f>
        <v>886.75399999999991</v>
      </c>
      <c r="D176" s="144">
        <f t="shared" ref="D176:I176" si="17">AVERAGE(D88:D92)</f>
        <v>2795.2</v>
      </c>
      <c r="E176" s="144">
        <f t="shared" si="17"/>
        <v>3.8</v>
      </c>
      <c r="F176" s="144">
        <f t="shared" si="17"/>
        <v>1238.4000000000001</v>
      </c>
      <c r="G176" s="37">
        <f>AVERAGE(G88:G92)</f>
        <v>14676.8</v>
      </c>
      <c r="H176" s="144">
        <f t="shared" si="17"/>
        <v>868</v>
      </c>
      <c r="I176" s="165">
        <f t="shared" si="17"/>
        <v>20468.953999999998</v>
      </c>
    </row>
    <row r="177" spans="1:10" ht="12" customHeight="1" x14ac:dyDescent="0.2">
      <c r="A177" s="65">
        <v>2011</v>
      </c>
      <c r="B177" s="144">
        <f t="shared" ref="B177:I177" si="18">B93</f>
        <v>0</v>
      </c>
      <c r="C177" s="144">
        <f t="shared" si="18"/>
        <v>2298.42</v>
      </c>
      <c r="D177" s="144">
        <f t="shared" si="18"/>
        <v>6402</v>
      </c>
      <c r="E177" s="144">
        <f t="shared" si="18"/>
        <v>0</v>
      </c>
      <c r="F177" s="144">
        <f t="shared" si="18"/>
        <v>3086</v>
      </c>
      <c r="G177" s="165">
        <f t="shared" si="18"/>
        <v>22870</v>
      </c>
      <c r="H177" s="144">
        <f t="shared" si="18"/>
        <v>1363</v>
      </c>
      <c r="I177" s="165">
        <f t="shared" si="18"/>
        <v>36019.42</v>
      </c>
    </row>
    <row r="178" spans="1:10" ht="12" customHeight="1" x14ac:dyDescent="0.2">
      <c r="A178" s="65">
        <v>2012</v>
      </c>
      <c r="B178" s="144">
        <f t="shared" ref="B178:B188" si="19">B94</f>
        <v>0</v>
      </c>
      <c r="C178" s="144">
        <f t="shared" ref="C178" si="20">C94</f>
        <v>1730.5700000000002</v>
      </c>
      <c r="D178" s="144">
        <f t="shared" ref="D178:I188" si="21">D94</f>
        <v>3988</v>
      </c>
      <c r="E178" s="144">
        <f t="shared" si="21"/>
        <v>3</v>
      </c>
      <c r="F178" s="144">
        <f t="shared" si="21"/>
        <v>4490</v>
      </c>
      <c r="G178" s="165">
        <f t="shared" si="21"/>
        <v>14032</v>
      </c>
      <c r="H178" s="144">
        <f t="shared" si="21"/>
        <v>862</v>
      </c>
      <c r="I178" s="165">
        <f t="shared" si="21"/>
        <v>25105.57</v>
      </c>
    </row>
    <row r="179" spans="1:10" ht="12" customHeight="1" x14ac:dyDescent="0.2">
      <c r="A179" s="65">
        <v>2013</v>
      </c>
      <c r="B179" s="144">
        <f t="shared" si="19"/>
        <v>0</v>
      </c>
      <c r="C179" s="144">
        <f t="shared" ref="C179" si="22">C95</f>
        <v>103.41000000000001</v>
      </c>
      <c r="D179" s="144">
        <f t="shared" si="21"/>
        <v>2875</v>
      </c>
      <c r="E179" s="144">
        <f t="shared" si="21"/>
        <v>0</v>
      </c>
      <c r="F179" s="144">
        <f t="shared" si="21"/>
        <v>3618</v>
      </c>
      <c r="G179" s="165">
        <f t="shared" si="21"/>
        <v>12503</v>
      </c>
      <c r="H179" s="144">
        <f t="shared" si="21"/>
        <v>701</v>
      </c>
      <c r="I179" s="165">
        <f t="shared" si="21"/>
        <v>19800.41</v>
      </c>
    </row>
    <row r="180" spans="1:10" ht="12" customHeight="1" x14ac:dyDescent="0.2">
      <c r="A180" s="65">
        <v>2014</v>
      </c>
      <c r="B180" s="144">
        <f t="shared" si="19"/>
        <v>0</v>
      </c>
      <c r="C180" s="144">
        <f t="shared" ref="C180" si="23">C96</f>
        <v>72.680000000000007</v>
      </c>
      <c r="D180" s="144">
        <f t="shared" si="21"/>
        <v>5094</v>
      </c>
      <c r="E180" s="144">
        <f t="shared" si="21"/>
        <v>2</v>
      </c>
      <c r="F180" s="144">
        <f t="shared" si="21"/>
        <v>1124</v>
      </c>
      <c r="G180" s="165">
        <f t="shared" si="21"/>
        <v>11893</v>
      </c>
      <c r="H180" s="144">
        <f t="shared" si="21"/>
        <v>1676</v>
      </c>
      <c r="I180" s="165">
        <f t="shared" si="21"/>
        <v>19861.68</v>
      </c>
    </row>
    <row r="181" spans="1:10" ht="12" customHeight="1" x14ac:dyDescent="0.2">
      <c r="A181" s="65">
        <v>2015</v>
      </c>
      <c r="B181" s="144">
        <f t="shared" si="19"/>
        <v>0</v>
      </c>
      <c r="C181" s="144">
        <f t="shared" ref="C181" si="24">C97</f>
        <v>165.93</v>
      </c>
      <c r="D181" s="144">
        <f t="shared" si="21"/>
        <v>10496</v>
      </c>
      <c r="E181" s="144">
        <f t="shared" si="21"/>
        <v>0</v>
      </c>
      <c r="F181" s="144">
        <f t="shared" si="21"/>
        <v>3644</v>
      </c>
      <c r="G181" s="165">
        <f t="shared" si="21"/>
        <v>17305</v>
      </c>
      <c r="H181" s="144">
        <f t="shared" si="21"/>
        <v>2182</v>
      </c>
      <c r="I181" s="165">
        <f t="shared" si="21"/>
        <v>33792.93</v>
      </c>
    </row>
    <row r="182" spans="1:10" ht="12" customHeight="1" x14ac:dyDescent="0.2">
      <c r="A182" s="65">
        <v>2016</v>
      </c>
      <c r="B182" s="144">
        <f t="shared" si="19"/>
        <v>0</v>
      </c>
      <c r="C182" s="144">
        <f t="shared" ref="C182" si="25">C98</f>
        <v>35.748000000000005</v>
      </c>
      <c r="D182" s="144">
        <f t="shared" si="21"/>
        <v>2060</v>
      </c>
      <c r="E182" s="144">
        <f t="shared" si="21"/>
        <v>2</v>
      </c>
      <c r="F182" s="144">
        <f t="shared" si="21"/>
        <v>2837</v>
      </c>
      <c r="G182" s="165">
        <f t="shared" si="21"/>
        <v>11248</v>
      </c>
      <c r="H182" s="144">
        <f t="shared" si="21"/>
        <v>990</v>
      </c>
      <c r="I182" s="165">
        <f t="shared" si="21"/>
        <v>17172.748</v>
      </c>
    </row>
    <row r="183" spans="1:10" ht="12" customHeight="1" x14ac:dyDescent="0.2">
      <c r="A183" s="851">
        <v>2017</v>
      </c>
      <c r="B183" s="144">
        <f t="shared" si="19"/>
        <v>0</v>
      </c>
      <c r="C183" s="144">
        <f t="shared" ref="C183:C188" si="26">C99</f>
        <v>107</v>
      </c>
      <c r="D183" s="144">
        <f t="shared" si="21"/>
        <v>3578</v>
      </c>
      <c r="E183" s="144">
        <f t="shared" si="21"/>
        <v>0</v>
      </c>
      <c r="F183" s="144">
        <f t="shared" si="21"/>
        <v>2781</v>
      </c>
      <c r="G183" s="165">
        <f t="shared" si="21"/>
        <v>17145</v>
      </c>
      <c r="H183" s="144">
        <f t="shared" si="21"/>
        <v>2404</v>
      </c>
      <c r="I183" s="165">
        <f t="shared" si="21"/>
        <v>26015</v>
      </c>
    </row>
    <row r="184" spans="1:10" ht="12" customHeight="1" x14ac:dyDescent="0.2">
      <c r="A184" s="851">
        <v>2018</v>
      </c>
      <c r="B184" s="144">
        <f t="shared" si="19"/>
        <v>0</v>
      </c>
      <c r="C184" s="144">
        <f t="shared" si="26"/>
        <v>78</v>
      </c>
      <c r="D184" s="144">
        <f t="shared" si="21"/>
        <v>2608</v>
      </c>
      <c r="E184" s="144">
        <f t="shared" si="21"/>
        <v>0</v>
      </c>
      <c r="F184" s="144">
        <f t="shared" si="21"/>
        <v>3685</v>
      </c>
      <c r="G184" s="165">
        <f t="shared" si="21"/>
        <v>20741</v>
      </c>
      <c r="H184" s="144">
        <f t="shared" si="21"/>
        <v>1225</v>
      </c>
      <c r="I184" s="165">
        <f t="shared" si="21"/>
        <v>28337</v>
      </c>
    </row>
    <row r="185" spans="1:10" ht="12" customHeight="1" x14ac:dyDescent="0.2">
      <c r="A185" s="851">
        <v>2019</v>
      </c>
      <c r="B185" s="144">
        <f t="shared" si="19"/>
        <v>0</v>
      </c>
      <c r="C185" s="144">
        <f t="shared" si="26"/>
        <v>98</v>
      </c>
      <c r="D185" s="144">
        <f t="shared" si="21"/>
        <v>2374</v>
      </c>
      <c r="E185" s="144">
        <f t="shared" si="21"/>
        <v>0</v>
      </c>
      <c r="F185" s="144">
        <f t="shared" si="21"/>
        <v>1734</v>
      </c>
      <c r="G185" s="165">
        <f t="shared" si="21"/>
        <v>14880</v>
      </c>
      <c r="H185" s="144">
        <f t="shared" si="21"/>
        <v>1295</v>
      </c>
      <c r="I185" s="165">
        <f t="shared" si="21"/>
        <v>20381</v>
      </c>
    </row>
    <row r="186" spans="1:10" ht="12" customHeight="1" x14ac:dyDescent="0.2">
      <c r="A186" s="851">
        <v>2020</v>
      </c>
      <c r="B186" s="144">
        <f t="shared" si="19"/>
        <v>0</v>
      </c>
      <c r="C186" s="144">
        <f t="shared" si="26"/>
        <v>58</v>
      </c>
      <c r="D186" s="144">
        <f t="shared" si="21"/>
        <v>3688</v>
      </c>
      <c r="E186" s="144">
        <f t="shared" si="21"/>
        <v>0</v>
      </c>
      <c r="F186" s="144">
        <f t="shared" si="21"/>
        <v>1454</v>
      </c>
      <c r="G186" s="165">
        <f t="shared" si="21"/>
        <v>20879</v>
      </c>
      <c r="H186" s="144">
        <f t="shared" si="21"/>
        <v>1049</v>
      </c>
      <c r="I186" s="165">
        <f t="shared" si="21"/>
        <v>27128</v>
      </c>
    </row>
    <row r="187" spans="1:10" ht="12" customHeight="1" x14ac:dyDescent="0.2">
      <c r="A187" s="851">
        <v>2021</v>
      </c>
      <c r="B187" s="144">
        <f t="shared" si="19"/>
        <v>0</v>
      </c>
      <c r="C187" s="144">
        <f t="shared" si="26"/>
        <v>104</v>
      </c>
      <c r="D187" s="144">
        <f t="shared" si="21"/>
        <v>2408</v>
      </c>
      <c r="E187" s="144">
        <f t="shared" si="21"/>
        <v>0</v>
      </c>
      <c r="F187" s="144">
        <f t="shared" si="21"/>
        <v>1557</v>
      </c>
      <c r="G187" s="165">
        <f t="shared" si="21"/>
        <v>13207</v>
      </c>
      <c r="H187" s="144">
        <f t="shared" si="21"/>
        <v>1792</v>
      </c>
      <c r="I187" s="165">
        <f t="shared" si="21"/>
        <v>19068</v>
      </c>
    </row>
    <row r="188" spans="1:10" ht="12" customHeight="1" x14ac:dyDescent="0.2">
      <c r="A188" s="851">
        <v>2022</v>
      </c>
      <c r="B188" s="144">
        <f t="shared" si="19"/>
        <v>0</v>
      </c>
      <c r="C188" s="144">
        <f t="shared" si="26"/>
        <v>54</v>
      </c>
      <c r="D188" s="144">
        <f t="shared" si="21"/>
        <v>1448</v>
      </c>
      <c r="E188" s="144">
        <f t="shared" si="21"/>
        <v>0</v>
      </c>
      <c r="F188" s="144">
        <f t="shared" si="21"/>
        <v>893</v>
      </c>
      <c r="G188" s="165">
        <f t="shared" si="21"/>
        <v>14259</v>
      </c>
      <c r="H188" s="144">
        <f t="shared" si="21"/>
        <v>776</v>
      </c>
      <c r="I188" s="165">
        <f t="shared" si="21"/>
        <v>17430</v>
      </c>
    </row>
    <row r="189" spans="1:10" ht="12" customHeight="1" x14ac:dyDescent="0.2">
      <c r="A189" s="851" t="s">
        <v>1212</v>
      </c>
      <c r="B189" s="144">
        <f t="shared" ref="B189:B190" si="27">B105</f>
        <v>0</v>
      </c>
      <c r="C189" s="144">
        <f t="shared" ref="C189:I190" si="28">C105</f>
        <v>16</v>
      </c>
      <c r="D189" s="144">
        <f t="shared" si="28"/>
        <v>348</v>
      </c>
      <c r="E189" s="144">
        <f t="shared" si="28"/>
        <v>2</v>
      </c>
      <c r="F189" s="144">
        <f t="shared" si="28"/>
        <v>1178</v>
      </c>
      <c r="G189" s="165">
        <f t="shared" si="28"/>
        <v>10943</v>
      </c>
      <c r="H189" s="144">
        <f t="shared" si="28"/>
        <v>1325</v>
      </c>
      <c r="I189" s="165">
        <f t="shared" si="28"/>
        <v>13812</v>
      </c>
    </row>
    <row r="190" spans="1:10" ht="12" customHeight="1" x14ac:dyDescent="0.2">
      <c r="A190" s="851" t="s">
        <v>1202</v>
      </c>
      <c r="B190" s="144">
        <f t="shared" si="27"/>
        <v>0</v>
      </c>
      <c r="C190" s="144">
        <f t="shared" si="28"/>
        <v>19</v>
      </c>
      <c r="D190" s="144">
        <f t="shared" si="28"/>
        <v>956</v>
      </c>
      <c r="E190" s="144">
        <f t="shared" si="28"/>
        <v>2</v>
      </c>
      <c r="F190" s="144" t="str">
        <f t="shared" si="28"/>
        <v>NA</v>
      </c>
      <c r="G190" s="165" t="str">
        <f t="shared" si="28"/>
        <v>NA</v>
      </c>
      <c r="H190" s="144">
        <f t="shared" si="28"/>
        <v>2099</v>
      </c>
      <c r="I190" s="165" t="str">
        <f t="shared" si="28"/>
        <v>NA</v>
      </c>
    </row>
    <row r="191" spans="1:10" ht="12" customHeight="1" x14ac:dyDescent="0.2">
      <c r="A191" s="66" t="s">
        <v>41</v>
      </c>
      <c r="B191" s="444"/>
      <c r="C191" s="444"/>
      <c r="D191" s="444"/>
      <c r="E191" s="444"/>
      <c r="F191" s="444"/>
      <c r="G191" s="317" t="s">
        <v>785</v>
      </c>
      <c r="H191" s="444"/>
      <c r="I191" s="18" t="s">
        <v>107</v>
      </c>
      <c r="J191" s="18" t="s">
        <v>107</v>
      </c>
    </row>
    <row r="192" spans="1:10" ht="10.199999999999999" x14ac:dyDescent="0.2">
      <c r="A192" s="373" t="str">
        <f>A108</f>
        <v>a/  Age-3 and older.</v>
      </c>
      <c r="B192" s="373"/>
      <c r="C192" s="373"/>
      <c r="D192" s="373"/>
      <c r="E192" s="373"/>
      <c r="F192" s="373"/>
      <c r="G192" s="373"/>
      <c r="H192" s="373"/>
      <c r="I192" s="373"/>
    </row>
    <row r="193" spans="1:9" ht="10.199999999999999" x14ac:dyDescent="0.2">
      <c r="A193" s="373" t="str">
        <f t="shared" ref="A193:A197" si="29">A109</f>
        <v>b/  Age-3 and older, including hatchery fish spawning naturally.</v>
      </c>
      <c r="B193" s="373"/>
      <c r="C193" s="373"/>
      <c r="D193" s="373"/>
      <c r="E193" s="373"/>
      <c r="F193" s="373"/>
      <c r="G193" s="373"/>
      <c r="H193" s="373"/>
      <c r="I193" s="373"/>
    </row>
    <row r="194" spans="1:9" ht="10.199999999999999" x14ac:dyDescent="0.2">
      <c r="A194" s="373" t="str">
        <f t="shared" si="29"/>
        <v>c/  Includes fish taken from the spawning grounds for broodstock.</v>
      </c>
      <c r="B194" s="373"/>
      <c r="C194" s="373"/>
      <c r="D194" s="373"/>
      <c r="E194" s="373"/>
      <c r="F194" s="373"/>
      <c r="G194" s="373"/>
      <c r="H194" s="373"/>
      <c r="I194" s="373"/>
    </row>
    <row r="195" spans="1:9" ht="10.199999999999999" x14ac:dyDescent="0.2">
      <c r="A195" s="373" t="str">
        <f t="shared" si="29"/>
        <v>d/  Minimum estimate due to incomplete estimates of river recreational catch.  Does not include non-local catch.</v>
      </c>
      <c r="B195" s="373"/>
      <c r="C195" s="373"/>
      <c r="D195" s="373"/>
      <c r="E195" s="373"/>
      <c r="F195" s="373"/>
      <c r="G195" s="373"/>
      <c r="H195" s="373"/>
      <c r="I195" s="373"/>
    </row>
    <row r="196" spans="1:9" ht="10.199999999999999" x14ac:dyDescent="0.2">
      <c r="A196" s="373" t="str">
        <f t="shared" si="29"/>
        <v>e/  Fewer than 50 fish.</v>
      </c>
      <c r="B196" s="373"/>
      <c r="C196" s="373"/>
      <c r="D196" s="373"/>
      <c r="E196" s="373"/>
      <c r="F196" s="373"/>
      <c r="G196" s="373"/>
      <c r="H196" s="373"/>
      <c r="I196" s="373"/>
    </row>
    <row r="197" spans="1:9" ht="10.199999999999999" x14ac:dyDescent="0.2">
      <c r="A197" s="373" t="str">
        <f t="shared" si="29"/>
        <v>f/  In 1996 and 1997 WDFW not able to differentiate spawning time and believes this includes fall Chinook.</v>
      </c>
      <c r="B197" s="725"/>
      <c r="C197" s="725"/>
      <c r="D197" s="725"/>
      <c r="E197" s="725"/>
      <c r="F197" s="725"/>
      <c r="G197" s="725"/>
      <c r="H197" s="725"/>
      <c r="I197" s="725"/>
    </row>
    <row r="198" spans="1:9" ht="10.199999999999999" x14ac:dyDescent="0.2">
      <c r="A198" s="996" t="str">
        <f>A114</f>
        <v>g/  Preliminary.</v>
      </c>
      <c r="B198" s="996"/>
      <c r="C198" s="996"/>
      <c r="D198" s="996"/>
      <c r="E198" s="996"/>
      <c r="F198" s="996"/>
      <c r="G198" s="996"/>
      <c r="H198" s="996"/>
      <c r="I198" s="996"/>
    </row>
    <row r="199" spans="1:9" ht="47.25" customHeight="1" x14ac:dyDescent="0.2">
      <c r="A199" s="996" t="str">
        <f>A115</f>
        <v>h/  Rec. catch estimates by WDFW reflect a catch record card bias correction factor of 0.833.  Quinault Indian Nation does not believe this factor is appropriate.  Unadjusted catch estimates are 1,000 for 1987; 2,400 for 1988; 2,500 for 1989; 2,400 for 1990; 4,500 for 1991; 2,600 for 1992; 4,200 for 1993; 4,300 for 1994; 6,500 for 1995; 6,800 for 1996; 3,400 for 1997; 3,500 for 1998; and 100 for 1999; terminal run sizes would be adjusted accordingly.</v>
      </c>
      <c r="B199" s="996"/>
      <c r="C199" s="996"/>
      <c r="D199" s="996"/>
      <c r="E199" s="996"/>
      <c r="F199" s="996"/>
      <c r="G199" s="996"/>
      <c r="H199" s="996"/>
      <c r="I199" s="996"/>
    </row>
    <row r="200" spans="1:9" ht="24" customHeight="1" x14ac:dyDescent="0.2">
      <c r="A200" s="996" t="str">
        <f>A116</f>
        <v>i/ November 2014: Council adopted new spawning escapement objective. The SMSY estimate of 13,326 was accepted as an escapement goal by the Pacific Salmon Commission, PFMC and the co-managers. Previous objectives used for preseason planning were 1,400 (spring) and 14,600 (fall).</v>
      </c>
      <c r="B200" s="996"/>
      <c r="C200" s="996"/>
      <c r="D200" s="996"/>
      <c r="E200" s="996"/>
      <c r="F200" s="996"/>
      <c r="G200" s="996"/>
      <c r="H200" s="996"/>
      <c r="I200" s="996"/>
    </row>
    <row r="201" spans="1:9" ht="10.199999999999999" x14ac:dyDescent="0.2">
      <c r="A201" s="996" t="str">
        <f>A117</f>
        <v>j/ Includes non-harvest mortalities.</v>
      </c>
      <c r="B201" s="996"/>
      <c r="C201" s="996"/>
      <c r="D201" s="996"/>
      <c r="E201" s="996"/>
      <c r="F201" s="996"/>
      <c r="G201" s="996"/>
      <c r="H201" s="996"/>
      <c r="I201" s="996"/>
    </row>
    <row r="202" spans="1:9" ht="12" customHeight="1" x14ac:dyDescent="0.2">
      <c r="A202" s="373"/>
      <c r="B202" s="373"/>
      <c r="C202" s="373"/>
      <c r="D202" s="373"/>
      <c r="E202" s="373"/>
      <c r="F202" s="373"/>
      <c r="G202" s="373"/>
      <c r="H202" s="373"/>
      <c r="I202" s="373"/>
    </row>
  </sheetData>
  <customSheetViews>
    <customSheetView guid="{951E20F6-66AF-4739-924D-9C0B166AA065}" showPageBreaks="1" showGridLines="0" showRuler="0">
      <pane ySplit="4" topLeftCell="A155" activePane="bottomLeft" state="frozen"/>
      <selection pane="bottomLeft" activeCell="A93" sqref="A93:Q96"/>
      <rowBreaks count="3" manualBreakCount="3">
        <brk id="40" max="16383" man="1"/>
        <brk id="80" max="16383" man="1"/>
        <brk id="128" max="16" man="1"/>
      </rowBreaks>
      <pageMargins left="1" right="1" top="1" bottom="1" header="0.5" footer="0.5"/>
      <pageSetup fitToHeight="2" orientation="landscape" r:id="rId1"/>
      <headerFooter alignWithMargins="0"/>
    </customSheetView>
    <customSheetView guid="{56968ECB-F4FE-477A-8A39-9E820F23F3B6}" showGridLines="0">
      <pane ySplit="4" topLeftCell="A5" activePane="bottomLeft" state="frozen"/>
      <selection pane="bottomLeft" sqref="A1:Q1"/>
      <rowBreaks count="1" manualBreakCount="1">
        <brk id="134" max="16" man="1"/>
      </rowBreaks>
      <pageMargins left="1" right="1" top="1" bottom="1" header="0.5" footer="0.5"/>
      <pageSetup fitToHeight="2" orientation="landscape" r:id="rId2"/>
      <headerFooter alignWithMargins="0"/>
    </customSheetView>
    <customSheetView guid="{8B1E0859-77EF-4DDB-A81F-104DBA348B31}" showPageBreaks="1" showGridLines="0" printArea="1">
      <pane ySplit="4" topLeftCell="A140" activePane="bottomLeft" state="frozen"/>
      <selection pane="bottomLeft" activeCell="A151" sqref="A151"/>
      <rowBreaks count="1" manualBreakCount="1">
        <brk id="131" max="16" man="1"/>
      </rowBreaks>
      <pageMargins left="1" right="1" top="1" bottom="1" header="0.5" footer="0.5"/>
      <pageSetup fitToHeight="2" orientation="landscape" r:id="rId3"/>
      <headerFooter alignWithMargins="0"/>
    </customSheetView>
    <customSheetView guid="{5AF37BD3-DE11-4EB0-B468-40F0C613EAAC}" showPageBreaks="1" showGridLines="0" showRuler="0">
      <pane ySplit="4" topLeftCell="A120" activePane="bottomLeft" state="frozen"/>
      <selection pane="bottomLeft" activeCell="P103" sqref="P103:Q104"/>
      <rowBreaks count="6" manualBreakCount="6">
        <brk id="40" max="16383" man="1"/>
        <brk id="80" max="16383" man="1"/>
        <brk id="120" max="16383" man="1"/>
        <brk id="126" max="16" man="1"/>
        <brk id="166" max="16383" man="1"/>
        <brk id="206" max="16383" man="1"/>
      </rowBreaks>
      <pageMargins left="1" right="1" top="1" bottom="1" header="0.5" footer="0.5"/>
      <pageSetup fitToHeight="2" orientation="landscape" r:id="rId4"/>
      <headerFooter alignWithMargins="0"/>
    </customSheetView>
    <customSheetView guid="{4E64E44E-C413-40AC-A3E9-46A65E2E50C1}" showPageBreaks="1" showGridLines="0" printArea="1" showRuler="0">
      <pane ySplit="4" topLeftCell="A120" activePane="bottomLeft" state="frozen"/>
      <selection pane="bottomLeft" activeCell="P103" sqref="P103:Q104"/>
      <rowBreaks count="1" manualBreakCount="1">
        <brk id="126" max="16" man="1"/>
      </rowBreaks>
      <pageMargins left="1" right="1" top="1" bottom="1" header="0.5" footer="0.5"/>
      <pageSetup fitToHeight="2" orientation="landscape" r:id="rId5"/>
      <headerFooter alignWithMargins="0"/>
    </customSheetView>
    <customSheetView guid="{CBDD6A68-2B40-41C7-BE8F-235A878832D4}" showGridLines="0" showRuler="0">
      <pane ySplit="4" topLeftCell="A95" activePane="bottomLeft" state="frozen"/>
      <selection pane="bottomLeft" activeCell="N115" sqref="N115"/>
      <rowBreaks count="1" manualBreakCount="1">
        <brk id="123" max="16" man="1"/>
      </rowBreaks>
      <pageMargins left="1" right="1" top="1" bottom="1" header="0.5" footer="0.5"/>
      <pageSetup fitToHeight="2" orientation="landscape" r:id="rId6"/>
      <headerFooter alignWithMargins="0"/>
    </customSheetView>
    <customSheetView guid="{1BB9C890-5E21-46C2-BAFE-D361E72979A8}" showPageBreaks="1" showGridLines="0" printArea="1" showRuler="0">
      <pane ySplit="4" topLeftCell="A95" activePane="bottomLeft" state="frozen"/>
      <selection pane="bottomLeft" activeCell="N115" sqref="N115"/>
      <rowBreaks count="1" manualBreakCount="1">
        <brk id="123" max="16" man="1"/>
      </rowBreaks>
      <pageMargins left="1" right="1" top="1" bottom="1" header="0.5" footer="0.5"/>
      <pageSetup fitToHeight="2" orientation="landscape" r:id="rId7"/>
      <headerFooter alignWithMargins="0"/>
    </customSheetView>
    <customSheetView guid="{622B48C2-7B56-4B1F-A7B4-4660CCA8C989}" showPageBreaks="1" showGridLines="0" printArea="1" showRuler="0">
      <pane ySplit="4" topLeftCell="A130" activePane="bottomLeft" state="frozen"/>
      <selection pane="bottomLeft" activeCell="A158" sqref="A158:Q158"/>
      <rowBreaks count="1" manualBreakCount="1">
        <brk id="123" max="16" man="1"/>
      </rowBreaks>
      <pageMargins left="1" right="1" top="1" bottom="1" header="0.5" footer="0.5"/>
      <pageSetup fitToHeight="2" orientation="landscape" r:id="rId8"/>
      <headerFooter alignWithMargins="0"/>
    </customSheetView>
    <customSheetView guid="{BBF7E6D9-D6DC-4A8E-B6D8-078D86A9ABA9}" showPageBreaks="1" showGridLines="0" showRuler="0">
      <pane ySplit="4" topLeftCell="A26" activePane="bottomLeft" state="frozen"/>
      <selection pane="bottomLeft" activeCell="A35" sqref="A35"/>
      <rowBreaks count="3" manualBreakCount="3">
        <brk id="40" max="16383" man="1"/>
        <brk id="80" max="16383" man="1"/>
        <brk id="128" max="16" man="1"/>
      </rowBreaks>
      <pageMargins left="1" right="1" top="1" bottom="1" header="0.5" footer="0.5"/>
      <pageSetup fitToHeight="2" orientation="landscape" r:id="rId9"/>
      <headerFooter alignWithMargins="0"/>
    </customSheetView>
    <customSheetView guid="{CD5E8C7E-750A-46DA-942B-F5133C1E4099}" showPageBreaks="1" showGridLines="0" showRuler="0">
      <pane ySplit="4" topLeftCell="A5" activePane="bottomLeft" state="frozen"/>
      <selection pane="bottomLeft" sqref="A1:IV65536"/>
      <rowBreaks count="2" manualBreakCount="2">
        <brk id="40" max="16383" man="1"/>
        <brk id="128" max="16" man="1"/>
      </rowBreaks>
      <pageMargins left="1" right="1" top="1" bottom="1" header="0.5" footer="0.5"/>
      <pageSetup fitToHeight="2" orientation="landscape" r:id="rId10"/>
      <headerFooter alignWithMargins="0"/>
    </customSheetView>
    <customSheetView guid="{5AE94949-FC73-44C2-96F8-94154186EF22}" showPageBreaks="1" showGridLines="0" showRuler="0">
      <pane ySplit="4" topLeftCell="A104" activePane="bottomLeft" state="frozen"/>
      <selection pane="bottomLeft" sqref="A1:IV65536"/>
      <rowBreaks count="5" manualBreakCount="5">
        <brk id="40" max="16383" man="1"/>
        <brk id="82" max="16383" man="1"/>
        <brk id="83" max="16383" man="1"/>
        <brk id="125" max="16383" man="1"/>
        <brk id="167" max="16383" man="1"/>
      </rowBreaks>
      <pageMargins left="1" right="1" top="1" bottom="1" header="0.5" footer="0.5"/>
      <pageSetup scale="93" fitToHeight="2" orientation="landscape" r:id="rId11"/>
      <headerFooter alignWithMargins="0"/>
    </customSheetView>
    <customSheetView guid="{803B97A9-0AF5-4FA4-9F0C-810C2BEAFCD3}" showPageBreaks="1" showGridLines="0" printArea="1" showRuler="0">
      <pane ySplit="4" topLeftCell="A167" activePane="bottomLeft" state="frozen"/>
      <selection pane="bottomLeft" activeCell="I134" sqref="I134"/>
      <rowBreaks count="3" manualBreakCount="3">
        <brk id="40" max="16383" man="1"/>
        <brk id="80" max="16383" man="1"/>
        <brk id="128" max="16" man="1"/>
      </rowBreaks>
      <pageMargins left="1" right="1" top="1" bottom="1" header="0.5" footer="0.5"/>
      <pageSetup fitToHeight="2" orientation="landscape" r:id="rId12"/>
      <headerFooter alignWithMargins="0"/>
    </customSheetView>
    <customSheetView guid="{EF5D9E67-CDBC-4DA7-AF4B-457CDBE1825C}" showGridLines="0" printArea="1">
      <pane ySplit="4" topLeftCell="A5" activePane="bottomLeft" state="frozen"/>
      <selection pane="bottomLeft" activeCell="A5" sqref="A5:Q5"/>
      <rowBreaks count="1" manualBreakCount="1">
        <brk id="150" max="16" man="1"/>
      </rowBreaks>
      <pageMargins left="1" right="1" top="1" bottom="1" header="0.5" footer="0.5"/>
      <pageSetup scale="97" fitToHeight="2" orientation="landscape" r:id="rId13"/>
      <headerFooter alignWithMargins="0"/>
    </customSheetView>
  </customSheetViews>
  <mergeCells count="41">
    <mergeCell ref="A111:I111"/>
    <mergeCell ref="A110:I110"/>
    <mergeCell ref="A109:I109"/>
    <mergeCell ref="A57:I57"/>
    <mergeCell ref="A201:I201"/>
    <mergeCell ref="C140:F140"/>
    <mergeCell ref="A141:A142"/>
    <mergeCell ref="B141:B142"/>
    <mergeCell ref="C141:C142"/>
    <mergeCell ref="D141:D142"/>
    <mergeCell ref="E141:E142"/>
    <mergeCell ref="G141:H141"/>
    <mergeCell ref="C168:C169"/>
    <mergeCell ref="D168:D169"/>
    <mergeCell ref="A199:I199"/>
    <mergeCell ref="A198:I198"/>
    <mergeCell ref="A115:I115"/>
    <mergeCell ref="A116:I116"/>
    <mergeCell ref="C2:F2"/>
    <mergeCell ref="G3:H3"/>
    <mergeCell ref="A1:J1"/>
    <mergeCell ref="I3:J4"/>
    <mergeCell ref="A3:A4"/>
    <mergeCell ref="B3:B4"/>
    <mergeCell ref="C3:C4"/>
    <mergeCell ref="D3:D4"/>
    <mergeCell ref="E3:E4"/>
    <mergeCell ref="A108:I108"/>
    <mergeCell ref="A5:I5"/>
    <mergeCell ref="A114:I114"/>
    <mergeCell ref="A113:I113"/>
    <mergeCell ref="A112:I112"/>
    <mergeCell ref="A200:I200"/>
    <mergeCell ref="A117:I117"/>
    <mergeCell ref="B168:B169"/>
    <mergeCell ref="I141:J142"/>
    <mergeCell ref="I168:J169"/>
    <mergeCell ref="C167:F167"/>
    <mergeCell ref="A168:A169"/>
    <mergeCell ref="E168:E169"/>
    <mergeCell ref="G168:H168"/>
  </mergeCells>
  <phoneticPr fontId="0" type="noConversion"/>
  <pageMargins left="1" right="1" top="1" bottom="1" header="0.5" footer="0.5"/>
  <pageSetup scale="97" fitToHeight="2" orientation="landscape" r:id="rId14"/>
  <headerFooter alignWithMargins="0"/>
  <rowBreaks count="1" manualBreakCount="1">
    <brk id="165" max="8"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AL116"/>
  <sheetViews>
    <sheetView showGridLines="0" zoomScale="115" zoomScaleNormal="115" workbookViewId="0">
      <pane ySplit="4" topLeftCell="A84" activePane="bottomLeft" state="frozen"/>
      <selection activeCell="R23" sqref="R23"/>
      <selection pane="bottomLeft" activeCell="A5" sqref="A5"/>
    </sheetView>
  </sheetViews>
  <sheetFormatPr defaultColWidth="9.109375" defaultRowHeight="12" customHeight="1" x14ac:dyDescent="0.2"/>
  <cols>
    <col min="1" max="1" width="8.6640625" style="63" customWidth="1"/>
    <col min="2" max="2" width="8.6640625" style="5" customWidth="1"/>
    <col min="3" max="3" width="9.33203125" style="5" customWidth="1"/>
    <col min="4" max="4" width="9.6640625" style="5" customWidth="1"/>
    <col min="5" max="5" width="8.6640625" style="5" customWidth="1"/>
    <col min="6" max="6" width="2.33203125" style="5" customWidth="1"/>
    <col min="7" max="7" width="9.6640625" style="5" customWidth="1"/>
    <col min="8" max="8" width="8.6640625" style="5" customWidth="1"/>
    <col min="9" max="9" width="1.6640625" style="5" customWidth="1"/>
    <col min="10" max="12" width="8.6640625" style="5" customWidth="1"/>
    <col min="13" max="16384" width="9.109375" style="123"/>
  </cols>
  <sheetData>
    <row r="1" spans="1:38" ht="12" customHeight="1" x14ac:dyDescent="0.2">
      <c r="A1" s="1096" t="s">
        <v>279</v>
      </c>
      <c r="B1" s="1096"/>
      <c r="C1" s="1096"/>
      <c r="D1" s="1096"/>
      <c r="E1" s="1096"/>
      <c r="F1" s="1096"/>
      <c r="G1" s="1096"/>
      <c r="H1" s="1096"/>
      <c r="I1" s="1096"/>
      <c r="J1" s="1096"/>
      <c r="K1" s="1096"/>
      <c r="L1" s="1096"/>
    </row>
    <row r="2" spans="1:38" ht="12" customHeight="1" x14ac:dyDescent="0.25">
      <c r="A2" s="90"/>
      <c r="B2" s="1109" t="s">
        <v>94</v>
      </c>
      <c r="C2" s="1109"/>
      <c r="D2" s="1109"/>
      <c r="E2" s="1109"/>
      <c r="F2" s="63"/>
      <c r="H2" s="8"/>
      <c r="J2" s="123"/>
      <c r="K2" s="123"/>
      <c r="L2" s="123"/>
      <c r="AG2"/>
      <c r="AH2"/>
      <c r="AI2"/>
      <c r="AJ2"/>
      <c r="AK2"/>
      <c r="AL2"/>
    </row>
    <row r="3" spans="1:38" ht="12" customHeight="1" x14ac:dyDescent="0.25">
      <c r="A3" s="1009" t="s">
        <v>171</v>
      </c>
      <c r="B3" s="1031" t="s">
        <v>104</v>
      </c>
      <c r="C3" s="1031" t="s">
        <v>108</v>
      </c>
      <c r="D3" s="1033" t="s">
        <v>105</v>
      </c>
      <c r="F3" s="4"/>
      <c r="G3" s="1108" t="s">
        <v>281</v>
      </c>
      <c r="H3" s="1108"/>
      <c r="I3" s="4"/>
      <c r="J3" s="1109" t="s">
        <v>90</v>
      </c>
      <c r="K3" s="1109"/>
      <c r="L3" s="1109"/>
      <c r="AG3"/>
      <c r="AH3"/>
      <c r="AI3"/>
      <c r="AJ3"/>
      <c r="AK3"/>
      <c r="AL3"/>
    </row>
    <row r="4" spans="1:38" ht="12" customHeight="1" x14ac:dyDescent="0.2">
      <c r="A4" s="1029"/>
      <c r="B4" s="1032"/>
      <c r="C4" s="1032"/>
      <c r="D4" s="1113"/>
      <c r="E4" s="89" t="s">
        <v>98</v>
      </c>
      <c r="F4" s="64"/>
      <c r="G4" s="388" t="s">
        <v>215</v>
      </c>
      <c r="H4" s="388" t="s">
        <v>214</v>
      </c>
      <c r="I4" s="12"/>
      <c r="J4" s="388" t="s">
        <v>215</v>
      </c>
      <c r="K4" s="388" t="s">
        <v>214</v>
      </c>
      <c r="L4" s="69" t="s">
        <v>361</v>
      </c>
    </row>
    <row r="5" spans="1:38" ht="12" customHeight="1" x14ac:dyDescent="0.2">
      <c r="A5" s="90">
        <v>1976</v>
      </c>
      <c r="B5" s="48">
        <v>13840</v>
      </c>
      <c r="C5" s="48">
        <v>14502</v>
      </c>
      <c r="D5" s="48">
        <v>4012</v>
      </c>
      <c r="E5" s="48">
        <v>2633</v>
      </c>
      <c r="F5" s="289"/>
      <c r="G5" s="48">
        <v>43900</v>
      </c>
      <c r="H5" s="48">
        <v>3615.1503759398493</v>
      </c>
      <c r="I5" s="38"/>
      <c r="J5" s="48">
        <v>74823.055589460666</v>
      </c>
      <c r="K5" s="48">
        <v>14041</v>
      </c>
      <c r="L5" s="48">
        <v>82490</v>
      </c>
    </row>
    <row r="6" spans="1:38" ht="12" customHeight="1" x14ac:dyDescent="0.2">
      <c r="A6" s="90">
        <v>1977</v>
      </c>
      <c r="B6" s="48">
        <v>1455</v>
      </c>
      <c r="C6" s="48">
        <v>2530</v>
      </c>
      <c r="D6" s="48">
        <v>1482</v>
      </c>
      <c r="E6" s="48">
        <v>926</v>
      </c>
      <c r="F6" s="289"/>
      <c r="G6" s="48">
        <v>26850</v>
      </c>
      <c r="H6" s="48">
        <v>475.40606060606058</v>
      </c>
      <c r="I6" s="38"/>
      <c r="J6" s="48">
        <v>33026.488995543674</v>
      </c>
      <c r="K6" s="48">
        <v>14433</v>
      </c>
      <c r="L6" s="48">
        <f>SUM(J6:K6)</f>
        <v>47459.488995543674</v>
      </c>
    </row>
    <row r="7" spans="1:38" ht="12" customHeight="1" x14ac:dyDescent="0.2">
      <c r="A7" s="90">
        <v>1978</v>
      </c>
      <c r="B7" s="48">
        <v>837</v>
      </c>
      <c r="C7" s="48">
        <v>4273</v>
      </c>
      <c r="D7" s="48">
        <v>1869</v>
      </c>
      <c r="E7" s="48">
        <v>2304</v>
      </c>
      <c r="F7" s="289"/>
      <c r="G7" s="48">
        <v>11700</v>
      </c>
      <c r="H7" s="48">
        <v>8868.2209577464782</v>
      </c>
      <c r="I7" s="38"/>
      <c r="J7" s="48">
        <v>15098.483779071907</v>
      </c>
      <c r="K7" s="48">
        <v>10879</v>
      </c>
      <c r="L7" s="48">
        <f>SUM(J7:K7)</f>
        <v>25977.483779071907</v>
      </c>
    </row>
    <row r="8" spans="1:38" ht="12" customHeight="1" x14ac:dyDescent="0.2">
      <c r="A8" s="90">
        <v>1979</v>
      </c>
      <c r="B8" s="48">
        <v>15</v>
      </c>
      <c r="C8" s="48">
        <v>3289</v>
      </c>
      <c r="D8" s="48">
        <v>5940</v>
      </c>
      <c r="E8" s="48">
        <v>2500</v>
      </c>
      <c r="F8" s="289"/>
      <c r="G8" s="48">
        <v>35400</v>
      </c>
      <c r="H8" s="48">
        <v>29373.657858136299</v>
      </c>
      <c r="I8" s="38"/>
      <c r="J8" s="48">
        <v>39392.800653990875</v>
      </c>
      <c r="K8" s="48">
        <v>32497</v>
      </c>
      <c r="L8" s="48">
        <f>SUM(J8:K8)</f>
        <v>71889.800653990882</v>
      </c>
    </row>
    <row r="9" spans="1:38" ht="12" customHeight="1" x14ac:dyDescent="0.2">
      <c r="A9" s="90">
        <v>1980</v>
      </c>
      <c r="B9" s="48">
        <v>10009</v>
      </c>
      <c r="C9" s="48">
        <v>23782</v>
      </c>
      <c r="D9" s="48">
        <v>4247</v>
      </c>
      <c r="E9" s="48">
        <v>1743</v>
      </c>
      <c r="F9" s="289"/>
      <c r="G9" s="48">
        <v>29700</v>
      </c>
      <c r="H9" s="48">
        <v>8701.323138297872</v>
      </c>
      <c r="I9" s="38"/>
      <c r="J9" s="48">
        <v>59810.292334601138</v>
      </c>
      <c r="K9" s="48">
        <v>17814</v>
      </c>
      <c r="L9" s="48">
        <f>SUM(J9:K9)</f>
        <v>77624.292334601138</v>
      </c>
    </row>
    <row r="10" spans="1:38" ht="12" customHeight="1" x14ac:dyDescent="0.2">
      <c r="A10" s="90">
        <v>1981</v>
      </c>
      <c r="B10" s="48">
        <v>3000</v>
      </c>
      <c r="C10" s="48">
        <v>24779</v>
      </c>
      <c r="D10" s="48">
        <v>3164</v>
      </c>
      <c r="E10" s="48">
        <v>2408</v>
      </c>
      <c r="F10" s="289"/>
      <c r="G10" s="48">
        <v>13000</v>
      </c>
      <c r="H10" s="48">
        <v>23959.599999999999</v>
      </c>
      <c r="I10" s="38"/>
      <c r="J10" s="48">
        <v>18013.139659574466</v>
      </c>
      <c r="K10" s="48">
        <v>48274</v>
      </c>
      <c r="L10" s="48">
        <f>SUM(J10:K10)</f>
        <v>66287.139659574459</v>
      </c>
    </row>
    <row r="11" spans="1:38" ht="12" customHeight="1" x14ac:dyDescent="0.2">
      <c r="A11" s="90">
        <v>1982</v>
      </c>
      <c r="B11" s="48">
        <v>17378</v>
      </c>
      <c r="C11" s="48">
        <v>25980</v>
      </c>
      <c r="D11" s="48">
        <v>6036</v>
      </c>
      <c r="E11" s="48">
        <v>3128</v>
      </c>
      <c r="F11" s="289"/>
      <c r="G11" s="290">
        <v>18100</v>
      </c>
      <c r="H11" s="290">
        <v>11369.4</v>
      </c>
      <c r="I11" s="38"/>
      <c r="J11" s="290">
        <v>45675.972624250251</v>
      </c>
      <c r="K11" s="290">
        <v>36496.507375749752</v>
      </c>
      <c r="L11" s="95">
        <v>82172.48000000001</v>
      </c>
    </row>
    <row r="12" spans="1:38" ht="12" customHeight="1" x14ac:dyDescent="0.2">
      <c r="A12" s="90">
        <v>1983</v>
      </c>
      <c r="B12" s="48">
        <v>1821</v>
      </c>
      <c r="C12" s="48">
        <v>11549</v>
      </c>
      <c r="D12" s="48">
        <v>808</v>
      </c>
      <c r="E12" s="48">
        <v>1865</v>
      </c>
      <c r="F12" s="289"/>
      <c r="G12" s="48">
        <v>25300</v>
      </c>
      <c r="H12" s="290">
        <v>13908.6</v>
      </c>
      <c r="I12" s="38"/>
      <c r="J12" s="290">
        <v>31841.402219103635</v>
      </c>
      <c r="K12" s="290">
        <v>23434.437780896369</v>
      </c>
      <c r="L12" s="95">
        <v>55275.840000000004</v>
      </c>
    </row>
    <row r="13" spans="1:38" ht="12" customHeight="1" x14ac:dyDescent="0.2">
      <c r="A13" s="90">
        <v>1984</v>
      </c>
      <c r="B13" s="48">
        <v>3218</v>
      </c>
      <c r="C13" s="48">
        <v>6556</v>
      </c>
      <c r="D13" s="48">
        <v>3391</v>
      </c>
      <c r="E13" s="48">
        <v>16198</v>
      </c>
      <c r="F13" s="289"/>
      <c r="G13" s="48">
        <v>105741</v>
      </c>
      <c r="H13" s="290">
        <v>30373.599999999999</v>
      </c>
      <c r="I13" s="38"/>
      <c r="J13" s="290">
        <v>120929.56387542309</v>
      </c>
      <c r="K13" s="290">
        <v>44649.766124576905</v>
      </c>
      <c r="L13" s="95">
        <v>165579.32999999999</v>
      </c>
    </row>
    <row r="14" spans="1:38" ht="12" customHeight="1" x14ac:dyDescent="0.2">
      <c r="A14" s="90">
        <v>1985</v>
      </c>
      <c r="B14" s="48">
        <v>1080</v>
      </c>
      <c r="C14" s="48">
        <v>9204</v>
      </c>
      <c r="D14" s="48">
        <v>925</v>
      </c>
      <c r="E14" s="48">
        <v>1460</v>
      </c>
      <c r="F14" s="289"/>
      <c r="G14" s="48">
        <v>22092</v>
      </c>
      <c r="H14" s="290">
        <v>6656.1</v>
      </c>
      <c r="I14" s="38"/>
      <c r="J14" s="290">
        <v>29348.259261256106</v>
      </c>
      <c r="K14" s="290">
        <v>11556.590738743893</v>
      </c>
      <c r="L14" s="95">
        <v>40904.85</v>
      </c>
    </row>
    <row r="15" spans="1:38" ht="12" customHeight="1" x14ac:dyDescent="0.2">
      <c r="A15" s="90">
        <v>1986</v>
      </c>
      <c r="B15" s="48">
        <v>12506</v>
      </c>
      <c r="C15" s="48">
        <v>36586</v>
      </c>
      <c r="D15" s="48">
        <v>1898</v>
      </c>
      <c r="E15" s="48">
        <v>6186</v>
      </c>
      <c r="F15" s="289"/>
      <c r="G15" s="48">
        <v>33683</v>
      </c>
      <c r="H15" s="290">
        <v>36314</v>
      </c>
      <c r="I15" s="38"/>
      <c r="J15" s="290">
        <v>52690.586381901288</v>
      </c>
      <c r="K15" s="290">
        <v>74545.353618098714</v>
      </c>
      <c r="L15" s="95">
        <v>127235.94</v>
      </c>
    </row>
    <row r="16" spans="1:38" ht="12" customHeight="1" x14ac:dyDescent="0.2">
      <c r="A16" s="90">
        <v>1987</v>
      </c>
      <c r="B16" s="48">
        <v>17355</v>
      </c>
      <c r="C16" s="48">
        <v>30616</v>
      </c>
      <c r="D16" s="48">
        <v>3516</v>
      </c>
      <c r="E16" s="48">
        <v>3112</v>
      </c>
      <c r="F16" s="289"/>
      <c r="G16" s="48">
        <v>22642</v>
      </c>
      <c r="H16" s="290">
        <v>13228.2</v>
      </c>
      <c r="I16" s="38"/>
      <c r="J16" s="290">
        <v>46220.272596872004</v>
      </c>
      <c r="K16" s="290">
        <v>44361.407403128003</v>
      </c>
      <c r="L16" s="95">
        <v>90581.680000000008</v>
      </c>
    </row>
    <row r="17" spans="1:12" ht="12" customHeight="1" x14ac:dyDescent="0.2">
      <c r="A17" s="90">
        <v>1988</v>
      </c>
      <c r="B17" s="48">
        <v>3537</v>
      </c>
      <c r="C17" s="48">
        <v>20105</v>
      </c>
      <c r="D17" s="48">
        <v>495</v>
      </c>
      <c r="E17" s="48">
        <v>5654</v>
      </c>
      <c r="F17" s="289"/>
      <c r="G17" s="48">
        <v>61958</v>
      </c>
      <c r="H17" s="290">
        <v>46855.199999999997</v>
      </c>
      <c r="I17" s="38"/>
      <c r="J17" s="290">
        <v>61749.30028297918</v>
      </c>
      <c r="K17" s="290">
        <v>76869.749717020823</v>
      </c>
      <c r="L17" s="95">
        <v>138619.04999999999</v>
      </c>
    </row>
    <row r="18" spans="1:12" ht="12" customHeight="1" x14ac:dyDescent="0.2">
      <c r="A18" s="90">
        <v>1989</v>
      </c>
      <c r="B18" s="48">
        <v>1352</v>
      </c>
      <c r="C18" s="48">
        <v>23277</v>
      </c>
      <c r="D18" s="48">
        <v>1717</v>
      </c>
      <c r="E18" s="48">
        <v>4841</v>
      </c>
      <c r="F18" s="289"/>
      <c r="G18" s="48">
        <v>56695</v>
      </c>
      <c r="H18" s="290">
        <v>28012.7</v>
      </c>
      <c r="I18" s="38"/>
      <c r="J18" s="290">
        <v>67466.569452606331</v>
      </c>
      <c r="K18" s="290">
        <v>48479.640547393668</v>
      </c>
      <c r="L18" s="95">
        <v>115946.20999999999</v>
      </c>
    </row>
    <row r="19" spans="1:12" ht="12" customHeight="1" x14ac:dyDescent="0.2">
      <c r="A19" s="90">
        <v>1990</v>
      </c>
      <c r="B19" s="48">
        <v>3827</v>
      </c>
      <c r="C19" s="48">
        <v>39961</v>
      </c>
      <c r="D19" s="48">
        <v>1461</v>
      </c>
      <c r="E19" s="48">
        <v>6982</v>
      </c>
      <c r="F19" s="289"/>
      <c r="G19" s="48">
        <v>45603</v>
      </c>
      <c r="H19" s="290">
        <v>25403.9</v>
      </c>
      <c r="I19" s="38"/>
      <c r="J19" s="290">
        <v>66047.435371501328</v>
      </c>
      <c r="K19" s="290">
        <v>57234.294628498676</v>
      </c>
      <c r="L19" s="95">
        <v>123281.73000000001</v>
      </c>
    </row>
    <row r="20" spans="1:12" ht="12" customHeight="1" x14ac:dyDescent="0.2">
      <c r="A20" s="63">
        <v>1991</v>
      </c>
      <c r="B20" s="48">
        <v>47764</v>
      </c>
      <c r="C20" s="48">
        <v>68893</v>
      </c>
      <c r="D20" s="48">
        <v>8142</v>
      </c>
      <c r="E20" s="48">
        <v>29408</v>
      </c>
      <c r="F20" s="289"/>
      <c r="G20" s="48">
        <v>61034</v>
      </c>
      <c r="H20" s="290">
        <v>79772.5</v>
      </c>
      <c r="I20" s="38"/>
      <c r="J20" s="290">
        <v>83815.06674786254</v>
      </c>
      <c r="K20" s="290">
        <v>215374.85325213746</v>
      </c>
      <c r="L20" s="95">
        <v>299189.92</v>
      </c>
    </row>
    <row r="21" spans="1:12" ht="12" customHeight="1" x14ac:dyDescent="0.2">
      <c r="A21" s="63">
        <v>1992</v>
      </c>
      <c r="B21" s="48">
        <v>666</v>
      </c>
      <c r="C21" s="48">
        <v>14059</v>
      </c>
      <c r="D21" s="48">
        <v>1129</v>
      </c>
      <c r="E21" s="48">
        <v>5264</v>
      </c>
      <c r="F21" s="289"/>
      <c r="G21" s="48">
        <v>32906</v>
      </c>
      <c r="H21" s="48">
        <v>9361.7000000000007</v>
      </c>
      <c r="I21" s="38"/>
      <c r="J21" s="290">
        <v>43982.227117467439</v>
      </c>
      <c r="K21" s="290">
        <v>19879.092882532561</v>
      </c>
      <c r="L21" s="95">
        <v>63861.32</v>
      </c>
    </row>
    <row r="22" spans="1:12" ht="12" customHeight="1" x14ac:dyDescent="0.2">
      <c r="A22" s="63">
        <v>1993</v>
      </c>
      <c r="B22" s="48">
        <v>3759</v>
      </c>
      <c r="C22" s="48">
        <v>15875</v>
      </c>
      <c r="D22" s="48">
        <v>718</v>
      </c>
      <c r="E22" s="48">
        <v>6363</v>
      </c>
      <c r="F22" s="289"/>
      <c r="G22" s="48">
        <v>25406</v>
      </c>
      <c r="H22" s="48">
        <v>14725.9</v>
      </c>
      <c r="I22" s="38"/>
      <c r="J22" s="290">
        <v>34435.880310393302</v>
      </c>
      <c r="K22" s="290">
        <v>33021.579689606704</v>
      </c>
      <c r="L22" s="95">
        <v>67457.460000000006</v>
      </c>
    </row>
    <row r="23" spans="1:12" ht="12" customHeight="1" x14ac:dyDescent="0.2">
      <c r="A23" s="63">
        <v>1994</v>
      </c>
      <c r="B23" s="48">
        <v>715</v>
      </c>
      <c r="C23" s="48">
        <v>8612</v>
      </c>
      <c r="D23" s="48">
        <v>916</v>
      </c>
      <c r="E23" s="48">
        <v>1789</v>
      </c>
      <c r="F23" s="289"/>
      <c r="G23" s="48">
        <v>12360</v>
      </c>
      <c r="H23" s="48">
        <v>14798.9</v>
      </c>
      <c r="I23" s="38"/>
      <c r="J23" s="290">
        <v>13542.490830256767</v>
      </c>
      <c r="K23" s="290">
        <v>26033.149169743236</v>
      </c>
      <c r="L23" s="95">
        <v>39575.64</v>
      </c>
    </row>
    <row r="24" spans="1:12" ht="12" customHeight="1" x14ac:dyDescent="0.2">
      <c r="A24" s="63">
        <v>1995</v>
      </c>
      <c r="B24" s="48">
        <v>9604</v>
      </c>
      <c r="C24" s="48">
        <v>38389</v>
      </c>
      <c r="D24" s="48">
        <v>2142</v>
      </c>
      <c r="E24" s="48">
        <v>9690</v>
      </c>
      <c r="F24" s="289"/>
      <c r="G24" s="48">
        <v>47422</v>
      </c>
      <c r="H24" s="48">
        <v>37861</v>
      </c>
      <c r="I24" s="38"/>
      <c r="J24" s="290">
        <v>58970.35014535168</v>
      </c>
      <c r="K24" s="290">
        <v>87707.599854648317</v>
      </c>
      <c r="L24" s="95">
        <v>146677.95000000001</v>
      </c>
    </row>
    <row r="25" spans="1:12" ht="12" customHeight="1" x14ac:dyDescent="0.2">
      <c r="A25" s="63">
        <v>1996</v>
      </c>
      <c r="B25" s="48">
        <v>10096</v>
      </c>
      <c r="C25" s="48">
        <v>51784</v>
      </c>
      <c r="D25" s="48">
        <v>2672</v>
      </c>
      <c r="E25" s="48">
        <v>20846</v>
      </c>
      <c r="F25" s="289"/>
      <c r="G25" s="48">
        <v>63571</v>
      </c>
      <c r="H25" s="48">
        <v>48607.199999999997</v>
      </c>
      <c r="I25" s="38"/>
      <c r="J25" s="290">
        <v>83514.475090306936</v>
      </c>
      <c r="K25" s="290">
        <v>116067.63490969306</v>
      </c>
      <c r="L25" s="95">
        <v>199582.11</v>
      </c>
    </row>
    <row r="26" spans="1:12" ht="12" customHeight="1" x14ac:dyDescent="0.2">
      <c r="A26" s="90">
        <v>1997</v>
      </c>
      <c r="B26" s="48">
        <v>115</v>
      </c>
      <c r="C26" s="48">
        <v>5395</v>
      </c>
      <c r="D26" s="48">
        <v>125</v>
      </c>
      <c r="E26" s="48">
        <v>1547</v>
      </c>
      <c r="F26" s="289"/>
      <c r="G26" s="48">
        <v>22470</v>
      </c>
      <c r="H26" s="48">
        <v>13073.9</v>
      </c>
      <c r="I26" s="38"/>
      <c r="J26" s="290">
        <v>19928.408211982889</v>
      </c>
      <c r="K26" s="290">
        <v>22981.891788017114</v>
      </c>
      <c r="L26" s="95">
        <v>42910.3</v>
      </c>
    </row>
    <row r="27" spans="1:12" ht="12" customHeight="1" x14ac:dyDescent="0.2">
      <c r="A27" s="90">
        <v>1998</v>
      </c>
      <c r="B27" s="48">
        <v>795</v>
      </c>
      <c r="C27" s="48">
        <v>13468</v>
      </c>
      <c r="D27" s="48">
        <v>305</v>
      </c>
      <c r="E27" s="48">
        <v>2123</v>
      </c>
      <c r="F27" s="289"/>
      <c r="G27" s="48">
        <v>34892</v>
      </c>
      <c r="H27" s="48">
        <v>17432</v>
      </c>
      <c r="I27" s="38"/>
      <c r="J27" s="290">
        <v>36425.516732365817</v>
      </c>
      <c r="K27" s="290">
        <v>33088.473267634181</v>
      </c>
      <c r="L27" s="95">
        <v>69513.989999999991</v>
      </c>
    </row>
    <row r="28" spans="1:12" ht="12" customHeight="1" x14ac:dyDescent="0.2">
      <c r="A28" s="90">
        <v>1999</v>
      </c>
      <c r="B28" s="48">
        <v>1674</v>
      </c>
      <c r="C28" s="48">
        <v>12062</v>
      </c>
      <c r="D28" s="48">
        <v>68</v>
      </c>
      <c r="E28" s="48">
        <v>4507</v>
      </c>
      <c r="F28" s="289"/>
      <c r="G28" s="48">
        <v>33348</v>
      </c>
      <c r="H28" s="48">
        <v>25375</v>
      </c>
      <c r="I28" s="38"/>
      <c r="J28" s="290">
        <v>35528.35052348207</v>
      </c>
      <c r="K28" s="290">
        <v>41964.46947651793</v>
      </c>
      <c r="L28" s="95">
        <v>77492.820000000007</v>
      </c>
    </row>
    <row r="29" spans="1:12" ht="12" customHeight="1" x14ac:dyDescent="0.2">
      <c r="A29" s="90">
        <v>2000</v>
      </c>
      <c r="B29" s="48">
        <v>4995</v>
      </c>
      <c r="C29" s="48">
        <v>10797</v>
      </c>
      <c r="D29" s="48">
        <v>7</v>
      </c>
      <c r="E29" s="48">
        <v>5122</v>
      </c>
      <c r="F29" s="289"/>
      <c r="G29" s="48">
        <v>38054</v>
      </c>
      <c r="H29" s="48">
        <v>33875</v>
      </c>
      <c r="I29" s="38"/>
      <c r="J29" s="290">
        <v>39087.510652777855</v>
      </c>
      <c r="K29" s="290">
        <v>54313.809347222152</v>
      </c>
      <c r="L29" s="95">
        <v>93401.32</v>
      </c>
    </row>
    <row r="30" spans="1:12" ht="12" customHeight="1" x14ac:dyDescent="0.2">
      <c r="A30" s="90">
        <v>2001</v>
      </c>
      <c r="B30" s="48">
        <v>3152</v>
      </c>
      <c r="C30" s="48">
        <v>15520</v>
      </c>
      <c r="D30" s="48">
        <v>82</v>
      </c>
      <c r="E30" s="48">
        <v>20868</v>
      </c>
      <c r="F30" s="289"/>
      <c r="G30" s="48">
        <v>80100</v>
      </c>
      <c r="H30" s="48">
        <v>80142</v>
      </c>
      <c r="I30" s="38"/>
      <c r="J30" s="290">
        <v>71441.501708635391</v>
      </c>
      <c r="K30" s="290">
        <v>129180.91829136461</v>
      </c>
      <c r="L30" s="95">
        <v>200622.41999999998</v>
      </c>
    </row>
    <row r="31" spans="1:12" ht="12" customHeight="1" x14ac:dyDescent="0.2">
      <c r="A31" s="90">
        <v>2002</v>
      </c>
      <c r="B31" s="48">
        <v>6853</v>
      </c>
      <c r="C31" s="48">
        <v>14132</v>
      </c>
      <c r="D31" s="48">
        <v>666</v>
      </c>
      <c r="E31" s="48">
        <v>13083</v>
      </c>
      <c r="F31" s="289"/>
      <c r="G31" s="48">
        <v>110066</v>
      </c>
      <c r="H31" s="48">
        <v>53161</v>
      </c>
      <c r="I31" s="38"/>
      <c r="J31" s="290">
        <v>104128.12661818088</v>
      </c>
      <c r="K31" s="290">
        <v>94562.153381819124</v>
      </c>
      <c r="L31" s="95">
        <v>198690.28</v>
      </c>
    </row>
    <row r="32" spans="1:12" ht="12" customHeight="1" x14ac:dyDescent="0.2">
      <c r="A32" s="90">
        <v>2003</v>
      </c>
      <c r="B32" s="48">
        <v>6623</v>
      </c>
      <c r="C32" s="48">
        <v>12041</v>
      </c>
      <c r="D32" s="48">
        <v>1000</v>
      </c>
      <c r="E32" s="48">
        <v>12026</v>
      </c>
      <c r="F32" s="289"/>
      <c r="G32" s="48">
        <v>84952</v>
      </c>
      <c r="H32" s="48">
        <v>66654</v>
      </c>
      <c r="I32" s="38"/>
      <c r="J32" s="290">
        <v>85122.063402508662</v>
      </c>
      <c r="K32" s="290">
        <v>98847.00659749136</v>
      </c>
      <c r="L32" s="95">
        <v>183969.07</v>
      </c>
    </row>
    <row r="33" spans="1:12" ht="12" customHeight="1" x14ac:dyDescent="0.2">
      <c r="A33" s="90">
        <v>2004</v>
      </c>
      <c r="B33" s="48">
        <v>5162</v>
      </c>
      <c r="C33" s="48">
        <v>17681</v>
      </c>
      <c r="D33" s="48">
        <v>1741</v>
      </c>
      <c r="E33" s="48">
        <v>9847</v>
      </c>
      <c r="F33" s="289"/>
      <c r="G33" s="48">
        <v>60690</v>
      </c>
      <c r="H33" s="48">
        <v>52134</v>
      </c>
      <c r="I33" s="38"/>
      <c r="J33" s="290">
        <v>74747.506889240874</v>
      </c>
      <c r="K33" s="290">
        <v>73356.76311075913</v>
      </c>
      <c r="L33" s="95">
        <v>148104.27000000002</v>
      </c>
    </row>
    <row r="34" spans="1:12" ht="12" customHeight="1" x14ac:dyDescent="0.2">
      <c r="A34" s="90">
        <v>2005</v>
      </c>
      <c r="B34" s="48">
        <v>3238</v>
      </c>
      <c r="C34" s="48">
        <v>23260</v>
      </c>
      <c r="D34" s="48">
        <v>2286</v>
      </c>
      <c r="E34" s="48">
        <v>10919</v>
      </c>
      <c r="F34" s="289"/>
      <c r="G34" s="48">
        <v>38297</v>
      </c>
      <c r="H34" s="48">
        <v>51450</v>
      </c>
      <c r="I34" s="38"/>
      <c r="J34" s="290">
        <v>75109.978114931262</v>
      </c>
      <c r="K34" s="290">
        <v>55293.191885068751</v>
      </c>
      <c r="L34" s="95">
        <v>130403.17000000001</v>
      </c>
    </row>
    <row r="35" spans="1:12" ht="12" customHeight="1" x14ac:dyDescent="0.2">
      <c r="A35" s="90">
        <v>2006</v>
      </c>
      <c r="B35" s="48">
        <v>649</v>
      </c>
      <c r="C35" s="48">
        <v>8685</v>
      </c>
      <c r="D35" s="48">
        <v>127</v>
      </c>
      <c r="E35" s="48">
        <v>2151</v>
      </c>
      <c r="F35" s="289"/>
      <c r="G35" s="48">
        <v>17767</v>
      </c>
      <c r="H35" s="48">
        <v>17223</v>
      </c>
      <c r="I35" s="38"/>
      <c r="J35" s="290">
        <v>21779.186729005265</v>
      </c>
      <c r="K35" s="290">
        <v>25142.243270994739</v>
      </c>
      <c r="L35" s="95">
        <v>46921.430000000008</v>
      </c>
    </row>
    <row r="36" spans="1:12" ht="12" customHeight="1" x14ac:dyDescent="0.2">
      <c r="A36" s="90">
        <v>2007</v>
      </c>
      <c r="B36" s="48">
        <v>1687</v>
      </c>
      <c r="C36" s="48">
        <v>8926</v>
      </c>
      <c r="D36" s="48">
        <v>1108</v>
      </c>
      <c r="E36" s="48">
        <v>4450</v>
      </c>
      <c r="F36" s="289"/>
      <c r="G36" s="48">
        <v>25121</v>
      </c>
      <c r="H36" s="48">
        <v>15236.129439675473</v>
      </c>
      <c r="I36" s="38"/>
      <c r="J36" s="290">
        <v>26833.430297381376</v>
      </c>
      <c r="K36" s="290">
        <v>30079.779142294094</v>
      </c>
      <c r="L36" s="95">
        <v>56913.209439675469</v>
      </c>
    </row>
    <row r="37" spans="1:12" ht="12" customHeight="1" x14ac:dyDescent="0.2">
      <c r="A37" s="90">
        <v>2008</v>
      </c>
      <c r="B37" s="48">
        <v>7766</v>
      </c>
      <c r="C37" s="48">
        <v>10204</v>
      </c>
      <c r="D37" s="48">
        <v>869</v>
      </c>
      <c r="E37" s="48">
        <v>3266</v>
      </c>
      <c r="F37" s="289"/>
      <c r="G37" s="48">
        <v>34054</v>
      </c>
      <c r="H37" s="48">
        <v>20039.064249279552</v>
      </c>
      <c r="I37" s="38"/>
      <c r="J37" s="290">
        <v>41999.173756628305</v>
      </c>
      <c r="K37" s="290">
        <v>34807.760492651243</v>
      </c>
      <c r="L37" s="95">
        <v>76806.934249279555</v>
      </c>
    </row>
    <row r="38" spans="1:12" ht="12" customHeight="1" x14ac:dyDescent="0.2">
      <c r="A38" s="90">
        <v>2009</v>
      </c>
      <c r="B38" s="48">
        <v>567</v>
      </c>
      <c r="C38" s="48">
        <v>28513</v>
      </c>
      <c r="D38" s="48">
        <v>2519</v>
      </c>
      <c r="E38" s="48">
        <v>16288</v>
      </c>
      <c r="F38" s="289"/>
      <c r="G38" s="48">
        <v>69222</v>
      </c>
      <c r="H38" s="48">
        <v>55864.082758620687</v>
      </c>
      <c r="I38" s="38"/>
      <c r="J38" s="290">
        <v>80866.885536174668</v>
      </c>
      <c r="K38" s="290">
        <v>93334.367222446017</v>
      </c>
      <c r="L38" s="95">
        <v>174201.25275862069</v>
      </c>
    </row>
    <row r="39" spans="1:12" ht="12" customHeight="1" x14ac:dyDescent="0.2">
      <c r="A39" s="90">
        <v>2010</v>
      </c>
      <c r="B39" s="48">
        <v>4090</v>
      </c>
      <c r="C39" s="48">
        <v>25163</v>
      </c>
      <c r="D39" s="48">
        <v>1542</v>
      </c>
      <c r="E39" s="48">
        <v>12455</v>
      </c>
      <c r="F39" s="289"/>
      <c r="G39" s="48">
        <v>102237</v>
      </c>
      <c r="H39" s="48">
        <v>74069</v>
      </c>
      <c r="I39" s="290"/>
      <c r="J39" s="290">
        <v>112930.31697017179</v>
      </c>
      <c r="K39" s="290">
        <v>107643.58302982822</v>
      </c>
      <c r="L39" s="95">
        <v>220573.90000000002</v>
      </c>
    </row>
    <row r="40" spans="1:12" ht="12" customHeight="1" x14ac:dyDescent="0.2">
      <c r="A40" s="90">
        <v>2011</v>
      </c>
      <c r="B40" s="48">
        <v>3517</v>
      </c>
      <c r="C40" s="48">
        <v>28267</v>
      </c>
      <c r="D40" s="48">
        <v>742</v>
      </c>
      <c r="E40" s="48">
        <v>14569</v>
      </c>
      <c r="F40" s="289"/>
      <c r="G40" s="48">
        <v>64403</v>
      </c>
      <c r="H40" s="48">
        <v>23756.972942130004</v>
      </c>
      <c r="I40" s="290"/>
      <c r="J40" s="290">
        <v>80487.890574767516</v>
      </c>
      <c r="K40" s="290">
        <v>55885.962367362503</v>
      </c>
      <c r="L40" s="95">
        <v>136373.85294213</v>
      </c>
    </row>
    <row r="41" spans="1:12" ht="12" customHeight="1" x14ac:dyDescent="0.2">
      <c r="A41" s="90">
        <v>2012</v>
      </c>
      <c r="B41" s="48">
        <v>10279</v>
      </c>
      <c r="C41" s="48">
        <v>30670</v>
      </c>
      <c r="D41" s="48">
        <v>2470</v>
      </c>
      <c r="E41" s="48">
        <v>18069</v>
      </c>
      <c r="F41" s="289"/>
      <c r="G41" s="48">
        <v>66836</v>
      </c>
      <c r="H41" s="48">
        <v>22301</v>
      </c>
      <c r="I41" s="290"/>
      <c r="J41" s="290">
        <v>94190.941678016447</v>
      </c>
      <c r="K41" s="290">
        <v>58048.428321983549</v>
      </c>
      <c r="L41" s="95">
        <v>152239.37</v>
      </c>
    </row>
    <row r="42" spans="1:12" ht="12" customHeight="1" x14ac:dyDescent="0.2">
      <c r="A42" s="90">
        <v>2013</v>
      </c>
      <c r="B42" s="48">
        <v>5935</v>
      </c>
      <c r="C42" s="48">
        <v>21957</v>
      </c>
      <c r="D42" s="48">
        <v>2515</v>
      </c>
      <c r="E42" s="48">
        <v>21246</v>
      </c>
      <c r="F42" s="289"/>
      <c r="G42" s="48">
        <v>56785</v>
      </c>
      <c r="H42" s="48">
        <v>26732</v>
      </c>
      <c r="I42" s="290"/>
      <c r="J42" s="290">
        <v>73262.659929265254</v>
      </c>
      <c r="K42" s="290">
        <v>62935.650070734737</v>
      </c>
      <c r="L42" s="95">
        <v>136198.31</v>
      </c>
    </row>
    <row r="43" spans="1:12" ht="12" customHeight="1" x14ac:dyDescent="0.2">
      <c r="A43" s="90">
        <v>2014</v>
      </c>
      <c r="B43" s="48">
        <v>5504</v>
      </c>
      <c r="C43" s="48">
        <v>67252</v>
      </c>
      <c r="D43" s="48">
        <v>7322</v>
      </c>
      <c r="E43" s="48">
        <v>28595</v>
      </c>
      <c r="F43" s="289"/>
      <c r="G43" s="48">
        <v>105039</v>
      </c>
      <c r="H43" s="48">
        <v>59840</v>
      </c>
      <c r="I43" s="290"/>
      <c r="J43" s="290">
        <v>140428.0258662847</v>
      </c>
      <c r="K43" s="290">
        <v>134341.3820236348</v>
      </c>
      <c r="L43" s="95">
        <v>274769.40788991947</v>
      </c>
    </row>
    <row r="44" spans="1:12" ht="12" customHeight="1" x14ac:dyDescent="0.2">
      <c r="A44" s="90">
        <v>2015</v>
      </c>
      <c r="B44" s="48">
        <v>1540</v>
      </c>
      <c r="C44" s="48">
        <v>12544</v>
      </c>
      <c r="D44" s="48">
        <v>610</v>
      </c>
      <c r="E44" s="48">
        <v>8172</v>
      </c>
      <c r="F44" s="289"/>
      <c r="G44" s="48">
        <v>21278</v>
      </c>
      <c r="H44" s="48">
        <v>9646</v>
      </c>
      <c r="I44" s="290"/>
      <c r="J44" s="290">
        <v>28953</v>
      </c>
      <c r="K44" s="290">
        <v>24825</v>
      </c>
      <c r="L44" s="95">
        <v>53778</v>
      </c>
    </row>
    <row r="45" spans="1:12" ht="12" customHeight="1" x14ac:dyDescent="0.2">
      <c r="A45" s="90">
        <v>2016</v>
      </c>
      <c r="B45" s="48">
        <v>232</v>
      </c>
      <c r="C45" s="48">
        <v>2063</v>
      </c>
      <c r="D45" s="48">
        <v>891</v>
      </c>
      <c r="E45" s="48">
        <v>3868</v>
      </c>
      <c r="F45" s="289"/>
      <c r="G45" s="48">
        <v>38595</v>
      </c>
      <c r="H45" s="48">
        <v>24464</v>
      </c>
      <c r="I45" s="290"/>
      <c r="J45" s="290">
        <v>33284</v>
      </c>
      <c r="K45" s="290">
        <v>36248</v>
      </c>
      <c r="L45" s="95">
        <v>69532</v>
      </c>
    </row>
    <row r="46" spans="1:12" ht="12" customHeight="1" x14ac:dyDescent="0.2">
      <c r="A46" s="90">
        <v>2017</v>
      </c>
      <c r="B46" s="48">
        <v>1170</v>
      </c>
      <c r="C46" s="48">
        <v>10554</v>
      </c>
      <c r="D46" s="48">
        <v>886</v>
      </c>
      <c r="E46" s="48">
        <v>10721</v>
      </c>
      <c r="F46" s="289"/>
      <c r="G46" s="48">
        <v>26907</v>
      </c>
      <c r="H46" s="48">
        <v>22617</v>
      </c>
      <c r="I46" s="290"/>
      <c r="J46" s="290">
        <v>36260</v>
      </c>
      <c r="K46" s="290">
        <v>36646</v>
      </c>
      <c r="L46" s="95">
        <v>72906</v>
      </c>
    </row>
    <row r="47" spans="1:12" ht="12" customHeight="1" x14ac:dyDescent="0.2">
      <c r="A47" s="90">
        <v>2018</v>
      </c>
      <c r="B47" s="48">
        <v>802</v>
      </c>
      <c r="C47" s="48">
        <v>8950</v>
      </c>
      <c r="D47" s="48">
        <v>177</v>
      </c>
      <c r="E47" s="48">
        <v>4087</v>
      </c>
      <c r="F47" s="289"/>
      <c r="G47" s="48">
        <v>49622</v>
      </c>
      <c r="H47" s="48">
        <v>16199</v>
      </c>
      <c r="I47" s="290"/>
      <c r="J47" s="290">
        <v>57980</v>
      </c>
      <c r="K47" s="290">
        <v>22043</v>
      </c>
      <c r="L47" s="95">
        <v>80023</v>
      </c>
    </row>
    <row r="48" spans="1:12" ht="12" customHeight="1" x14ac:dyDescent="0.2">
      <c r="A48" s="90">
        <v>2019</v>
      </c>
      <c r="B48" s="48">
        <v>2000</v>
      </c>
      <c r="C48" s="48">
        <v>8207</v>
      </c>
      <c r="D48" s="48">
        <v>0</v>
      </c>
      <c r="E48" s="48">
        <v>13666</v>
      </c>
      <c r="F48" s="289"/>
      <c r="G48" s="48">
        <v>30468</v>
      </c>
      <c r="H48" s="48">
        <v>14089</v>
      </c>
      <c r="I48" s="290"/>
      <c r="J48" s="290">
        <v>36011.876378818903</v>
      </c>
      <c r="K48" s="290">
        <v>17479.123621181101</v>
      </c>
      <c r="L48" s="95">
        <v>53491</v>
      </c>
    </row>
    <row r="49" spans="1:13" ht="12" customHeight="1" x14ac:dyDescent="0.2">
      <c r="A49" s="90">
        <v>2020</v>
      </c>
      <c r="B49" s="48">
        <v>1014</v>
      </c>
      <c r="C49" s="48">
        <v>6541</v>
      </c>
      <c r="D49" s="48">
        <v>180</v>
      </c>
      <c r="E49" s="48">
        <v>6538</v>
      </c>
      <c r="F49" s="289"/>
      <c r="G49" s="48">
        <v>23814</v>
      </c>
      <c r="H49" s="48">
        <v>14392</v>
      </c>
      <c r="I49" s="290"/>
      <c r="J49" s="48">
        <v>30099</v>
      </c>
      <c r="K49" s="290">
        <v>21923</v>
      </c>
      <c r="L49" s="95">
        <v>52022</v>
      </c>
    </row>
    <row r="50" spans="1:13" ht="12" customHeight="1" x14ac:dyDescent="0.2">
      <c r="A50" s="769">
        <v>2021</v>
      </c>
      <c r="B50" s="809">
        <v>1504</v>
      </c>
      <c r="C50" s="809">
        <v>13861</v>
      </c>
      <c r="D50" s="809">
        <v>0</v>
      </c>
      <c r="E50" s="809">
        <v>5805</v>
      </c>
      <c r="F50" s="852"/>
      <c r="G50" s="809">
        <v>62789</v>
      </c>
      <c r="H50" s="809">
        <v>31475</v>
      </c>
      <c r="I50" s="853"/>
      <c r="J50" s="853">
        <v>71566</v>
      </c>
      <c r="K50" s="853">
        <v>43852</v>
      </c>
      <c r="L50" s="854">
        <v>115418</v>
      </c>
    </row>
    <row r="51" spans="1:13" ht="12" customHeight="1" x14ac:dyDescent="0.2">
      <c r="A51" s="769">
        <v>2022</v>
      </c>
      <c r="B51" s="809">
        <v>3518</v>
      </c>
      <c r="C51" s="809">
        <v>22083</v>
      </c>
      <c r="D51" s="809">
        <v>252</v>
      </c>
      <c r="E51" s="809">
        <v>16141</v>
      </c>
      <c r="F51" s="852"/>
      <c r="G51" s="809">
        <v>61057</v>
      </c>
      <c r="H51" s="809">
        <v>71327</v>
      </c>
      <c r="I51" s="853"/>
      <c r="J51" s="853">
        <v>68727</v>
      </c>
      <c r="K51" s="853">
        <v>105502</v>
      </c>
      <c r="L51" s="854">
        <v>174229</v>
      </c>
    </row>
    <row r="52" spans="1:13" ht="12" customHeight="1" x14ac:dyDescent="0.2">
      <c r="A52" s="769" t="s">
        <v>1168</v>
      </c>
      <c r="B52" s="809">
        <v>1474</v>
      </c>
      <c r="C52" s="809">
        <v>4330</v>
      </c>
      <c r="D52" s="809">
        <v>1348</v>
      </c>
      <c r="E52" s="809">
        <v>16941</v>
      </c>
      <c r="F52" s="852"/>
      <c r="G52" s="809">
        <v>49877</v>
      </c>
      <c r="H52" s="809">
        <v>44138</v>
      </c>
      <c r="I52" s="853"/>
      <c r="J52" s="853">
        <v>56446</v>
      </c>
      <c r="K52" s="853">
        <v>61662</v>
      </c>
      <c r="L52" s="854">
        <v>118108</v>
      </c>
    </row>
    <row r="53" spans="1:13" ht="12" customHeight="1" x14ac:dyDescent="0.2">
      <c r="A53" s="769" t="s">
        <v>1200</v>
      </c>
      <c r="B53" s="809">
        <v>1638</v>
      </c>
      <c r="C53" s="809">
        <v>13536</v>
      </c>
      <c r="D53" s="809" t="s">
        <v>304</v>
      </c>
      <c r="E53" s="809" t="s">
        <v>304</v>
      </c>
      <c r="F53" s="852"/>
      <c r="G53" s="809" t="s">
        <v>304</v>
      </c>
      <c r="H53" s="809" t="s">
        <v>304</v>
      </c>
      <c r="I53" s="853"/>
      <c r="J53" s="853" t="s">
        <v>304</v>
      </c>
      <c r="K53" s="853" t="s">
        <v>304</v>
      </c>
      <c r="L53" s="854" t="s">
        <v>304</v>
      </c>
    </row>
    <row r="54" spans="1:13" ht="12" customHeight="1" x14ac:dyDescent="0.2">
      <c r="A54" s="27" t="s">
        <v>216</v>
      </c>
      <c r="B54" s="91"/>
      <c r="C54" s="91"/>
      <c r="D54" s="91"/>
      <c r="E54" s="93"/>
      <c r="F54" s="94"/>
      <c r="G54" s="91" t="s">
        <v>1098</v>
      </c>
      <c r="H54" s="91"/>
      <c r="I54" s="92"/>
      <c r="J54" s="91"/>
      <c r="K54" s="91"/>
      <c r="L54" s="91"/>
      <c r="M54" s="123">
        <v>35400</v>
      </c>
    </row>
    <row r="55" spans="1:13" ht="12" customHeight="1" x14ac:dyDescent="0.25">
      <c r="A55" s="996" t="s">
        <v>280</v>
      </c>
      <c r="B55" s="1107"/>
      <c r="C55" s="1107"/>
      <c r="D55" s="1107"/>
      <c r="E55" s="1107"/>
      <c r="F55" s="1107"/>
      <c r="G55" s="1107"/>
      <c r="H55" s="1107"/>
      <c r="I55" s="1107"/>
      <c r="J55" s="1107"/>
      <c r="K55" s="1107"/>
      <c r="L55" s="1107"/>
    </row>
    <row r="56" spans="1:13" ht="12" customHeight="1" x14ac:dyDescent="0.2">
      <c r="A56" s="1000" t="s">
        <v>428</v>
      </c>
      <c r="B56" s="1000"/>
      <c r="C56" s="1000"/>
      <c r="D56" s="1000"/>
      <c r="E56" s="1000"/>
      <c r="F56" s="1000"/>
      <c r="G56" s="1000"/>
      <c r="H56" s="1000"/>
      <c r="I56" s="1000"/>
      <c r="J56" s="1000"/>
      <c r="K56" s="1000"/>
      <c r="L56" s="1000"/>
    </row>
    <row r="57" spans="1:13" ht="12" customHeight="1" x14ac:dyDescent="0.2">
      <c r="A57" s="63" t="s">
        <v>396</v>
      </c>
      <c r="B57" s="63"/>
      <c r="C57" s="63"/>
      <c r="D57" s="63"/>
      <c r="E57" s="63"/>
      <c r="F57" s="63"/>
      <c r="G57" s="63"/>
      <c r="H57" s="63"/>
      <c r="I57" s="63"/>
      <c r="J57" s="63"/>
      <c r="K57" s="63"/>
      <c r="L57" s="63"/>
    </row>
    <row r="58" spans="1:13" ht="12" customHeight="1" x14ac:dyDescent="0.2">
      <c r="A58" s="996" t="s">
        <v>397</v>
      </c>
      <c r="B58" s="996"/>
      <c r="C58" s="996"/>
      <c r="D58" s="996"/>
      <c r="E58" s="996"/>
      <c r="F58" s="996"/>
      <c r="G58" s="996"/>
      <c r="H58" s="996"/>
      <c r="I58" s="996"/>
      <c r="J58" s="996"/>
      <c r="K58" s="996"/>
      <c r="L58" s="996"/>
    </row>
    <row r="59" spans="1:13" ht="12" customHeight="1" x14ac:dyDescent="0.2">
      <c r="A59" s="996"/>
      <c r="B59" s="996"/>
      <c r="C59" s="996"/>
      <c r="D59" s="996"/>
      <c r="E59" s="996"/>
      <c r="F59" s="996"/>
      <c r="G59" s="996"/>
      <c r="H59" s="996"/>
      <c r="I59" s="996"/>
      <c r="J59" s="996"/>
      <c r="K59" s="996"/>
      <c r="L59" s="996"/>
    </row>
    <row r="60" spans="1:13" ht="12" customHeight="1" x14ac:dyDescent="0.2">
      <c r="A60" s="63" t="s">
        <v>180</v>
      </c>
    </row>
    <row r="61" spans="1:13" ht="50.25" customHeight="1" x14ac:dyDescent="0.2">
      <c r="A61" s="1105" t="s">
        <v>1153</v>
      </c>
      <c r="B61" s="1106"/>
      <c r="C61" s="1106"/>
      <c r="D61" s="1106"/>
      <c r="E61" s="1106"/>
      <c r="F61" s="1106"/>
      <c r="G61" s="1106"/>
      <c r="H61" s="1106"/>
      <c r="I61" s="1106"/>
      <c r="J61" s="1106"/>
      <c r="K61" s="1106"/>
      <c r="L61" s="1106"/>
    </row>
    <row r="62" spans="1:13" ht="37.5" customHeight="1" x14ac:dyDescent="0.2">
      <c r="A62" s="1112" t="s">
        <v>1122</v>
      </c>
      <c r="B62" s="1112"/>
      <c r="C62" s="1112"/>
      <c r="D62" s="1112"/>
      <c r="E62" s="1112"/>
      <c r="F62" s="1112"/>
      <c r="G62" s="1112"/>
      <c r="H62" s="1112"/>
      <c r="I62" s="1112"/>
      <c r="J62" s="1112"/>
      <c r="K62" s="1112"/>
      <c r="L62" s="1112"/>
    </row>
    <row r="63" spans="1:13" ht="45" customHeight="1" x14ac:dyDescent="0.2">
      <c r="A63" s="1110" t="s">
        <v>1123</v>
      </c>
      <c r="B63" s="1111"/>
      <c r="C63" s="1111"/>
      <c r="D63" s="1111"/>
      <c r="E63" s="1111"/>
      <c r="F63" s="1111"/>
      <c r="G63" s="1111"/>
      <c r="H63" s="1111"/>
      <c r="I63" s="1111"/>
      <c r="J63" s="1111"/>
      <c r="K63" s="1111"/>
      <c r="L63" s="1111"/>
    </row>
    <row r="64" spans="1:13" ht="12" customHeight="1" x14ac:dyDescent="0.2">
      <c r="A64" s="681"/>
      <c r="B64" s="682"/>
      <c r="C64" s="682"/>
      <c r="D64" s="682"/>
      <c r="E64" s="682"/>
      <c r="F64" s="682"/>
      <c r="G64" s="682"/>
      <c r="H64" s="682"/>
      <c r="I64" s="682"/>
      <c r="J64" s="682"/>
      <c r="K64" s="682"/>
      <c r="L64" s="682"/>
    </row>
    <row r="65" spans="1:12" ht="12" customHeight="1" x14ac:dyDescent="0.2">
      <c r="C65" s="90">
        <v>2021</v>
      </c>
      <c r="E65" s="5" t="s">
        <v>1091</v>
      </c>
      <c r="G65" s="13">
        <f>G50</f>
        <v>62789</v>
      </c>
    </row>
    <row r="66" spans="1:12" ht="12" customHeight="1" x14ac:dyDescent="0.2">
      <c r="C66" s="90">
        <v>2022</v>
      </c>
      <c r="E66" s="5" t="s">
        <v>1092</v>
      </c>
      <c r="G66" s="13">
        <f>G51</f>
        <v>61057</v>
      </c>
    </row>
    <row r="67" spans="1:12" ht="12" customHeight="1" x14ac:dyDescent="0.2">
      <c r="C67" s="90" t="s">
        <v>1168</v>
      </c>
      <c r="E67" s="5" t="s">
        <v>1093</v>
      </c>
      <c r="G67" s="13">
        <f>G52</f>
        <v>49877</v>
      </c>
    </row>
    <row r="68" spans="1:12" ht="12" customHeight="1" thickBot="1" x14ac:dyDescent="0.25">
      <c r="C68" s="187"/>
      <c r="D68" s="188"/>
      <c r="E68" s="188" t="s">
        <v>439</v>
      </c>
      <c r="F68" s="188"/>
      <c r="G68" s="815">
        <f>GEOMEAN(G65:G67)</f>
        <v>57611.137547920684</v>
      </c>
    </row>
    <row r="69" spans="1:12" ht="12" customHeight="1" thickTop="1" x14ac:dyDescent="0.2">
      <c r="E69" s="5" t="s">
        <v>762</v>
      </c>
      <c r="G69" s="13">
        <v>18320</v>
      </c>
    </row>
    <row r="78" spans="1:12" s="315" customFormat="1" ht="12" customHeight="1" x14ac:dyDescent="0.2">
      <c r="A78" s="274"/>
      <c r="B78" s="275"/>
      <c r="C78" s="275"/>
      <c r="D78" s="275"/>
      <c r="E78" s="275"/>
      <c r="F78" s="275"/>
      <c r="G78" s="275"/>
      <c r="H78" s="275"/>
      <c r="I78" s="275"/>
      <c r="J78" s="275"/>
      <c r="K78" s="275"/>
      <c r="L78" s="275"/>
    </row>
    <row r="85" spans="1:12" s="110" customFormat="1" ht="12" customHeight="1" x14ac:dyDescent="0.2">
      <c r="A85" s="1023" t="s">
        <v>27</v>
      </c>
      <c r="B85" s="1023"/>
      <c r="C85" s="1023"/>
      <c r="D85" s="1023"/>
      <c r="E85" s="1023"/>
      <c r="F85" s="1023"/>
      <c r="G85" s="1023"/>
      <c r="H85" s="1023"/>
      <c r="I85" s="1023"/>
      <c r="J85" s="1023"/>
      <c r="K85" s="1023"/>
      <c r="L85" s="1023"/>
    </row>
    <row r="86" spans="1:12" ht="12" customHeight="1" x14ac:dyDescent="0.2">
      <c r="A86" s="387"/>
      <c r="B86" s="1035" t="s">
        <v>94</v>
      </c>
      <c r="C86" s="1035"/>
      <c r="D86" s="1035"/>
      <c r="E86" s="1035"/>
      <c r="F86" s="138"/>
      <c r="G86" s="700"/>
      <c r="H86" s="139"/>
      <c r="I86" s="700"/>
      <c r="J86" s="316"/>
      <c r="K86" s="316"/>
      <c r="L86" s="316"/>
    </row>
    <row r="87" spans="1:12" ht="12" customHeight="1" x14ac:dyDescent="0.2">
      <c r="A87" s="1009" t="s">
        <v>171</v>
      </c>
      <c r="B87" s="1031" t="s">
        <v>104</v>
      </c>
      <c r="C87" s="1031" t="s">
        <v>108</v>
      </c>
      <c r="D87" s="1033" t="s">
        <v>105</v>
      </c>
      <c r="F87" s="4"/>
      <c r="G87" s="1108" t="s">
        <v>281</v>
      </c>
      <c r="H87" s="1108"/>
      <c r="I87" s="4"/>
      <c r="J87" s="1109" t="s">
        <v>90</v>
      </c>
      <c r="K87" s="1109"/>
      <c r="L87" s="1109"/>
    </row>
    <row r="88" spans="1:12" ht="12" customHeight="1" x14ac:dyDescent="0.2">
      <c r="A88" s="1029"/>
      <c r="B88" s="1032"/>
      <c r="C88" s="1032"/>
      <c r="D88" s="1032"/>
      <c r="E88" s="89" t="s">
        <v>98</v>
      </c>
      <c r="F88" s="64"/>
      <c r="G88" s="445" t="s">
        <v>215</v>
      </c>
      <c r="H88" s="314" t="s">
        <v>214</v>
      </c>
      <c r="I88" s="446"/>
      <c r="J88" s="314" t="s">
        <v>215</v>
      </c>
      <c r="K88" s="314" t="s">
        <v>214</v>
      </c>
      <c r="L88" s="807" t="s">
        <v>361</v>
      </c>
    </row>
    <row r="89" spans="1:12" ht="12" customHeight="1" x14ac:dyDescent="0.2">
      <c r="A89" s="90" t="s">
        <v>178</v>
      </c>
      <c r="B89" s="48">
        <f>AVERAGE(B10:B14)</f>
        <v>5299.4</v>
      </c>
      <c r="C89" s="48">
        <f>AVERAGE(C10:C14)</f>
        <v>15613.6</v>
      </c>
      <c r="D89" s="48">
        <f>AVERAGE(D10:D14)</f>
        <v>2864.8</v>
      </c>
      <c r="E89" s="48">
        <f>AVERAGE(E10:E14)</f>
        <v>5011.8</v>
      </c>
      <c r="F89" s="447"/>
      <c r="G89" s="48">
        <f>AVERAGE(G10:G14)</f>
        <v>36846.6</v>
      </c>
      <c r="H89" s="48">
        <f>AVERAGE(H10:H14)</f>
        <v>17253.46</v>
      </c>
      <c r="I89" s="38"/>
      <c r="J89" s="48">
        <f>AVERAGE(J10:J14)</f>
        <v>49161.667527921512</v>
      </c>
      <c r="K89" s="48">
        <f>AVERAGE(K10:K14)</f>
        <v>32882.260403993387</v>
      </c>
      <c r="L89" s="48">
        <f>AVERAGE(L10:L14)</f>
        <v>82043.927931914892</v>
      </c>
    </row>
    <row r="90" spans="1:12" ht="12" customHeight="1" x14ac:dyDescent="0.2">
      <c r="A90" s="90" t="s">
        <v>179</v>
      </c>
      <c r="B90" s="48">
        <f>AVERAGE(B15:B19)</f>
        <v>7715.4</v>
      </c>
      <c r="C90" s="48">
        <f>AVERAGE(C15:C19)</f>
        <v>30109</v>
      </c>
      <c r="D90" s="48">
        <f>AVERAGE(D15:D19)</f>
        <v>1817.4</v>
      </c>
      <c r="E90" s="48">
        <f>AVERAGE(E15:E19)</f>
        <v>5355</v>
      </c>
      <c r="F90" s="448"/>
      <c r="G90" s="48">
        <f>AVERAGE(G15:G19)</f>
        <v>44116.2</v>
      </c>
      <c r="H90" s="48">
        <f>AVERAGE(H15:H19)</f>
        <v>29962.799999999999</v>
      </c>
      <c r="I90" s="38"/>
      <c r="J90" s="48">
        <f>AVERAGE(J15:J19)</f>
        <v>58834.832817172028</v>
      </c>
      <c r="K90" s="48">
        <f>AVERAGE(K15:K19)</f>
        <v>60298.089182827985</v>
      </c>
      <c r="L90" s="48">
        <f>AVERAGE(L15:L19)</f>
        <v>119132.92199999999</v>
      </c>
    </row>
    <row r="91" spans="1:12" ht="12" customHeight="1" x14ac:dyDescent="0.2">
      <c r="A91" s="90" t="s">
        <v>237</v>
      </c>
      <c r="B91" s="48">
        <f>AVERAGE(B20:B24)</f>
        <v>12501.6</v>
      </c>
      <c r="C91" s="48">
        <f t="shared" ref="C91:L91" si="0">AVERAGE(C20:C24)</f>
        <v>29165.599999999999</v>
      </c>
      <c r="D91" s="48">
        <f t="shared" si="0"/>
        <v>2609.4</v>
      </c>
      <c r="E91" s="48">
        <f t="shared" si="0"/>
        <v>10502.8</v>
      </c>
      <c r="F91" s="448"/>
      <c r="G91" s="48">
        <f t="shared" si="0"/>
        <v>35825.599999999999</v>
      </c>
      <c r="H91" s="48">
        <f t="shared" si="0"/>
        <v>31304</v>
      </c>
      <c r="I91" s="38"/>
      <c r="J91" s="48">
        <f t="shared" si="0"/>
        <v>46949.203030266348</v>
      </c>
      <c r="K91" s="48">
        <f t="shared" si="0"/>
        <v>76403.254969733651</v>
      </c>
      <c r="L91" s="48">
        <f t="shared" si="0"/>
        <v>123352.45800000001</v>
      </c>
    </row>
    <row r="92" spans="1:12" ht="12" customHeight="1" x14ac:dyDescent="0.2">
      <c r="A92" s="63" t="s">
        <v>375</v>
      </c>
      <c r="B92" s="48">
        <f>AVERAGE(B25:B29)</f>
        <v>3535</v>
      </c>
      <c r="C92" s="48">
        <f>AVERAGE(C25:C29)</f>
        <v>18701.2</v>
      </c>
      <c r="D92" s="48">
        <f>AVERAGE(D25:D29)</f>
        <v>635.4</v>
      </c>
      <c r="E92" s="48">
        <f>AVERAGE(E25:E29)</f>
        <v>6829</v>
      </c>
      <c r="F92" s="48"/>
      <c r="G92" s="48">
        <f>AVERAGE(G25:G29)</f>
        <v>38467</v>
      </c>
      <c r="H92" s="48">
        <f>AVERAGE(H25:H29)</f>
        <v>27672.620000000003</v>
      </c>
      <c r="I92" s="48"/>
      <c r="J92" s="48">
        <f>AVERAGE(J25:J29)</f>
        <v>42896.852242183115</v>
      </c>
      <c r="K92" s="48">
        <f>AVERAGE(K25:K29)</f>
        <v>53683.255757816893</v>
      </c>
      <c r="L92" s="48">
        <f>AVERAGE(L25:L29)</f>
        <v>96580.107999999993</v>
      </c>
    </row>
    <row r="93" spans="1:12" ht="12" customHeight="1" x14ac:dyDescent="0.2">
      <c r="A93" s="90" t="s">
        <v>424</v>
      </c>
      <c r="B93" s="48">
        <f>AVERAGE(B30:B34)</f>
        <v>5005.6000000000004</v>
      </c>
      <c r="C93" s="48">
        <f t="shared" ref="C93:L93" si="1">AVERAGE(C30:C34)</f>
        <v>16526.8</v>
      </c>
      <c r="D93" s="48">
        <f t="shared" si="1"/>
        <v>1155</v>
      </c>
      <c r="E93" s="48">
        <f t="shared" si="1"/>
        <v>13348.6</v>
      </c>
      <c r="F93" s="48"/>
      <c r="G93" s="48">
        <f t="shared" si="1"/>
        <v>74821</v>
      </c>
      <c r="H93" s="48">
        <f t="shared" si="1"/>
        <v>60708.2</v>
      </c>
      <c r="I93" s="48"/>
      <c r="J93" s="48">
        <f t="shared" si="1"/>
        <v>82109.835346699416</v>
      </c>
      <c r="K93" s="48">
        <f t="shared" si="1"/>
        <v>90248.006653300603</v>
      </c>
      <c r="L93" s="48">
        <f t="shared" si="1"/>
        <v>172357.842</v>
      </c>
    </row>
    <row r="94" spans="1:12" ht="10.199999999999999" x14ac:dyDescent="0.2">
      <c r="A94" s="90" t="s">
        <v>719</v>
      </c>
      <c r="B94" s="48">
        <f>AVERAGE(B35:B39)</f>
        <v>2951.8</v>
      </c>
      <c r="C94" s="48">
        <f t="shared" ref="C94:L94" si="2">AVERAGE(C35:C39)</f>
        <v>16298.2</v>
      </c>
      <c r="D94" s="48">
        <f t="shared" si="2"/>
        <v>1233</v>
      </c>
      <c r="E94" s="48">
        <f t="shared" si="2"/>
        <v>7722</v>
      </c>
      <c r="F94" s="48"/>
      <c r="G94" s="48">
        <f t="shared" si="2"/>
        <v>49680.2</v>
      </c>
      <c r="H94" s="48">
        <f t="shared" si="2"/>
        <v>36486.255289515146</v>
      </c>
      <c r="I94" s="48"/>
      <c r="J94" s="48">
        <f t="shared" si="2"/>
        <v>56881.79865787227</v>
      </c>
      <c r="K94" s="48">
        <f t="shared" si="2"/>
        <v>58201.546631642865</v>
      </c>
      <c r="L94" s="48">
        <f t="shared" si="2"/>
        <v>115083.34528951514</v>
      </c>
    </row>
    <row r="95" spans="1:12" ht="12" customHeight="1" x14ac:dyDescent="0.2">
      <c r="A95" s="90">
        <v>2011</v>
      </c>
      <c r="B95" s="48">
        <f t="shared" ref="B95:E106" si="3">B40</f>
        <v>3517</v>
      </c>
      <c r="C95" s="48">
        <f t="shared" si="3"/>
        <v>28267</v>
      </c>
      <c r="D95" s="48">
        <f t="shared" si="3"/>
        <v>742</v>
      </c>
      <c r="E95" s="48">
        <f t="shared" si="3"/>
        <v>14569</v>
      </c>
      <c r="F95" s="449"/>
      <c r="G95" s="48">
        <f t="shared" ref="G95:H101" si="4">G40</f>
        <v>64403</v>
      </c>
      <c r="H95" s="48">
        <f t="shared" si="4"/>
        <v>23756.972942130004</v>
      </c>
      <c r="I95" s="95"/>
      <c r="J95" s="48">
        <f t="shared" ref="J95:L101" si="5">J40</f>
        <v>80487.890574767516</v>
      </c>
      <c r="K95" s="48">
        <f t="shared" si="5"/>
        <v>55885.962367362503</v>
      </c>
      <c r="L95" s="48">
        <f t="shared" si="5"/>
        <v>136373.85294213</v>
      </c>
    </row>
    <row r="96" spans="1:12" ht="12" customHeight="1" x14ac:dyDescent="0.2">
      <c r="A96" s="90">
        <v>2012</v>
      </c>
      <c r="B96" s="48">
        <f t="shared" si="3"/>
        <v>10279</v>
      </c>
      <c r="C96" s="48">
        <f t="shared" si="3"/>
        <v>30670</v>
      </c>
      <c r="D96" s="48">
        <f t="shared" si="3"/>
        <v>2470</v>
      </c>
      <c r="E96" s="48">
        <f t="shared" si="3"/>
        <v>18069</v>
      </c>
      <c r="F96" s="449"/>
      <c r="G96" s="48">
        <f t="shared" si="4"/>
        <v>66836</v>
      </c>
      <c r="H96" s="48">
        <f t="shared" si="4"/>
        <v>22301</v>
      </c>
      <c r="I96" s="95"/>
      <c r="J96" s="48">
        <f t="shared" si="5"/>
        <v>94190.941678016447</v>
      </c>
      <c r="K96" s="48">
        <f t="shared" si="5"/>
        <v>58048.428321983549</v>
      </c>
      <c r="L96" s="48">
        <f t="shared" si="5"/>
        <v>152239.37</v>
      </c>
    </row>
    <row r="97" spans="1:12" ht="12" customHeight="1" x14ac:dyDescent="0.2">
      <c r="A97" s="90">
        <v>2013</v>
      </c>
      <c r="B97" s="48">
        <f t="shared" si="3"/>
        <v>5935</v>
      </c>
      <c r="C97" s="48">
        <f t="shared" si="3"/>
        <v>21957</v>
      </c>
      <c r="D97" s="48">
        <f t="shared" si="3"/>
        <v>2515</v>
      </c>
      <c r="E97" s="48">
        <f t="shared" si="3"/>
        <v>21246</v>
      </c>
      <c r="F97" s="449"/>
      <c r="G97" s="48">
        <f t="shared" si="4"/>
        <v>56785</v>
      </c>
      <c r="H97" s="48">
        <f t="shared" si="4"/>
        <v>26732</v>
      </c>
      <c r="I97" s="95"/>
      <c r="J97" s="48">
        <f t="shared" si="5"/>
        <v>73262.659929265254</v>
      </c>
      <c r="K97" s="48">
        <f t="shared" si="5"/>
        <v>62935.650070734737</v>
      </c>
      <c r="L97" s="48">
        <f t="shared" si="5"/>
        <v>136198.31</v>
      </c>
    </row>
    <row r="98" spans="1:12" ht="12" customHeight="1" x14ac:dyDescent="0.2">
      <c r="A98" s="90">
        <v>2014</v>
      </c>
      <c r="B98" s="48">
        <f t="shared" si="3"/>
        <v>5504</v>
      </c>
      <c r="C98" s="48">
        <f t="shared" si="3"/>
        <v>67252</v>
      </c>
      <c r="D98" s="48">
        <f t="shared" si="3"/>
        <v>7322</v>
      </c>
      <c r="E98" s="48">
        <f t="shared" si="3"/>
        <v>28595</v>
      </c>
      <c r="F98" s="449"/>
      <c r="G98" s="48">
        <f t="shared" si="4"/>
        <v>105039</v>
      </c>
      <c r="H98" s="48">
        <f t="shared" si="4"/>
        <v>59840</v>
      </c>
      <c r="I98" s="95"/>
      <c r="J98" s="48">
        <f t="shared" si="5"/>
        <v>140428.0258662847</v>
      </c>
      <c r="K98" s="48">
        <f t="shared" si="5"/>
        <v>134341.3820236348</v>
      </c>
      <c r="L98" s="48">
        <f t="shared" si="5"/>
        <v>274769.40788991947</v>
      </c>
    </row>
    <row r="99" spans="1:12" ht="12" customHeight="1" x14ac:dyDescent="0.2">
      <c r="A99" s="90">
        <v>2015</v>
      </c>
      <c r="B99" s="48">
        <f t="shared" si="3"/>
        <v>1540</v>
      </c>
      <c r="C99" s="48">
        <f t="shared" si="3"/>
        <v>12544</v>
      </c>
      <c r="D99" s="48">
        <f t="shared" si="3"/>
        <v>610</v>
      </c>
      <c r="E99" s="48">
        <f t="shared" si="3"/>
        <v>8172</v>
      </c>
      <c r="F99" s="449"/>
      <c r="G99" s="48">
        <f t="shared" si="4"/>
        <v>21278</v>
      </c>
      <c r="H99" s="48">
        <f t="shared" si="4"/>
        <v>9646</v>
      </c>
      <c r="I99" s="95"/>
      <c r="J99" s="48">
        <f t="shared" si="5"/>
        <v>28953</v>
      </c>
      <c r="K99" s="48">
        <f t="shared" si="5"/>
        <v>24825</v>
      </c>
      <c r="L99" s="48">
        <f t="shared" si="5"/>
        <v>53778</v>
      </c>
    </row>
    <row r="100" spans="1:12" ht="12" customHeight="1" x14ac:dyDescent="0.2">
      <c r="A100" s="90">
        <v>2016</v>
      </c>
      <c r="B100" s="48">
        <f t="shared" si="3"/>
        <v>232</v>
      </c>
      <c r="C100" s="48">
        <f t="shared" si="3"/>
        <v>2063</v>
      </c>
      <c r="D100" s="48">
        <f t="shared" si="3"/>
        <v>891</v>
      </c>
      <c r="E100" s="48">
        <f t="shared" si="3"/>
        <v>3868</v>
      </c>
      <c r="F100" s="449"/>
      <c r="G100" s="48">
        <f t="shared" si="4"/>
        <v>38595</v>
      </c>
      <c r="H100" s="48">
        <f t="shared" si="4"/>
        <v>24464</v>
      </c>
      <c r="I100" s="95"/>
      <c r="J100" s="48">
        <f t="shared" si="5"/>
        <v>33284</v>
      </c>
      <c r="K100" s="48">
        <f t="shared" si="5"/>
        <v>36248</v>
      </c>
      <c r="L100" s="48">
        <f t="shared" si="5"/>
        <v>69532</v>
      </c>
    </row>
    <row r="101" spans="1:12" ht="12" customHeight="1" x14ac:dyDescent="0.2">
      <c r="A101" s="90">
        <v>2017</v>
      </c>
      <c r="B101" s="48">
        <f t="shared" si="3"/>
        <v>1170</v>
      </c>
      <c r="C101" s="48">
        <f t="shared" si="3"/>
        <v>10554</v>
      </c>
      <c r="D101" s="48">
        <f t="shared" si="3"/>
        <v>886</v>
      </c>
      <c r="E101" s="48">
        <f t="shared" si="3"/>
        <v>10721</v>
      </c>
      <c r="F101" s="449"/>
      <c r="G101" s="48">
        <f t="shared" si="4"/>
        <v>26907</v>
      </c>
      <c r="H101" s="48">
        <f t="shared" si="4"/>
        <v>22617</v>
      </c>
      <c r="I101" s="95"/>
      <c r="J101" s="48">
        <f t="shared" si="5"/>
        <v>36260</v>
      </c>
      <c r="K101" s="48">
        <f t="shared" si="5"/>
        <v>36646</v>
      </c>
      <c r="L101" s="48">
        <f t="shared" si="5"/>
        <v>72906</v>
      </c>
    </row>
    <row r="102" spans="1:12" ht="12" customHeight="1" x14ac:dyDescent="0.2">
      <c r="A102" s="90">
        <v>2018</v>
      </c>
      <c r="B102" s="48">
        <f t="shared" si="3"/>
        <v>802</v>
      </c>
      <c r="C102" s="48">
        <f t="shared" si="3"/>
        <v>8950</v>
      </c>
      <c r="D102" s="48">
        <f t="shared" si="3"/>
        <v>177</v>
      </c>
      <c r="E102" s="48">
        <f t="shared" si="3"/>
        <v>4087</v>
      </c>
      <c r="F102" s="449"/>
      <c r="G102" s="48">
        <f t="shared" ref="G102:H102" si="6">G47</f>
        <v>49622</v>
      </c>
      <c r="H102" s="48">
        <f t="shared" si="6"/>
        <v>16199</v>
      </c>
      <c r="I102" s="95"/>
      <c r="J102" s="48">
        <f t="shared" ref="J102" si="7">J47</f>
        <v>57980</v>
      </c>
      <c r="K102" s="48">
        <f t="shared" ref="K102:L106" si="8">K47</f>
        <v>22043</v>
      </c>
      <c r="L102" s="48">
        <f t="shared" si="8"/>
        <v>80023</v>
      </c>
    </row>
    <row r="103" spans="1:12" ht="12" customHeight="1" x14ac:dyDescent="0.2">
      <c r="A103" s="90">
        <v>2019</v>
      </c>
      <c r="B103" s="48">
        <f t="shared" si="3"/>
        <v>2000</v>
      </c>
      <c r="C103" s="48">
        <f t="shared" si="3"/>
        <v>8207</v>
      </c>
      <c r="D103" s="48">
        <f t="shared" si="3"/>
        <v>0</v>
      </c>
      <c r="E103" s="48">
        <f t="shared" si="3"/>
        <v>13666</v>
      </c>
      <c r="F103" s="449"/>
      <c r="G103" s="48">
        <f t="shared" ref="G103:H103" si="9">G48</f>
        <v>30468</v>
      </c>
      <c r="H103" s="48">
        <f t="shared" si="9"/>
        <v>14089</v>
      </c>
      <c r="I103" s="95"/>
      <c r="J103" s="48">
        <f t="shared" ref="J103" si="10">J48</f>
        <v>36011.876378818903</v>
      </c>
      <c r="K103" s="48">
        <f t="shared" si="8"/>
        <v>17479.123621181101</v>
      </c>
      <c r="L103" s="48">
        <f t="shared" si="8"/>
        <v>53491</v>
      </c>
    </row>
    <row r="104" spans="1:12" ht="12" customHeight="1" x14ac:dyDescent="0.2">
      <c r="A104" s="90">
        <v>2020</v>
      </c>
      <c r="B104" s="48">
        <f t="shared" si="3"/>
        <v>1014</v>
      </c>
      <c r="C104" s="48">
        <f t="shared" si="3"/>
        <v>6541</v>
      </c>
      <c r="D104" s="48">
        <f t="shared" si="3"/>
        <v>180</v>
      </c>
      <c r="E104" s="48">
        <f t="shared" si="3"/>
        <v>6538</v>
      </c>
      <c r="F104" s="449"/>
      <c r="G104" s="48">
        <f t="shared" ref="G104:H104" si="11">G49</f>
        <v>23814</v>
      </c>
      <c r="H104" s="48">
        <f t="shared" si="11"/>
        <v>14392</v>
      </c>
      <c r="I104" s="95"/>
      <c r="J104" s="48">
        <f t="shared" ref="J104" si="12">J49</f>
        <v>30099</v>
      </c>
      <c r="K104" s="48">
        <f t="shared" si="8"/>
        <v>21923</v>
      </c>
      <c r="L104" s="48">
        <f t="shared" si="8"/>
        <v>52022</v>
      </c>
    </row>
    <row r="105" spans="1:12" ht="12" customHeight="1" x14ac:dyDescent="0.2">
      <c r="A105" s="90">
        <v>2021</v>
      </c>
      <c r="B105" s="48">
        <f t="shared" si="3"/>
        <v>1504</v>
      </c>
      <c r="C105" s="48">
        <f t="shared" si="3"/>
        <v>13861</v>
      </c>
      <c r="D105" s="48">
        <f t="shared" si="3"/>
        <v>0</v>
      </c>
      <c r="E105" s="48">
        <f t="shared" si="3"/>
        <v>5805</v>
      </c>
      <c r="F105" s="449"/>
      <c r="G105" s="48">
        <f>G50</f>
        <v>62789</v>
      </c>
      <c r="H105" s="48">
        <f>H50</f>
        <v>31475</v>
      </c>
      <c r="I105" s="95"/>
      <c r="J105" s="48">
        <f>J50</f>
        <v>71566</v>
      </c>
      <c r="K105" s="48">
        <f t="shared" si="8"/>
        <v>43852</v>
      </c>
      <c r="L105" s="48">
        <f t="shared" si="8"/>
        <v>115418</v>
      </c>
    </row>
    <row r="106" spans="1:12" ht="12" customHeight="1" x14ac:dyDescent="0.2">
      <c r="A106" s="90">
        <v>2022</v>
      </c>
      <c r="B106" s="48">
        <f t="shared" si="3"/>
        <v>3518</v>
      </c>
      <c r="C106" s="48">
        <f t="shared" si="3"/>
        <v>22083</v>
      </c>
      <c r="D106" s="48">
        <f t="shared" si="3"/>
        <v>252</v>
      </c>
      <c r="E106" s="48">
        <f t="shared" si="3"/>
        <v>16141</v>
      </c>
      <c r="F106" s="449"/>
      <c r="G106" s="48">
        <f>G51</f>
        <v>61057</v>
      </c>
      <c r="H106" s="48">
        <f>H51</f>
        <v>71327</v>
      </c>
      <c r="I106" s="95"/>
      <c r="J106" s="48">
        <f>J51</f>
        <v>68727</v>
      </c>
      <c r="K106" s="48">
        <f t="shared" si="8"/>
        <v>105502</v>
      </c>
      <c r="L106" s="48">
        <f t="shared" si="8"/>
        <v>174229</v>
      </c>
    </row>
    <row r="107" spans="1:12" ht="12" customHeight="1" x14ac:dyDescent="0.2">
      <c r="A107" s="90" t="s">
        <v>1168</v>
      </c>
      <c r="B107" s="48">
        <f t="shared" ref="B107:E108" si="13">B52</f>
        <v>1474</v>
      </c>
      <c r="C107" s="48">
        <f t="shared" si="13"/>
        <v>4330</v>
      </c>
      <c r="D107" s="48">
        <f t="shared" si="13"/>
        <v>1348</v>
      </c>
      <c r="E107" s="48">
        <f t="shared" si="13"/>
        <v>16941</v>
      </c>
      <c r="F107" s="449"/>
      <c r="G107" s="48">
        <f t="shared" ref="G107:H108" si="14">G52</f>
        <v>49877</v>
      </c>
      <c r="H107" s="48">
        <f t="shared" si="14"/>
        <v>44138</v>
      </c>
      <c r="I107" s="95"/>
      <c r="J107" s="48">
        <f t="shared" ref="J107:L108" si="15">J52</f>
        <v>56446</v>
      </c>
      <c r="K107" s="48">
        <f t="shared" si="15"/>
        <v>61662</v>
      </c>
      <c r="L107" s="48">
        <f t="shared" si="15"/>
        <v>118108</v>
      </c>
    </row>
    <row r="108" spans="1:12" ht="12" customHeight="1" x14ac:dyDescent="0.2">
      <c r="A108" s="136" t="s">
        <v>1200</v>
      </c>
      <c r="B108" s="39">
        <f t="shared" si="13"/>
        <v>1638</v>
      </c>
      <c r="C108" s="39">
        <f t="shared" si="13"/>
        <v>13536</v>
      </c>
      <c r="D108" s="39" t="str">
        <f t="shared" si="13"/>
        <v>NA</v>
      </c>
      <c r="E108" s="39" t="str">
        <f t="shared" si="13"/>
        <v>NA</v>
      </c>
      <c r="F108" s="450"/>
      <c r="G108" s="39" t="str">
        <f t="shared" si="14"/>
        <v>NA</v>
      </c>
      <c r="H108" s="39" t="str">
        <f t="shared" si="14"/>
        <v>NA</v>
      </c>
      <c r="I108" s="96"/>
      <c r="J108" s="39" t="str">
        <f t="shared" si="15"/>
        <v>NA</v>
      </c>
      <c r="K108" s="39" t="str">
        <f t="shared" si="15"/>
        <v>NA</v>
      </c>
      <c r="L108" s="39" t="str">
        <f t="shared" si="15"/>
        <v>NA</v>
      </c>
    </row>
    <row r="109" spans="1:12" ht="12" customHeight="1" x14ac:dyDescent="0.2">
      <c r="A109" s="136" t="s">
        <v>216</v>
      </c>
      <c r="B109" s="39"/>
      <c r="C109" s="39"/>
      <c r="D109" s="39"/>
      <c r="E109" s="39"/>
      <c r="F109" s="39"/>
      <c r="G109" s="91" t="s">
        <v>1098</v>
      </c>
      <c r="H109" s="39"/>
      <c r="I109" s="39"/>
      <c r="J109" s="39"/>
      <c r="K109" s="39"/>
      <c r="L109" s="39"/>
    </row>
    <row r="110" spans="1:12" ht="11.4" customHeight="1" x14ac:dyDescent="0.2">
      <c r="A110" s="1015" t="str">
        <f>A55</f>
        <v>a/  Beginning in 1987, estimates provided by WDFW for recreational catch reflect punch card bias correction factor.</v>
      </c>
      <c r="B110" s="1015"/>
      <c r="C110" s="1015"/>
      <c r="D110" s="1015"/>
      <c r="E110" s="1015"/>
      <c r="F110" s="1015"/>
      <c r="G110" s="1015"/>
      <c r="H110" s="1015"/>
      <c r="I110" s="1015"/>
      <c r="J110" s="1015"/>
      <c r="K110" s="1015"/>
      <c r="L110" s="1015"/>
    </row>
    <row r="111" spans="1:12" ht="11.4" customHeight="1" x14ac:dyDescent="0.2">
      <c r="A111" s="1018" t="str">
        <f>A56</f>
        <v>b/  "Natural" includes hatchery fish spawning in wild.  "Hatchery" includes wild fish taken for brood stock.</v>
      </c>
      <c r="B111" s="1018"/>
      <c r="C111" s="1018"/>
      <c r="D111" s="1018"/>
      <c r="E111" s="1018"/>
      <c r="F111" s="1018"/>
      <c r="G111" s="1018"/>
      <c r="H111" s="1018"/>
      <c r="I111" s="1018"/>
      <c r="J111" s="1018"/>
      <c r="K111" s="1018"/>
      <c r="L111" s="1018"/>
    </row>
    <row r="112" spans="1:12" ht="11.4" customHeight="1" x14ac:dyDescent="0.2">
      <c r="A112" s="1018" t="str">
        <f>A57</f>
        <v>c/  Terminal run size numbers from 1981 to present are under co-manager review.</v>
      </c>
      <c r="B112" s="1018"/>
      <c r="C112" s="1018"/>
      <c r="D112" s="1018"/>
      <c r="E112" s="1018"/>
      <c r="F112" s="1018"/>
      <c r="G112" s="1018"/>
      <c r="H112" s="1018"/>
      <c r="I112" s="1018"/>
      <c r="J112" s="1018"/>
      <c r="K112" s="1018"/>
      <c r="L112" s="1018"/>
    </row>
    <row r="113" spans="1:12" ht="11.4" customHeight="1" x14ac:dyDescent="0.2">
      <c r="A113" s="1018" t="str">
        <f>A58</f>
        <v>d/  The combined natural and hatchery run size total may not add to the sum of the catch and escapements due to hatchery total run size including on-station and off-station escapements.</v>
      </c>
      <c r="B113" s="1018"/>
      <c r="C113" s="1018"/>
      <c r="D113" s="1018"/>
      <c r="E113" s="1018"/>
      <c r="F113" s="1018"/>
      <c r="G113" s="1018"/>
      <c r="H113" s="1018"/>
      <c r="I113" s="1018"/>
      <c r="J113" s="1018"/>
      <c r="K113" s="1018"/>
      <c r="L113" s="1018"/>
    </row>
    <row r="114" spans="1:12" ht="11.4" customHeight="1" x14ac:dyDescent="0.2">
      <c r="A114" s="1018"/>
      <c r="B114" s="1018"/>
      <c r="C114" s="1018"/>
      <c r="D114" s="1018"/>
      <c r="E114" s="1018"/>
      <c r="F114" s="1018"/>
      <c r="G114" s="1018"/>
      <c r="H114" s="1018"/>
      <c r="I114" s="1018"/>
      <c r="J114" s="1018"/>
      <c r="K114" s="1018"/>
      <c r="L114" s="1018"/>
    </row>
    <row r="115" spans="1:12" ht="11.4" customHeight="1" x14ac:dyDescent="0.2">
      <c r="A115" s="1015" t="str">
        <f>A60</f>
        <v>e/  Preliminary.</v>
      </c>
      <c r="B115" s="1015"/>
      <c r="C115" s="1015"/>
      <c r="D115" s="1015"/>
      <c r="E115" s="1015"/>
      <c r="F115" s="1015"/>
      <c r="G115" s="1015"/>
      <c r="H115" s="1015"/>
      <c r="I115" s="1015"/>
      <c r="J115" s="1015"/>
      <c r="K115" s="1015"/>
      <c r="L115" s="1015"/>
    </row>
    <row r="116" spans="1:12" ht="48" customHeight="1" x14ac:dyDescent="0.2">
      <c r="A116" s="1105" t="str">
        <f>A61</f>
        <v>f/ The Pacific Fisheries Management Council adopted a new SMSY of 24,426 under FMP Amendment 16 as a biological reference point used to develop status determination critieria consistent with the Magnusun-Stevens Act. Previously, the conservation objective of 35,400 listed in the Pacific Coast Salmon FMP was used to assess overfished status.  The natural spawning escapement goal remains 35,400.</v>
      </c>
      <c r="B116" s="1106"/>
      <c r="C116" s="1106"/>
      <c r="D116" s="1106"/>
      <c r="E116" s="1106"/>
      <c r="F116" s="1106"/>
      <c r="G116" s="1106"/>
      <c r="H116" s="1106"/>
      <c r="I116" s="1106"/>
      <c r="J116" s="1106"/>
      <c r="K116" s="1106"/>
      <c r="L116" s="1106"/>
    </row>
  </sheetData>
  <customSheetViews>
    <customSheetView guid="{951E20F6-66AF-4739-924D-9C0B166AA065}" showPageBreaks="1" showGridLines="0" showRuler="0">
      <pane ySplit="4" topLeftCell="A97" activePane="bottomLeft" state="frozen"/>
      <selection pane="bottomLeft" activeCell="A118" sqref="A118"/>
      <pageMargins left="1" right="1" top="1" bottom="1" header="0.5" footer="0.5"/>
      <pageSetup orientation="landscape" r:id="rId1"/>
      <headerFooter alignWithMargins="0"/>
    </customSheetView>
    <customSheetView guid="{56968ECB-F4FE-477A-8A39-9E820F23F3B6}" showGridLines="0">
      <pane ySplit="4" topLeftCell="A104" activePane="bottomLeft" state="frozen"/>
      <selection pane="bottomLeft" activeCell="B5" sqref="B5:R39"/>
      <pageMargins left="1" right="1" top="1" bottom="1" header="0.5" footer="0.5"/>
      <pageSetup orientation="landscape" r:id="rId2"/>
      <headerFooter alignWithMargins="0"/>
    </customSheetView>
    <customSheetView guid="{8B1E0859-77EF-4DDB-A81F-104DBA348B31}" showPageBreaks="1" showGridLines="0" printArea="1">
      <pane ySplit="4" topLeftCell="A102" activePane="bottomLeft" state="frozen"/>
      <selection pane="bottomLeft" activeCell="B5" sqref="B5:R38"/>
      <pageMargins left="1" right="1" top="1" bottom="1" header="0.5" footer="0.5"/>
      <pageSetup orientation="landscape" r:id="rId3"/>
      <headerFooter alignWithMargins="0"/>
    </customSheetView>
    <customSheetView guid="{5AF37BD3-DE11-4EB0-B468-40F0C613EAAC}" showPageBreaks="1" showGridLines="0" showRuler="0">
      <pane ySplit="4" topLeftCell="A10" activePane="bottomLeft" state="frozen"/>
      <selection pane="bottomLeft" activeCell="J33" sqref="J33:J34"/>
      <pageMargins left="1" right="1" top="1" bottom="1" header="0.5" footer="0.5"/>
      <pageSetup orientation="landscape" r:id="rId4"/>
      <headerFooter alignWithMargins="0"/>
    </customSheetView>
    <customSheetView guid="{4E64E44E-C413-40AC-A3E9-46A65E2E50C1}" showPageBreaks="1" showGridLines="0" printArea="1" showRuler="0">
      <pane ySplit="4" topLeftCell="A10" activePane="bottomLeft" state="frozen"/>
      <selection pane="bottomLeft" activeCell="J33" sqref="J33:J34"/>
      <pageMargins left="1" right="1" top="1" bottom="1" header="0.5" footer="0.5"/>
      <pageSetup orientation="landscape" r:id="rId5"/>
      <headerFooter alignWithMargins="0"/>
    </customSheetView>
    <customSheetView guid="{BBF7E6D9-D6DC-4A8E-B6D8-078D86A9ABA9}" showPageBreaks="1" showGridLines="0" showRuler="0">
      <pane ySplit="4" topLeftCell="A97" activePane="bottomLeft" state="frozen"/>
      <selection pane="bottomLeft" activeCell="A118" sqref="A118"/>
      <pageMargins left="1" right="1" top="1" bottom="1" header="0.5" footer="0.5"/>
      <pageSetup orientation="landscape" r:id="rId6"/>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7"/>
      <headerFooter alignWithMargins="0"/>
    </customSheetView>
    <customSheetView guid="{5AE94949-FC73-44C2-96F8-94154186EF22}" showPageBreaks="1" showGridLines="0" showRuler="0">
      <pane ySplit="4" topLeftCell="A93" activePane="bottomLeft" state="frozen"/>
      <selection pane="bottomLeft" activeCell="U114" sqref="U114"/>
      <rowBreaks count="4" manualBreakCount="4">
        <brk id="42" max="16383" man="1"/>
        <brk id="84" max="18" man="1"/>
        <brk id="126" max="16383" man="1"/>
        <brk id="168" max="16383" man="1"/>
      </rowBreaks>
      <pageMargins left="1" right="1" top="1" bottom="1" header="0.5" footer="0.5"/>
      <pageSetup scale="95" orientation="landscape" r:id="rId8"/>
      <headerFooter alignWithMargins="0"/>
    </customSheetView>
    <customSheetView guid="{803B97A9-0AF5-4FA4-9F0C-810C2BEAFCD3}" showPageBreaks="1" showGridLines="0" printArea="1" showRuler="0">
      <pane ySplit="4" topLeftCell="A5" activePane="bottomLeft" state="frozen"/>
      <selection pane="bottomLeft" activeCell="L129" sqref="L129"/>
      <pageMargins left="1" right="1" top="1" bottom="1" header="0.5" footer="0.5"/>
      <pageSetup orientation="landscape" r:id="rId9"/>
      <headerFooter alignWithMargins="0"/>
    </customSheetView>
    <customSheetView guid="{EF5D9E67-CDBC-4DA7-AF4B-457CDBE1825C}" showGridLines="0" printArea="1">
      <pane ySplit="4" topLeftCell="A5" activePane="bottomLeft" state="frozen"/>
      <selection pane="bottomLeft" sqref="A1:S1"/>
      <pageMargins left="1" right="1" top="1" bottom="1" header="0.5" footer="0.5"/>
      <pageSetup orientation="landscape" r:id="rId10"/>
      <headerFooter alignWithMargins="0"/>
    </customSheetView>
  </customSheetViews>
  <mergeCells count="28">
    <mergeCell ref="A1:L1"/>
    <mergeCell ref="J3:L3"/>
    <mergeCell ref="B2:E2"/>
    <mergeCell ref="B3:B4"/>
    <mergeCell ref="C3:C4"/>
    <mergeCell ref="D3:D4"/>
    <mergeCell ref="J87:L87"/>
    <mergeCell ref="A112:L112"/>
    <mergeCell ref="G3:H3"/>
    <mergeCell ref="A3:A4"/>
    <mergeCell ref="A63:L63"/>
    <mergeCell ref="A62:L62"/>
    <mergeCell ref="A116:L116"/>
    <mergeCell ref="A61:L61"/>
    <mergeCell ref="A115:L115"/>
    <mergeCell ref="A56:L56"/>
    <mergeCell ref="A55:L55"/>
    <mergeCell ref="A85:L85"/>
    <mergeCell ref="B86:E86"/>
    <mergeCell ref="A87:A88"/>
    <mergeCell ref="B87:B88"/>
    <mergeCell ref="C87:C88"/>
    <mergeCell ref="D87:D88"/>
    <mergeCell ref="G87:H87"/>
    <mergeCell ref="A113:L114"/>
    <mergeCell ref="A111:L111"/>
    <mergeCell ref="A58:L59"/>
    <mergeCell ref="A110:L110"/>
  </mergeCells>
  <phoneticPr fontId="0" type="noConversion"/>
  <pageMargins left="1" right="1" top="1" bottom="1" header="0.5" footer="0.5"/>
  <pageSetup orientation="landscape" r:id="rId11"/>
  <headerFooter alignWithMargins="0"/>
  <legacyDrawing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L145"/>
  <sheetViews>
    <sheetView showGridLines="0" zoomScale="115" zoomScaleNormal="115" zoomScaleSheetLayoutView="95" workbookViewId="0">
      <pane ySplit="2" topLeftCell="A69" activePane="bottomLeft" state="frozen"/>
      <selection activeCell="R23" sqref="R23"/>
      <selection pane="bottomLeft" activeCell="R23" sqref="R23"/>
    </sheetView>
  </sheetViews>
  <sheetFormatPr defaultColWidth="9.109375" defaultRowHeight="12" customHeight="1" x14ac:dyDescent="0.25"/>
  <cols>
    <col min="1" max="1" width="12.6640625" style="63" bestFit="1" customWidth="1"/>
    <col min="2" max="2" width="20.6640625" style="13" customWidth="1"/>
    <col min="3" max="3" width="17.109375" style="200" customWidth="1"/>
    <col min="4" max="4" width="15.5546875" style="200" customWidth="1" phonetic="1"/>
    <col min="5" max="5" width="16.6640625" style="200" customWidth="1" phonetic="1"/>
    <col min="6" max="6" width="9.109375" style="200"/>
    <col min="7" max="7" width="9.109375" style="200" customWidth="1"/>
    <col min="8" max="16384" width="9.109375" style="200"/>
  </cols>
  <sheetData>
    <row r="1" spans="1:38" ht="26.25" customHeight="1" x14ac:dyDescent="0.25">
      <c r="A1" s="1096" t="s">
        <v>0</v>
      </c>
      <c r="B1" s="1096"/>
      <c r="C1" s="1096"/>
      <c r="D1" s="1096"/>
      <c r="E1" s="1096"/>
    </row>
    <row r="2" spans="1:38" ht="12" customHeight="1" x14ac:dyDescent="0.25">
      <c r="A2" s="397" t="s">
        <v>171</v>
      </c>
      <c r="B2" s="451" t="s">
        <v>238</v>
      </c>
      <c r="C2" s="452" t="s">
        <v>275</v>
      </c>
      <c r="D2" s="403" t="s">
        <v>162</v>
      </c>
      <c r="E2" s="403" t="s">
        <v>163</v>
      </c>
      <c r="AG2"/>
      <c r="AH2"/>
      <c r="AI2"/>
      <c r="AJ2"/>
      <c r="AK2"/>
      <c r="AL2"/>
    </row>
    <row r="3" spans="1:38" ht="12" customHeight="1" x14ac:dyDescent="0.25">
      <c r="A3" s="90">
        <v>1976</v>
      </c>
      <c r="B3" s="144">
        <v>52</v>
      </c>
      <c r="C3" s="144">
        <v>3200</v>
      </c>
      <c r="D3" s="144">
        <v>7400</v>
      </c>
      <c r="E3" s="144">
        <v>14800</v>
      </c>
      <c r="F3" s="453"/>
      <c r="G3" s="453"/>
      <c r="AG3"/>
      <c r="AH3"/>
      <c r="AI3"/>
      <c r="AJ3"/>
      <c r="AK3"/>
      <c r="AL3"/>
    </row>
    <row r="4" spans="1:38" ht="12" customHeight="1" x14ac:dyDescent="0.25">
      <c r="A4" s="90">
        <v>1977</v>
      </c>
      <c r="B4" s="144">
        <v>51</v>
      </c>
      <c r="C4" s="144">
        <v>600</v>
      </c>
      <c r="D4" s="144">
        <v>3600</v>
      </c>
      <c r="E4" s="144">
        <v>30500</v>
      </c>
      <c r="F4" s="453"/>
      <c r="G4" s="453"/>
    </row>
    <row r="5" spans="1:38" ht="12" customHeight="1" x14ac:dyDescent="0.25">
      <c r="A5" s="90">
        <v>1978</v>
      </c>
      <c r="B5" s="144">
        <v>163</v>
      </c>
      <c r="C5" s="144">
        <v>6900</v>
      </c>
      <c r="D5" s="144">
        <v>13700</v>
      </c>
      <c r="E5" s="144">
        <v>21000</v>
      </c>
      <c r="F5" s="453"/>
      <c r="G5" s="453"/>
    </row>
    <row r="6" spans="1:38" ht="12" customHeight="1" x14ac:dyDescent="0.25">
      <c r="A6" s="90">
        <v>1979</v>
      </c>
      <c r="B6" s="144">
        <v>299</v>
      </c>
      <c r="C6" s="144">
        <v>6500</v>
      </c>
      <c r="D6" s="144">
        <v>3200</v>
      </c>
      <c r="E6" s="144">
        <v>4700</v>
      </c>
      <c r="F6" s="453"/>
      <c r="G6" s="453"/>
    </row>
    <row r="7" spans="1:38" ht="12" customHeight="1" x14ac:dyDescent="0.25">
      <c r="A7" s="90">
        <v>1980</v>
      </c>
      <c r="B7" s="144">
        <v>178</v>
      </c>
      <c r="C7" s="144">
        <v>4400</v>
      </c>
      <c r="D7" s="144">
        <v>11900</v>
      </c>
      <c r="E7" s="144">
        <v>16800</v>
      </c>
      <c r="F7" s="453"/>
      <c r="G7" s="453"/>
    </row>
    <row r="8" spans="1:38" ht="12" customHeight="1" x14ac:dyDescent="0.25">
      <c r="A8" s="90">
        <v>1981</v>
      </c>
      <c r="B8" s="144">
        <v>148</v>
      </c>
      <c r="C8" s="144">
        <v>5300</v>
      </c>
      <c r="D8" s="144">
        <v>4500</v>
      </c>
      <c r="E8" s="144">
        <v>21700</v>
      </c>
      <c r="F8" s="453"/>
      <c r="G8" s="453"/>
    </row>
    <row r="9" spans="1:38" ht="12" customHeight="1" x14ac:dyDescent="0.25">
      <c r="A9" s="90">
        <v>1982</v>
      </c>
      <c r="B9" s="144">
        <v>146</v>
      </c>
      <c r="C9" s="144">
        <v>5500</v>
      </c>
      <c r="D9" s="144">
        <v>7400</v>
      </c>
      <c r="E9" s="144">
        <v>15300</v>
      </c>
      <c r="F9" s="453"/>
      <c r="G9" s="453"/>
    </row>
    <row r="10" spans="1:38" ht="12" customHeight="1" x14ac:dyDescent="0.25">
      <c r="A10" s="90">
        <v>1983</v>
      </c>
      <c r="B10" s="144">
        <v>45</v>
      </c>
      <c r="C10" s="144">
        <v>4400</v>
      </c>
      <c r="D10" s="144">
        <v>3700</v>
      </c>
      <c r="E10" s="144">
        <v>400</v>
      </c>
      <c r="F10" s="453"/>
      <c r="G10" s="453"/>
    </row>
    <row r="11" spans="1:38" ht="12" customHeight="1" x14ac:dyDescent="0.25">
      <c r="A11" s="90">
        <v>1984</v>
      </c>
      <c r="B11" s="144">
        <v>118</v>
      </c>
      <c r="C11" s="144">
        <v>5500</v>
      </c>
      <c r="D11" s="144">
        <v>4300</v>
      </c>
      <c r="E11" s="144">
        <v>900</v>
      </c>
      <c r="F11" s="453"/>
      <c r="G11" s="453"/>
    </row>
    <row r="12" spans="1:38" ht="12" customHeight="1" x14ac:dyDescent="0.25">
      <c r="A12" s="90">
        <v>1985</v>
      </c>
      <c r="B12" s="144">
        <v>115</v>
      </c>
      <c r="C12" s="144">
        <v>4800</v>
      </c>
      <c r="D12" s="144">
        <v>3700</v>
      </c>
      <c r="E12" s="144">
        <v>24700</v>
      </c>
      <c r="F12" s="453"/>
      <c r="G12" s="453"/>
    </row>
    <row r="13" spans="1:38" ht="12" customHeight="1" x14ac:dyDescent="0.25">
      <c r="A13" s="90">
        <v>1986</v>
      </c>
      <c r="B13" s="144">
        <v>115</v>
      </c>
      <c r="C13" s="144">
        <v>6700</v>
      </c>
      <c r="D13" s="144">
        <v>7100</v>
      </c>
      <c r="E13" s="144">
        <v>1900</v>
      </c>
      <c r="F13" s="453"/>
      <c r="G13" s="453"/>
    </row>
    <row r="14" spans="1:38" ht="12" customHeight="1" x14ac:dyDescent="0.25">
      <c r="A14" s="90">
        <v>1987</v>
      </c>
      <c r="B14" s="144">
        <v>346</v>
      </c>
      <c r="C14" s="144">
        <v>12220</v>
      </c>
      <c r="D14" s="144">
        <v>3486</v>
      </c>
      <c r="E14" s="144">
        <v>24347</v>
      </c>
      <c r="F14" s="453"/>
      <c r="G14" s="453"/>
    </row>
    <row r="15" spans="1:38" ht="12" customHeight="1" x14ac:dyDescent="0.25">
      <c r="A15" s="90">
        <v>1988</v>
      </c>
      <c r="B15" s="144">
        <v>437</v>
      </c>
      <c r="C15" s="144">
        <v>9801</v>
      </c>
      <c r="D15" s="144">
        <v>8623</v>
      </c>
      <c r="E15" s="144">
        <v>18186</v>
      </c>
      <c r="F15" s="453"/>
      <c r="G15" s="453"/>
    </row>
    <row r="16" spans="1:38" ht="12" customHeight="1" x14ac:dyDescent="0.25">
      <c r="A16" s="90">
        <v>1989</v>
      </c>
      <c r="B16" s="144">
        <v>530</v>
      </c>
      <c r="C16" s="144">
        <v>10108</v>
      </c>
      <c r="D16" s="144">
        <v>2563</v>
      </c>
      <c r="E16" s="144">
        <v>2691</v>
      </c>
      <c r="F16" s="453"/>
      <c r="G16" s="453"/>
    </row>
    <row r="17" spans="1:7" ht="12" customHeight="1" x14ac:dyDescent="0.25">
      <c r="A17" s="90">
        <v>1990</v>
      </c>
      <c r="B17" s="144">
        <v>260</v>
      </c>
      <c r="C17" s="144">
        <v>5282</v>
      </c>
      <c r="D17" s="144">
        <v>1660</v>
      </c>
      <c r="E17" s="144">
        <v>8965</v>
      </c>
      <c r="F17" s="453"/>
      <c r="G17" s="453"/>
    </row>
    <row r="18" spans="1:7" ht="12" customHeight="1" x14ac:dyDescent="0.25">
      <c r="A18" s="128">
        <v>1991</v>
      </c>
      <c r="B18" s="144">
        <v>109</v>
      </c>
      <c r="C18" s="144">
        <v>6304</v>
      </c>
      <c r="D18" s="144">
        <v>2565</v>
      </c>
      <c r="E18" s="144">
        <v>5566</v>
      </c>
      <c r="F18" s="453"/>
      <c r="G18" s="453"/>
    </row>
    <row r="19" spans="1:7" ht="12" customHeight="1" x14ac:dyDescent="0.25">
      <c r="A19" s="128">
        <v>1992</v>
      </c>
      <c r="B19" s="144">
        <v>142</v>
      </c>
      <c r="C19" s="144">
        <v>7512</v>
      </c>
      <c r="D19" s="144">
        <v>2566</v>
      </c>
      <c r="E19" s="144">
        <v>8801</v>
      </c>
      <c r="F19" s="453"/>
      <c r="G19" s="453"/>
    </row>
    <row r="20" spans="1:7" ht="12" customHeight="1" x14ac:dyDescent="0.25">
      <c r="A20" s="128">
        <v>1993</v>
      </c>
      <c r="B20" s="144">
        <v>126</v>
      </c>
      <c r="C20" s="144">
        <v>6695</v>
      </c>
      <c r="D20" s="144">
        <v>5259</v>
      </c>
      <c r="E20" s="144">
        <v>32077</v>
      </c>
      <c r="F20" s="453"/>
      <c r="G20" s="453"/>
    </row>
    <row r="21" spans="1:7" ht="12" customHeight="1" x14ac:dyDescent="0.25">
      <c r="A21" s="128">
        <v>1994</v>
      </c>
      <c r="B21" s="144">
        <v>85</v>
      </c>
      <c r="C21" s="144">
        <v>6878</v>
      </c>
      <c r="D21" s="144">
        <v>1449</v>
      </c>
      <c r="E21" s="144">
        <v>963</v>
      </c>
      <c r="F21" s="453"/>
      <c r="G21" s="453"/>
    </row>
    <row r="22" spans="1:7" ht="12" customHeight="1" x14ac:dyDescent="0.25">
      <c r="A22" s="128">
        <v>1995</v>
      </c>
      <c r="B22" s="144">
        <v>26</v>
      </c>
      <c r="C22" s="144">
        <v>4076</v>
      </c>
      <c r="D22" s="144">
        <v>687</v>
      </c>
      <c r="E22" s="144">
        <v>207</v>
      </c>
      <c r="F22" s="453"/>
      <c r="G22" s="453"/>
    </row>
    <row r="23" spans="1:7" ht="12" customHeight="1" x14ac:dyDescent="0.25">
      <c r="A23" s="128">
        <v>1996</v>
      </c>
      <c r="B23" s="144">
        <v>41</v>
      </c>
      <c r="C23" s="144">
        <v>5221</v>
      </c>
      <c r="D23" s="144">
        <v>594</v>
      </c>
      <c r="E23" s="144">
        <v>1244</v>
      </c>
      <c r="F23" s="453"/>
      <c r="G23" s="453"/>
    </row>
    <row r="24" spans="1:7" ht="12" customHeight="1" x14ac:dyDescent="0.25">
      <c r="A24" s="128">
        <v>1997</v>
      </c>
      <c r="B24" s="144">
        <v>19</v>
      </c>
      <c r="C24" s="144">
        <v>2625</v>
      </c>
      <c r="D24" s="144">
        <v>1033</v>
      </c>
      <c r="E24" s="144">
        <v>2532</v>
      </c>
      <c r="F24" s="453"/>
      <c r="G24" s="453"/>
    </row>
    <row r="25" spans="1:7" ht="12" customHeight="1" x14ac:dyDescent="0.25">
      <c r="A25" s="128">
        <v>1998</v>
      </c>
      <c r="B25" s="144">
        <v>75</v>
      </c>
      <c r="C25" s="144">
        <v>6124</v>
      </c>
      <c r="D25" s="144">
        <v>4699</v>
      </c>
      <c r="E25" s="144">
        <v>3440</v>
      </c>
      <c r="F25" s="453"/>
      <c r="G25" s="453"/>
    </row>
    <row r="26" spans="1:7" ht="12" customHeight="1" x14ac:dyDescent="0.25">
      <c r="A26" s="128">
        <v>1999</v>
      </c>
      <c r="B26" s="144">
        <v>10</v>
      </c>
      <c r="C26" s="144">
        <v>4840</v>
      </c>
      <c r="D26" s="144">
        <v>599</v>
      </c>
      <c r="E26" s="144">
        <v>73</v>
      </c>
      <c r="F26" s="453"/>
      <c r="G26" s="453"/>
    </row>
    <row r="27" spans="1:7" ht="12" customHeight="1" x14ac:dyDescent="0.25">
      <c r="A27" s="128">
        <v>2000</v>
      </c>
      <c r="B27" s="144">
        <v>0</v>
      </c>
      <c r="C27" s="144">
        <v>3421</v>
      </c>
      <c r="D27" s="144">
        <v>755</v>
      </c>
      <c r="E27" s="144">
        <v>0</v>
      </c>
      <c r="F27" s="453"/>
      <c r="G27" s="453"/>
    </row>
    <row r="28" spans="1:7" ht="12" customHeight="1" x14ac:dyDescent="0.25">
      <c r="A28" s="128">
        <v>2001</v>
      </c>
      <c r="B28" s="144">
        <v>5</v>
      </c>
      <c r="C28" s="144">
        <v>4047</v>
      </c>
      <c r="D28" s="144">
        <v>2009</v>
      </c>
      <c r="E28" s="144">
        <v>0</v>
      </c>
      <c r="F28" s="453"/>
      <c r="G28" s="453"/>
    </row>
    <row r="29" spans="1:7" ht="12" customHeight="1" x14ac:dyDescent="0.25">
      <c r="A29" s="128">
        <v>2002</v>
      </c>
      <c r="B29" s="144">
        <v>36</v>
      </c>
      <c r="C29" s="144">
        <v>4542</v>
      </c>
      <c r="D29" s="144">
        <v>1151</v>
      </c>
      <c r="E29" s="144">
        <v>16939</v>
      </c>
      <c r="F29" s="453"/>
      <c r="G29" s="453"/>
    </row>
    <row r="30" spans="1:7" ht="12" customHeight="1" x14ac:dyDescent="0.25">
      <c r="A30" s="128">
        <v>2003</v>
      </c>
      <c r="B30" s="144">
        <v>92</v>
      </c>
      <c r="C30" s="144">
        <v>7343</v>
      </c>
      <c r="D30" s="144">
        <v>3742</v>
      </c>
      <c r="E30" s="144">
        <v>37130</v>
      </c>
      <c r="F30" s="453"/>
      <c r="G30" s="453"/>
    </row>
    <row r="31" spans="1:7" ht="12" customHeight="1" x14ac:dyDescent="0.25">
      <c r="A31" s="128">
        <v>2004</v>
      </c>
      <c r="B31" s="144">
        <v>142</v>
      </c>
      <c r="C31" s="144">
        <v>10662</v>
      </c>
      <c r="D31" s="144">
        <v>2916</v>
      </c>
      <c r="E31" s="144">
        <v>6990</v>
      </c>
      <c r="F31" s="453"/>
      <c r="G31" s="453"/>
    </row>
    <row r="32" spans="1:7" ht="12" customHeight="1" x14ac:dyDescent="0.25">
      <c r="A32" s="128">
        <v>2005</v>
      </c>
      <c r="B32" s="144">
        <v>24</v>
      </c>
      <c r="C32" s="144">
        <v>7648</v>
      </c>
      <c r="D32" s="144">
        <v>1283</v>
      </c>
      <c r="E32" s="144">
        <v>116</v>
      </c>
      <c r="F32" s="453"/>
      <c r="G32" s="453"/>
    </row>
    <row r="33" spans="1:7" ht="12" customHeight="1" x14ac:dyDescent="0.25">
      <c r="A33" s="128">
        <v>2006</v>
      </c>
      <c r="B33" s="144">
        <v>16</v>
      </c>
      <c r="C33" s="144">
        <v>7044</v>
      </c>
      <c r="D33" s="144">
        <v>862</v>
      </c>
      <c r="E33" s="144">
        <v>8</v>
      </c>
      <c r="F33" s="453"/>
      <c r="G33" s="453"/>
    </row>
    <row r="34" spans="1:7" ht="12" customHeight="1" x14ac:dyDescent="0.25">
      <c r="A34" s="128">
        <v>2007</v>
      </c>
      <c r="B34" s="144">
        <v>20</v>
      </c>
      <c r="C34" s="144">
        <v>2126</v>
      </c>
      <c r="D34" s="144">
        <v>1173</v>
      </c>
      <c r="E34" s="144">
        <v>1</v>
      </c>
      <c r="F34" s="453"/>
      <c r="G34" s="453"/>
    </row>
    <row r="35" spans="1:7" ht="12" customHeight="1" x14ac:dyDescent="0.25">
      <c r="A35" s="128">
        <v>2008</v>
      </c>
      <c r="B35" s="144">
        <v>10</v>
      </c>
      <c r="C35" s="144">
        <v>3682</v>
      </c>
      <c r="D35" s="144">
        <v>1171</v>
      </c>
      <c r="E35" s="144">
        <v>0</v>
      </c>
      <c r="F35" s="453"/>
      <c r="G35" s="453"/>
    </row>
    <row r="36" spans="1:7" ht="12" customHeight="1" x14ac:dyDescent="0.25">
      <c r="A36" s="128">
        <v>2009</v>
      </c>
      <c r="B36" s="144">
        <v>43</v>
      </c>
      <c r="C36" s="144">
        <f>5498-43</f>
        <v>5455</v>
      </c>
      <c r="D36" s="144">
        <v>1156</v>
      </c>
      <c r="E36" s="144">
        <v>1441</v>
      </c>
      <c r="F36" s="453"/>
      <c r="G36" s="453"/>
    </row>
    <row r="37" spans="1:7" ht="12" customHeight="1" x14ac:dyDescent="0.25">
      <c r="A37" s="128">
        <v>2010</v>
      </c>
      <c r="B37" s="144">
        <v>8</v>
      </c>
      <c r="C37" s="144">
        <v>4521</v>
      </c>
      <c r="D37" s="144">
        <v>2037</v>
      </c>
      <c r="E37" s="144">
        <v>1856</v>
      </c>
      <c r="F37" s="453"/>
      <c r="G37" s="453"/>
    </row>
    <row r="38" spans="1:7" ht="12" customHeight="1" x14ac:dyDescent="0.25">
      <c r="A38" s="128">
        <v>2011</v>
      </c>
      <c r="B38" s="144">
        <f>2+2+6+3+4+5+3+1</f>
        <v>26</v>
      </c>
      <c r="C38" s="144">
        <v>5998</v>
      </c>
      <c r="D38" s="144">
        <v>7421</v>
      </c>
      <c r="E38" s="144" ph="1">
        <f>1+1752+4649+2299+476</f>
        <v>9177</v>
      </c>
      <c r="F38" s="453"/>
      <c r="G38" s="453"/>
    </row>
    <row r="39" spans="1:7" ht="12" customHeight="1" x14ac:dyDescent="0.25">
      <c r="A39" s="128">
        <v>2012</v>
      </c>
      <c r="B39" s="144">
        <v>15</v>
      </c>
      <c r="C39" s="144">
        <v>5090</v>
      </c>
      <c r="D39" s="144">
        <v>3426</v>
      </c>
      <c r="E39" s="144">
        <v>1193</v>
      </c>
      <c r="F39" s="453"/>
      <c r="G39" s="453"/>
    </row>
    <row r="40" spans="1:7" ht="12" customHeight="1" x14ac:dyDescent="0.25">
      <c r="A40" s="128">
        <v>2013</v>
      </c>
      <c r="B40" s="144">
        <v>20</v>
      </c>
      <c r="C40" s="144">
        <v>7148</v>
      </c>
      <c r="D40" s="144">
        <v>3834</v>
      </c>
      <c r="E40" s="144">
        <v>969</v>
      </c>
      <c r="F40" s="453"/>
      <c r="G40" s="453"/>
    </row>
    <row r="41" spans="1:7" ht="12" customHeight="1" x14ac:dyDescent="0.25">
      <c r="A41" s="128">
        <v>2014</v>
      </c>
      <c r="B41" s="144">
        <v>11</v>
      </c>
      <c r="C41" s="144">
        <v>12349</v>
      </c>
      <c r="D41" s="144">
        <v>1250</v>
      </c>
      <c r="E41" s="144">
        <v>4313</v>
      </c>
      <c r="F41" s="453"/>
      <c r="G41" s="453"/>
    </row>
    <row r="42" spans="1:7" ht="12" customHeight="1" x14ac:dyDescent="0.25">
      <c r="A42" s="128">
        <v>2015</v>
      </c>
      <c r="B42" s="144">
        <v>6</v>
      </c>
      <c r="C42" s="144">
        <v>11574</v>
      </c>
      <c r="D42" s="144">
        <v>4879</v>
      </c>
      <c r="E42" s="144">
        <v>16639</v>
      </c>
      <c r="F42" s="453"/>
      <c r="G42" s="453"/>
    </row>
    <row r="43" spans="1:7" ht="12" customHeight="1" x14ac:dyDescent="0.25">
      <c r="A43" s="128">
        <v>2016</v>
      </c>
      <c r="B43" s="144">
        <v>41</v>
      </c>
      <c r="C43" s="144">
        <v>5137</v>
      </c>
      <c r="D43" s="144">
        <v>7294</v>
      </c>
      <c r="E43" s="144">
        <v>4312</v>
      </c>
      <c r="F43" s="453"/>
      <c r="G43" s="453"/>
    </row>
    <row r="44" spans="1:7" ht="12" customHeight="1" x14ac:dyDescent="0.25">
      <c r="A44" s="128">
        <v>2017</v>
      </c>
      <c r="B44" s="144">
        <v>59</v>
      </c>
      <c r="C44" s="144">
        <v>6813</v>
      </c>
      <c r="D44" s="144">
        <v>2986</v>
      </c>
      <c r="E44" s="144">
        <v>3524</v>
      </c>
      <c r="F44" s="453"/>
      <c r="G44" s="453"/>
    </row>
    <row r="45" spans="1:7" ht="12" customHeight="1" x14ac:dyDescent="0.25">
      <c r="A45" s="128">
        <v>2018</v>
      </c>
      <c r="B45" s="144">
        <v>1</v>
      </c>
      <c r="C45" s="144">
        <v>4420</v>
      </c>
      <c r="D45" s="144">
        <v>3852</v>
      </c>
      <c r="E45" s="144">
        <v>3</v>
      </c>
      <c r="F45" s="453"/>
      <c r="G45" s="453"/>
    </row>
    <row r="46" spans="1:7" ht="12" customHeight="1" x14ac:dyDescent="0.25">
      <c r="A46" s="128">
        <v>2019</v>
      </c>
      <c r="B46" s="144">
        <v>0</v>
      </c>
      <c r="C46" s="144">
        <v>5232</v>
      </c>
      <c r="D46" s="144">
        <v>1677</v>
      </c>
      <c r="E46" s="144">
        <v>0</v>
      </c>
      <c r="F46" s="453"/>
      <c r="G46" s="453"/>
    </row>
    <row r="47" spans="1:7" ht="12" customHeight="1" x14ac:dyDescent="0.25">
      <c r="A47" s="128">
        <v>2020</v>
      </c>
      <c r="B47" s="144">
        <v>0</v>
      </c>
      <c r="C47" s="144">
        <v>10778</v>
      </c>
      <c r="D47" s="144">
        <v>778</v>
      </c>
      <c r="E47" s="144">
        <v>1</v>
      </c>
      <c r="F47" s="453"/>
      <c r="G47" s="453"/>
    </row>
    <row r="48" spans="1:7" ht="12" customHeight="1" x14ac:dyDescent="0.25">
      <c r="A48" s="128">
        <v>2021</v>
      </c>
      <c r="B48" s="144">
        <v>5</v>
      </c>
      <c r="C48" s="144">
        <v>6818</v>
      </c>
      <c r="D48" s="144">
        <v>2928</v>
      </c>
      <c r="E48" s="144">
        <v>1374</v>
      </c>
      <c r="F48" s="453"/>
      <c r="G48" s="453"/>
    </row>
    <row r="49" spans="1:7" ht="12" customHeight="1" x14ac:dyDescent="0.25">
      <c r="A49" s="128">
        <v>2022</v>
      </c>
      <c r="B49" s="144">
        <v>23</v>
      </c>
      <c r="C49" s="144">
        <v>6620</v>
      </c>
      <c r="D49" s="144">
        <v>6968</v>
      </c>
      <c r="E49" s="144">
        <v>24139</v>
      </c>
      <c r="F49" s="453"/>
      <c r="G49" s="453"/>
    </row>
    <row r="50" spans="1:7" ht="12" customHeight="1" x14ac:dyDescent="0.25">
      <c r="A50" s="128">
        <v>2023</v>
      </c>
      <c r="B50" s="144">
        <v>12</v>
      </c>
      <c r="C50" s="144">
        <v>7481</v>
      </c>
      <c r="D50" s="144">
        <v>11556</v>
      </c>
      <c r="E50" s="144">
        <v>6490</v>
      </c>
      <c r="F50" s="453"/>
      <c r="G50" s="453"/>
    </row>
    <row r="51" spans="1:7" ht="12" customHeight="1" x14ac:dyDescent="0.25">
      <c r="A51" s="124" t="s">
        <v>1197</v>
      </c>
      <c r="B51" s="144">
        <v>7</v>
      </c>
      <c r="C51" s="144">
        <v>2428</v>
      </c>
      <c r="D51" s="144">
        <v>2581</v>
      </c>
      <c r="E51" s="144">
        <v>2200</v>
      </c>
      <c r="F51" s="453"/>
      <c r="G51" s="453"/>
    </row>
    <row r="52" spans="1:7" ht="12" customHeight="1" x14ac:dyDescent="0.25">
      <c r="A52" s="1030" t="s">
        <v>386</v>
      </c>
      <c r="B52" s="1030"/>
      <c r="C52" s="1030"/>
      <c r="D52" s="1030"/>
      <c r="E52" s="1030"/>
    </row>
    <row r="53" spans="1:7" ht="12" customHeight="1" x14ac:dyDescent="0.25">
      <c r="A53" s="1000" t="s">
        <v>219</v>
      </c>
      <c r="B53" s="1000"/>
      <c r="C53" s="1000"/>
      <c r="D53" s="1000"/>
      <c r="E53" s="1000"/>
    </row>
    <row r="62" spans="1:7" s="322" customFormat="1" ht="12" customHeight="1" x14ac:dyDescent="0.25">
      <c r="A62" s="274"/>
      <c r="B62" s="283"/>
      <c r="C62" s="283"/>
      <c r="D62" s="283"/>
      <c r="E62" s="283"/>
    </row>
    <row r="69" spans="1:5" ht="15" customHeight="1" x14ac:dyDescent="0.25">
      <c r="A69" s="1023" t="s">
        <v>72</v>
      </c>
      <c r="B69" s="1023"/>
      <c r="C69" s="1023"/>
      <c r="D69" s="1023"/>
      <c r="E69" s="1023"/>
    </row>
    <row r="70" spans="1:5" s="454" customFormat="1" ht="12" customHeight="1" x14ac:dyDescent="0.25">
      <c r="A70" s="225" t="s">
        <v>171</v>
      </c>
      <c r="B70" s="451" t="s">
        <v>238</v>
      </c>
      <c r="C70" s="451" t="s">
        <v>275</v>
      </c>
      <c r="D70" s="129" t="s">
        <v>162</v>
      </c>
      <c r="E70" s="129" t="s">
        <v>163</v>
      </c>
    </row>
    <row r="71" spans="1:5" ht="12" customHeight="1" x14ac:dyDescent="0.25">
      <c r="A71" s="90" t="s">
        <v>178</v>
      </c>
      <c r="B71" s="55">
        <f>AVERAGE(B8:B12)</f>
        <v>114.4</v>
      </c>
      <c r="C71" s="34">
        <f>AVERAGE(C8:C12)</f>
        <v>5100</v>
      </c>
      <c r="D71" s="34" ph="1">
        <f>AVERAGE(D8:D12)</f>
        <v>4720</v>
      </c>
      <c r="E71" s="34" ph="1">
        <f>AVERAGE(E8:E12)</f>
        <v>12600</v>
      </c>
    </row>
    <row r="72" spans="1:5" ht="12" customHeight="1" x14ac:dyDescent="0.25">
      <c r="A72" s="90" t="s">
        <v>179</v>
      </c>
      <c r="B72" s="55">
        <f>AVERAGE(B13:B17)</f>
        <v>337.6</v>
      </c>
      <c r="C72" s="34">
        <f>AVERAGE(C13:C17)</f>
        <v>8822.2000000000007</v>
      </c>
      <c r="D72" s="34" ph="1">
        <f>AVERAGE(D13:D17)</f>
        <v>4686.3999999999996</v>
      </c>
      <c r="E72" s="34" ph="1">
        <f>AVERAGE(E13:E17)</f>
        <v>11217.8</v>
      </c>
    </row>
    <row r="73" spans="1:5" ht="12" customHeight="1" x14ac:dyDescent="0.25">
      <c r="A73" s="90" t="s">
        <v>237</v>
      </c>
      <c r="B73" s="55">
        <f>AVERAGE(B18:B22)</f>
        <v>97.6</v>
      </c>
      <c r="C73" s="34">
        <f>AVERAGE(C18:C22)</f>
        <v>6293</v>
      </c>
      <c r="D73" s="34" ph="1">
        <f>AVERAGE(D18:D22)</f>
        <v>2505.1999999999998</v>
      </c>
      <c r="E73" s="34" ph="1">
        <f>AVERAGE(E18:E22)</f>
        <v>9522.7999999999993</v>
      </c>
    </row>
    <row r="74" spans="1:5" ht="12" customHeight="1" x14ac:dyDescent="0.25">
      <c r="A74" s="128" t="s">
        <v>375</v>
      </c>
      <c r="B74" s="55">
        <f>AVERAGE(B23:B27)</f>
        <v>29</v>
      </c>
      <c r="C74" s="34">
        <f>AVERAGE(C23:C27)</f>
        <v>4446.2</v>
      </c>
      <c r="D74" s="34" ph="1">
        <f>AVERAGE(D23:D27)</f>
        <v>1536</v>
      </c>
      <c r="E74" s="34" ph="1">
        <f>AVERAGE(E23:E27)</f>
        <v>1457.8</v>
      </c>
    </row>
    <row r="75" spans="1:5" ht="12" customHeight="1" x14ac:dyDescent="0.25">
      <c r="A75" s="128" t="s">
        <v>424</v>
      </c>
      <c r="B75" s="55">
        <f>AVERAGE(B28:B32)</f>
        <v>59.8</v>
      </c>
      <c r="C75" s="34">
        <f>AVERAGE(C28:C32)</f>
        <v>6848.4</v>
      </c>
      <c r="D75" s="34" ph="1">
        <f>AVERAGE(D28:D32)</f>
        <v>2220.1999999999998</v>
      </c>
      <c r="E75" s="34" ph="1">
        <f>AVERAGE(E28:E32)</f>
        <v>12235</v>
      </c>
    </row>
    <row r="76" spans="1:5" ht="12" customHeight="1" x14ac:dyDescent="0.25">
      <c r="A76" s="128" t="s">
        <v>719</v>
      </c>
      <c r="B76" s="55">
        <f>AVERAGE(B33:B37)</f>
        <v>19.399999999999999</v>
      </c>
      <c r="C76" s="34">
        <f t="shared" ref="C76:E76" si="0">AVERAGE(C33:C37)</f>
        <v>4565.6000000000004</v>
      </c>
      <c r="D76" s="34" ph="1">
        <f t="shared" si="0"/>
        <v>1279.8</v>
      </c>
      <c r="E76" s="34" ph="1">
        <f t="shared" si="0"/>
        <v>661.2</v>
      </c>
    </row>
    <row r="77" spans="1:5" ht="12" customHeight="1" x14ac:dyDescent="0.25">
      <c r="A77" s="128">
        <v>2011</v>
      </c>
      <c r="B77" s="55">
        <f t="shared" ref="B77:E88" si="1">B38</f>
        <v>26</v>
      </c>
      <c r="C77" s="34">
        <f t="shared" si="1"/>
        <v>5998</v>
      </c>
      <c r="D77" s="34" ph="1">
        <f t="shared" si="1"/>
        <v>7421</v>
      </c>
      <c r="E77" s="34" ph="1">
        <f t="shared" si="1"/>
        <v>9177</v>
      </c>
    </row>
    <row r="78" spans="1:5" ht="12" customHeight="1" x14ac:dyDescent="0.25">
      <c r="A78" s="128">
        <v>2012</v>
      </c>
      <c r="B78" s="55">
        <f t="shared" si="1"/>
        <v>15</v>
      </c>
      <c r="C78" s="34">
        <f t="shared" si="1"/>
        <v>5090</v>
      </c>
      <c r="D78" s="34" ph="1">
        <f t="shared" si="1"/>
        <v>3426</v>
      </c>
      <c r="E78" s="34" ph="1">
        <f t="shared" si="1"/>
        <v>1193</v>
      </c>
    </row>
    <row r="79" spans="1:5" ht="12" customHeight="1" x14ac:dyDescent="0.25">
      <c r="A79" s="128">
        <v>2013</v>
      </c>
      <c r="B79" s="55">
        <f t="shared" si="1"/>
        <v>20</v>
      </c>
      <c r="C79" s="34">
        <f t="shared" si="1"/>
        <v>7148</v>
      </c>
      <c r="D79" s="34" ph="1">
        <f t="shared" si="1"/>
        <v>3834</v>
      </c>
      <c r="E79" s="34" ph="1">
        <f t="shared" si="1"/>
        <v>969</v>
      </c>
    </row>
    <row r="80" spans="1:5" ht="12" customHeight="1" x14ac:dyDescent="0.25">
      <c r="A80" s="128">
        <v>2014</v>
      </c>
      <c r="B80" s="55">
        <f t="shared" si="1"/>
        <v>11</v>
      </c>
      <c r="C80" s="34">
        <f t="shared" si="1"/>
        <v>12349</v>
      </c>
      <c r="D80" s="34" ph="1">
        <f t="shared" si="1"/>
        <v>1250</v>
      </c>
      <c r="E80" s="34" ph="1">
        <f t="shared" si="1"/>
        <v>4313</v>
      </c>
    </row>
    <row r="81" spans="1:5" ht="12" customHeight="1" x14ac:dyDescent="0.25">
      <c r="A81" s="128">
        <v>2015</v>
      </c>
      <c r="B81" s="55">
        <f t="shared" si="1"/>
        <v>6</v>
      </c>
      <c r="C81" s="34">
        <f t="shared" si="1"/>
        <v>11574</v>
      </c>
      <c r="D81" s="34" ph="1">
        <f t="shared" si="1"/>
        <v>4879</v>
      </c>
      <c r="E81" s="34" ph="1">
        <f t="shared" si="1"/>
        <v>16639</v>
      </c>
    </row>
    <row r="82" spans="1:5" ht="12" customHeight="1" x14ac:dyDescent="0.25">
      <c r="A82" s="128">
        <v>2016</v>
      </c>
      <c r="B82" s="55">
        <f t="shared" si="1"/>
        <v>41</v>
      </c>
      <c r="C82" s="34">
        <f t="shared" si="1"/>
        <v>5137</v>
      </c>
      <c r="D82" s="34" ph="1">
        <f t="shared" si="1"/>
        <v>7294</v>
      </c>
      <c r="E82" s="34" ph="1">
        <f t="shared" si="1"/>
        <v>4312</v>
      </c>
    </row>
    <row r="83" spans="1:5" ht="12" customHeight="1" x14ac:dyDescent="0.25">
      <c r="A83" s="128">
        <v>2017</v>
      </c>
      <c r="B83" s="55">
        <f t="shared" si="1"/>
        <v>59</v>
      </c>
      <c r="C83" s="34">
        <f t="shared" si="1"/>
        <v>6813</v>
      </c>
      <c r="D83" s="34" ph="1">
        <f t="shared" si="1"/>
        <v>2986</v>
      </c>
      <c r="E83" s="34" ph="1">
        <f t="shared" si="1"/>
        <v>3524</v>
      </c>
    </row>
    <row r="84" spans="1:5" ht="12" customHeight="1" x14ac:dyDescent="0.25">
      <c r="A84" s="128">
        <v>2018</v>
      </c>
      <c r="B84" s="55">
        <f t="shared" si="1"/>
        <v>1</v>
      </c>
      <c r="C84" s="34">
        <f t="shared" si="1"/>
        <v>4420</v>
      </c>
      <c r="D84" s="34" ph="1">
        <f t="shared" si="1"/>
        <v>3852</v>
      </c>
      <c r="E84" s="34" ph="1">
        <f t="shared" si="1"/>
        <v>3</v>
      </c>
    </row>
    <row r="85" spans="1:5" ht="12" customHeight="1" x14ac:dyDescent="0.25">
      <c r="A85" s="128">
        <v>2019</v>
      </c>
      <c r="B85" s="55">
        <f t="shared" si="1"/>
        <v>0</v>
      </c>
      <c r="C85" s="34">
        <f t="shared" si="1"/>
        <v>5232</v>
      </c>
      <c r="D85" s="34" ph="1">
        <f t="shared" si="1"/>
        <v>1677</v>
      </c>
      <c r="E85" s="34" ph="1">
        <f t="shared" si="1"/>
        <v>0</v>
      </c>
    </row>
    <row r="86" spans="1:5" ht="12" customHeight="1" x14ac:dyDescent="0.25">
      <c r="A86" s="128">
        <v>2020</v>
      </c>
      <c r="B86" s="55">
        <f t="shared" si="1"/>
        <v>0</v>
      </c>
      <c r="C86" s="34">
        <f t="shared" si="1"/>
        <v>10778</v>
      </c>
      <c r="D86" s="34" ph="1">
        <f t="shared" si="1"/>
        <v>778</v>
      </c>
      <c r="E86" s="34" ph="1">
        <f t="shared" si="1"/>
        <v>1</v>
      </c>
    </row>
    <row r="87" spans="1:5" ht="12" customHeight="1" x14ac:dyDescent="0.25">
      <c r="A87" s="128">
        <v>2021</v>
      </c>
      <c r="B87" s="55">
        <f t="shared" si="1"/>
        <v>5</v>
      </c>
      <c r="C87" s="34">
        <f t="shared" si="1"/>
        <v>6818</v>
      </c>
      <c r="D87" s="34" ph="1">
        <f t="shared" si="1"/>
        <v>2928</v>
      </c>
      <c r="E87" s="34" ph="1">
        <f t="shared" si="1"/>
        <v>1374</v>
      </c>
    </row>
    <row r="88" spans="1:5" ht="12" customHeight="1" x14ac:dyDescent="0.25">
      <c r="A88" s="128">
        <v>2022</v>
      </c>
      <c r="B88" s="55">
        <f t="shared" si="1"/>
        <v>23</v>
      </c>
      <c r="C88" s="34">
        <f t="shared" si="1"/>
        <v>6620</v>
      </c>
      <c r="D88" s="34" ph="1">
        <f t="shared" si="1"/>
        <v>6968</v>
      </c>
      <c r="E88" s="34" ph="1">
        <f t="shared" si="1"/>
        <v>24139</v>
      </c>
    </row>
    <row r="89" spans="1:5" ht="12" customHeight="1" x14ac:dyDescent="0.25">
      <c r="A89" s="128">
        <v>2023</v>
      </c>
      <c r="B89" s="55">
        <f t="shared" ref="B89:E90" si="2">B50</f>
        <v>12</v>
      </c>
      <c r="C89" s="34">
        <f t="shared" si="2"/>
        <v>7481</v>
      </c>
      <c r="D89" s="34" ph="1">
        <f t="shared" si="2"/>
        <v>11556</v>
      </c>
      <c r="E89" s="34" ph="1">
        <f t="shared" si="2"/>
        <v>6490</v>
      </c>
    </row>
    <row r="90" spans="1:5" ht="12" customHeight="1" x14ac:dyDescent="0.25">
      <c r="A90" s="124" t="s">
        <v>1197</v>
      </c>
      <c r="B90" s="56">
        <f t="shared" si="2"/>
        <v>7</v>
      </c>
      <c r="C90" s="399">
        <f t="shared" si="2"/>
        <v>2428</v>
      </c>
      <c r="D90" s="399" ph="1">
        <f t="shared" si="2"/>
        <v>2581</v>
      </c>
      <c r="E90" s="399" ph="1">
        <f t="shared" si="2"/>
        <v>2200</v>
      </c>
    </row>
    <row r="91" spans="1:5" ht="12" customHeight="1" x14ac:dyDescent="0.25">
      <c r="A91" s="1000" t="str">
        <f>A52</f>
        <v>a/  Stock separation under review.</v>
      </c>
      <c r="B91" s="1000"/>
      <c r="C91" s="1000"/>
      <c r="D91" s="1000"/>
      <c r="E91" s="1000"/>
    </row>
    <row r="92" spans="1:5" ht="12" customHeight="1" x14ac:dyDescent="0.25">
      <c r="A92" s="1000" t="str">
        <f>A53</f>
        <v>b/  Preliminary.</v>
      </c>
      <c r="B92" s="1000"/>
      <c r="C92" s="1000"/>
      <c r="D92" s="1000" ph="1"/>
      <c r="E92" s="1000" ph="1"/>
    </row>
    <row r="95" spans="1:5" ht="12" customHeight="1" x14ac:dyDescent="0.25">
      <c r="D95" s="200"/>
      <c r="E95" s="200"/>
    </row>
    <row r="96" spans="1:5" ht="12" customHeight="1" x14ac:dyDescent="0.25">
      <c r="D96" s="200"/>
      <c r="E96" s="200"/>
    </row>
    <row r="97" spans="4:5" ht="12" customHeight="1" x14ac:dyDescent="0.25">
      <c r="D97" s="200"/>
      <c r="E97" s="200"/>
    </row>
    <row r="98" spans="4:5" ht="12" customHeight="1" x14ac:dyDescent="0.25">
      <c r="D98" s="200"/>
      <c r="E98" s="200"/>
    </row>
    <row r="99" spans="4:5" ht="12" customHeight="1" x14ac:dyDescent="0.25">
      <c r="D99" s="200"/>
      <c r="E99" s="200"/>
    </row>
    <row r="100" spans="4:5" ht="12" customHeight="1" x14ac:dyDescent="0.25">
      <c r="D100" s="200"/>
      <c r="E100" s="200"/>
    </row>
    <row r="101" spans="4:5" ht="12" customHeight="1" x14ac:dyDescent="0.25">
      <c r="D101" s="200"/>
      <c r="E101" s="200"/>
    </row>
    <row r="102" spans="4:5" ht="12" customHeight="1" x14ac:dyDescent="0.25">
      <c r="D102" s="200"/>
      <c r="E102" s="200"/>
    </row>
    <row r="103" spans="4:5" ht="12" customHeight="1" x14ac:dyDescent="0.25">
      <c r="D103" s="200"/>
      <c r="E103" s="200"/>
    </row>
    <row r="104" spans="4:5" ht="12" customHeight="1" x14ac:dyDescent="0.25">
      <c r="D104" s="200"/>
      <c r="E104" s="200"/>
    </row>
    <row r="105" spans="4:5" ht="12" customHeight="1" x14ac:dyDescent="0.25">
      <c r="D105" s="200"/>
      <c r="E105" s="200"/>
    </row>
    <row r="106" spans="4:5" ht="12" customHeight="1" x14ac:dyDescent="0.25">
      <c r="D106" s="200"/>
      <c r="E106" s="200"/>
    </row>
    <row r="107" spans="4:5" ht="12" customHeight="1" x14ac:dyDescent="0.25">
      <c r="D107" s="200"/>
      <c r="E107" s="200"/>
    </row>
    <row r="108" spans="4:5" ht="12" customHeight="1" x14ac:dyDescent="0.25">
      <c r="D108" s="200"/>
      <c r="E108" s="200"/>
    </row>
    <row r="109" spans="4:5" ht="12" customHeight="1" x14ac:dyDescent="0.25">
      <c r="D109" s="200"/>
      <c r="E109" s="200"/>
    </row>
    <row r="110" spans="4:5" ht="12" customHeight="1" x14ac:dyDescent="0.25">
      <c r="D110" s="200"/>
      <c r="E110" s="200"/>
    </row>
    <row r="111" spans="4:5" ht="12" customHeight="1" x14ac:dyDescent="0.25">
      <c r="D111" s="200"/>
      <c r="E111" s="200"/>
    </row>
    <row r="112" spans="4:5" ht="12" customHeight="1" x14ac:dyDescent="0.25">
      <c r="D112" s="200"/>
      <c r="E112" s="200"/>
    </row>
    <row r="113" spans="4:5" ht="12" customHeight="1" x14ac:dyDescent="0.25">
      <c r="D113" s="200"/>
      <c r="E113" s="200"/>
    </row>
    <row r="114" spans="4:5" ht="12" customHeight="1" x14ac:dyDescent="0.25">
      <c r="D114" s="200"/>
      <c r="E114" s="200"/>
    </row>
    <row r="115" spans="4:5" ht="12" customHeight="1" x14ac:dyDescent="0.25">
      <c r="D115" s="200"/>
      <c r="E115" s="200"/>
    </row>
    <row r="116" spans="4:5" ht="12" customHeight="1" x14ac:dyDescent="0.25">
      <c r="D116" s="200"/>
      <c r="E116" s="200"/>
    </row>
    <row r="119" spans="4:5" ht="12" customHeight="1" x14ac:dyDescent="0.25">
      <c r="D119" s="200"/>
      <c r="E119" s="200"/>
    </row>
    <row r="120" spans="4:5" ht="12" customHeight="1" x14ac:dyDescent="0.25">
      <c r="D120" s="200"/>
      <c r="E120" s="200"/>
    </row>
    <row r="121" spans="4:5" ht="12" customHeight="1" x14ac:dyDescent="0.25">
      <c r="D121" s="200"/>
      <c r="E121" s="200"/>
    </row>
    <row r="122" spans="4:5" ht="12" customHeight="1" x14ac:dyDescent="0.25">
      <c r="D122" s="200"/>
      <c r="E122" s="200"/>
    </row>
    <row r="123" spans="4:5" ht="12" customHeight="1" x14ac:dyDescent="0.25">
      <c r="D123" s="200"/>
      <c r="E123" s="200"/>
    </row>
    <row r="124" spans="4:5" ht="12" customHeight="1" x14ac:dyDescent="0.25">
      <c r="D124" s="200"/>
      <c r="E124" s="200"/>
    </row>
    <row r="125" spans="4:5" ht="12" customHeight="1" x14ac:dyDescent="0.25">
      <c r="D125" s="200"/>
      <c r="E125" s="200"/>
    </row>
    <row r="126" spans="4:5" ht="12" customHeight="1" x14ac:dyDescent="0.25">
      <c r="D126" s="200"/>
      <c r="E126" s="200"/>
    </row>
    <row r="127" spans="4:5" ht="12" customHeight="1" x14ac:dyDescent="0.25">
      <c r="D127" s="200"/>
      <c r="E127" s="200"/>
    </row>
    <row r="128" spans="4:5" ht="12" customHeight="1" x14ac:dyDescent="0.25">
      <c r="D128" s="200"/>
      <c r="E128" s="200"/>
    </row>
    <row r="129" spans="4:5" ht="12" customHeight="1" x14ac:dyDescent="0.25">
      <c r="D129" s="200"/>
      <c r="E129" s="200"/>
    </row>
    <row r="130" spans="4:5" ht="12" customHeight="1" x14ac:dyDescent="0.25">
      <c r="D130" s="200"/>
      <c r="E130" s="200"/>
    </row>
    <row r="131" spans="4:5" ht="12" customHeight="1" x14ac:dyDescent="0.25">
      <c r="D131" s="200"/>
      <c r="E131" s="200"/>
    </row>
    <row r="132" spans="4:5" ht="12" customHeight="1" x14ac:dyDescent="0.25">
      <c r="D132" s="200"/>
      <c r="E132" s="200"/>
    </row>
    <row r="133" spans="4:5" ht="12" customHeight="1" x14ac:dyDescent="0.25">
      <c r="D133" s="200"/>
      <c r="E133" s="200"/>
    </row>
    <row r="134" spans="4:5" ht="12" customHeight="1" x14ac:dyDescent="0.25">
      <c r="D134" s="200"/>
      <c r="E134" s="200"/>
    </row>
    <row r="135" spans="4:5" ht="12" customHeight="1" x14ac:dyDescent="0.25">
      <c r="D135" s="200"/>
      <c r="E135" s="200"/>
    </row>
    <row r="136" spans="4:5" ht="12" customHeight="1" x14ac:dyDescent="0.25">
      <c r="D136" s="200"/>
      <c r="E136" s="200"/>
    </row>
    <row r="137" spans="4:5" ht="12" customHeight="1" x14ac:dyDescent="0.25">
      <c r="D137" s="200"/>
      <c r="E137" s="200"/>
    </row>
    <row r="138" spans="4:5" ht="12" customHeight="1" x14ac:dyDescent="0.25">
      <c r="D138" s="200"/>
      <c r="E138" s="200"/>
    </row>
    <row r="139" spans="4:5" ht="12" customHeight="1" x14ac:dyDescent="0.25">
      <c r="D139" s="200"/>
      <c r="E139" s="200"/>
    </row>
    <row r="140" spans="4:5" ht="12" customHeight="1" x14ac:dyDescent="0.25">
      <c r="D140" s="200"/>
      <c r="E140" s="200"/>
    </row>
    <row r="141" spans="4:5" ht="12" customHeight="1" x14ac:dyDescent="0.25">
      <c r="D141" s="200"/>
      <c r="E141" s="200"/>
    </row>
    <row r="142" spans="4:5" ht="12" customHeight="1" x14ac:dyDescent="0.25">
      <c r="D142" s="200"/>
      <c r="E142" s="200"/>
    </row>
    <row r="143" spans="4:5" ht="12" customHeight="1" x14ac:dyDescent="0.25">
      <c r="D143" s="200"/>
      <c r="E143" s="200"/>
    </row>
    <row r="144" spans="4:5" ht="12" customHeight="1" x14ac:dyDescent="0.25">
      <c r="D144" s="200"/>
      <c r="E144" s="200"/>
    </row>
    <row r="145" spans="4:5" ht="12" customHeight="1" x14ac:dyDescent="0.25">
      <c r="D145" s="200"/>
      <c r="E145" s="200"/>
    </row>
  </sheetData>
  <customSheetViews>
    <customSheetView guid="{951E20F6-66AF-4739-924D-9C0B166AA065}" showPageBreaks="1" showGridLines="0" showRuler="0">
      <pane ySplit="2" topLeftCell="A3" activePane="bottomLeft" state="frozen"/>
      <selection pane="bottomLeft" activeCell="A3" sqref="A3"/>
      <pageMargins left="1" right="1" top="1" bottom="1" header="0.5" footer="0.5"/>
      <pageSetup orientation="landscape" r:id="rId1"/>
      <headerFooter alignWithMargins="0"/>
    </customSheetView>
    <customSheetView guid="{56968ECB-F4FE-477A-8A39-9E820F23F3B6}" showGridLines="0">
      <pane ySplit="2" topLeftCell="A95" activePane="bottomLeft" state="frozen"/>
      <selection pane="bottomLeft" activeCell="A121" sqref="A121"/>
      <pageMargins left="1" right="1" top="1" bottom="1" header="0.5" footer="0.5"/>
      <pageSetup orientation="landscape" r:id="rId2"/>
      <headerFooter alignWithMargins="0"/>
    </customSheetView>
    <customSheetView guid="{8B1E0859-77EF-4DDB-A81F-104DBA348B31}" showPageBreaks="1" showGridLines="0" printArea="1">
      <pane ySplit="2" topLeftCell="A16" activePane="bottomLeft" state="frozen"/>
      <selection pane="bottomLeft" activeCell="A118" sqref="A118"/>
      <pageMargins left="1" right="1" top="1" bottom="1" header="0.5" footer="0.5"/>
      <pageSetup orientation="landscape" r:id="rId3"/>
      <headerFooter alignWithMargins="0"/>
    </customSheetView>
    <customSheetView guid="{5AF37BD3-DE11-4EB0-B468-40F0C613EAAC}" showPageBreaks="1" showGridLines="0" showRuler="0">
      <pane ySplit="2" topLeftCell="A3" activePane="bottomLeft" state="frozen"/>
      <selection pane="bottomLeft" activeCell="A3" sqref="A3"/>
      <pageMargins left="1" right="1" top="1" bottom="1" header="0.5" footer="0.5"/>
      <pageSetup orientation="landscape" r:id="rId4"/>
      <headerFooter alignWithMargins="0"/>
    </customSheetView>
    <customSheetView guid="{4E64E44E-C413-40AC-A3E9-46A65E2E50C1}" showPageBreaks="1" showGridLines="0" printArea="1" showRuler="0">
      <pane ySplit="2" topLeftCell="A3" activePane="bottomLeft" state="frozen"/>
      <selection pane="bottomLeft" activeCell="A3" sqref="A3"/>
      <pageMargins left="1" right="1" top="1" bottom="1" header="0.5" footer="0.5"/>
      <pageSetup orientation="landscape" r:id="rId5"/>
      <headerFooter alignWithMargins="0"/>
    </customSheetView>
    <customSheetView guid="{CBDD6A68-2B40-41C7-BE8F-235A878832D4}" showGridLines="0" showRuler="0">
      <pane ySplit="2" topLeftCell="A84" activePane="bottomLeft" state="frozen"/>
      <selection pane="bottomLeft" activeCell="E100" sqref="E100:E117"/>
      <pageMargins left="1" right="1" top="1" bottom="1" header="0.5" footer="0.5"/>
      <pageSetup orientation="landscape" r:id="rId6"/>
      <headerFooter alignWithMargins="0"/>
    </customSheetView>
    <customSheetView guid="{1BB9C890-5E21-46C2-BAFE-D361E72979A8}" showPageBreaks="1" showGridLines="0" printArea="1" showRuler="0">
      <pane ySplit="2" topLeftCell="A84" activePane="bottomLeft" state="frozen"/>
      <selection pane="bottomLeft" activeCell="E100" sqref="E100:E117"/>
      <pageMargins left="1" right="1" top="1" bottom="1" header="0.5" footer="0.5"/>
      <pageSetup orientation="landscape" r:id="rId7"/>
      <headerFooter alignWithMargins="0"/>
    </customSheetView>
    <customSheetView guid="{622B48C2-7B56-4B1F-A7B4-4660CCA8C989}" showPageBreaks="1" showGridLines="0" printArea="1" showRuler="0">
      <pane ySplit="2" topLeftCell="A81" activePane="bottomLeft" state="frozen"/>
      <selection pane="bottomLeft" activeCell="D107" sqref="D107"/>
      <pageMargins left="1" right="1" top="1" bottom="1" header="0.5" footer="0.5"/>
      <pageSetup orientation="landscape" r:id="rId8"/>
      <headerFooter alignWithMargins="0"/>
    </customSheetView>
    <customSheetView guid="{BBF7E6D9-D6DC-4A8E-B6D8-078D86A9ABA9}" showPageBreaks="1" showGridLines="0" printArea="1" showRuler="0">
      <pane ySplit="2" topLeftCell="A87" activePane="bottomLeft" state="frozen"/>
      <selection pane="bottomLeft" activeCell="A101" sqref="A101:E121"/>
      <pageMargins left="1" right="1" top="1" bottom="1" header="0.5" footer="0.5"/>
      <pageSetup orientation="landscape" r:id="rId9"/>
      <headerFooter alignWithMargins="0"/>
    </customSheetView>
    <customSheetView guid="{CD5E8C7E-750A-46DA-942B-F5133C1E4099}" showPageBreaks="1" showGridLines="0" showRuler="0">
      <pane ySplit="2" topLeftCell="A3" activePane="bottomLeft" state="frozen"/>
      <selection pane="bottomLeft" activeCell="A3" sqref="A3"/>
      <pageMargins left="1" right="1" top="1" bottom="1" header="0.5" footer="0.5"/>
      <pageSetup orientation="landscape" r:id="rId10"/>
      <headerFooter alignWithMargins="0"/>
    </customSheetView>
    <customSheetView guid="{5AE94949-FC73-44C2-96F8-94154186EF22}" showPageBreaks="1" showGridLines="0" showRuler="0">
      <pane ySplit="2" topLeftCell="A3" activePane="bottomLeft" state="frozen"/>
      <selection pane="bottomLeft" activeCell="A3" sqref="A3"/>
      <pageMargins left="1" right="1" top="1" bottom="1" header="0.5" footer="0.5"/>
      <pageSetup orientation="landscape" r:id="rId11"/>
      <headerFooter alignWithMargins="0"/>
    </customSheetView>
    <customSheetView guid="{803B97A9-0AF5-4FA4-9F0C-810C2BEAFCD3}" showPageBreaks="1" showGridLines="0" showRuler="0">
      <pane ySplit="2" topLeftCell="A3" activePane="bottomLeft" state="frozen"/>
      <selection pane="bottomLeft" activeCell="A3" sqref="A3"/>
      <pageMargins left="1" right="1" top="1" bottom="1" header="0.5" footer="0.5"/>
      <pageSetup orientation="landscape" r:id="rId12"/>
      <headerFooter alignWithMargins="0"/>
    </customSheetView>
    <customSheetView guid="{EF5D9E67-CDBC-4DA7-AF4B-457CDBE1825C}" showGridLines="0" printArea="1">
      <pane ySplit="2" topLeftCell="A3" activePane="bottomLeft" state="frozen"/>
      <selection pane="bottomLeft" activeCell="A3" sqref="A3"/>
      <pageMargins left="1" right="1" top="1" bottom="1" header="0.5" footer="0.5"/>
      <pageSetup orientation="landscape" r:id="rId13"/>
      <headerFooter alignWithMargins="0"/>
    </customSheetView>
  </customSheetViews>
  <mergeCells count="6">
    <mergeCell ref="A92:E92"/>
    <mergeCell ref="A1:E1"/>
    <mergeCell ref="A69:E69"/>
    <mergeCell ref="A91:E91"/>
    <mergeCell ref="A52:E52"/>
    <mergeCell ref="A53:E53"/>
  </mergeCells>
  <phoneticPr fontId="0" type="noConversion"/>
  <pageMargins left="1" right="1" top="1" bottom="1" header="0.5" footer="0.5"/>
  <pageSetup orientation="landscape" r:id="rId1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pageSetUpPr fitToPage="1"/>
  </sheetPr>
  <dimension ref="A1:AL112"/>
  <sheetViews>
    <sheetView showGridLines="0" zoomScale="130" zoomScaleNormal="130" zoomScaleSheetLayoutView="70" workbookViewId="0">
      <pane ySplit="4" topLeftCell="A79" activePane="bottomLeft" state="frozen"/>
      <selection activeCell="V115" sqref="V115"/>
      <selection pane="bottomLeft" activeCell="V115" sqref="V115"/>
    </sheetView>
  </sheetViews>
  <sheetFormatPr defaultColWidth="9.109375" defaultRowHeight="12" customHeight="1" x14ac:dyDescent="0.2"/>
  <cols>
    <col min="1" max="1" width="10.44140625" style="547" customWidth="1"/>
    <col min="2" max="2" width="1.33203125" style="547" customWidth="1"/>
    <col min="3" max="10" width="6.44140625" style="547" customWidth="1"/>
    <col min="11" max="11" width="6.6640625" style="547" customWidth="1"/>
    <col min="12" max="14" width="6.44140625" style="547" customWidth="1"/>
    <col min="15" max="15" width="2" style="547" customWidth="1"/>
    <col min="16" max="16" width="6.44140625" style="547" customWidth="1"/>
    <col min="17" max="17" width="6.44140625" style="548" customWidth="1"/>
    <col min="18" max="23" width="6.44140625" style="547" customWidth="1"/>
    <col min="24" max="16384" width="9.109375" style="520"/>
  </cols>
  <sheetData>
    <row r="1" spans="1:38" ht="12" customHeight="1" x14ac:dyDescent="0.2">
      <c r="A1" s="932" t="s">
        <v>971</v>
      </c>
      <c r="B1" s="932"/>
      <c r="C1" s="932"/>
      <c r="D1" s="932"/>
      <c r="E1" s="932"/>
      <c r="F1" s="932"/>
      <c r="G1" s="932"/>
      <c r="H1" s="932"/>
      <c r="I1" s="932"/>
      <c r="J1" s="932"/>
      <c r="K1" s="932"/>
      <c r="L1" s="932"/>
      <c r="M1" s="932"/>
      <c r="N1" s="932"/>
      <c r="O1" s="932"/>
      <c r="P1" s="932"/>
      <c r="Q1" s="932"/>
      <c r="R1" s="932"/>
      <c r="S1" s="932"/>
      <c r="T1" s="932"/>
      <c r="U1" s="932"/>
      <c r="V1" s="932"/>
      <c r="W1" s="932"/>
      <c r="X1" s="500"/>
      <c r="Y1" s="500"/>
      <c r="Z1" s="500"/>
      <c r="AA1" s="500"/>
      <c r="AB1" s="500"/>
      <c r="AC1" s="500"/>
      <c r="AD1" s="500"/>
      <c r="AE1" s="500"/>
    </row>
    <row r="2" spans="1:38" ht="12" customHeight="1" x14ac:dyDescent="0.25">
      <c r="A2" s="481"/>
      <c r="B2" s="481"/>
      <c r="C2" s="937" t="s">
        <v>972</v>
      </c>
      <c r="D2" s="937"/>
      <c r="E2" s="937"/>
      <c r="F2" s="937"/>
      <c r="G2" s="937"/>
      <c r="H2" s="937"/>
      <c r="I2" s="937"/>
      <c r="J2" s="937"/>
      <c r="K2" s="937"/>
      <c r="L2" s="937"/>
      <c r="M2" s="937"/>
      <c r="N2" s="937"/>
      <c r="O2" s="476"/>
      <c r="P2" s="937" t="s">
        <v>182</v>
      </c>
      <c r="Q2" s="937"/>
      <c r="R2" s="937"/>
      <c r="S2" s="937"/>
      <c r="T2" s="937"/>
      <c r="U2" s="937"/>
      <c r="V2" s="933" t="s">
        <v>454</v>
      </c>
      <c r="W2" s="933"/>
      <c r="AG2"/>
      <c r="AH2"/>
      <c r="AI2"/>
      <c r="AJ2"/>
      <c r="AK2"/>
      <c r="AL2"/>
    </row>
    <row r="3" spans="1:38" ht="12" customHeight="1" x14ac:dyDescent="0.25">
      <c r="A3" s="944" t="s">
        <v>183</v>
      </c>
      <c r="B3" s="481"/>
      <c r="C3" s="937" t="s">
        <v>455</v>
      </c>
      <c r="D3" s="937"/>
      <c r="E3" s="937" t="s">
        <v>456</v>
      </c>
      <c r="F3" s="937"/>
      <c r="G3" s="937" t="s">
        <v>457</v>
      </c>
      <c r="H3" s="938"/>
      <c r="I3" s="937" t="s">
        <v>458</v>
      </c>
      <c r="J3" s="937"/>
      <c r="K3" s="937" t="s">
        <v>973</v>
      </c>
      <c r="L3" s="938"/>
      <c r="M3" s="937" t="s">
        <v>184</v>
      </c>
      <c r="N3" s="937"/>
      <c r="O3" s="476"/>
      <c r="P3" s="937" t="s">
        <v>282</v>
      </c>
      <c r="Q3" s="937"/>
      <c r="R3" s="937" t="s">
        <v>283</v>
      </c>
      <c r="S3" s="937"/>
      <c r="T3" s="937" t="s">
        <v>184</v>
      </c>
      <c r="U3" s="937"/>
      <c r="V3" s="936"/>
      <c r="W3" s="936"/>
      <c r="AA3" s="521"/>
      <c r="AB3" s="521"/>
      <c r="AG3"/>
      <c r="AH3"/>
      <c r="AI3"/>
      <c r="AJ3"/>
      <c r="AK3"/>
      <c r="AL3"/>
    </row>
    <row r="4" spans="1:38" ht="12" customHeight="1" x14ac:dyDescent="0.2">
      <c r="A4" s="932"/>
      <c r="B4" s="479"/>
      <c r="C4" s="478" t="s">
        <v>175</v>
      </c>
      <c r="D4" s="478" t="s">
        <v>176</v>
      </c>
      <c r="E4" s="478" t="s">
        <v>175</v>
      </c>
      <c r="F4" s="478" t="s">
        <v>176</v>
      </c>
      <c r="G4" s="478" t="s">
        <v>175</v>
      </c>
      <c r="H4" s="478" t="s">
        <v>176</v>
      </c>
      <c r="I4" s="478" t="s">
        <v>175</v>
      </c>
      <c r="J4" s="478" t="s">
        <v>176</v>
      </c>
      <c r="K4" s="478" t="s">
        <v>175</v>
      </c>
      <c r="L4" s="478" t="s">
        <v>176</v>
      </c>
      <c r="M4" s="478" t="s">
        <v>175</v>
      </c>
      <c r="N4" s="478" t="s">
        <v>176</v>
      </c>
      <c r="O4" s="478"/>
      <c r="P4" s="478" t="s">
        <v>175</v>
      </c>
      <c r="Q4" s="478" t="s">
        <v>176</v>
      </c>
      <c r="R4" s="478" t="s">
        <v>175</v>
      </c>
      <c r="S4" s="478" t="s">
        <v>176</v>
      </c>
      <c r="T4" s="478" t="s">
        <v>175</v>
      </c>
      <c r="U4" s="478" t="s">
        <v>176</v>
      </c>
      <c r="V4" s="478" t="s">
        <v>175</v>
      </c>
      <c r="W4" s="478" t="s">
        <v>176</v>
      </c>
      <c r="AA4" s="521"/>
      <c r="AB4" s="521"/>
    </row>
    <row r="5" spans="1:38" ht="12" customHeight="1" x14ac:dyDescent="0.2">
      <c r="A5" s="481">
        <v>1970</v>
      </c>
      <c r="B5" s="481"/>
      <c r="C5" s="522">
        <v>3063</v>
      </c>
      <c r="D5" s="522">
        <v>1389</v>
      </c>
      <c r="E5" s="522">
        <v>6694</v>
      </c>
      <c r="F5" s="522">
        <v>2603</v>
      </c>
      <c r="G5" s="522">
        <v>15272</v>
      </c>
      <c r="H5" s="522">
        <v>3128</v>
      </c>
      <c r="I5" s="522">
        <v>3290</v>
      </c>
      <c r="J5" s="522">
        <v>1410</v>
      </c>
      <c r="K5" s="522">
        <v>413</v>
      </c>
      <c r="L5" s="522">
        <v>187</v>
      </c>
      <c r="M5" s="522">
        <v>28732</v>
      </c>
      <c r="N5" s="522">
        <v>8717</v>
      </c>
      <c r="O5" s="522"/>
      <c r="P5" s="522">
        <v>328.8</v>
      </c>
      <c r="Q5" s="522">
        <v>219.2</v>
      </c>
      <c r="R5" s="522">
        <v>100</v>
      </c>
      <c r="S5" s="522">
        <v>0</v>
      </c>
      <c r="T5" s="522">
        <v>428.8</v>
      </c>
      <c r="U5" s="522">
        <v>219.2</v>
      </c>
      <c r="V5" s="522">
        <f>M5+T5</f>
        <v>29160.799999999999</v>
      </c>
      <c r="W5" s="522">
        <f>N5+U5</f>
        <v>8936.2000000000007</v>
      </c>
    </row>
    <row r="6" spans="1:38" ht="12" customHeight="1" x14ac:dyDescent="0.2">
      <c r="A6" s="481">
        <v>1971</v>
      </c>
      <c r="B6" s="481"/>
      <c r="C6" s="522">
        <v>3591</v>
      </c>
      <c r="D6" s="522">
        <v>684</v>
      </c>
      <c r="E6" s="522">
        <v>12668</v>
      </c>
      <c r="F6" s="522">
        <v>953</v>
      </c>
      <c r="G6" s="522">
        <v>20353</v>
      </c>
      <c r="H6" s="522">
        <v>1532</v>
      </c>
      <c r="I6" s="522">
        <v>3175</v>
      </c>
      <c r="J6" s="522">
        <v>276</v>
      </c>
      <c r="K6" s="522">
        <v>500</v>
      </c>
      <c r="L6" s="522">
        <v>0</v>
      </c>
      <c r="M6" s="522">
        <v>40287</v>
      </c>
      <c r="N6" s="522">
        <v>3445</v>
      </c>
      <c r="O6" s="522"/>
      <c r="P6" s="522">
        <v>822.32500000000005</v>
      </c>
      <c r="Q6" s="522">
        <v>102.675</v>
      </c>
      <c r="R6" s="522">
        <v>200</v>
      </c>
      <c r="S6" s="522">
        <v>0</v>
      </c>
      <c r="T6" s="522">
        <v>1022.325</v>
      </c>
      <c r="U6" s="522">
        <v>102.675</v>
      </c>
      <c r="V6" s="522">
        <f t="shared" ref="V6:W48" si="0">M6+T6</f>
        <v>41309.324999999997</v>
      </c>
      <c r="W6" s="522">
        <f t="shared" si="0"/>
        <v>3547.6750000000002</v>
      </c>
    </row>
    <row r="7" spans="1:38" ht="12" customHeight="1" x14ac:dyDescent="0.2">
      <c r="A7" s="481">
        <v>1972</v>
      </c>
      <c r="B7" s="481"/>
      <c r="C7" s="522">
        <v>480</v>
      </c>
      <c r="D7" s="522">
        <v>270</v>
      </c>
      <c r="E7" s="522">
        <v>3868</v>
      </c>
      <c r="F7" s="522">
        <v>430</v>
      </c>
      <c r="G7" s="522">
        <v>4233</v>
      </c>
      <c r="H7" s="522">
        <v>867</v>
      </c>
      <c r="I7" s="522">
        <v>2098</v>
      </c>
      <c r="J7" s="522">
        <v>430</v>
      </c>
      <c r="K7" s="522">
        <v>1600</v>
      </c>
      <c r="L7" s="522">
        <v>0</v>
      </c>
      <c r="M7" s="522">
        <v>12279</v>
      </c>
      <c r="N7" s="522">
        <v>1997</v>
      </c>
      <c r="O7" s="522"/>
      <c r="P7" s="522">
        <v>88</v>
      </c>
      <c r="Q7" s="522">
        <v>264</v>
      </c>
      <c r="R7" s="522">
        <v>120</v>
      </c>
      <c r="S7" s="522">
        <v>0</v>
      </c>
      <c r="T7" s="522">
        <v>208</v>
      </c>
      <c r="U7" s="522">
        <v>264</v>
      </c>
      <c r="V7" s="522">
        <f t="shared" si="0"/>
        <v>12487</v>
      </c>
      <c r="W7" s="522">
        <f t="shared" si="0"/>
        <v>2261</v>
      </c>
    </row>
    <row r="8" spans="1:38" ht="12" customHeight="1" x14ac:dyDescent="0.2">
      <c r="A8" s="481">
        <v>1973</v>
      </c>
      <c r="B8" s="481"/>
      <c r="C8" s="522">
        <v>2193</v>
      </c>
      <c r="D8" s="522">
        <v>0</v>
      </c>
      <c r="E8" s="522">
        <v>1181</v>
      </c>
      <c r="F8" s="522">
        <v>53</v>
      </c>
      <c r="G8" s="522">
        <v>1888</v>
      </c>
      <c r="H8" s="522">
        <v>101</v>
      </c>
      <c r="I8" s="522">
        <v>611</v>
      </c>
      <c r="J8" s="522">
        <v>186</v>
      </c>
      <c r="K8" s="522">
        <v>900</v>
      </c>
      <c r="L8" s="522">
        <v>0</v>
      </c>
      <c r="M8" s="522">
        <v>6773</v>
      </c>
      <c r="N8" s="522">
        <v>340</v>
      </c>
      <c r="O8" s="522"/>
      <c r="P8" s="522">
        <v>305.25</v>
      </c>
      <c r="Q8" s="522">
        <v>101.75</v>
      </c>
      <c r="R8" s="522">
        <v>281.25</v>
      </c>
      <c r="S8" s="522">
        <v>93.75</v>
      </c>
      <c r="T8" s="522">
        <v>586.5</v>
      </c>
      <c r="U8" s="522">
        <v>195.5</v>
      </c>
      <c r="V8" s="522">
        <f t="shared" si="0"/>
        <v>7359.5</v>
      </c>
      <c r="W8" s="522">
        <f t="shared" si="0"/>
        <v>535.5</v>
      </c>
    </row>
    <row r="9" spans="1:38" ht="12" customHeight="1" x14ac:dyDescent="0.2">
      <c r="A9" s="481">
        <v>1974</v>
      </c>
      <c r="B9" s="481"/>
      <c r="C9" s="522">
        <v>1200</v>
      </c>
      <c r="D9" s="522">
        <v>0</v>
      </c>
      <c r="E9" s="522">
        <v>504</v>
      </c>
      <c r="F9" s="522">
        <v>246</v>
      </c>
      <c r="G9" s="522">
        <v>1072</v>
      </c>
      <c r="H9" s="522">
        <v>78</v>
      </c>
      <c r="I9" s="522">
        <v>880</v>
      </c>
      <c r="J9" s="522">
        <v>120</v>
      </c>
      <c r="K9" s="522">
        <v>285</v>
      </c>
      <c r="L9" s="522">
        <v>0</v>
      </c>
      <c r="M9" s="522">
        <v>3941</v>
      </c>
      <c r="N9" s="522">
        <v>444</v>
      </c>
      <c r="O9" s="522"/>
      <c r="P9" s="522">
        <v>111</v>
      </c>
      <c r="Q9" s="522">
        <v>111</v>
      </c>
      <c r="R9" s="522">
        <v>1000</v>
      </c>
      <c r="S9" s="522">
        <v>0</v>
      </c>
      <c r="T9" s="522">
        <v>1111</v>
      </c>
      <c r="U9" s="522">
        <v>111</v>
      </c>
      <c r="V9" s="522">
        <f t="shared" si="0"/>
        <v>5052</v>
      </c>
      <c r="W9" s="522">
        <f t="shared" si="0"/>
        <v>555</v>
      </c>
    </row>
    <row r="10" spans="1:38" ht="12" customHeight="1" x14ac:dyDescent="0.2">
      <c r="A10" s="481">
        <v>1975</v>
      </c>
      <c r="B10" s="481"/>
      <c r="C10" s="522">
        <v>1298</v>
      </c>
      <c r="D10" s="522">
        <v>203</v>
      </c>
      <c r="E10" s="522">
        <v>1038</v>
      </c>
      <c r="F10" s="522">
        <v>162</v>
      </c>
      <c r="G10" s="522">
        <v>1384</v>
      </c>
      <c r="H10" s="522">
        <v>216</v>
      </c>
      <c r="I10" s="522">
        <v>1471</v>
      </c>
      <c r="J10" s="522">
        <v>230</v>
      </c>
      <c r="K10" s="522">
        <v>627</v>
      </c>
      <c r="L10" s="522">
        <v>98</v>
      </c>
      <c r="M10" s="522">
        <v>5818</v>
      </c>
      <c r="N10" s="522">
        <v>909</v>
      </c>
      <c r="O10" s="522"/>
      <c r="P10" s="522">
        <v>199.5</v>
      </c>
      <c r="Q10" s="522">
        <v>199.5</v>
      </c>
      <c r="R10" s="522">
        <v>700</v>
      </c>
      <c r="S10" s="522">
        <v>0</v>
      </c>
      <c r="T10" s="522">
        <v>899.5</v>
      </c>
      <c r="U10" s="522">
        <v>199.5</v>
      </c>
      <c r="V10" s="522">
        <f t="shared" si="0"/>
        <v>6717.5</v>
      </c>
      <c r="W10" s="522">
        <f t="shared" si="0"/>
        <v>1108.5</v>
      </c>
    </row>
    <row r="11" spans="1:38" ht="12" customHeight="1" x14ac:dyDescent="0.2">
      <c r="A11" s="481">
        <v>1976</v>
      </c>
      <c r="B11" s="481"/>
      <c r="C11" s="522">
        <v>398</v>
      </c>
      <c r="D11" s="522">
        <v>57</v>
      </c>
      <c r="E11" s="522">
        <v>525</v>
      </c>
      <c r="F11" s="522">
        <v>75</v>
      </c>
      <c r="G11" s="522">
        <v>1488</v>
      </c>
      <c r="H11" s="522">
        <v>213</v>
      </c>
      <c r="I11" s="522">
        <v>1050</v>
      </c>
      <c r="J11" s="522">
        <v>150</v>
      </c>
      <c r="K11" s="522">
        <v>0</v>
      </c>
      <c r="L11" s="522">
        <v>0</v>
      </c>
      <c r="M11" s="522">
        <v>3461</v>
      </c>
      <c r="N11" s="522">
        <v>495</v>
      </c>
      <c r="O11" s="522"/>
      <c r="P11" s="522">
        <v>18</v>
      </c>
      <c r="Q11" s="522">
        <v>0</v>
      </c>
      <c r="R11" s="522">
        <v>700</v>
      </c>
      <c r="S11" s="522">
        <v>0</v>
      </c>
      <c r="T11" s="522">
        <v>718</v>
      </c>
      <c r="U11" s="522">
        <v>0</v>
      </c>
      <c r="V11" s="522">
        <f t="shared" si="0"/>
        <v>4179</v>
      </c>
      <c r="W11" s="522">
        <f t="shared" si="0"/>
        <v>495</v>
      </c>
    </row>
    <row r="12" spans="1:38" ht="12" customHeight="1" x14ac:dyDescent="0.2">
      <c r="A12" s="481">
        <v>1977</v>
      </c>
      <c r="B12" s="481"/>
      <c r="C12" s="522">
        <v>214</v>
      </c>
      <c r="D12" s="522">
        <v>36</v>
      </c>
      <c r="E12" s="522">
        <v>0</v>
      </c>
      <c r="F12" s="522">
        <v>0</v>
      </c>
      <c r="G12" s="522">
        <v>450</v>
      </c>
      <c r="H12" s="522">
        <v>0</v>
      </c>
      <c r="I12" s="522">
        <v>300</v>
      </c>
      <c r="J12" s="522">
        <v>50</v>
      </c>
      <c r="K12" s="522">
        <v>0</v>
      </c>
      <c r="L12" s="522">
        <v>0</v>
      </c>
      <c r="M12" s="522">
        <v>964</v>
      </c>
      <c r="N12" s="522">
        <v>86</v>
      </c>
      <c r="O12" s="522"/>
      <c r="P12" s="522">
        <v>0</v>
      </c>
      <c r="Q12" s="522">
        <v>0</v>
      </c>
      <c r="R12" s="522">
        <v>661</v>
      </c>
      <c r="S12" s="522">
        <v>0</v>
      </c>
      <c r="T12" s="522">
        <v>661</v>
      </c>
      <c r="U12" s="522">
        <v>0</v>
      </c>
      <c r="V12" s="522">
        <f t="shared" si="0"/>
        <v>1625</v>
      </c>
      <c r="W12" s="522">
        <f t="shared" si="0"/>
        <v>86</v>
      </c>
    </row>
    <row r="13" spans="1:38" ht="12" customHeight="1" x14ac:dyDescent="0.2">
      <c r="A13" s="481">
        <v>1978</v>
      </c>
      <c r="B13" s="481"/>
      <c r="C13" s="522">
        <v>531</v>
      </c>
      <c r="D13" s="522">
        <v>69</v>
      </c>
      <c r="E13" s="522">
        <v>44</v>
      </c>
      <c r="F13" s="522">
        <v>6</v>
      </c>
      <c r="G13" s="522">
        <v>1151</v>
      </c>
      <c r="H13" s="522">
        <v>150</v>
      </c>
      <c r="I13" s="522">
        <v>465</v>
      </c>
      <c r="J13" s="522">
        <v>60</v>
      </c>
      <c r="K13" s="522">
        <v>89</v>
      </c>
      <c r="L13" s="522">
        <v>12</v>
      </c>
      <c r="M13" s="522">
        <v>2280</v>
      </c>
      <c r="N13" s="522">
        <v>297</v>
      </c>
      <c r="O13" s="522"/>
      <c r="P13" s="522">
        <v>486</v>
      </c>
      <c r="Q13" s="522">
        <v>0</v>
      </c>
      <c r="R13" s="522">
        <v>100</v>
      </c>
      <c r="S13" s="522">
        <v>0</v>
      </c>
      <c r="T13" s="522">
        <v>586</v>
      </c>
      <c r="U13" s="522">
        <v>0</v>
      </c>
      <c r="V13" s="522">
        <f t="shared" si="0"/>
        <v>2866</v>
      </c>
      <c r="W13" s="522">
        <f t="shared" si="0"/>
        <v>297</v>
      </c>
    </row>
    <row r="14" spans="1:38" ht="12" customHeight="1" x14ac:dyDescent="0.2">
      <c r="A14" s="481">
        <v>1979</v>
      </c>
      <c r="B14" s="481"/>
      <c r="C14" s="522">
        <v>444</v>
      </c>
      <c r="D14" s="522">
        <v>556</v>
      </c>
      <c r="E14" s="522">
        <v>49</v>
      </c>
      <c r="F14" s="522">
        <v>61</v>
      </c>
      <c r="G14" s="522">
        <v>525</v>
      </c>
      <c r="H14" s="522">
        <v>658</v>
      </c>
      <c r="I14" s="522">
        <v>852</v>
      </c>
      <c r="J14" s="522">
        <v>1068</v>
      </c>
      <c r="K14" s="522">
        <v>67</v>
      </c>
      <c r="L14" s="522">
        <v>83</v>
      </c>
      <c r="M14" s="522">
        <v>1937</v>
      </c>
      <c r="N14" s="522">
        <v>2426</v>
      </c>
      <c r="O14" s="522"/>
      <c r="P14" s="522">
        <v>422.33099999999996</v>
      </c>
      <c r="Q14" s="522">
        <v>84.668999999999997</v>
      </c>
      <c r="R14" s="522">
        <v>113.5</v>
      </c>
      <c r="S14" s="522">
        <v>113.5</v>
      </c>
      <c r="T14" s="522">
        <v>535.8309999999999</v>
      </c>
      <c r="U14" s="522">
        <v>198.16899999999998</v>
      </c>
      <c r="V14" s="522">
        <f t="shared" si="0"/>
        <v>2472.8310000000001</v>
      </c>
      <c r="W14" s="522">
        <f t="shared" si="0"/>
        <v>2624.1689999999999</v>
      </c>
    </row>
    <row r="15" spans="1:38" ht="12" customHeight="1" x14ac:dyDescent="0.2">
      <c r="A15" s="481">
        <v>1980</v>
      </c>
      <c r="B15" s="481"/>
      <c r="C15" s="522">
        <v>2079</v>
      </c>
      <c r="D15" s="522">
        <v>513</v>
      </c>
      <c r="E15" s="522">
        <v>100</v>
      </c>
      <c r="F15" s="522">
        <v>0</v>
      </c>
      <c r="G15" s="522">
        <v>559</v>
      </c>
      <c r="H15" s="522">
        <v>0</v>
      </c>
      <c r="I15" s="522">
        <v>2849</v>
      </c>
      <c r="J15" s="522">
        <v>0</v>
      </c>
      <c r="K15" s="522">
        <v>200</v>
      </c>
      <c r="L15" s="522">
        <v>0</v>
      </c>
      <c r="M15" s="522">
        <v>5787</v>
      </c>
      <c r="N15" s="522">
        <v>513</v>
      </c>
      <c r="O15" s="522"/>
      <c r="P15" s="522">
        <v>426.21300000000002</v>
      </c>
      <c r="Q15" s="522">
        <v>212.78699999999998</v>
      </c>
      <c r="R15" s="522">
        <v>157</v>
      </c>
      <c r="S15" s="522">
        <v>0</v>
      </c>
      <c r="T15" s="522">
        <v>583.21299999999997</v>
      </c>
      <c r="U15" s="522">
        <v>212.78699999999998</v>
      </c>
      <c r="V15" s="522">
        <f t="shared" si="0"/>
        <v>6370.2129999999997</v>
      </c>
      <c r="W15" s="522">
        <f t="shared" si="0"/>
        <v>725.78700000000003</v>
      </c>
    </row>
    <row r="16" spans="1:38" ht="12" customHeight="1" x14ac:dyDescent="0.2">
      <c r="A16" s="481">
        <v>1981</v>
      </c>
      <c r="B16" s="481"/>
      <c r="C16" s="522">
        <v>3899</v>
      </c>
      <c r="D16" s="522">
        <v>1055</v>
      </c>
      <c r="E16" s="522">
        <v>1000</v>
      </c>
      <c r="F16" s="522">
        <v>0</v>
      </c>
      <c r="G16" s="522">
        <v>9749</v>
      </c>
      <c r="H16" s="522">
        <v>4504</v>
      </c>
      <c r="I16" s="522">
        <v>6758</v>
      </c>
      <c r="J16" s="522">
        <v>2733</v>
      </c>
      <c r="K16" s="522">
        <v>0</v>
      </c>
      <c r="L16" s="522">
        <v>0</v>
      </c>
      <c r="M16" s="522">
        <v>21406</v>
      </c>
      <c r="N16" s="522">
        <v>8292</v>
      </c>
      <c r="O16" s="522"/>
      <c r="P16" s="522">
        <v>0</v>
      </c>
      <c r="Q16" s="522">
        <v>0</v>
      </c>
      <c r="R16" s="522">
        <v>616.30799999999999</v>
      </c>
      <c r="S16" s="522">
        <v>307.69199999999995</v>
      </c>
      <c r="T16" s="522">
        <v>616.30799999999999</v>
      </c>
      <c r="U16" s="522">
        <v>307.69199999999995</v>
      </c>
      <c r="V16" s="522">
        <f t="shared" si="0"/>
        <v>22022.308000000001</v>
      </c>
      <c r="W16" s="522">
        <f t="shared" si="0"/>
        <v>8599.6919999999991</v>
      </c>
    </row>
    <row r="17" spans="1:23" ht="12" customHeight="1" x14ac:dyDescent="0.2">
      <c r="A17" s="481">
        <v>1982</v>
      </c>
      <c r="B17" s="481"/>
      <c r="C17" s="522">
        <v>6695</v>
      </c>
      <c r="D17" s="522">
        <v>0</v>
      </c>
      <c r="E17" s="522">
        <v>0</v>
      </c>
      <c r="F17" s="522">
        <v>0</v>
      </c>
      <c r="G17" s="522">
        <v>6748</v>
      </c>
      <c r="H17" s="522">
        <v>378</v>
      </c>
      <c r="I17" s="522">
        <v>3009</v>
      </c>
      <c r="J17" s="522">
        <v>65</v>
      </c>
      <c r="K17" s="522">
        <v>0</v>
      </c>
      <c r="L17" s="522">
        <v>0</v>
      </c>
      <c r="M17" s="522">
        <v>16452</v>
      </c>
      <c r="N17" s="522">
        <v>443</v>
      </c>
      <c r="O17" s="522"/>
      <c r="P17" s="522">
        <v>1785.5590000000002</v>
      </c>
      <c r="Q17" s="522">
        <v>891.44099999999992</v>
      </c>
      <c r="R17" s="522">
        <v>156.87</v>
      </c>
      <c r="S17" s="522">
        <v>32.130000000000003</v>
      </c>
      <c r="T17" s="522">
        <v>1942.4290000000001</v>
      </c>
      <c r="U17" s="522">
        <v>923.57099999999991</v>
      </c>
      <c r="V17" s="522">
        <f t="shared" si="0"/>
        <v>18394.429</v>
      </c>
      <c r="W17" s="522">
        <f t="shared" si="0"/>
        <v>1366.5709999999999</v>
      </c>
    </row>
    <row r="18" spans="1:23" ht="12" customHeight="1" x14ac:dyDescent="0.2">
      <c r="A18" s="481">
        <v>1983</v>
      </c>
      <c r="B18" s="481"/>
      <c r="C18" s="522">
        <v>11293</v>
      </c>
      <c r="D18" s="522">
        <v>0</v>
      </c>
      <c r="E18" s="522">
        <v>500</v>
      </c>
      <c r="F18" s="522">
        <v>0</v>
      </c>
      <c r="G18" s="522">
        <v>2641</v>
      </c>
      <c r="H18" s="522">
        <v>12195</v>
      </c>
      <c r="I18" s="522">
        <v>3850</v>
      </c>
      <c r="J18" s="522">
        <v>12603</v>
      </c>
      <c r="K18" s="522">
        <v>200</v>
      </c>
      <c r="L18" s="522">
        <v>0</v>
      </c>
      <c r="M18" s="522">
        <v>18484</v>
      </c>
      <c r="N18" s="522">
        <v>24798</v>
      </c>
      <c r="O18" s="522"/>
      <c r="P18" s="522">
        <v>1827.2</v>
      </c>
      <c r="Q18" s="522">
        <v>2740.8</v>
      </c>
      <c r="R18" s="522">
        <v>199.245</v>
      </c>
      <c r="S18" s="522">
        <v>1595.7550000000001</v>
      </c>
      <c r="T18" s="522">
        <v>2026.4450000000002</v>
      </c>
      <c r="U18" s="522">
        <v>4336.5550000000003</v>
      </c>
      <c r="V18" s="522">
        <f t="shared" si="0"/>
        <v>20510.445</v>
      </c>
      <c r="W18" s="522">
        <f t="shared" si="0"/>
        <v>29134.555</v>
      </c>
    </row>
    <row r="19" spans="1:23" ht="12" customHeight="1" x14ac:dyDescent="0.2">
      <c r="A19" s="481">
        <v>1984</v>
      </c>
      <c r="B19" s="481"/>
      <c r="C19" s="522">
        <v>7883</v>
      </c>
      <c r="D19" s="522">
        <v>415</v>
      </c>
      <c r="E19" s="522">
        <v>9540</v>
      </c>
      <c r="F19" s="522">
        <v>1899</v>
      </c>
      <c r="G19" s="522">
        <v>6502</v>
      </c>
      <c r="H19" s="522">
        <v>7187</v>
      </c>
      <c r="I19" s="522">
        <v>20730</v>
      </c>
      <c r="J19" s="522">
        <v>6910</v>
      </c>
      <c r="K19" s="522">
        <v>1000</v>
      </c>
      <c r="L19" s="522">
        <v>0</v>
      </c>
      <c r="M19" s="522">
        <v>45655</v>
      </c>
      <c r="N19" s="522">
        <v>16411</v>
      </c>
      <c r="O19" s="522"/>
      <c r="P19" s="522">
        <v>0</v>
      </c>
      <c r="Q19" s="522">
        <v>0</v>
      </c>
      <c r="R19" s="522">
        <v>1887.5550000000001</v>
      </c>
      <c r="S19" s="522">
        <v>221.44499999999999</v>
      </c>
      <c r="T19" s="522">
        <v>1887.5550000000001</v>
      </c>
      <c r="U19" s="522">
        <v>221.44499999999999</v>
      </c>
      <c r="V19" s="522">
        <f t="shared" si="0"/>
        <v>47542.555</v>
      </c>
      <c r="W19" s="522">
        <f t="shared" si="0"/>
        <v>16632.445</v>
      </c>
    </row>
    <row r="20" spans="1:23" ht="12" customHeight="1" x14ac:dyDescent="0.2">
      <c r="A20" s="481">
        <v>1985</v>
      </c>
      <c r="B20" s="481"/>
      <c r="C20" s="522">
        <v>6959</v>
      </c>
      <c r="D20" s="522">
        <v>500</v>
      </c>
      <c r="E20" s="522">
        <v>12207</v>
      </c>
      <c r="F20" s="522">
        <v>1266</v>
      </c>
      <c r="G20" s="522">
        <v>38870</v>
      </c>
      <c r="H20" s="522">
        <v>1452</v>
      </c>
      <c r="I20" s="522">
        <v>14396</v>
      </c>
      <c r="J20" s="522">
        <v>445</v>
      </c>
      <c r="K20" s="522">
        <v>220</v>
      </c>
      <c r="L20" s="522">
        <v>0</v>
      </c>
      <c r="M20" s="522">
        <v>72652</v>
      </c>
      <c r="N20" s="522">
        <v>3663</v>
      </c>
      <c r="O20" s="522"/>
      <c r="P20" s="522">
        <v>183.97499999999999</v>
      </c>
      <c r="Q20" s="522">
        <v>39.024999999999999</v>
      </c>
      <c r="R20" s="522">
        <v>1123.808</v>
      </c>
      <c r="S20" s="522">
        <v>87.192000000000007</v>
      </c>
      <c r="T20" s="522">
        <v>1307.7829999999999</v>
      </c>
      <c r="U20" s="522">
        <v>126.21700000000001</v>
      </c>
      <c r="V20" s="522">
        <f t="shared" si="0"/>
        <v>73959.782999999996</v>
      </c>
      <c r="W20" s="522">
        <f t="shared" si="0"/>
        <v>3789.2170000000001</v>
      </c>
    </row>
    <row r="21" spans="1:23" ht="12" customHeight="1" x14ac:dyDescent="0.2">
      <c r="A21" s="481">
        <v>1986</v>
      </c>
      <c r="B21" s="481"/>
      <c r="C21" s="522">
        <v>4571</v>
      </c>
      <c r="D21" s="522">
        <v>683</v>
      </c>
      <c r="E21" s="522">
        <v>5328</v>
      </c>
      <c r="F21" s="522">
        <v>1169</v>
      </c>
      <c r="G21" s="522">
        <v>6893</v>
      </c>
      <c r="H21" s="522">
        <v>511</v>
      </c>
      <c r="I21" s="522">
        <v>6321</v>
      </c>
      <c r="J21" s="522">
        <v>468</v>
      </c>
      <c r="K21" s="522">
        <v>0</v>
      </c>
      <c r="L21" s="522">
        <v>0</v>
      </c>
      <c r="M21" s="522">
        <v>23113</v>
      </c>
      <c r="N21" s="522">
        <v>2831</v>
      </c>
      <c r="O21" s="522"/>
      <c r="P21" s="522">
        <v>1128.67</v>
      </c>
      <c r="Q21" s="522">
        <v>784.33</v>
      </c>
      <c r="R21" s="522">
        <v>488.15</v>
      </c>
      <c r="S21" s="522">
        <v>161.85</v>
      </c>
      <c r="T21" s="522">
        <v>1616.8200000000002</v>
      </c>
      <c r="U21" s="522">
        <v>946.18000000000006</v>
      </c>
      <c r="V21" s="522">
        <f t="shared" si="0"/>
        <v>24729.82</v>
      </c>
      <c r="W21" s="522">
        <f t="shared" si="0"/>
        <v>3777.1800000000003</v>
      </c>
    </row>
    <row r="22" spans="1:23" ht="12" customHeight="1" x14ac:dyDescent="0.2">
      <c r="A22" s="481">
        <v>1987</v>
      </c>
      <c r="B22" s="481"/>
      <c r="C22" s="522">
        <v>1000</v>
      </c>
      <c r="D22" s="522">
        <v>0</v>
      </c>
      <c r="E22" s="522">
        <v>4027</v>
      </c>
      <c r="F22" s="522">
        <v>2265</v>
      </c>
      <c r="G22" s="522">
        <v>1003</v>
      </c>
      <c r="H22" s="522">
        <v>13748</v>
      </c>
      <c r="I22" s="522">
        <v>1536</v>
      </c>
      <c r="J22" s="522">
        <v>1632</v>
      </c>
      <c r="K22" s="522">
        <v>0</v>
      </c>
      <c r="L22" s="522">
        <v>0</v>
      </c>
      <c r="M22" s="522">
        <v>7566</v>
      </c>
      <c r="N22" s="522">
        <v>17645</v>
      </c>
      <c r="O22" s="522"/>
      <c r="P22" s="522">
        <v>95.13</v>
      </c>
      <c r="Q22" s="522">
        <v>534.87</v>
      </c>
      <c r="R22" s="522">
        <v>491.45400000000001</v>
      </c>
      <c r="S22" s="522">
        <v>466.54600000000005</v>
      </c>
      <c r="T22" s="522">
        <v>586.58400000000006</v>
      </c>
      <c r="U22" s="522">
        <v>1001.4160000000001</v>
      </c>
      <c r="V22" s="522">
        <f t="shared" si="0"/>
        <v>8152.5839999999998</v>
      </c>
      <c r="W22" s="522">
        <f t="shared" si="0"/>
        <v>18646.416000000001</v>
      </c>
    </row>
    <row r="23" spans="1:23" ht="12" customHeight="1" x14ac:dyDescent="0.2">
      <c r="A23" s="481">
        <v>1988</v>
      </c>
      <c r="B23" s="481"/>
      <c r="C23" s="522">
        <v>400</v>
      </c>
      <c r="D23" s="522">
        <v>0</v>
      </c>
      <c r="E23" s="522">
        <v>9712</v>
      </c>
      <c r="F23" s="522">
        <v>500</v>
      </c>
      <c r="G23" s="522">
        <v>5554</v>
      </c>
      <c r="H23" s="522">
        <v>225</v>
      </c>
      <c r="I23" s="522">
        <v>3850</v>
      </c>
      <c r="J23" s="522">
        <v>285</v>
      </c>
      <c r="K23" s="522">
        <v>100</v>
      </c>
      <c r="L23" s="522">
        <v>0</v>
      </c>
      <c r="M23" s="522">
        <v>19616</v>
      </c>
      <c r="N23" s="522">
        <v>1010</v>
      </c>
      <c r="O23" s="522"/>
      <c r="P23" s="522">
        <v>93.44</v>
      </c>
      <c r="Q23" s="522">
        <v>34.56</v>
      </c>
      <c r="R23" s="522">
        <v>418.15499999999997</v>
      </c>
      <c r="S23" s="522">
        <v>38.844999999999999</v>
      </c>
      <c r="T23" s="522">
        <v>511.59499999999997</v>
      </c>
      <c r="U23" s="522">
        <v>73.405000000000001</v>
      </c>
      <c r="V23" s="522">
        <f t="shared" si="0"/>
        <v>20127.595000000001</v>
      </c>
      <c r="W23" s="522">
        <f t="shared" si="0"/>
        <v>1083.405</v>
      </c>
    </row>
    <row r="24" spans="1:23" ht="12" customHeight="1" x14ac:dyDescent="0.2">
      <c r="A24" s="481">
        <v>1989</v>
      </c>
      <c r="B24" s="481"/>
      <c r="C24" s="522">
        <v>199</v>
      </c>
      <c r="D24" s="522">
        <v>0</v>
      </c>
      <c r="E24" s="522">
        <v>1466</v>
      </c>
      <c r="F24" s="522">
        <v>44</v>
      </c>
      <c r="G24" s="522">
        <v>1230</v>
      </c>
      <c r="H24" s="522">
        <v>45</v>
      </c>
      <c r="I24" s="522">
        <v>339</v>
      </c>
      <c r="J24" s="522">
        <v>6</v>
      </c>
      <c r="K24" s="522">
        <v>0</v>
      </c>
      <c r="L24" s="522">
        <v>0</v>
      </c>
      <c r="M24" s="522">
        <v>3234</v>
      </c>
      <c r="N24" s="522">
        <v>95</v>
      </c>
      <c r="O24" s="522"/>
      <c r="P24" s="522">
        <v>49.005000000000003</v>
      </c>
      <c r="Q24" s="522">
        <v>31.995000000000001</v>
      </c>
      <c r="R24" s="522">
        <v>65.927999999999997</v>
      </c>
      <c r="S24" s="522">
        <v>16.071999999999999</v>
      </c>
      <c r="T24" s="522">
        <v>114.93299999999999</v>
      </c>
      <c r="U24" s="522">
        <v>48.067</v>
      </c>
      <c r="V24" s="522">
        <f t="shared" si="0"/>
        <v>3348.933</v>
      </c>
      <c r="W24" s="522">
        <f t="shared" si="0"/>
        <v>143.06700000000001</v>
      </c>
    </row>
    <row r="25" spans="1:23" ht="12" customHeight="1" x14ac:dyDescent="0.2">
      <c r="A25" s="481">
        <v>1990</v>
      </c>
      <c r="B25" s="481"/>
      <c r="C25" s="522">
        <v>300.3</v>
      </c>
      <c r="D25" s="522">
        <v>128.69999999999999</v>
      </c>
      <c r="E25" s="522">
        <v>336</v>
      </c>
      <c r="F25" s="522">
        <v>144</v>
      </c>
      <c r="G25" s="522">
        <v>75</v>
      </c>
      <c r="H25" s="522">
        <v>21</v>
      </c>
      <c r="I25" s="522">
        <v>25</v>
      </c>
      <c r="J25" s="522">
        <v>11</v>
      </c>
      <c r="K25" s="522">
        <v>0</v>
      </c>
      <c r="L25" s="522">
        <v>0</v>
      </c>
      <c r="M25" s="522">
        <v>736.3</v>
      </c>
      <c r="N25" s="522">
        <v>304.7</v>
      </c>
      <c r="O25" s="522"/>
      <c r="P25" s="522">
        <v>24.956000000000003</v>
      </c>
      <c r="Q25" s="522">
        <v>43.043999999999997</v>
      </c>
      <c r="R25" s="522">
        <v>29.118000000000002</v>
      </c>
      <c r="S25" s="522">
        <v>16.882000000000001</v>
      </c>
      <c r="T25" s="522">
        <v>54.074000000000005</v>
      </c>
      <c r="U25" s="522">
        <v>59.926000000000002</v>
      </c>
      <c r="V25" s="522">
        <f t="shared" si="0"/>
        <v>790.37399999999991</v>
      </c>
      <c r="W25" s="522">
        <f t="shared" si="0"/>
        <v>364.62599999999998</v>
      </c>
    </row>
    <row r="26" spans="1:23" ht="12" customHeight="1" x14ac:dyDescent="0.2">
      <c r="A26" s="481">
        <v>1991</v>
      </c>
      <c r="B26" s="481"/>
      <c r="C26" s="482">
        <v>314</v>
      </c>
      <c r="D26" s="482">
        <v>55.2</v>
      </c>
      <c r="E26" s="482">
        <v>331</v>
      </c>
      <c r="F26" s="482">
        <v>63</v>
      </c>
      <c r="G26" s="482">
        <v>56</v>
      </c>
      <c r="H26" s="482">
        <v>21</v>
      </c>
      <c r="I26" s="482">
        <v>64</v>
      </c>
      <c r="J26" s="482">
        <v>14</v>
      </c>
      <c r="K26" s="482">
        <v>0</v>
      </c>
      <c r="L26" s="482">
        <v>0</v>
      </c>
      <c r="M26" s="522">
        <v>765</v>
      </c>
      <c r="N26" s="522">
        <v>153.19999999999999</v>
      </c>
      <c r="O26" s="523"/>
      <c r="P26" s="482">
        <v>33</v>
      </c>
      <c r="Q26" s="482">
        <v>8</v>
      </c>
      <c r="R26" s="482">
        <v>32.020999999999994</v>
      </c>
      <c r="S26" s="482">
        <v>8.9789999999999992</v>
      </c>
      <c r="T26" s="522">
        <v>65.020999999999987</v>
      </c>
      <c r="U26" s="522">
        <v>16.978999999999999</v>
      </c>
      <c r="V26" s="522">
        <f t="shared" si="0"/>
        <v>830.02099999999996</v>
      </c>
      <c r="W26" s="522">
        <f t="shared" si="0"/>
        <v>170.17899999999997</v>
      </c>
    </row>
    <row r="27" spans="1:23" ht="12" customHeight="1" x14ac:dyDescent="0.2">
      <c r="A27" s="481">
        <v>1992</v>
      </c>
      <c r="B27" s="481"/>
      <c r="C27" s="482">
        <v>402.05</v>
      </c>
      <c r="D27" s="482">
        <v>532.95000000000005</v>
      </c>
      <c r="E27" s="482">
        <v>215</v>
      </c>
      <c r="F27" s="482">
        <v>40</v>
      </c>
      <c r="G27" s="482">
        <v>51</v>
      </c>
      <c r="H27" s="482">
        <v>81</v>
      </c>
      <c r="I27" s="482">
        <v>426</v>
      </c>
      <c r="J27" s="482">
        <v>192</v>
      </c>
      <c r="K27" s="482">
        <v>0</v>
      </c>
      <c r="L27" s="482">
        <v>0</v>
      </c>
      <c r="M27" s="522">
        <v>1094.05</v>
      </c>
      <c r="N27" s="522">
        <v>845.95</v>
      </c>
      <c r="O27" s="523"/>
      <c r="P27" s="482">
        <v>264</v>
      </c>
      <c r="Q27" s="482">
        <v>446</v>
      </c>
      <c r="R27" s="482">
        <v>122.91199999999999</v>
      </c>
      <c r="S27" s="482">
        <v>245.08799999999997</v>
      </c>
      <c r="T27" s="522">
        <v>386.91199999999998</v>
      </c>
      <c r="U27" s="522">
        <v>691.08799999999997</v>
      </c>
      <c r="V27" s="522">
        <f t="shared" si="0"/>
        <v>1480.962</v>
      </c>
      <c r="W27" s="522">
        <f t="shared" si="0"/>
        <v>1537.038</v>
      </c>
    </row>
    <row r="28" spans="1:23" ht="12" customHeight="1" x14ac:dyDescent="0.2">
      <c r="A28" s="481">
        <v>1993</v>
      </c>
      <c r="B28" s="481"/>
      <c r="C28" s="482">
        <v>714.96</v>
      </c>
      <c r="D28" s="482">
        <v>278.04000000000002</v>
      </c>
      <c r="E28" s="482">
        <v>533</v>
      </c>
      <c r="F28" s="482">
        <v>144</v>
      </c>
      <c r="G28" s="482">
        <v>330</v>
      </c>
      <c r="H28" s="482">
        <v>141</v>
      </c>
      <c r="I28" s="482">
        <v>1081</v>
      </c>
      <c r="J28" s="482">
        <v>188</v>
      </c>
      <c r="K28" s="482">
        <v>0</v>
      </c>
      <c r="L28" s="482">
        <v>0</v>
      </c>
      <c r="M28" s="522">
        <v>2658.96</v>
      </c>
      <c r="N28" s="522">
        <v>751.04</v>
      </c>
      <c r="O28" s="523"/>
      <c r="P28" s="482">
        <v>1542</v>
      </c>
      <c r="Q28" s="482">
        <v>622</v>
      </c>
      <c r="R28" s="482">
        <v>233.94800000000004</v>
      </c>
      <c r="S28" s="482">
        <v>175.05199999999999</v>
      </c>
      <c r="T28" s="522">
        <v>1775.9480000000001</v>
      </c>
      <c r="U28" s="522">
        <v>797.05200000000002</v>
      </c>
      <c r="V28" s="522">
        <f t="shared" si="0"/>
        <v>4434.9080000000004</v>
      </c>
      <c r="W28" s="522">
        <f t="shared" si="0"/>
        <v>1548.0920000000001</v>
      </c>
    </row>
    <row r="29" spans="1:23" ht="12" customHeight="1" x14ac:dyDescent="0.2">
      <c r="A29" s="481">
        <v>1994</v>
      </c>
      <c r="B29" s="481"/>
      <c r="C29" s="482">
        <v>1027.54</v>
      </c>
      <c r="D29" s="482">
        <v>210.46</v>
      </c>
      <c r="E29" s="482">
        <v>860</v>
      </c>
      <c r="F29" s="482">
        <v>171</v>
      </c>
      <c r="G29" s="482">
        <v>367</v>
      </c>
      <c r="H29" s="482">
        <v>139</v>
      </c>
      <c r="I29" s="482">
        <v>1913</v>
      </c>
      <c r="J29" s="482">
        <v>733</v>
      </c>
      <c r="K29" s="482">
        <v>0</v>
      </c>
      <c r="L29" s="482">
        <v>0</v>
      </c>
      <c r="M29" s="522">
        <v>4167.54</v>
      </c>
      <c r="N29" s="522">
        <v>1253.46</v>
      </c>
      <c r="O29" s="523"/>
      <c r="P29" s="482">
        <v>1168</v>
      </c>
      <c r="Q29" s="482">
        <v>751</v>
      </c>
      <c r="R29" s="482">
        <v>496.96100000000001</v>
      </c>
      <c r="S29" s="482">
        <v>446.03899999999999</v>
      </c>
      <c r="T29" s="522">
        <v>1664.961</v>
      </c>
      <c r="U29" s="522">
        <v>1197.039</v>
      </c>
      <c r="V29" s="522">
        <f t="shared" si="0"/>
        <v>5832.5010000000002</v>
      </c>
      <c r="W29" s="522">
        <f t="shared" si="0"/>
        <v>2450.4989999999998</v>
      </c>
    </row>
    <row r="30" spans="1:23" ht="12" customHeight="1" x14ac:dyDescent="0.2">
      <c r="A30" s="481">
        <v>1995</v>
      </c>
      <c r="B30" s="481"/>
      <c r="C30" s="482">
        <v>1864.9</v>
      </c>
      <c r="D30" s="482">
        <v>329.1</v>
      </c>
      <c r="E30" s="482">
        <v>421</v>
      </c>
      <c r="F30" s="482">
        <v>198</v>
      </c>
      <c r="G30" s="482">
        <v>514</v>
      </c>
      <c r="H30" s="482">
        <v>313</v>
      </c>
      <c r="I30" s="482">
        <v>1645</v>
      </c>
      <c r="J30" s="482">
        <v>675</v>
      </c>
      <c r="K30" s="482">
        <v>0</v>
      </c>
      <c r="L30" s="482">
        <v>0</v>
      </c>
      <c r="M30" s="522">
        <v>4444.8999999999996</v>
      </c>
      <c r="N30" s="522">
        <v>1515.1</v>
      </c>
      <c r="O30" s="523"/>
      <c r="P30" s="482">
        <v>2378</v>
      </c>
      <c r="Q30" s="482">
        <v>945</v>
      </c>
      <c r="R30" s="482">
        <v>311.23400000000004</v>
      </c>
      <c r="S30" s="482">
        <v>290.76599999999996</v>
      </c>
      <c r="T30" s="522">
        <v>2689.2339999999999</v>
      </c>
      <c r="U30" s="522">
        <v>1235.7660000000001</v>
      </c>
      <c r="V30" s="522">
        <f t="shared" si="0"/>
        <v>7134.134</v>
      </c>
      <c r="W30" s="522">
        <f t="shared" si="0"/>
        <v>2750.866</v>
      </c>
    </row>
    <row r="31" spans="1:23" ht="12" customHeight="1" x14ac:dyDescent="0.2">
      <c r="A31" s="481">
        <v>1996</v>
      </c>
      <c r="B31" s="481"/>
      <c r="C31" s="482">
        <v>2275.92</v>
      </c>
      <c r="D31" s="482">
        <v>1648.08</v>
      </c>
      <c r="E31" s="482">
        <v>69</v>
      </c>
      <c r="F31" s="482">
        <v>99</v>
      </c>
      <c r="G31" s="482">
        <v>1400</v>
      </c>
      <c r="H31" s="482">
        <v>2962</v>
      </c>
      <c r="I31" s="482">
        <v>2021</v>
      </c>
      <c r="J31" s="482">
        <v>1270</v>
      </c>
      <c r="K31" s="482">
        <v>0</v>
      </c>
      <c r="L31" s="482">
        <v>0</v>
      </c>
      <c r="M31" s="522">
        <v>5765.92</v>
      </c>
      <c r="N31" s="522">
        <v>5979.08</v>
      </c>
      <c r="O31" s="482"/>
      <c r="P31" s="482">
        <v>1828</v>
      </c>
      <c r="Q31" s="482">
        <v>2055</v>
      </c>
      <c r="R31" s="482">
        <v>394.78600000000006</v>
      </c>
      <c r="S31" s="482">
        <v>746.21400000000006</v>
      </c>
      <c r="T31" s="522">
        <v>2222.7860000000001</v>
      </c>
      <c r="U31" s="522">
        <v>2801.2139999999999</v>
      </c>
      <c r="V31" s="522">
        <f t="shared" si="0"/>
        <v>7988.7060000000001</v>
      </c>
      <c r="W31" s="522">
        <f t="shared" si="0"/>
        <v>8780.2939999999999</v>
      </c>
    </row>
    <row r="32" spans="1:23" ht="12" customHeight="1" x14ac:dyDescent="0.2">
      <c r="A32" s="481">
        <v>1997</v>
      </c>
      <c r="B32" s="481"/>
      <c r="C32" s="482">
        <v>3423.33</v>
      </c>
      <c r="D32" s="482">
        <v>257.67</v>
      </c>
      <c r="E32" s="482">
        <v>5225</v>
      </c>
      <c r="F32" s="482">
        <v>363</v>
      </c>
      <c r="G32" s="482">
        <v>6689</v>
      </c>
      <c r="H32" s="482">
        <v>457</v>
      </c>
      <c r="I32" s="482">
        <v>2646</v>
      </c>
      <c r="J32" s="482">
        <v>68</v>
      </c>
      <c r="K32" s="482">
        <v>0</v>
      </c>
      <c r="L32" s="482">
        <v>0</v>
      </c>
      <c r="M32" s="522">
        <v>17983.330000000002</v>
      </c>
      <c r="N32" s="522">
        <v>1145.67</v>
      </c>
      <c r="O32" s="482"/>
      <c r="P32" s="482">
        <v>6305</v>
      </c>
      <c r="Q32" s="482">
        <v>189</v>
      </c>
      <c r="R32" s="482">
        <v>838.15599999999995</v>
      </c>
      <c r="S32" s="482">
        <v>107.84400000000001</v>
      </c>
      <c r="T32" s="522">
        <v>7143.1559999999999</v>
      </c>
      <c r="U32" s="522">
        <v>296.84399999999999</v>
      </c>
      <c r="V32" s="522">
        <f t="shared" si="0"/>
        <v>25126.486000000001</v>
      </c>
      <c r="W32" s="522">
        <f t="shared" si="0"/>
        <v>1442.5140000000001</v>
      </c>
    </row>
    <row r="33" spans="1:23" ht="12" customHeight="1" x14ac:dyDescent="0.2">
      <c r="A33" s="481">
        <v>1998</v>
      </c>
      <c r="B33" s="481"/>
      <c r="C33" s="482">
        <v>3153.6</v>
      </c>
      <c r="D33" s="482">
        <v>788.4</v>
      </c>
      <c r="E33" s="482">
        <v>1892</v>
      </c>
      <c r="F33" s="482">
        <v>1195</v>
      </c>
      <c r="G33" s="482">
        <v>5809</v>
      </c>
      <c r="H33" s="482">
        <v>3101</v>
      </c>
      <c r="I33" s="482">
        <v>2120</v>
      </c>
      <c r="J33" s="482">
        <v>1172</v>
      </c>
      <c r="K33" s="482">
        <v>0</v>
      </c>
      <c r="L33" s="482">
        <v>0</v>
      </c>
      <c r="M33" s="522">
        <v>12974.6</v>
      </c>
      <c r="N33" s="522">
        <v>6256.4</v>
      </c>
      <c r="O33" s="482"/>
      <c r="P33" s="482">
        <v>2686</v>
      </c>
      <c r="Q33" s="482">
        <v>585</v>
      </c>
      <c r="R33" s="482">
        <v>346.76600000000002</v>
      </c>
      <c r="S33" s="482">
        <v>452.23400000000004</v>
      </c>
      <c r="T33" s="522">
        <v>3032.7660000000001</v>
      </c>
      <c r="U33" s="522">
        <v>1037.2339999999999</v>
      </c>
      <c r="V33" s="522">
        <f t="shared" si="0"/>
        <v>16007.366</v>
      </c>
      <c r="W33" s="522">
        <f t="shared" si="0"/>
        <v>7293.634</v>
      </c>
    </row>
    <row r="34" spans="1:23" ht="12" customHeight="1" x14ac:dyDescent="0.2">
      <c r="A34" s="481">
        <v>1999</v>
      </c>
      <c r="B34" s="481"/>
      <c r="C34" s="482">
        <v>1242.5999999999999</v>
      </c>
      <c r="D34" s="482">
        <v>937.4</v>
      </c>
      <c r="E34" s="482">
        <v>2479</v>
      </c>
      <c r="F34" s="482">
        <v>1870</v>
      </c>
      <c r="G34" s="482">
        <v>4898</v>
      </c>
      <c r="H34" s="482">
        <v>3334</v>
      </c>
      <c r="I34" s="482">
        <v>2087</v>
      </c>
      <c r="J34" s="482">
        <v>1042</v>
      </c>
      <c r="K34" s="482">
        <v>0</v>
      </c>
      <c r="L34" s="482">
        <v>0</v>
      </c>
      <c r="M34" s="522">
        <v>10706.6</v>
      </c>
      <c r="N34" s="522">
        <v>7183.4</v>
      </c>
      <c r="O34" s="482"/>
      <c r="P34" s="482">
        <v>1611</v>
      </c>
      <c r="Q34" s="482">
        <v>1542</v>
      </c>
      <c r="R34" s="482">
        <v>649.88900000000001</v>
      </c>
      <c r="S34" s="482">
        <v>987.11099999999999</v>
      </c>
      <c r="T34" s="522">
        <v>2260.8890000000001</v>
      </c>
      <c r="U34" s="522">
        <v>2529.1109999999999</v>
      </c>
      <c r="V34" s="522">
        <f t="shared" si="0"/>
        <v>12967.489000000001</v>
      </c>
      <c r="W34" s="522">
        <f t="shared" si="0"/>
        <v>9712.5109999999986</v>
      </c>
    </row>
    <row r="35" spans="1:23" ht="12" customHeight="1" x14ac:dyDescent="0.2">
      <c r="A35" s="481">
        <v>2000</v>
      </c>
      <c r="B35" s="481"/>
      <c r="C35" s="482">
        <v>1576.17</v>
      </c>
      <c r="D35" s="482">
        <v>322.83</v>
      </c>
      <c r="E35" s="482">
        <v>8014</v>
      </c>
      <c r="F35" s="482">
        <v>484</v>
      </c>
      <c r="G35" s="482">
        <v>16926</v>
      </c>
      <c r="H35" s="482">
        <v>947</v>
      </c>
      <c r="I35" s="482">
        <v>10318</v>
      </c>
      <c r="J35" s="482">
        <v>812</v>
      </c>
      <c r="K35" s="482">
        <v>0</v>
      </c>
      <c r="L35" s="482">
        <v>0</v>
      </c>
      <c r="M35" s="522">
        <v>36834.17</v>
      </c>
      <c r="N35" s="522">
        <v>2565.83</v>
      </c>
      <c r="O35" s="482"/>
      <c r="P35" s="482">
        <v>4637</v>
      </c>
      <c r="Q35" s="482">
        <v>887</v>
      </c>
      <c r="R35" s="482">
        <v>1615.18</v>
      </c>
      <c r="S35" s="482">
        <v>330.82</v>
      </c>
      <c r="T35" s="522">
        <v>6252.18</v>
      </c>
      <c r="U35" s="522">
        <v>1217.82</v>
      </c>
      <c r="V35" s="522">
        <f t="shared" si="0"/>
        <v>43086.35</v>
      </c>
      <c r="W35" s="522">
        <f t="shared" si="0"/>
        <v>3783.6499999999996</v>
      </c>
    </row>
    <row r="36" spans="1:23" ht="12" customHeight="1" x14ac:dyDescent="0.2">
      <c r="A36" s="481">
        <v>2001</v>
      </c>
      <c r="B36" s="481"/>
      <c r="C36" s="482">
        <v>1755.38</v>
      </c>
      <c r="D36" s="482">
        <v>466.62</v>
      </c>
      <c r="E36" s="482">
        <v>6140</v>
      </c>
      <c r="F36" s="482">
        <v>719</v>
      </c>
      <c r="G36" s="482">
        <v>7852</v>
      </c>
      <c r="H36" s="482">
        <v>1369</v>
      </c>
      <c r="I36" s="482">
        <v>8084</v>
      </c>
      <c r="J36" s="482">
        <v>1133</v>
      </c>
      <c r="K36" s="482">
        <v>0</v>
      </c>
      <c r="L36" s="482">
        <v>0</v>
      </c>
      <c r="M36" s="522">
        <v>23831.38</v>
      </c>
      <c r="N36" s="522">
        <v>3687.62</v>
      </c>
      <c r="O36" s="482"/>
      <c r="P36" s="482">
        <v>4467</v>
      </c>
      <c r="Q36" s="482">
        <v>1427</v>
      </c>
      <c r="R36" s="482">
        <v>1137</v>
      </c>
      <c r="S36" s="482">
        <v>523</v>
      </c>
      <c r="T36" s="522">
        <v>5604</v>
      </c>
      <c r="U36" s="522">
        <v>1950</v>
      </c>
      <c r="V36" s="522">
        <f t="shared" si="0"/>
        <v>29435.38</v>
      </c>
      <c r="W36" s="522">
        <f t="shared" si="0"/>
        <v>5637.62</v>
      </c>
    </row>
    <row r="37" spans="1:23" ht="12" customHeight="1" x14ac:dyDescent="0.2">
      <c r="A37" s="481">
        <v>2002</v>
      </c>
      <c r="B37" s="481"/>
      <c r="C37" s="482">
        <v>2243.6</v>
      </c>
      <c r="D37" s="482">
        <v>596.4</v>
      </c>
      <c r="E37" s="482">
        <v>5848</v>
      </c>
      <c r="F37" s="482">
        <v>952</v>
      </c>
      <c r="G37" s="482">
        <v>6192</v>
      </c>
      <c r="H37" s="482">
        <v>1008</v>
      </c>
      <c r="I37" s="482">
        <v>7568</v>
      </c>
      <c r="J37" s="482">
        <v>1232</v>
      </c>
      <c r="K37" s="482">
        <v>0</v>
      </c>
      <c r="L37" s="482">
        <v>0</v>
      </c>
      <c r="M37" s="522">
        <v>21851.599999999999</v>
      </c>
      <c r="N37" s="522">
        <v>3788.4</v>
      </c>
      <c r="O37" s="482"/>
      <c r="P37" s="482">
        <v>5800</v>
      </c>
      <c r="Q37" s="482">
        <v>2119</v>
      </c>
      <c r="R37" s="482">
        <v>1250</v>
      </c>
      <c r="S37" s="482">
        <v>588</v>
      </c>
      <c r="T37" s="522">
        <v>7050</v>
      </c>
      <c r="U37" s="522">
        <v>2707</v>
      </c>
      <c r="V37" s="522">
        <f t="shared" si="0"/>
        <v>28901.599999999999</v>
      </c>
      <c r="W37" s="522">
        <f t="shared" si="0"/>
        <v>6495.4</v>
      </c>
    </row>
    <row r="38" spans="1:23" ht="12" customHeight="1" x14ac:dyDescent="0.2">
      <c r="A38" s="481">
        <v>2003</v>
      </c>
      <c r="B38" s="481"/>
      <c r="C38" s="482">
        <v>1571</v>
      </c>
      <c r="D38" s="482">
        <v>551.98</v>
      </c>
      <c r="E38" s="482">
        <v>6707</v>
      </c>
      <c r="F38" s="482">
        <v>889</v>
      </c>
      <c r="G38" s="482">
        <v>2620</v>
      </c>
      <c r="H38" s="482">
        <v>234</v>
      </c>
      <c r="I38" s="482">
        <v>3621</v>
      </c>
      <c r="J38" s="482">
        <v>489</v>
      </c>
      <c r="K38" s="482">
        <v>0</v>
      </c>
      <c r="L38" s="482">
        <v>0</v>
      </c>
      <c r="M38" s="522">
        <v>14519</v>
      </c>
      <c r="N38" s="522">
        <v>2163.98</v>
      </c>
      <c r="O38" s="482"/>
      <c r="P38" s="482">
        <v>5108</v>
      </c>
      <c r="Q38" s="482">
        <v>3009</v>
      </c>
      <c r="R38" s="482">
        <v>392</v>
      </c>
      <c r="S38" s="482">
        <v>157</v>
      </c>
      <c r="T38" s="522">
        <v>5500</v>
      </c>
      <c r="U38" s="522">
        <v>3166</v>
      </c>
      <c r="V38" s="522">
        <f t="shared" si="0"/>
        <v>20019</v>
      </c>
      <c r="W38" s="522">
        <f t="shared" si="0"/>
        <v>5329.98</v>
      </c>
    </row>
    <row r="39" spans="1:23" ht="12" customHeight="1" x14ac:dyDescent="0.2">
      <c r="A39" s="481">
        <v>2004</v>
      </c>
      <c r="B39" s="481"/>
      <c r="C39" s="482">
        <v>1175</v>
      </c>
      <c r="D39" s="482">
        <v>413</v>
      </c>
      <c r="E39" s="482">
        <v>2848</v>
      </c>
      <c r="F39" s="482">
        <v>1220</v>
      </c>
      <c r="G39" s="482">
        <v>1029.42</v>
      </c>
      <c r="H39" s="482">
        <v>604.58000000000004</v>
      </c>
      <c r="I39" s="482">
        <v>2197.44</v>
      </c>
      <c r="J39" s="482">
        <v>1072.56</v>
      </c>
      <c r="K39" s="482">
        <v>0</v>
      </c>
      <c r="L39" s="482">
        <v>0</v>
      </c>
      <c r="M39" s="522">
        <v>7249.8600000000006</v>
      </c>
      <c r="N39" s="522">
        <v>3310.14</v>
      </c>
      <c r="O39" s="482"/>
      <c r="P39" s="482">
        <v>5477</v>
      </c>
      <c r="Q39" s="482">
        <v>4879</v>
      </c>
      <c r="R39" s="482">
        <v>456</v>
      </c>
      <c r="S39" s="482">
        <v>594</v>
      </c>
      <c r="T39" s="522">
        <v>5933</v>
      </c>
      <c r="U39" s="522">
        <v>5473</v>
      </c>
      <c r="V39" s="522">
        <f t="shared" si="0"/>
        <v>13182.86</v>
      </c>
      <c r="W39" s="522">
        <f t="shared" si="0"/>
        <v>8783.14</v>
      </c>
    </row>
    <row r="40" spans="1:23" ht="12" customHeight="1" x14ac:dyDescent="0.2">
      <c r="A40" s="481">
        <v>2005</v>
      </c>
      <c r="B40" s="481"/>
      <c r="C40" s="482">
        <v>9574</v>
      </c>
      <c r="D40" s="482">
        <v>832</v>
      </c>
      <c r="E40" s="482">
        <v>2984</v>
      </c>
      <c r="F40" s="482">
        <v>332</v>
      </c>
      <c r="G40" s="482">
        <v>647</v>
      </c>
      <c r="H40" s="482">
        <v>72</v>
      </c>
      <c r="I40" s="482">
        <v>1900</v>
      </c>
      <c r="J40" s="482">
        <v>211</v>
      </c>
      <c r="K40" s="482">
        <v>738</v>
      </c>
      <c r="L40" s="482">
        <v>130</v>
      </c>
      <c r="M40" s="522">
        <v>15843</v>
      </c>
      <c r="N40" s="522">
        <v>1577</v>
      </c>
      <c r="O40" s="482"/>
      <c r="P40" s="482">
        <v>5035</v>
      </c>
      <c r="Q40" s="482">
        <v>528</v>
      </c>
      <c r="R40" s="482">
        <v>346</v>
      </c>
      <c r="S40" s="482">
        <v>75</v>
      </c>
      <c r="T40" s="522">
        <v>5381</v>
      </c>
      <c r="U40" s="522">
        <v>603</v>
      </c>
      <c r="V40" s="522">
        <f t="shared" si="0"/>
        <v>21224</v>
      </c>
      <c r="W40" s="522">
        <f t="shared" si="0"/>
        <v>2180</v>
      </c>
    </row>
    <row r="41" spans="1:23" ht="12" customHeight="1" x14ac:dyDescent="0.2">
      <c r="A41" s="481">
        <v>2006</v>
      </c>
      <c r="B41" s="481"/>
      <c r="C41" s="482">
        <v>1555</v>
      </c>
      <c r="D41" s="482">
        <v>177</v>
      </c>
      <c r="E41" s="482">
        <v>1718</v>
      </c>
      <c r="F41" s="482">
        <v>205</v>
      </c>
      <c r="G41" s="482">
        <v>457</v>
      </c>
      <c r="H41" s="482">
        <v>105</v>
      </c>
      <c r="I41" s="482">
        <v>1262</v>
      </c>
      <c r="J41" s="482">
        <v>167</v>
      </c>
      <c r="K41" s="482">
        <v>630</v>
      </c>
      <c r="L41" s="482">
        <v>15</v>
      </c>
      <c r="M41" s="522">
        <v>5622</v>
      </c>
      <c r="N41" s="522">
        <v>669</v>
      </c>
      <c r="O41" s="482"/>
      <c r="P41" s="482">
        <v>2801</v>
      </c>
      <c r="Q41" s="482">
        <v>1338</v>
      </c>
      <c r="R41" s="482">
        <v>130</v>
      </c>
      <c r="S41" s="482">
        <v>20</v>
      </c>
      <c r="T41" s="522">
        <v>2931</v>
      </c>
      <c r="U41" s="522">
        <v>1358</v>
      </c>
      <c r="V41" s="522">
        <f t="shared" si="0"/>
        <v>8553</v>
      </c>
      <c r="W41" s="522">
        <f t="shared" si="0"/>
        <v>2027</v>
      </c>
    </row>
    <row r="42" spans="1:23" ht="12" customHeight="1" x14ac:dyDescent="0.2">
      <c r="A42" s="481">
        <v>2007</v>
      </c>
      <c r="B42" s="481"/>
      <c r="C42" s="482">
        <v>461</v>
      </c>
      <c r="D42" s="482">
        <v>9</v>
      </c>
      <c r="E42" s="482">
        <v>368</v>
      </c>
      <c r="F42" s="482">
        <v>75</v>
      </c>
      <c r="G42" s="482">
        <v>193</v>
      </c>
      <c r="H42" s="482">
        <v>31</v>
      </c>
      <c r="I42" s="482">
        <v>446</v>
      </c>
      <c r="J42" s="482">
        <v>49</v>
      </c>
      <c r="K42" s="482">
        <v>53</v>
      </c>
      <c r="L42" s="482">
        <v>0</v>
      </c>
      <c r="M42" s="522">
        <v>1521</v>
      </c>
      <c r="N42" s="522">
        <v>164</v>
      </c>
      <c r="O42" s="482"/>
      <c r="P42" s="482">
        <v>1004</v>
      </c>
      <c r="Q42" s="482">
        <v>40</v>
      </c>
      <c r="R42" s="482">
        <v>70</v>
      </c>
      <c r="S42" s="482">
        <v>9</v>
      </c>
      <c r="T42" s="522">
        <v>1074</v>
      </c>
      <c r="U42" s="522">
        <v>49</v>
      </c>
      <c r="V42" s="522">
        <f t="shared" si="0"/>
        <v>2595</v>
      </c>
      <c r="W42" s="522">
        <f t="shared" si="0"/>
        <v>213</v>
      </c>
    </row>
    <row r="43" spans="1:23" ht="12" customHeight="1" x14ac:dyDescent="0.2">
      <c r="A43" s="481">
        <v>2008</v>
      </c>
      <c r="B43" s="481"/>
      <c r="C43" s="482">
        <v>83</v>
      </c>
      <c r="D43" s="482">
        <v>90</v>
      </c>
      <c r="E43" s="482">
        <v>1253</v>
      </c>
      <c r="F43" s="482">
        <v>139</v>
      </c>
      <c r="G43" s="482">
        <v>358</v>
      </c>
      <c r="H43" s="482">
        <v>14</v>
      </c>
      <c r="I43" s="482">
        <v>316</v>
      </c>
      <c r="J43" s="482">
        <v>73</v>
      </c>
      <c r="K43" s="482">
        <v>0</v>
      </c>
      <c r="L43" s="482">
        <v>0</v>
      </c>
      <c r="M43" s="522">
        <v>2010</v>
      </c>
      <c r="N43" s="522">
        <v>316</v>
      </c>
      <c r="O43" s="482"/>
      <c r="P43" s="482">
        <v>116</v>
      </c>
      <c r="Q43" s="482">
        <v>123</v>
      </c>
      <c r="R43" s="482">
        <v>39</v>
      </c>
      <c r="S43" s="482">
        <v>37</v>
      </c>
      <c r="T43" s="522">
        <v>155</v>
      </c>
      <c r="U43" s="522">
        <v>160</v>
      </c>
      <c r="V43" s="522">
        <f t="shared" si="0"/>
        <v>2165</v>
      </c>
      <c r="W43" s="522">
        <f t="shared" si="0"/>
        <v>476</v>
      </c>
    </row>
    <row r="44" spans="1:23" ht="12" customHeight="1" x14ac:dyDescent="0.2">
      <c r="A44" s="481">
        <v>2009</v>
      </c>
      <c r="B44" s="481"/>
      <c r="C44" s="482">
        <v>320</v>
      </c>
      <c r="D44" s="482">
        <v>360</v>
      </c>
      <c r="E44" s="482">
        <v>554</v>
      </c>
      <c r="F44" s="482">
        <v>194</v>
      </c>
      <c r="G44" s="482">
        <v>130</v>
      </c>
      <c r="H44" s="482">
        <v>70</v>
      </c>
      <c r="I44" s="482">
        <v>390</v>
      </c>
      <c r="J44" s="482">
        <v>64</v>
      </c>
      <c r="K44" s="482">
        <v>0</v>
      </c>
      <c r="L44" s="482">
        <v>0</v>
      </c>
      <c r="M44" s="522">
        <v>1394</v>
      </c>
      <c r="N44" s="522">
        <v>688</v>
      </c>
      <c r="O44" s="482"/>
      <c r="P44" s="482">
        <v>730</v>
      </c>
      <c r="Q44" s="482">
        <v>823</v>
      </c>
      <c r="R44" s="482">
        <v>109</v>
      </c>
      <c r="S44" s="482">
        <v>137</v>
      </c>
      <c r="T44" s="522">
        <v>839</v>
      </c>
      <c r="U44" s="522">
        <v>960</v>
      </c>
      <c r="V44" s="522">
        <f t="shared" si="0"/>
        <v>2233</v>
      </c>
      <c r="W44" s="522">
        <f t="shared" si="0"/>
        <v>1648</v>
      </c>
    </row>
    <row r="45" spans="1:23" s="526" customFormat="1" ht="12" customHeight="1" x14ac:dyDescent="0.2">
      <c r="A45" s="524">
        <v>2010</v>
      </c>
      <c r="B45" s="524"/>
      <c r="C45" s="525">
        <v>1640</v>
      </c>
      <c r="D45" s="525">
        <v>280</v>
      </c>
      <c r="E45" s="525">
        <v>793</v>
      </c>
      <c r="F45" s="525">
        <v>293</v>
      </c>
      <c r="G45" s="525">
        <v>329</v>
      </c>
      <c r="H45" s="525">
        <v>211</v>
      </c>
      <c r="I45" s="525">
        <v>501</v>
      </c>
      <c r="J45" s="525">
        <v>150</v>
      </c>
      <c r="K45" s="525">
        <v>740</v>
      </c>
      <c r="L45" s="525">
        <v>0</v>
      </c>
      <c r="M45" s="522">
        <v>4003</v>
      </c>
      <c r="N45" s="522">
        <v>934</v>
      </c>
      <c r="O45" s="525"/>
      <c r="P45" s="525">
        <v>3543</v>
      </c>
      <c r="Q45" s="525">
        <v>1733</v>
      </c>
      <c r="R45" s="482">
        <v>115</v>
      </c>
      <c r="S45" s="482">
        <v>31</v>
      </c>
      <c r="T45" s="522">
        <v>3658</v>
      </c>
      <c r="U45" s="522">
        <v>1764</v>
      </c>
      <c r="V45" s="522">
        <f t="shared" si="0"/>
        <v>7661</v>
      </c>
      <c r="W45" s="522">
        <f t="shared" si="0"/>
        <v>2698</v>
      </c>
    </row>
    <row r="46" spans="1:23" s="526" customFormat="1" ht="12" customHeight="1" x14ac:dyDescent="0.2">
      <c r="A46" s="524">
        <v>2011</v>
      </c>
      <c r="B46" s="524"/>
      <c r="C46" s="525">
        <v>705</v>
      </c>
      <c r="D46" s="525">
        <v>1962</v>
      </c>
      <c r="E46" s="525">
        <v>433</v>
      </c>
      <c r="F46" s="525">
        <v>630</v>
      </c>
      <c r="G46" s="525">
        <v>231</v>
      </c>
      <c r="H46" s="525">
        <v>647</v>
      </c>
      <c r="I46" s="525">
        <v>640</v>
      </c>
      <c r="J46" s="525">
        <v>975</v>
      </c>
      <c r="K46" s="525">
        <v>518</v>
      </c>
      <c r="L46" s="525">
        <v>0</v>
      </c>
      <c r="M46" s="522">
        <v>2527</v>
      </c>
      <c r="N46" s="522">
        <v>4214</v>
      </c>
      <c r="O46" s="525"/>
      <c r="P46" s="525">
        <v>2409</v>
      </c>
      <c r="Q46" s="525">
        <v>13513</v>
      </c>
      <c r="R46" s="482">
        <v>99</v>
      </c>
      <c r="S46" s="482">
        <v>338</v>
      </c>
      <c r="T46" s="522">
        <v>2508</v>
      </c>
      <c r="U46" s="522">
        <v>13851</v>
      </c>
      <c r="V46" s="522">
        <f t="shared" si="0"/>
        <v>5035</v>
      </c>
      <c r="W46" s="522">
        <f t="shared" si="0"/>
        <v>18065</v>
      </c>
    </row>
    <row r="47" spans="1:23" s="526" customFormat="1" ht="12" customHeight="1" x14ac:dyDescent="0.2">
      <c r="A47" s="524">
        <v>2012</v>
      </c>
      <c r="B47" s="524"/>
      <c r="C47" s="525">
        <v>3836</v>
      </c>
      <c r="D47" s="525">
        <v>1635</v>
      </c>
      <c r="E47" s="525">
        <v>3550</v>
      </c>
      <c r="F47" s="525">
        <v>456</v>
      </c>
      <c r="G47" s="525">
        <v>485</v>
      </c>
      <c r="H47" s="525">
        <v>298</v>
      </c>
      <c r="I47" s="525">
        <v>1947</v>
      </c>
      <c r="J47" s="525">
        <v>310</v>
      </c>
      <c r="K47" s="525">
        <v>1034</v>
      </c>
      <c r="L47" s="525">
        <v>149</v>
      </c>
      <c r="M47" s="522">
        <v>10852</v>
      </c>
      <c r="N47" s="522">
        <v>2848</v>
      </c>
      <c r="O47" s="525"/>
      <c r="P47" s="525">
        <v>4430</v>
      </c>
      <c r="Q47" s="525">
        <v>2190</v>
      </c>
      <c r="R47" s="482">
        <v>628</v>
      </c>
      <c r="S47" s="482">
        <v>372</v>
      </c>
      <c r="T47" s="522">
        <v>5058</v>
      </c>
      <c r="U47" s="522">
        <v>2562</v>
      </c>
      <c r="V47" s="522">
        <f t="shared" si="0"/>
        <v>15910</v>
      </c>
      <c r="W47" s="522">
        <f t="shared" si="0"/>
        <v>5410</v>
      </c>
    </row>
    <row r="48" spans="1:23" ht="12" customHeight="1" x14ac:dyDescent="0.2">
      <c r="A48" s="527">
        <v>2013</v>
      </c>
      <c r="B48" s="527"/>
      <c r="C48" s="525">
        <v>5806</v>
      </c>
      <c r="D48" s="525">
        <v>1265</v>
      </c>
      <c r="E48" s="525">
        <v>2562</v>
      </c>
      <c r="F48" s="525">
        <v>283</v>
      </c>
      <c r="G48" s="525">
        <v>1798</v>
      </c>
      <c r="H48" s="525">
        <v>128</v>
      </c>
      <c r="I48" s="525">
        <v>2673</v>
      </c>
      <c r="J48" s="525">
        <v>153</v>
      </c>
      <c r="K48" s="525">
        <v>0</v>
      </c>
      <c r="L48" s="525">
        <v>0</v>
      </c>
      <c r="M48" s="522">
        <v>12839</v>
      </c>
      <c r="N48" s="522">
        <v>1829</v>
      </c>
      <c r="O48" s="525"/>
      <c r="P48" s="525">
        <v>3698</v>
      </c>
      <c r="Q48" s="525">
        <v>1483</v>
      </c>
      <c r="R48" s="482">
        <v>918</v>
      </c>
      <c r="S48" s="482">
        <v>180</v>
      </c>
      <c r="T48" s="522">
        <v>4616</v>
      </c>
      <c r="U48" s="522">
        <v>1663</v>
      </c>
      <c r="V48" s="522">
        <f t="shared" si="0"/>
        <v>17455</v>
      </c>
      <c r="W48" s="522">
        <f t="shared" si="0"/>
        <v>3492</v>
      </c>
    </row>
    <row r="49" spans="1:31" ht="12" customHeight="1" x14ac:dyDescent="0.2">
      <c r="A49" s="527">
        <v>2014</v>
      </c>
      <c r="B49" s="527"/>
      <c r="C49" s="528">
        <v>1973</v>
      </c>
      <c r="D49" s="528">
        <v>1324</v>
      </c>
      <c r="E49" s="528">
        <v>1837</v>
      </c>
      <c r="F49" s="528">
        <v>1227</v>
      </c>
      <c r="G49" s="528">
        <v>150</v>
      </c>
      <c r="H49" s="528">
        <v>56</v>
      </c>
      <c r="I49" s="528">
        <v>611</v>
      </c>
      <c r="J49" s="528">
        <v>249</v>
      </c>
      <c r="K49" s="528">
        <v>401</v>
      </c>
      <c r="L49" s="529">
        <v>0</v>
      </c>
      <c r="M49" s="528">
        <v>4972</v>
      </c>
      <c r="N49" s="528">
        <v>2856</v>
      </c>
      <c r="O49" s="528"/>
      <c r="P49" s="528">
        <v>4417</v>
      </c>
      <c r="Q49" s="528">
        <v>4403</v>
      </c>
      <c r="R49" s="528">
        <v>229</v>
      </c>
      <c r="S49" s="528">
        <v>582</v>
      </c>
      <c r="T49" s="528">
        <v>4646</v>
      </c>
      <c r="U49" s="528">
        <v>4985</v>
      </c>
      <c r="V49" s="522">
        <f t="shared" ref="V49" si="1">M49+T49</f>
        <v>9618</v>
      </c>
      <c r="W49" s="522">
        <f t="shared" ref="W49" si="2">N49+U49</f>
        <v>7841</v>
      </c>
    </row>
    <row r="50" spans="1:31" ht="12" customHeight="1" x14ac:dyDescent="0.2">
      <c r="A50" s="527">
        <v>2015</v>
      </c>
      <c r="B50" s="527"/>
      <c r="C50" s="528">
        <v>3075</v>
      </c>
      <c r="D50" s="528">
        <v>1506</v>
      </c>
      <c r="E50" s="528">
        <v>4050</v>
      </c>
      <c r="F50" s="528">
        <v>2086</v>
      </c>
      <c r="G50" s="528">
        <v>42</v>
      </c>
      <c r="H50" s="528">
        <v>71</v>
      </c>
      <c r="I50" s="528">
        <v>860</v>
      </c>
      <c r="J50" s="528">
        <v>387</v>
      </c>
      <c r="K50" s="528">
        <v>193</v>
      </c>
      <c r="L50" s="529">
        <v>0</v>
      </c>
      <c r="M50" s="528">
        <v>8220</v>
      </c>
      <c r="N50" s="528">
        <v>4050</v>
      </c>
      <c r="O50" s="528"/>
      <c r="P50" s="528">
        <v>5170</v>
      </c>
      <c r="Q50" s="528">
        <v>3128</v>
      </c>
      <c r="R50" s="528">
        <v>556</v>
      </c>
      <c r="S50" s="528">
        <v>642</v>
      </c>
      <c r="T50" s="528">
        <v>5726</v>
      </c>
      <c r="U50" s="528">
        <v>3770</v>
      </c>
      <c r="V50" s="522">
        <v>13946</v>
      </c>
      <c r="W50" s="522">
        <v>7820</v>
      </c>
    </row>
    <row r="51" spans="1:31" ht="12" customHeight="1" x14ac:dyDescent="0.2">
      <c r="A51" s="527">
        <v>2016</v>
      </c>
      <c r="B51" s="527"/>
      <c r="C51" s="528">
        <v>1279</v>
      </c>
      <c r="D51" s="528">
        <v>705</v>
      </c>
      <c r="E51" s="528">
        <v>5231</v>
      </c>
      <c r="F51" s="528">
        <v>3961</v>
      </c>
      <c r="G51" s="528">
        <v>661</v>
      </c>
      <c r="H51" s="528">
        <v>696</v>
      </c>
      <c r="I51" s="528">
        <v>1232</v>
      </c>
      <c r="J51" s="528">
        <v>2099</v>
      </c>
      <c r="K51" s="528">
        <v>986</v>
      </c>
      <c r="L51" s="529">
        <v>262</v>
      </c>
      <c r="M51" s="528">
        <v>9389</v>
      </c>
      <c r="N51" s="528">
        <v>7723</v>
      </c>
      <c r="O51" s="528"/>
      <c r="P51" s="528">
        <v>3314</v>
      </c>
      <c r="Q51" s="528">
        <v>3573</v>
      </c>
      <c r="R51" s="528">
        <v>1995</v>
      </c>
      <c r="S51" s="528">
        <v>970</v>
      </c>
      <c r="T51" s="528">
        <v>5309</v>
      </c>
      <c r="U51" s="528">
        <v>4543</v>
      </c>
      <c r="V51" s="522">
        <v>14698</v>
      </c>
      <c r="W51" s="522">
        <v>12266</v>
      </c>
    </row>
    <row r="52" spans="1:31" ht="12" customHeight="1" x14ac:dyDescent="0.2">
      <c r="A52" s="527">
        <v>2017</v>
      </c>
      <c r="B52" s="527"/>
      <c r="C52" s="528">
        <v>4626</v>
      </c>
      <c r="D52" s="528">
        <v>1018</v>
      </c>
      <c r="E52" s="528">
        <v>2225</v>
      </c>
      <c r="F52" s="528">
        <v>1274</v>
      </c>
      <c r="G52" s="528">
        <v>690</v>
      </c>
      <c r="H52" s="528">
        <v>428</v>
      </c>
      <c r="I52" s="528">
        <v>2349</v>
      </c>
      <c r="J52" s="528">
        <v>832</v>
      </c>
      <c r="K52" s="528">
        <v>575</v>
      </c>
      <c r="L52" s="529">
        <v>95</v>
      </c>
      <c r="M52" s="528">
        <v>10465</v>
      </c>
      <c r="N52" s="528">
        <v>3647</v>
      </c>
      <c r="O52" s="528"/>
      <c r="P52" s="528">
        <v>4651</v>
      </c>
      <c r="Q52" s="528">
        <v>9668</v>
      </c>
      <c r="R52" s="528">
        <v>602</v>
      </c>
      <c r="S52" s="528">
        <v>1099</v>
      </c>
      <c r="T52" s="528">
        <v>5253</v>
      </c>
      <c r="U52" s="528">
        <v>10767</v>
      </c>
      <c r="V52" s="522">
        <v>15718</v>
      </c>
      <c r="W52" s="522">
        <v>14414</v>
      </c>
    </row>
    <row r="53" spans="1:31" ht="12" customHeight="1" x14ac:dyDescent="0.2">
      <c r="A53" s="527">
        <v>2018</v>
      </c>
      <c r="B53" s="527"/>
      <c r="C53" s="528">
        <v>6456</v>
      </c>
      <c r="D53" s="528">
        <v>3599</v>
      </c>
      <c r="E53" s="528">
        <v>2018</v>
      </c>
      <c r="F53" s="528">
        <v>359</v>
      </c>
      <c r="G53" s="528">
        <v>734</v>
      </c>
      <c r="H53" s="528">
        <v>343</v>
      </c>
      <c r="I53" s="528">
        <v>349</v>
      </c>
      <c r="J53" s="528">
        <v>529</v>
      </c>
      <c r="K53" s="528">
        <v>843</v>
      </c>
      <c r="L53" s="529">
        <v>158</v>
      </c>
      <c r="M53" s="528">
        <v>10400</v>
      </c>
      <c r="N53" s="528">
        <v>4988</v>
      </c>
      <c r="O53" s="528"/>
      <c r="P53" s="528">
        <v>4937</v>
      </c>
      <c r="Q53" s="528">
        <v>2483</v>
      </c>
      <c r="R53" s="528">
        <v>264</v>
      </c>
      <c r="S53" s="528">
        <v>639</v>
      </c>
      <c r="T53" s="528">
        <v>5201</v>
      </c>
      <c r="U53" s="528">
        <v>3122</v>
      </c>
      <c r="V53" s="522">
        <v>15601</v>
      </c>
      <c r="W53" s="522">
        <v>8110</v>
      </c>
    </row>
    <row r="54" spans="1:31" ht="12" customHeight="1" x14ac:dyDescent="0.2">
      <c r="A54" s="527">
        <v>2019</v>
      </c>
      <c r="B54" s="527"/>
      <c r="C54" s="528">
        <v>3325</v>
      </c>
      <c r="D54" s="528">
        <v>1042</v>
      </c>
      <c r="E54" s="528">
        <v>1221</v>
      </c>
      <c r="F54" s="528">
        <v>283</v>
      </c>
      <c r="G54" s="528">
        <v>828</v>
      </c>
      <c r="H54" s="528">
        <v>103</v>
      </c>
      <c r="I54" s="528">
        <v>1952</v>
      </c>
      <c r="J54" s="528">
        <v>259</v>
      </c>
      <c r="K54" s="528">
        <v>673</v>
      </c>
      <c r="L54" s="529">
        <v>0</v>
      </c>
      <c r="M54" s="528">
        <v>7999</v>
      </c>
      <c r="N54" s="528">
        <v>1687</v>
      </c>
      <c r="O54" s="528"/>
      <c r="P54" s="528">
        <v>5806</v>
      </c>
      <c r="Q54" s="528">
        <v>2697</v>
      </c>
      <c r="R54" s="528">
        <v>628</v>
      </c>
      <c r="S54" s="528">
        <v>339</v>
      </c>
      <c r="T54" s="528">
        <v>6434</v>
      </c>
      <c r="U54" s="528">
        <v>3036</v>
      </c>
      <c r="V54" s="522">
        <v>14433</v>
      </c>
      <c r="W54" s="522">
        <v>4723</v>
      </c>
    </row>
    <row r="55" spans="1:31" ht="12" customHeight="1" x14ac:dyDescent="0.2">
      <c r="A55" s="527">
        <v>2020</v>
      </c>
      <c r="B55" s="527"/>
      <c r="C55" s="528">
        <v>179</v>
      </c>
      <c r="D55" s="528">
        <v>422</v>
      </c>
      <c r="E55" s="528">
        <v>461</v>
      </c>
      <c r="F55" s="528">
        <v>80</v>
      </c>
      <c r="G55" s="528">
        <v>240</v>
      </c>
      <c r="H55" s="528">
        <v>31</v>
      </c>
      <c r="I55" s="528">
        <v>394</v>
      </c>
      <c r="J55" s="528">
        <v>32</v>
      </c>
      <c r="K55" s="529">
        <v>43</v>
      </c>
      <c r="L55" s="529">
        <v>0</v>
      </c>
      <c r="M55" s="528">
        <v>1317</v>
      </c>
      <c r="N55" s="528">
        <v>565</v>
      </c>
      <c r="O55" s="528"/>
      <c r="P55" s="528">
        <v>2141</v>
      </c>
      <c r="Q55" s="528">
        <v>1302</v>
      </c>
      <c r="R55" s="528">
        <v>141</v>
      </c>
      <c r="S55" s="528">
        <v>44</v>
      </c>
      <c r="T55" s="528">
        <v>2282</v>
      </c>
      <c r="U55" s="528">
        <v>1346</v>
      </c>
      <c r="V55" s="522">
        <v>3599</v>
      </c>
      <c r="W55" s="522">
        <v>1911</v>
      </c>
    </row>
    <row r="56" spans="1:31" ht="12" customHeight="1" x14ac:dyDescent="0.2">
      <c r="A56" s="527">
        <v>2021</v>
      </c>
      <c r="B56" s="527"/>
      <c r="C56" s="528">
        <v>258</v>
      </c>
      <c r="D56" s="528">
        <v>568</v>
      </c>
      <c r="E56" s="528">
        <v>1946</v>
      </c>
      <c r="F56" s="528">
        <v>2368</v>
      </c>
      <c r="G56" s="528">
        <v>138</v>
      </c>
      <c r="H56" s="528">
        <v>50</v>
      </c>
      <c r="I56" s="528">
        <v>287</v>
      </c>
      <c r="J56" s="528">
        <v>183</v>
      </c>
      <c r="K56" s="529">
        <v>833</v>
      </c>
      <c r="L56" s="529">
        <v>0</v>
      </c>
      <c r="M56" s="528">
        <v>3462</v>
      </c>
      <c r="N56" s="528">
        <v>3169</v>
      </c>
      <c r="O56" s="528"/>
      <c r="P56" s="528">
        <v>2116</v>
      </c>
      <c r="Q56" s="528">
        <v>2101</v>
      </c>
      <c r="R56" s="528">
        <v>57</v>
      </c>
      <c r="S56" s="528">
        <v>210</v>
      </c>
      <c r="T56" s="528">
        <v>2173</v>
      </c>
      <c r="U56" s="528">
        <v>2311</v>
      </c>
      <c r="V56" s="522">
        <v>5635</v>
      </c>
      <c r="W56" s="522">
        <v>5480</v>
      </c>
    </row>
    <row r="57" spans="1:31" ht="12" customHeight="1" x14ac:dyDescent="0.2">
      <c r="A57" s="527">
        <v>2022</v>
      </c>
      <c r="B57" s="527"/>
      <c r="C57" s="528">
        <v>934</v>
      </c>
      <c r="D57" s="528">
        <v>987</v>
      </c>
      <c r="E57" s="528">
        <v>3185</v>
      </c>
      <c r="F57" s="528">
        <v>454</v>
      </c>
      <c r="G57" s="528">
        <v>357</v>
      </c>
      <c r="H57" s="528">
        <v>86</v>
      </c>
      <c r="I57" s="528">
        <v>60</v>
      </c>
      <c r="J57" s="528">
        <v>15</v>
      </c>
      <c r="K57" s="529">
        <v>24</v>
      </c>
      <c r="L57" s="529">
        <v>0</v>
      </c>
      <c r="M57" s="528">
        <v>4560</v>
      </c>
      <c r="N57" s="528">
        <v>1542</v>
      </c>
      <c r="O57" s="528"/>
      <c r="P57" s="528">
        <v>3533</v>
      </c>
      <c r="Q57" s="528">
        <v>1481</v>
      </c>
      <c r="R57" s="528">
        <v>33</v>
      </c>
      <c r="S57" s="528">
        <v>34</v>
      </c>
      <c r="T57" s="528">
        <v>3566</v>
      </c>
      <c r="U57" s="528">
        <v>1515</v>
      </c>
      <c r="V57" s="522">
        <v>8126</v>
      </c>
      <c r="W57" s="522">
        <v>3057</v>
      </c>
    </row>
    <row r="58" spans="1:31" ht="12" customHeight="1" x14ac:dyDescent="0.2">
      <c r="A58" s="527">
        <v>2023</v>
      </c>
      <c r="B58" s="527"/>
      <c r="C58" s="874">
        <v>15859</v>
      </c>
      <c r="D58" s="874">
        <v>2972</v>
      </c>
      <c r="E58" s="874">
        <v>1399</v>
      </c>
      <c r="F58" s="874">
        <v>218</v>
      </c>
      <c r="G58" s="874">
        <v>1154</v>
      </c>
      <c r="H58" s="874">
        <v>187</v>
      </c>
      <c r="I58" s="874">
        <v>2220</v>
      </c>
      <c r="J58" s="874">
        <v>151</v>
      </c>
      <c r="K58" s="875">
        <v>990</v>
      </c>
      <c r="L58" s="875">
        <v>0</v>
      </c>
      <c r="M58" s="874">
        <v>21622</v>
      </c>
      <c r="N58" s="874">
        <v>3528</v>
      </c>
      <c r="O58" s="874"/>
      <c r="P58" s="874">
        <v>7093</v>
      </c>
      <c r="Q58" s="874">
        <v>2773</v>
      </c>
      <c r="R58" s="874">
        <v>764</v>
      </c>
      <c r="S58" s="874">
        <v>130</v>
      </c>
      <c r="T58" s="874">
        <v>7857</v>
      </c>
      <c r="U58" s="874">
        <v>2903</v>
      </c>
      <c r="V58" s="876">
        <v>29479</v>
      </c>
      <c r="W58" s="876">
        <v>6431</v>
      </c>
    </row>
    <row r="59" spans="1:31" ht="12" customHeight="1" x14ac:dyDescent="0.2">
      <c r="A59" s="530" t="s">
        <v>1191</v>
      </c>
      <c r="B59" s="530"/>
      <c r="C59" s="874">
        <v>17833</v>
      </c>
      <c r="D59" s="874">
        <v>5869</v>
      </c>
      <c r="E59" s="874">
        <v>2550</v>
      </c>
      <c r="F59" s="874">
        <v>485</v>
      </c>
      <c r="G59" s="874">
        <v>1610</v>
      </c>
      <c r="H59" s="874">
        <v>518</v>
      </c>
      <c r="I59" s="874">
        <v>400</v>
      </c>
      <c r="J59" s="874">
        <v>142</v>
      </c>
      <c r="K59" s="875">
        <v>1638</v>
      </c>
      <c r="L59" s="875">
        <v>0</v>
      </c>
      <c r="M59" s="874">
        <v>24031</v>
      </c>
      <c r="N59" s="874">
        <v>7014</v>
      </c>
      <c r="O59" s="874"/>
      <c r="P59" s="874">
        <v>8142</v>
      </c>
      <c r="Q59" s="874">
        <v>3541</v>
      </c>
      <c r="R59" s="874">
        <v>73</v>
      </c>
      <c r="S59" s="874">
        <v>33</v>
      </c>
      <c r="T59" s="874">
        <v>8215</v>
      </c>
      <c r="U59" s="874">
        <v>3574</v>
      </c>
      <c r="V59" s="876">
        <v>32246</v>
      </c>
      <c r="W59" s="876">
        <v>10588</v>
      </c>
    </row>
    <row r="60" spans="1:31" ht="12.9" customHeight="1" x14ac:dyDescent="0.2">
      <c r="A60" s="479" t="s">
        <v>974</v>
      </c>
      <c r="B60" s="479"/>
      <c r="C60" s="531" t="s">
        <v>185</v>
      </c>
      <c r="D60" s="531" t="s">
        <v>185</v>
      </c>
      <c r="E60" s="531" t="s">
        <v>185</v>
      </c>
      <c r="F60" s="531" t="s">
        <v>185</v>
      </c>
      <c r="G60" s="531" t="s">
        <v>185</v>
      </c>
      <c r="H60" s="531" t="s">
        <v>185</v>
      </c>
      <c r="I60" s="531" t="s">
        <v>185</v>
      </c>
      <c r="J60" s="531" t="s">
        <v>185</v>
      </c>
      <c r="K60" s="531" t="s">
        <v>185</v>
      </c>
      <c r="L60" s="531" t="s">
        <v>185</v>
      </c>
      <c r="M60" s="531" t="s">
        <v>185</v>
      </c>
      <c r="N60" s="531" t="s">
        <v>185</v>
      </c>
      <c r="O60" s="531"/>
      <c r="P60" s="531" t="s">
        <v>975</v>
      </c>
      <c r="Q60" s="531" t="s">
        <v>185</v>
      </c>
      <c r="R60" s="531">
        <v>1000</v>
      </c>
      <c r="S60" s="531" t="s">
        <v>185</v>
      </c>
      <c r="T60" s="531">
        <v>4000</v>
      </c>
      <c r="U60" s="531" t="s">
        <v>185</v>
      </c>
      <c r="V60" s="531" t="s">
        <v>185</v>
      </c>
      <c r="W60" s="531" t="s">
        <v>185</v>
      </c>
    </row>
    <row r="61" spans="1:31" ht="12" customHeight="1" x14ac:dyDescent="0.25">
      <c r="A61" s="948" t="s">
        <v>448</v>
      </c>
      <c r="B61" s="949"/>
      <c r="C61" s="949"/>
      <c r="D61" s="949"/>
      <c r="E61" s="949"/>
      <c r="F61" s="949"/>
      <c r="G61" s="949"/>
      <c r="H61" s="949"/>
      <c r="I61" s="949"/>
      <c r="J61" s="949"/>
      <c r="K61" s="949"/>
      <c r="L61" s="949"/>
      <c r="M61" s="949"/>
      <c r="N61" s="949"/>
      <c r="O61" s="949"/>
      <c r="P61" s="949"/>
      <c r="Q61" s="949"/>
      <c r="R61" s="949"/>
      <c r="S61" s="949"/>
      <c r="T61" s="949"/>
      <c r="U61" s="949"/>
      <c r="V61" s="949"/>
      <c r="W61" s="949"/>
      <c r="X61" s="949"/>
      <c r="Y61" s="949"/>
      <c r="Z61" s="949"/>
      <c r="AA61" s="949"/>
      <c r="AB61" s="949"/>
      <c r="AC61" s="949"/>
      <c r="AD61" s="949"/>
      <c r="AE61" s="949"/>
    </row>
    <row r="62" spans="1:31" ht="12" customHeight="1" x14ac:dyDescent="0.25">
      <c r="A62" s="944" t="s">
        <v>459</v>
      </c>
      <c r="B62" s="951"/>
      <c r="C62" s="951"/>
      <c r="D62" s="951"/>
      <c r="E62" s="951"/>
      <c r="F62" s="951"/>
      <c r="G62" s="951"/>
      <c r="H62" s="951"/>
      <c r="I62" s="951"/>
      <c r="J62" s="951"/>
      <c r="K62" s="951"/>
      <c r="L62" s="951"/>
      <c r="M62" s="951"/>
      <c r="N62" s="951"/>
      <c r="O62" s="951"/>
      <c r="P62" s="951"/>
      <c r="Q62" s="951"/>
      <c r="R62" s="951"/>
      <c r="S62" s="951"/>
      <c r="T62" s="951"/>
      <c r="U62" s="951"/>
      <c r="V62" s="951"/>
      <c r="W62" s="951"/>
      <c r="X62" s="951"/>
      <c r="Y62" s="951"/>
      <c r="Z62" s="951"/>
      <c r="AA62" s="951"/>
      <c r="AB62" s="951"/>
      <c r="AC62" s="951"/>
      <c r="AD62" s="951"/>
      <c r="AE62" s="951"/>
    </row>
    <row r="63" spans="1:31" ht="12" customHeight="1" x14ac:dyDescent="0.25">
      <c r="A63" s="944" t="s">
        <v>697</v>
      </c>
      <c r="B63" s="944"/>
      <c r="C63" s="944"/>
      <c r="D63" s="944"/>
      <c r="E63" s="944"/>
      <c r="F63" s="944"/>
      <c r="G63" s="944"/>
      <c r="H63" s="944"/>
      <c r="I63" s="944"/>
      <c r="J63" s="944"/>
      <c r="K63" s="944"/>
      <c r="L63" s="944"/>
      <c r="M63" s="944"/>
      <c r="N63" s="944"/>
      <c r="O63" s="944"/>
      <c r="P63" s="944"/>
      <c r="Q63" s="944"/>
      <c r="R63" s="944"/>
      <c r="S63" s="944"/>
      <c r="T63" s="944"/>
      <c r="U63" s="944"/>
      <c r="V63" s="944"/>
      <c r="W63" s="944"/>
      <c r="X63" s="532"/>
      <c r="Y63" s="532"/>
      <c r="Z63" s="532"/>
      <c r="AA63" s="532"/>
      <c r="AB63" s="532"/>
      <c r="AC63" s="532"/>
      <c r="AD63" s="532"/>
      <c r="AE63" s="532"/>
    </row>
    <row r="64" spans="1:31" ht="12" customHeight="1" x14ac:dyDescent="0.2">
      <c r="A64" s="533" t="s">
        <v>699</v>
      </c>
      <c r="B64" s="533"/>
      <c r="C64" s="533"/>
      <c r="D64" s="533"/>
      <c r="E64" s="533"/>
      <c r="F64" s="533"/>
      <c r="G64" s="533"/>
      <c r="H64" s="533"/>
      <c r="I64" s="533"/>
      <c r="J64" s="533"/>
      <c r="K64" s="533"/>
      <c r="L64" s="533"/>
      <c r="M64" s="533"/>
      <c r="N64" s="533"/>
      <c r="O64" s="533"/>
      <c r="P64" s="533"/>
      <c r="Q64" s="534"/>
      <c r="R64" s="533"/>
      <c r="S64" s="533"/>
      <c r="T64" s="533"/>
      <c r="U64" s="533"/>
      <c r="V64" s="533"/>
      <c r="W64" s="533"/>
    </row>
    <row r="65" spans="1:23" ht="12" customHeight="1" x14ac:dyDescent="0.2">
      <c r="A65" s="533" t="s">
        <v>180</v>
      </c>
      <c r="B65" s="533"/>
      <c r="C65" s="533"/>
      <c r="D65" s="533"/>
      <c r="E65" s="533"/>
      <c r="F65" s="533"/>
      <c r="G65" s="533"/>
      <c r="H65" s="533"/>
      <c r="I65" s="533"/>
      <c r="J65" s="533"/>
      <c r="K65" s="533"/>
      <c r="L65" s="533"/>
      <c r="M65" s="533"/>
      <c r="N65" s="533"/>
      <c r="O65" s="533"/>
      <c r="P65" s="533"/>
      <c r="Q65" s="534"/>
      <c r="R65" s="533"/>
      <c r="S65" s="533"/>
      <c r="T65" s="533"/>
      <c r="U65" s="533"/>
      <c r="V65" s="533"/>
      <c r="W65" s="533"/>
    </row>
    <row r="66" spans="1:23" ht="12" customHeight="1" x14ac:dyDescent="0.2">
      <c r="A66" s="533" t="s">
        <v>363</v>
      </c>
      <c r="B66" s="533"/>
      <c r="C66" s="533"/>
      <c r="D66" s="533"/>
      <c r="E66" s="533"/>
      <c r="F66" s="533"/>
      <c r="G66" s="533"/>
      <c r="H66" s="533"/>
      <c r="I66" s="533"/>
      <c r="J66" s="533"/>
      <c r="K66" s="533"/>
      <c r="L66" s="533"/>
      <c r="M66" s="533"/>
      <c r="N66" s="533"/>
      <c r="O66" s="533"/>
      <c r="P66" s="533"/>
      <c r="Q66" s="534"/>
      <c r="R66" s="533"/>
      <c r="S66" s="533"/>
      <c r="T66" s="533"/>
      <c r="U66" s="533"/>
      <c r="V66" s="533"/>
      <c r="W66" s="533"/>
    </row>
    <row r="67" spans="1:23" ht="12" customHeight="1" x14ac:dyDescent="0.2">
      <c r="A67" s="533" t="s">
        <v>696</v>
      </c>
      <c r="B67" s="533"/>
      <c r="C67" s="533"/>
      <c r="D67" s="533"/>
      <c r="E67" s="533"/>
      <c r="F67" s="533"/>
      <c r="G67" s="533"/>
      <c r="H67" s="533"/>
      <c r="I67" s="533"/>
      <c r="J67" s="533"/>
      <c r="K67" s="533"/>
      <c r="L67" s="533"/>
      <c r="M67" s="533"/>
      <c r="N67" s="533"/>
      <c r="O67" s="533"/>
      <c r="P67" s="533"/>
      <c r="Q67" s="534"/>
      <c r="R67" s="533"/>
      <c r="S67" s="533"/>
      <c r="T67" s="533"/>
      <c r="U67" s="533"/>
      <c r="V67" s="533"/>
      <c r="W67" s="533"/>
    </row>
    <row r="68" spans="1:23" ht="12" customHeight="1" x14ac:dyDescent="0.2">
      <c r="A68" s="533"/>
      <c r="B68" s="533"/>
      <c r="C68" s="533"/>
      <c r="D68" s="533"/>
      <c r="E68" s="533"/>
      <c r="F68" s="533"/>
      <c r="G68" s="533"/>
      <c r="H68" s="533"/>
      <c r="I68" s="533"/>
      <c r="J68" s="533"/>
      <c r="K68" s="533"/>
      <c r="L68" s="533"/>
      <c r="M68" s="533"/>
      <c r="N68" s="533"/>
      <c r="O68" s="533"/>
      <c r="P68" s="533"/>
      <c r="Q68" s="534"/>
      <c r="R68" s="533"/>
      <c r="S68" s="533"/>
      <c r="T68" s="533"/>
      <c r="U68" s="533"/>
      <c r="V68" s="533"/>
      <c r="W68" s="533"/>
    </row>
    <row r="69" spans="1:23" ht="12" customHeight="1" x14ac:dyDescent="0.2">
      <c r="A69" s="533"/>
      <c r="B69" s="533"/>
      <c r="C69" s="535"/>
      <c r="D69" s="533"/>
      <c r="E69" s="533"/>
      <c r="F69" s="533"/>
      <c r="G69" s="533"/>
      <c r="H69" s="533"/>
      <c r="I69" s="533"/>
      <c r="J69" s="533"/>
      <c r="K69" s="533"/>
      <c r="L69" s="533"/>
      <c r="M69" s="533"/>
      <c r="N69" s="533"/>
      <c r="O69" s="533"/>
      <c r="P69" s="533"/>
      <c r="Q69" s="534"/>
      <c r="R69" s="533"/>
      <c r="S69" s="533"/>
      <c r="T69" s="533"/>
      <c r="U69" s="533"/>
      <c r="V69" s="533"/>
      <c r="W69" s="533"/>
    </row>
    <row r="70" spans="1:23" ht="12" customHeight="1" x14ac:dyDescent="0.2">
      <c r="A70" s="533"/>
      <c r="B70" s="533"/>
      <c r="C70" s="533"/>
      <c r="D70" s="533"/>
      <c r="E70" s="533"/>
      <c r="F70" s="533"/>
      <c r="G70" s="533"/>
      <c r="H70" s="533"/>
      <c r="I70" s="533"/>
      <c r="J70" s="533"/>
      <c r="K70" s="533"/>
      <c r="L70" s="533"/>
      <c r="M70" s="533"/>
      <c r="N70" s="533"/>
      <c r="O70" s="533"/>
      <c r="P70" s="533"/>
      <c r="Q70" s="534"/>
      <c r="R70" s="533"/>
      <c r="S70" s="533"/>
      <c r="T70" s="533"/>
      <c r="U70" s="533"/>
      <c r="V70" s="533"/>
      <c r="W70" s="533"/>
    </row>
    <row r="71" spans="1:23" s="538" customFormat="1" ht="12" customHeight="1" x14ac:dyDescent="0.2">
      <c r="A71" s="536"/>
      <c r="B71" s="536"/>
      <c r="C71" s="536"/>
      <c r="D71" s="536"/>
      <c r="E71" s="536"/>
      <c r="F71" s="536"/>
      <c r="G71" s="536"/>
      <c r="H71" s="536"/>
      <c r="I71" s="536"/>
      <c r="J71" s="536"/>
      <c r="K71" s="536"/>
      <c r="L71" s="536"/>
      <c r="M71" s="536"/>
      <c r="N71" s="536"/>
      <c r="O71" s="536"/>
      <c r="P71" s="536"/>
      <c r="Q71" s="537"/>
      <c r="R71" s="536"/>
      <c r="S71" s="536"/>
      <c r="T71" s="536"/>
      <c r="U71" s="536"/>
      <c r="V71" s="536"/>
      <c r="W71" s="536"/>
    </row>
    <row r="72" spans="1:23" ht="12" customHeight="1" x14ac:dyDescent="0.2">
      <c r="A72" s="533"/>
      <c r="B72" s="533"/>
      <c r="C72" s="533"/>
      <c r="D72" s="533"/>
      <c r="E72" s="533"/>
      <c r="F72" s="533"/>
      <c r="G72" s="533"/>
      <c r="H72" s="533"/>
      <c r="I72" s="533"/>
      <c r="J72" s="533"/>
      <c r="K72" s="533"/>
      <c r="L72" s="533"/>
      <c r="M72" s="533"/>
      <c r="N72" s="533"/>
      <c r="O72" s="533"/>
      <c r="P72" s="533"/>
      <c r="Q72" s="534"/>
      <c r="R72" s="533"/>
      <c r="S72" s="533"/>
      <c r="T72" s="533"/>
      <c r="U72" s="533"/>
      <c r="V72" s="533"/>
      <c r="W72" s="533"/>
    </row>
    <row r="73" spans="1:23" ht="12" customHeight="1" x14ac:dyDescent="0.2">
      <c r="A73" s="533"/>
      <c r="B73" s="533"/>
      <c r="C73" s="533"/>
      <c r="D73" s="533"/>
      <c r="E73" s="533"/>
      <c r="F73" s="533"/>
      <c r="G73" s="533"/>
      <c r="H73" s="533"/>
      <c r="I73" s="533"/>
      <c r="J73" s="533"/>
      <c r="K73" s="533"/>
      <c r="L73" s="533"/>
      <c r="M73" s="533"/>
      <c r="N73" s="533"/>
      <c r="O73" s="533"/>
      <c r="P73" s="533"/>
      <c r="Q73" s="534"/>
      <c r="R73" s="533"/>
      <c r="S73" s="533"/>
      <c r="T73" s="533"/>
      <c r="U73" s="533"/>
      <c r="V73" s="533"/>
      <c r="W73" s="533"/>
    </row>
    <row r="74" spans="1:23" ht="12" customHeight="1" x14ac:dyDescent="0.2">
      <c r="A74" s="533"/>
      <c r="B74" s="533"/>
      <c r="C74" s="533"/>
      <c r="D74" s="533"/>
      <c r="E74" s="533"/>
      <c r="F74" s="533"/>
      <c r="G74" s="533"/>
      <c r="H74" s="533"/>
      <c r="I74" s="533"/>
      <c r="J74" s="533"/>
      <c r="K74" s="533"/>
      <c r="L74" s="533"/>
      <c r="M74" s="533"/>
      <c r="N74" s="533"/>
      <c r="O74" s="533"/>
      <c r="P74" s="533"/>
      <c r="Q74" s="534"/>
      <c r="R74" s="533"/>
      <c r="S74" s="533"/>
      <c r="T74" s="533"/>
      <c r="U74" s="533"/>
      <c r="V74" s="533"/>
      <c r="W74" s="533"/>
    </row>
    <row r="75" spans="1:23" ht="12" customHeight="1" x14ac:dyDescent="0.2">
      <c r="A75" s="533"/>
      <c r="B75" s="533"/>
      <c r="C75" s="533"/>
      <c r="D75" s="533"/>
      <c r="E75" s="533"/>
      <c r="F75" s="533"/>
      <c r="G75" s="533"/>
      <c r="H75" s="533"/>
      <c r="I75" s="533"/>
      <c r="J75" s="533"/>
      <c r="K75" s="533"/>
      <c r="L75" s="533"/>
      <c r="M75" s="533"/>
      <c r="N75" s="533"/>
      <c r="O75" s="533"/>
      <c r="P75" s="533"/>
      <c r="Q75" s="534"/>
      <c r="R75" s="533"/>
      <c r="S75" s="533"/>
      <c r="T75" s="533"/>
      <c r="U75" s="533"/>
      <c r="V75" s="533"/>
      <c r="W75" s="533"/>
    </row>
    <row r="76" spans="1:23" ht="12" customHeight="1" x14ac:dyDescent="0.2">
      <c r="A76" s="533"/>
      <c r="B76" s="533"/>
      <c r="C76" s="533"/>
      <c r="D76" s="533"/>
      <c r="E76" s="533"/>
      <c r="F76" s="533"/>
      <c r="G76" s="533"/>
      <c r="H76" s="533"/>
      <c r="I76" s="533"/>
      <c r="J76" s="533"/>
      <c r="K76" s="533"/>
      <c r="L76" s="533"/>
      <c r="M76" s="533"/>
      <c r="N76" s="533"/>
      <c r="O76" s="533"/>
      <c r="P76" s="533"/>
      <c r="Q76" s="534"/>
      <c r="R76" s="533"/>
      <c r="S76" s="533"/>
      <c r="T76" s="533"/>
      <c r="U76" s="533"/>
      <c r="V76" s="533"/>
      <c r="W76" s="533"/>
    </row>
    <row r="77" spans="1:23" ht="12" customHeight="1" x14ac:dyDescent="0.2">
      <c r="A77" s="533"/>
      <c r="B77" s="533"/>
      <c r="C77" s="533"/>
      <c r="D77" s="533"/>
      <c r="E77" s="533"/>
      <c r="F77" s="533"/>
      <c r="G77" s="533"/>
      <c r="H77" s="533"/>
      <c r="I77" s="533"/>
      <c r="J77" s="533"/>
      <c r="K77" s="533"/>
      <c r="L77" s="533"/>
      <c r="M77" s="533"/>
      <c r="N77" s="533"/>
      <c r="O77" s="533"/>
      <c r="P77" s="533"/>
      <c r="Q77" s="534"/>
      <c r="R77" s="533"/>
      <c r="S77" s="533"/>
      <c r="T77" s="533"/>
      <c r="U77" s="533"/>
      <c r="V77" s="533"/>
      <c r="W77" s="533"/>
    </row>
    <row r="78" spans="1:23" ht="12" customHeight="1" x14ac:dyDescent="0.2">
      <c r="A78" s="533"/>
      <c r="B78" s="533"/>
      <c r="C78" s="533"/>
      <c r="D78" s="533"/>
      <c r="E78" s="533"/>
      <c r="F78" s="533"/>
      <c r="G78" s="533"/>
      <c r="H78" s="533"/>
      <c r="I78" s="533"/>
      <c r="J78" s="533"/>
      <c r="K78" s="533"/>
      <c r="L78" s="533"/>
      <c r="M78" s="533"/>
      <c r="N78" s="533"/>
      <c r="O78" s="533"/>
      <c r="P78" s="533"/>
      <c r="Q78" s="534"/>
      <c r="R78" s="533"/>
      <c r="S78" s="533"/>
      <c r="T78" s="533"/>
      <c r="U78" s="533"/>
      <c r="V78" s="533"/>
      <c r="W78" s="533"/>
    </row>
    <row r="79" spans="1:23" ht="12" customHeight="1" x14ac:dyDescent="0.2">
      <c r="A79" s="533"/>
      <c r="B79" s="533"/>
      <c r="C79" s="533"/>
      <c r="D79" s="533"/>
      <c r="E79" s="533"/>
      <c r="F79" s="533"/>
      <c r="G79" s="533"/>
      <c r="H79" s="533"/>
      <c r="I79" s="533"/>
      <c r="J79" s="533"/>
      <c r="K79" s="533"/>
      <c r="L79" s="533"/>
      <c r="M79" s="533"/>
      <c r="N79" s="533"/>
      <c r="O79" s="533"/>
      <c r="P79" s="533"/>
      <c r="Q79" s="534"/>
      <c r="R79" s="533"/>
      <c r="S79" s="533"/>
      <c r="T79" s="533"/>
      <c r="U79" s="533"/>
      <c r="V79" s="533"/>
      <c r="W79" s="533"/>
    </row>
    <row r="80" spans="1:23" ht="12" customHeight="1" x14ac:dyDescent="0.2">
      <c r="A80" s="533"/>
      <c r="B80" s="533"/>
      <c r="C80" s="533"/>
      <c r="D80" s="533"/>
      <c r="E80" s="533"/>
      <c r="F80" s="533"/>
      <c r="G80" s="533"/>
      <c r="H80" s="533"/>
      <c r="I80" s="533"/>
      <c r="J80" s="533"/>
      <c r="K80" s="533"/>
      <c r="L80" s="533"/>
      <c r="M80" s="533"/>
      <c r="N80" s="533"/>
      <c r="O80" s="533"/>
      <c r="P80" s="533"/>
      <c r="Q80" s="534"/>
      <c r="R80" s="533"/>
      <c r="S80" s="533"/>
      <c r="T80" s="533"/>
      <c r="U80" s="533"/>
      <c r="V80" s="533"/>
      <c r="W80" s="533"/>
    </row>
    <row r="81" spans="1:23" ht="12" customHeight="1" x14ac:dyDescent="0.2">
      <c r="A81" s="932" t="s">
        <v>971</v>
      </c>
      <c r="B81" s="932"/>
      <c r="C81" s="932"/>
      <c r="D81" s="932"/>
      <c r="E81" s="932"/>
      <c r="F81" s="932"/>
      <c r="G81" s="932"/>
      <c r="H81" s="932"/>
      <c r="I81" s="932"/>
      <c r="J81" s="932"/>
      <c r="K81" s="932"/>
      <c r="L81" s="932"/>
      <c r="M81" s="932"/>
      <c r="N81" s="932"/>
      <c r="O81" s="932"/>
      <c r="P81" s="932"/>
      <c r="Q81" s="932"/>
      <c r="R81" s="932"/>
      <c r="S81" s="932"/>
      <c r="T81" s="932"/>
      <c r="U81" s="932"/>
      <c r="V81" s="932"/>
      <c r="W81" s="932"/>
    </row>
    <row r="82" spans="1:23" ht="12" customHeight="1" x14ac:dyDescent="0.2">
      <c r="A82" s="481"/>
      <c r="B82" s="481"/>
      <c r="C82" s="937" t="s">
        <v>972</v>
      </c>
      <c r="D82" s="937"/>
      <c r="E82" s="937"/>
      <c r="F82" s="937"/>
      <c r="G82" s="937"/>
      <c r="H82" s="937"/>
      <c r="I82" s="937"/>
      <c r="J82" s="937"/>
      <c r="K82" s="937"/>
      <c r="L82" s="937"/>
      <c r="M82" s="937"/>
      <c r="N82" s="937"/>
      <c r="O82" s="476"/>
      <c r="P82" s="937" t="s">
        <v>182</v>
      </c>
      <c r="Q82" s="937"/>
      <c r="R82" s="937"/>
      <c r="S82" s="937"/>
      <c r="T82" s="937"/>
      <c r="U82" s="937"/>
      <c r="V82" s="933" t="s">
        <v>454</v>
      </c>
      <c r="W82" s="933"/>
    </row>
    <row r="83" spans="1:23" ht="12" customHeight="1" x14ac:dyDescent="0.25">
      <c r="A83" s="944" t="s">
        <v>183</v>
      </c>
      <c r="B83" s="481"/>
      <c r="C83" s="937" t="s">
        <v>455</v>
      </c>
      <c r="D83" s="937"/>
      <c r="E83" s="937" t="s">
        <v>456</v>
      </c>
      <c r="F83" s="937"/>
      <c r="G83" s="937" t="s">
        <v>457</v>
      </c>
      <c r="H83" s="938"/>
      <c r="I83" s="937" t="s">
        <v>458</v>
      </c>
      <c r="J83" s="937"/>
      <c r="K83" s="937" t="s">
        <v>973</v>
      </c>
      <c r="L83" s="938"/>
      <c r="M83" s="937" t="s">
        <v>184</v>
      </c>
      <c r="N83" s="937"/>
      <c r="O83" s="476"/>
      <c r="P83" s="937" t="s">
        <v>282</v>
      </c>
      <c r="Q83" s="937"/>
      <c r="R83" s="937" t="s">
        <v>283</v>
      </c>
      <c r="S83" s="937"/>
      <c r="T83" s="937" t="s">
        <v>184</v>
      </c>
      <c r="U83" s="937"/>
      <c r="V83" s="936"/>
      <c r="W83" s="936"/>
    </row>
    <row r="84" spans="1:23" ht="12" customHeight="1" x14ac:dyDescent="0.2">
      <c r="A84" s="932"/>
      <c r="B84" s="479"/>
      <c r="C84" s="478" t="s">
        <v>175</v>
      </c>
      <c r="D84" s="478" t="s">
        <v>176</v>
      </c>
      <c r="E84" s="478" t="s">
        <v>175</v>
      </c>
      <c r="F84" s="478" t="s">
        <v>176</v>
      </c>
      <c r="G84" s="478" t="s">
        <v>175</v>
      </c>
      <c r="H84" s="478" t="s">
        <v>176</v>
      </c>
      <c r="I84" s="478" t="s">
        <v>175</v>
      </c>
      <c r="J84" s="478" t="s">
        <v>176</v>
      </c>
      <c r="K84" s="478" t="s">
        <v>175</v>
      </c>
      <c r="L84" s="478" t="s">
        <v>176</v>
      </c>
      <c r="M84" s="478" t="s">
        <v>175</v>
      </c>
      <c r="N84" s="478" t="s">
        <v>176</v>
      </c>
      <c r="O84" s="478"/>
      <c r="P84" s="478" t="s">
        <v>175</v>
      </c>
      <c r="Q84" s="478" t="s">
        <v>176</v>
      </c>
      <c r="R84" s="478" t="s">
        <v>175</v>
      </c>
      <c r="S84" s="478" t="s">
        <v>176</v>
      </c>
      <c r="T84" s="478" t="s">
        <v>175</v>
      </c>
      <c r="U84" s="478" t="s">
        <v>176</v>
      </c>
      <c r="V84" s="478" t="s">
        <v>175</v>
      </c>
      <c r="W84" s="478" t="s">
        <v>176</v>
      </c>
    </row>
    <row r="85" spans="1:23" ht="12" customHeight="1" x14ac:dyDescent="0.2">
      <c r="A85" s="481" t="s">
        <v>178</v>
      </c>
      <c r="B85" s="481"/>
      <c r="C85" s="539">
        <f t="shared" ref="C85:N85" si="3">AVERAGE(C16:C20)</f>
        <v>7345.8</v>
      </c>
      <c r="D85" s="539">
        <f t="shared" si="3"/>
        <v>394</v>
      </c>
      <c r="E85" s="539">
        <f t="shared" si="3"/>
        <v>4649.3999999999996</v>
      </c>
      <c r="F85" s="539">
        <f t="shared" si="3"/>
        <v>633</v>
      </c>
      <c r="G85" s="539">
        <f t="shared" si="3"/>
        <v>12902</v>
      </c>
      <c r="H85" s="539">
        <f t="shared" si="3"/>
        <v>5143.2</v>
      </c>
      <c r="I85" s="539">
        <f t="shared" si="3"/>
        <v>9748.6</v>
      </c>
      <c r="J85" s="539">
        <f t="shared" si="3"/>
        <v>4551.2</v>
      </c>
      <c r="K85" s="539">
        <f t="shared" si="3"/>
        <v>284</v>
      </c>
      <c r="L85" s="540">
        <v>0</v>
      </c>
      <c r="M85" s="539">
        <f t="shared" si="3"/>
        <v>34929.800000000003</v>
      </c>
      <c r="N85" s="539">
        <f t="shared" si="3"/>
        <v>10721.4</v>
      </c>
      <c r="O85" s="539"/>
      <c r="P85" s="539">
        <f t="shared" ref="P85:W85" si="4">AVERAGE(P16:P20)</f>
        <v>759.34680000000003</v>
      </c>
      <c r="Q85" s="539">
        <f t="shared" si="4"/>
        <v>734.25319999999999</v>
      </c>
      <c r="R85" s="539">
        <f t="shared" si="4"/>
        <v>796.75720000000001</v>
      </c>
      <c r="S85" s="539">
        <f t="shared" si="4"/>
        <v>448.84280000000001</v>
      </c>
      <c r="T85" s="539">
        <f t="shared" si="4"/>
        <v>1556.104</v>
      </c>
      <c r="U85" s="539">
        <f t="shared" si="4"/>
        <v>1183.096</v>
      </c>
      <c r="V85" s="539">
        <f t="shared" si="4"/>
        <v>36485.903999999995</v>
      </c>
      <c r="W85" s="539">
        <f t="shared" si="4"/>
        <v>11904.495999999999</v>
      </c>
    </row>
    <row r="86" spans="1:23" ht="12" customHeight="1" x14ac:dyDescent="0.2">
      <c r="A86" s="481" t="s">
        <v>179</v>
      </c>
      <c r="B86" s="481"/>
      <c r="C86" s="539">
        <f t="shared" ref="C86:N86" si="5">AVERAGE(C21:C25)</f>
        <v>1294.06</v>
      </c>
      <c r="D86" s="539">
        <f t="shared" si="5"/>
        <v>162.34</v>
      </c>
      <c r="E86" s="539">
        <f t="shared" si="5"/>
        <v>4173.8</v>
      </c>
      <c r="F86" s="539">
        <f t="shared" si="5"/>
        <v>824.4</v>
      </c>
      <c r="G86" s="539">
        <f t="shared" si="5"/>
        <v>2951</v>
      </c>
      <c r="H86" s="539">
        <f t="shared" si="5"/>
        <v>2910</v>
      </c>
      <c r="I86" s="539">
        <f t="shared" si="5"/>
        <v>2414.1999999999998</v>
      </c>
      <c r="J86" s="539">
        <f t="shared" si="5"/>
        <v>480.4</v>
      </c>
      <c r="K86" s="539">
        <f t="shared" si="5"/>
        <v>20</v>
      </c>
      <c r="L86" s="540">
        <v>0</v>
      </c>
      <c r="M86" s="539">
        <f t="shared" si="5"/>
        <v>10853.060000000001</v>
      </c>
      <c r="N86" s="539">
        <f t="shared" si="5"/>
        <v>4377.1400000000003</v>
      </c>
      <c r="O86" s="539"/>
      <c r="P86" s="539">
        <f t="shared" ref="P86:W86" si="6">AVERAGE(P21:P25)</f>
        <v>278.24020000000007</v>
      </c>
      <c r="Q86" s="539">
        <f t="shared" si="6"/>
        <v>285.75979999999998</v>
      </c>
      <c r="R86" s="539">
        <f t="shared" si="6"/>
        <v>298.56099999999998</v>
      </c>
      <c r="S86" s="539">
        <f t="shared" si="6"/>
        <v>140.03900000000002</v>
      </c>
      <c r="T86" s="539">
        <f t="shared" si="6"/>
        <v>576.80120000000011</v>
      </c>
      <c r="U86" s="539">
        <f t="shared" si="6"/>
        <v>425.79879999999991</v>
      </c>
      <c r="V86" s="539">
        <f t="shared" si="6"/>
        <v>11429.861200000001</v>
      </c>
      <c r="W86" s="539">
        <f t="shared" si="6"/>
        <v>4802.9387999999999</v>
      </c>
    </row>
    <row r="87" spans="1:23" ht="12" customHeight="1" x14ac:dyDescent="0.2">
      <c r="A87" s="481" t="s">
        <v>237</v>
      </c>
      <c r="B87" s="481"/>
      <c r="C87" s="539">
        <f t="shared" ref="C87:N87" si="7">AVERAGE(C26:C30)</f>
        <v>864.69000000000017</v>
      </c>
      <c r="D87" s="539">
        <f t="shared" si="7"/>
        <v>281.14999999999998</v>
      </c>
      <c r="E87" s="539">
        <f t="shared" si="7"/>
        <v>472</v>
      </c>
      <c r="F87" s="539">
        <f t="shared" si="7"/>
        <v>123.2</v>
      </c>
      <c r="G87" s="539">
        <f t="shared" si="7"/>
        <v>263.60000000000002</v>
      </c>
      <c r="H87" s="539">
        <f t="shared" si="7"/>
        <v>139</v>
      </c>
      <c r="I87" s="539">
        <f t="shared" si="7"/>
        <v>1025.8</v>
      </c>
      <c r="J87" s="539">
        <f t="shared" si="7"/>
        <v>360.4</v>
      </c>
      <c r="K87" s="540">
        <f t="shared" si="7"/>
        <v>0</v>
      </c>
      <c r="L87" s="540">
        <f t="shared" si="7"/>
        <v>0</v>
      </c>
      <c r="M87" s="539">
        <f t="shared" si="7"/>
        <v>2626.0899999999997</v>
      </c>
      <c r="N87" s="539">
        <f t="shared" si="7"/>
        <v>903.75</v>
      </c>
      <c r="O87" s="539"/>
      <c r="P87" s="539">
        <f t="shared" ref="P87:W87" si="8">AVERAGE(P26:P30)</f>
        <v>1077</v>
      </c>
      <c r="Q87" s="539">
        <f t="shared" si="8"/>
        <v>554.4</v>
      </c>
      <c r="R87" s="539">
        <f t="shared" si="8"/>
        <v>239.4152</v>
      </c>
      <c r="S87" s="539">
        <f t="shared" si="8"/>
        <v>233.1848</v>
      </c>
      <c r="T87" s="539">
        <f t="shared" si="8"/>
        <v>1316.4152000000001</v>
      </c>
      <c r="U87" s="539">
        <f t="shared" si="8"/>
        <v>787.58480000000009</v>
      </c>
      <c r="V87" s="539">
        <f t="shared" si="8"/>
        <v>3942.5051999999996</v>
      </c>
      <c r="W87" s="539">
        <f t="shared" si="8"/>
        <v>1691.3347999999999</v>
      </c>
    </row>
    <row r="88" spans="1:23" ht="12" customHeight="1" x14ac:dyDescent="0.2">
      <c r="A88" s="481" t="s">
        <v>375</v>
      </c>
      <c r="B88" s="481"/>
      <c r="C88" s="539">
        <f>AVERAGE(C31:C35)</f>
        <v>2334.3240000000001</v>
      </c>
      <c r="D88" s="539">
        <f t="shared" ref="D88:W88" si="9">AVERAGE(D31:D35)</f>
        <v>790.87599999999998</v>
      </c>
      <c r="E88" s="539">
        <f t="shared" si="9"/>
        <v>3535.8</v>
      </c>
      <c r="F88" s="539">
        <f t="shared" si="9"/>
        <v>802.2</v>
      </c>
      <c r="G88" s="539">
        <f t="shared" si="9"/>
        <v>7144.4</v>
      </c>
      <c r="H88" s="539">
        <f t="shared" si="9"/>
        <v>2160.1999999999998</v>
      </c>
      <c r="I88" s="539">
        <f t="shared" si="9"/>
        <v>3838.4</v>
      </c>
      <c r="J88" s="539">
        <f t="shared" si="9"/>
        <v>872.8</v>
      </c>
      <c r="K88" s="540">
        <f t="shared" si="9"/>
        <v>0</v>
      </c>
      <c r="L88" s="540">
        <f t="shared" si="9"/>
        <v>0</v>
      </c>
      <c r="M88" s="539">
        <f t="shared" si="9"/>
        <v>16852.923999999999</v>
      </c>
      <c r="N88" s="539">
        <f t="shared" si="9"/>
        <v>4626.0759999999991</v>
      </c>
      <c r="O88" s="539"/>
      <c r="P88" s="539">
        <f t="shared" si="9"/>
        <v>3413.4</v>
      </c>
      <c r="Q88" s="539">
        <f t="shared" si="9"/>
        <v>1051.5999999999999</v>
      </c>
      <c r="R88" s="539">
        <f t="shared" si="9"/>
        <v>768.95540000000005</v>
      </c>
      <c r="S88" s="539">
        <f t="shared" si="9"/>
        <v>524.84460000000013</v>
      </c>
      <c r="T88" s="539">
        <f t="shared" si="9"/>
        <v>4182.3553999999995</v>
      </c>
      <c r="U88" s="539">
        <f t="shared" si="9"/>
        <v>1576.4445999999998</v>
      </c>
      <c r="V88" s="539">
        <f t="shared" si="9"/>
        <v>21035.279399999999</v>
      </c>
      <c r="W88" s="539">
        <f t="shared" si="9"/>
        <v>6202.5206000000007</v>
      </c>
    </row>
    <row r="89" spans="1:23" ht="12" customHeight="1" x14ac:dyDescent="0.2">
      <c r="A89" s="481" t="s">
        <v>424</v>
      </c>
      <c r="B89" s="481"/>
      <c r="C89" s="539">
        <f>AVERAGE(C36:C40)</f>
        <v>3263.7959999999998</v>
      </c>
      <c r="D89" s="539">
        <f t="shared" ref="D89:W89" si="10">AVERAGE(D36:D40)</f>
        <v>572</v>
      </c>
      <c r="E89" s="539">
        <f t="shared" si="10"/>
        <v>4905.3999999999996</v>
      </c>
      <c r="F89" s="539">
        <f t="shared" si="10"/>
        <v>822.4</v>
      </c>
      <c r="G89" s="539">
        <f t="shared" si="10"/>
        <v>3668.0839999999998</v>
      </c>
      <c r="H89" s="539">
        <f t="shared" si="10"/>
        <v>657.51599999999996</v>
      </c>
      <c r="I89" s="539">
        <f t="shared" si="10"/>
        <v>4674.0879999999997</v>
      </c>
      <c r="J89" s="539">
        <f t="shared" si="10"/>
        <v>827.51199999999994</v>
      </c>
      <c r="K89" s="539">
        <f t="shared" si="10"/>
        <v>147.6</v>
      </c>
      <c r="L89" s="539">
        <f t="shared" si="10"/>
        <v>26</v>
      </c>
      <c r="M89" s="539">
        <f t="shared" si="10"/>
        <v>16658.968000000001</v>
      </c>
      <c r="N89" s="539">
        <f t="shared" si="10"/>
        <v>2905.4279999999999</v>
      </c>
      <c r="O89" s="539"/>
      <c r="P89" s="539">
        <f t="shared" si="10"/>
        <v>5177.3999999999996</v>
      </c>
      <c r="Q89" s="539">
        <f t="shared" si="10"/>
        <v>2392.4</v>
      </c>
      <c r="R89" s="539">
        <f t="shared" si="10"/>
        <v>716.2</v>
      </c>
      <c r="S89" s="539">
        <f t="shared" si="10"/>
        <v>387.4</v>
      </c>
      <c r="T89" s="539">
        <f t="shared" si="10"/>
        <v>5893.6</v>
      </c>
      <c r="U89" s="539">
        <f t="shared" si="10"/>
        <v>2779.8</v>
      </c>
      <c r="V89" s="539">
        <f t="shared" si="10"/>
        <v>22552.567999999999</v>
      </c>
      <c r="W89" s="539">
        <f t="shared" si="10"/>
        <v>5685.2280000000001</v>
      </c>
    </row>
    <row r="90" spans="1:23" ht="12" customHeight="1" x14ac:dyDescent="0.2">
      <c r="A90" s="481" t="s">
        <v>719</v>
      </c>
      <c r="B90" s="481"/>
      <c r="C90" s="539">
        <f>AVERAGE(C41:C45)</f>
        <v>811.8</v>
      </c>
      <c r="D90" s="539">
        <f t="shared" ref="D90:W90" si="11">AVERAGE(D41:D45)</f>
        <v>183.2</v>
      </c>
      <c r="E90" s="539">
        <f t="shared" si="11"/>
        <v>937.2</v>
      </c>
      <c r="F90" s="539">
        <f t="shared" si="11"/>
        <v>181.2</v>
      </c>
      <c r="G90" s="539">
        <f t="shared" si="11"/>
        <v>293.39999999999998</v>
      </c>
      <c r="H90" s="539">
        <f t="shared" si="11"/>
        <v>86.2</v>
      </c>
      <c r="I90" s="539">
        <f t="shared" si="11"/>
        <v>583</v>
      </c>
      <c r="J90" s="539">
        <f t="shared" si="11"/>
        <v>100.6</v>
      </c>
      <c r="K90" s="539">
        <f t="shared" si="11"/>
        <v>284.60000000000002</v>
      </c>
      <c r="L90" s="539">
        <f t="shared" si="11"/>
        <v>3</v>
      </c>
      <c r="M90" s="539">
        <f t="shared" si="11"/>
        <v>2910</v>
      </c>
      <c r="N90" s="539">
        <f t="shared" si="11"/>
        <v>554.20000000000005</v>
      </c>
      <c r="O90" s="539"/>
      <c r="P90" s="539">
        <f t="shared" si="11"/>
        <v>1638.8</v>
      </c>
      <c r="Q90" s="539">
        <f t="shared" si="11"/>
        <v>811.4</v>
      </c>
      <c r="R90" s="539">
        <f t="shared" si="11"/>
        <v>92.6</v>
      </c>
      <c r="S90" s="539">
        <f t="shared" si="11"/>
        <v>46.8</v>
      </c>
      <c r="T90" s="539">
        <f t="shared" si="11"/>
        <v>1731.4</v>
      </c>
      <c r="U90" s="539">
        <f t="shared" si="11"/>
        <v>858.2</v>
      </c>
      <c r="V90" s="539">
        <f t="shared" si="11"/>
        <v>4641.3999999999996</v>
      </c>
      <c r="W90" s="539">
        <f t="shared" si="11"/>
        <v>1412.4</v>
      </c>
    </row>
    <row r="91" spans="1:23" ht="12" customHeight="1" x14ac:dyDescent="0.2">
      <c r="A91" s="481">
        <v>2011</v>
      </c>
      <c r="B91" s="481"/>
      <c r="C91" s="539">
        <f t="shared" ref="C91:N91" si="12">C46</f>
        <v>705</v>
      </c>
      <c r="D91" s="539">
        <f t="shared" si="12"/>
        <v>1962</v>
      </c>
      <c r="E91" s="539">
        <f t="shared" si="12"/>
        <v>433</v>
      </c>
      <c r="F91" s="539">
        <f t="shared" si="12"/>
        <v>630</v>
      </c>
      <c r="G91" s="539">
        <f t="shared" si="12"/>
        <v>231</v>
      </c>
      <c r="H91" s="539">
        <f t="shared" si="12"/>
        <v>647</v>
      </c>
      <c r="I91" s="539">
        <f t="shared" si="12"/>
        <v>640</v>
      </c>
      <c r="J91" s="539">
        <f t="shared" si="12"/>
        <v>975</v>
      </c>
      <c r="K91" s="539">
        <f t="shared" si="12"/>
        <v>518</v>
      </c>
      <c r="L91" s="540">
        <f t="shared" si="12"/>
        <v>0</v>
      </c>
      <c r="M91" s="539">
        <f t="shared" si="12"/>
        <v>2527</v>
      </c>
      <c r="N91" s="539">
        <f t="shared" si="12"/>
        <v>4214</v>
      </c>
      <c r="O91" s="539"/>
      <c r="P91" s="539">
        <f t="shared" ref="P91:W102" si="13">P46</f>
        <v>2409</v>
      </c>
      <c r="Q91" s="539">
        <f t="shared" si="13"/>
        <v>13513</v>
      </c>
      <c r="R91" s="539">
        <f t="shared" si="13"/>
        <v>99</v>
      </c>
      <c r="S91" s="539">
        <f t="shared" si="13"/>
        <v>338</v>
      </c>
      <c r="T91" s="539">
        <f t="shared" si="13"/>
        <v>2508</v>
      </c>
      <c r="U91" s="539">
        <f t="shared" si="13"/>
        <v>13851</v>
      </c>
      <c r="V91" s="539">
        <f t="shared" si="13"/>
        <v>5035</v>
      </c>
      <c r="W91" s="539">
        <f t="shared" si="13"/>
        <v>18065</v>
      </c>
    </row>
    <row r="92" spans="1:23" ht="12" customHeight="1" x14ac:dyDescent="0.2">
      <c r="A92" s="481">
        <v>2012</v>
      </c>
      <c r="B92" s="481"/>
      <c r="C92" s="539">
        <f t="shared" ref="C92:N92" si="14">C47</f>
        <v>3836</v>
      </c>
      <c r="D92" s="539">
        <f t="shared" si="14"/>
        <v>1635</v>
      </c>
      <c r="E92" s="539">
        <f t="shared" si="14"/>
        <v>3550</v>
      </c>
      <c r="F92" s="539">
        <f t="shared" si="14"/>
        <v>456</v>
      </c>
      <c r="G92" s="539">
        <f t="shared" si="14"/>
        <v>485</v>
      </c>
      <c r="H92" s="539">
        <f t="shared" si="14"/>
        <v>298</v>
      </c>
      <c r="I92" s="539">
        <f t="shared" si="14"/>
        <v>1947</v>
      </c>
      <c r="J92" s="539">
        <f t="shared" si="14"/>
        <v>310</v>
      </c>
      <c r="K92" s="539">
        <f t="shared" si="14"/>
        <v>1034</v>
      </c>
      <c r="L92" s="539">
        <f t="shared" si="14"/>
        <v>149</v>
      </c>
      <c r="M92" s="539">
        <f t="shared" si="14"/>
        <v>10852</v>
      </c>
      <c r="N92" s="539">
        <f t="shared" si="14"/>
        <v>2848</v>
      </c>
      <c r="O92" s="539"/>
      <c r="P92" s="539">
        <f t="shared" si="13"/>
        <v>4430</v>
      </c>
      <c r="Q92" s="539">
        <f t="shared" si="13"/>
        <v>2190</v>
      </c>
      <c r="R92" s="539">
        <f t="shared" si="13"/>
        <v>628</v>
      </c>
      <c r="S92" s="539">
        <f t="shared" si="13"/>
        <v>372</v>
      </c>
      <c r="T92" s="539">
        <f t="shared" si="13"/>
        <v>5058</v>
      </c>
      <c r="U92" s="539">
        <f t="shared" si="13"/>
        <v>2562</v>
      </c>
      <c r="V92" s="539">
        <f t="shared" si="13"/>
        <v>15910</v>
      </c>
      <c r="W92" s="539">
        <f t="shared" si="13"/>
        <v>5410</v>
      </c>
    </row>
    <row r="93" spans="1:23" ht="12" customHeight="1" x14ac:dyDescent="0.2">
      <c r="A93" s="524">
        <v>2013</v>
      </c>
      <c r="B93" s="481"/>
      <c r="C93" s="541">
        <f t="shared" ref="C93:N93" si="15">C48</f>
        <v>5806</v>
      </c>
      <c r="D93" s="541">
        <f t="shared" si="15"/>
        <v>1265</v>
      </c>
      <c r="E93" s="541">
        <f t="shared" si="15"/>
        <v>2562</v>
      </c>
      <c r="F93" s="541">
        <f t="shared" si="15"/>
        <v>283</v>
      </c>
      <c r="G93" s="541">
        <f t="shared" si="15"/>
        <v>1798</v>
      </c>
      <c r="H93" s="541">
        <f t="shared" si="15"/>
        <v>128</v>
      </c>
      <c r="I93" s="541">
        <f t="shared" si="15"/>
        <v>2673</v>
      </c>
      <c r="J93" s="541">
        <f t="shared" si="15"/>
        <v>153</v>
      </c>
      <c r="K93" s="540">
        <f t="shared" si="15"/>
        <v>0</v>
      </c>
      <c r="L93" s="540">
        <f t="shared" si="15"/>
        <v>0</v>
      </c>
      <c r="M93" s="541">
        <f t="shared" si="15"/>
        <v>12839</v>
      </c>
      <c r="N93" s="541">
        <f t="shared" si="15"/>
        <v>1829</v>
      </c>
      <c r="O93" s="541"/>
      <c r="P93" s="541">
        <f t="shared" si="13"/>
        <v>3698</v>
      </c>
      <c r="Q93" s="541">
        <f t="shared" si="13"/>
        <v>1483</v>
      </c>
      <c r="R93" s="541">
        <f t="shared" si="13"/>
        <v>918</v>
      </c>
      <c r="S93" s="541">
        <f t="shared" si="13"/>
        <v>180</v>
      </c>
      <c r="T93" s="541">
        <f t="shared" si="13"/>
        <v>4616</v>
      </c>
      <c r="U93" s="541">
        <f t="shared" si="13"/>
        <v>1663</v>
      </c>
      <c r="V93" s="541">
        <f t="shared" si="13"/>
        <v>17455</v>
      </c>
      <c r="W93" s="541">
        <f t="shared" si="13"/>
        <v>3492</v>
      </c>
    </row>
    <row r="94" spans="1:23" ht="12" customHeight="1" x14ac:dyDescent="0.2">
      <c r="A94" s="524">
        <v>2014</v>
      </c>
      <c r="B94" s="481"/>
      <c r="C94" s="541">
        <f t="shared" ref="C94:N94" si="16">C49</f>
        <v>1973</v>
      </c>
      <c r="D94" s="541">
        <f t="shared" si="16"/>
        <v>1324</v>
      </c>
      <c r="E94" s="541">
        <f t="shared" si="16"/>
        <v>1837</v>
      </c>
      <c r="F94" s="541">
        <f t="shared" si="16"/>
        <v>1227</v>
      </c>
      <c r="G94" s="541">
        <f t="shared" si="16"/>
        <v>150</v>
      </c>
      <c r="H94" s="541">
        <f t="shared" si="16"/>
        <v>56</v>
      </c>
      <c r="I94" s="541">
        <f t="shared" si="16"/>
        <v>611</v>
      </c>
      <c r="J94" s="541">
        <f t="shared" si="16"/>
        <v>249</v>
      </c>
      <c r="K94" s="541">
        <f t="shared" si="16"/>
        <v>401</v>
      </c>
      <c r="L94" s="542">
        <f t="shared" si="16"/>
        <v>0</v>
      </c>
      <c r="M94" s="541">
        <f t="shared" si="16"/>
        <v>4972</v>
      </c>
      <c r="N94" s="541">
        <f t="shared" si="16"/>
        <v>2856</v>
      </c>
      <c r="O94" s="541"/>
      <c r="P94" s="541">
        <f t="shared" si="13"/>
        <v>4417</v>
      </c>
      <c r="Q94" s="541">
        <f t="shared" si="13"/>
        <v>4403</v>
      </c>
      <c r="R94" s="541">
        <f t="shared" si="13"/>
        <v>229</v>
      </c>
      <c r="S94" s="541">
        <f t="shared" si="13"/>
        <v>582</v>
      </c>
      <c r="T94" s="541">
        <f t="shared" si="13"/>
        <v>4646</v>
      </c>
      <c r="U94" s="541">
        <f t="shared" si="13"/>
        <v>4985</v>
      </c>
      <c r="V94" s="541">
        <f t="shared" si="13"/>
        <v>9618</v>
      </c>
      <c r="W94" s="541">
        <f t="shared" si="13"/>
        <v>7841</v>
      </c>
    </row>
    <row r="95" spans="1:23" ht="12" customHeight="1" x14ac:dyDescent="0.2">
      <c r="A95" s="527">
        <v>2015</v>
      </c>
      <c r="B95" s="481"/>
      <c r="C95" s="541">
        <f t="shared" ref="C95:N95" si="17">C50</f>
        <v>3075</v>
      </c>
      <c r="D95" s="541">
        <f t="shared" si="17"/>
        <v>1506</v>
      </c>
      <c r="E95" s="541">
        <f t="shared" si="17"/>
        <v>4050</v>
      </c>
      <c r="F95" s="541">
        <f t="shared" si="17"/>
        <v>2086</v>
      </c>
      <c r="G95" s="541">
        <f t="shared" si="17"/>
        <v>42</v>
      </c>
      <c r="H95" s="541">
        <f t="shared" si="17"/>
        <v>71</v>
      </c>
      <c r="I95" s="541">
        <f t="shared" si="17"/>
        <v>860</v>
      </c>
      <c r="J95" s="541">
        <f t="shared" si="17"/>
        <v>387</v>
      </c>
      <c r="K95" s="541">
        <f t="shared" si="17"/>
        <v>193</v>
      </c>
      <c r="L95" s="542">
        <f t="shared" si="17"/>
        <v>0</v>
      </c>
      <c r="M95" s="541">
        <f t="shared" si="17"/>
        <v>8220</v>
      </c>
      <c r="N95" s="541">
        <f t="shared" si="17"/>
        <v>4050</v>
      </c>
      <c r="O95" s="541"/>
      <c r="P95" s="541">
        <f t="shared" si="13"/>
        <v>5170</v>
      </c>
      <c r="Q95" s="541">
        <f t="shared" si="13"/>
        <v>3128</v>
      </c>
      <c r="R95" s="541">
        <f t="shared" si="13"/>
        <v>556</v>
      </c>
      <c r="S95" s="541">
        <f t="shared" si="13"/>
        <v>642</v>
      </c>
      <c r="T95" s="541">
        <f t="shared" si="13"/>
        <v>5726</v>
      </c>
      <c r="U95" s="541">
        <f t="shared" si="13"/>
        <v>3770</v>
      </c>
      <c r="V95" s="541">
        <f t="shared" si="13"/>
        <v>13946</v>
      </c>
      <c r="W95" s="541">
        <f t="shared" si="13"/>
        <v>7820</v>
      </c>
    </row>
    <row r="96" spans="1:23" ht="12" customHeight="1" x14ac:dyDescent="0.2">
      <c r="A96" s="527">
        <v>2016</v>
      </c>
      <c r="B96" s="481"/>
      <c r="C96" s="541">
        <f t="shared" ref="C96:N96" si="18">C51</f>
        <v>1279</v>
      </c>
      <c r="D96" s="541">
        <f t="shared" si="18"/>
        <v>705</v>
      </c>
      <c r="E96" s="541">
        <f t="shared" si="18"/>
        <v>5231</v>
      </c>
      <c r="F96" s="541">
        <f t="shared" si="18"/>
        <v>3961</v>
      </c>
      <c r="G96" s="541">
        <f t="shared" si="18"/>
        <v>661</v>
      </c>
      <c r="H96" s="541">
        <f t="shared" si="18"/>
        <v>696</v>
      </c>
      <c r="I96" s="541">
        <f t="shared" si="18"/>
        <v>1232</v>
      </c>
      <c r="J96" s="541">
        <f t="shared" si="18"/>
        <v>2099</v>
      </c>
      <c r="K96" s="541">
        <f t="shared" si="18"/>
        <v>986</v>
      </c>
      <c r="L96" s="542">
        <f t="shared" si="18"/>
        <v>262</v>
      </c>
      <c r="M96" s="541">
        <f t="shared" si="18"/>
        <v>9389</v>
      </c>
      <c r="N96" s="541">
        <f t="shared" si="18"/>
        <v>7723</v>
      </c>
      <c r="O96" s="541"/>
      <c r="P96" s="541">
        <f t="shared" si="13"/>
        <v>3314</v>
      </c>
      <c r="Q96" s="541">
        <f t="shared" si="13"/>
        <v>3573</v>
      </c>
      <c r="R96" s="541">
        <f t="shared" si="13"/>
        <v>1995</v>
      </c>
      <c r="S96" s="541">
        <f t="shared" si="13"/>
        <v>970</v>
      </c>
      <c r="T96" s="541">
        <f t="shared" si="13"/>
        <v>5309</v>
      </c>
      <c r="U96" s="541">
        <f t="shared" si="13"/>
        <v>4543</v>
      </c>
      <c r="V96" s="541">
        <f t="shared" si="13"/>
        <v>14698</v>
      </c>
      <c r="W96" s="541">
        <f t="shared" si="13"/>
        <v>12266</v>
      </c>
    </row>
    <row r="97" spans="1:23" ht="12" customHeight="1" x14ac:dyDescent="0.2">
      <c r="A97" s="527">
        <v>2017</v>
      </c>
      <c r="B97" s="481"/>
      <c r="C97" s="541">
        <f t="shared" ref="C97:N97" si="19">C52</f>
        <v>4626</v>
      </c>
      <c r="D97" s="541">
        <f t="shared" si="19"/>
        <v>1018</v>
      </c>
      <c r="E97" s="541">
        <f t="shared" si="19"/>
        <v>2225</v>
      </c>
      <c r="F97" s="541">
        <f t="shared" si="19"/>
        <v>1274</v>
      </c>
      <c r="G97" s="541">
        <f t="shared" si="19"/>
        <v>690</v>
      </c>
      <c r="H97" s="541">
        <f t="shared" si="19"/>
        <v>428</v>
      </c>
      <c r="I97" s="541">
        <f t="shared" si="19"/>
        <v>2349</v>
      </c>
      <c r="J97" s="541">
        <f t="shared" si="19"/>
        <v>832</v>
      </c>
      <c r="K97" s="541">
        <f t="shared" si="19"/>
        <v>575</v>
      </c>
      <c r="L97" s="542">
        <f t="shared" si="19"/>
        <v>95</v>
      </c>
      <c r="M97" s="541">
        <f t="shared" si="19"/>
        <v>10465</v>
      </c>
      <c r="N97" s="541">
        <f t="shared" si="19"/>
        <v>3647</v>
      </c>
      <c r="O97" s="541"/>
      <c r="P97" s="541">
        <f t="shared" si="13"/>
        <v>4651</v>
      </c>
      <c r="Q97" s="541">
        <f t="shared" si="13"/>
        <v>9668</v>
      </c>
      <c r="R97" s="541">
        <f t="shared" si="13"/>
        <v>602</v>
      </c>
      <c r="S97" s="541">
        <f t="shared" si="13"/>
        <v>1099</v>
      </c>
      <c r="T97" s="541">
        <f t="shared" si="13"/>
        <v>5253</v>
      </c>
      <c r="U97" s="541">
        <f t="shared" si="13"/>
        <v>10767</v>
      </c>
      <c r="V97" s="541">
        <f t="shared" si="13"/>
        <v>15718</v>
      </c>
      <c r="W97" s="541">
        <f t="shared" si="13"/>
        <v>14414</v>
      </c>
    </row>
    <row r="98" spans="1:23" ht="12" customHeight="1" x14ac:dyDescent="0.2">
      <c r="A98" s="527">
        <v>2018</v>
      </c>
      <c r="B98" s="481"/>
      <c r="C98" s="541">
        <f t="shared" ref="C98:N98" si="20">C53</f>
        <v>6456</v>
      </c>
      <c r="D98" s="541">
        <f t="shared" si="20"/>
        <v>3599</v>
      </c>
      <c r="E98" s="541">
        <f t="shared" si="20"/>
        <v>2018</v>
      </c>
      <c r="F98" s="541">
        <f t="shared" si="20"/>
        <v>359</v>
      </c>
      <c r="G98" s="541">
        <f t="shared" si="20"/>
        <v>734</v>
      </c>
      <c r="H98" s="541">
        <f t="shared" si="20"/>
        <v>343</v>
      </c>
      <c r="I98" s="541">
        <f t="shared" si="20"/>
        <v>349</v>
      </c>
      <c r="J98" s="541">
        <f t="shared" si="20"/>
        <v>529</v>
      </c>
      <c r="K98" s="541">
        <f t="shared" si="20"/>
        <v>843</v>
      </c>
      <c r="L98" s="542">
        <f t="shared" si="20"/>
        <v>158</v>
      </c>
      <c r="M98" s="541">
        <f t="shared" si="20"/>
        <v>10400</v>
      </c>
      <c r="N98" s="541">
        <f t="shared" si="20"/>
        <v>4988</v>
      </c>
      <c r="O98" s="541"/>
      <c r="P98" s="541">
        <f t="shared" si="13"/>
        <v>4937</v>
      </c>
      <c r="Q98" s="541">
        <f t="shared" si="13"/>
        <v>2483</v>
      </c>
      <c r="R98" s="541">
        <f t="shared" si="13"/>
        <v>264</v>
      </c>
      <c r="S98" s="541">
        <f t="shared" si="13"/>
        <v>639</v>
      </c>
      <c r="T98" s="541">
        <f t="shared" si="13"/>
        <v>5201</v>
      </c>
      <c r="U98" s="541">
        <f t="shared" si="13"/>
        <v>3122</v>
      </c>
      <c r="V98" s="541">
        <f t="shared" si="13"/>
        <v>15601</v>
      </c>
      <c r="W98" s="541">
        <f t="shared" si="13"/>
        <v>8110</v>
      </c>
    </row>
    <row r="99" spans="1:23" ht="12" customHeight="1" x14ac:dyDescent="0.2">
      <c r="A99" s="527">
        <v>2019</v>
      </c>
      <c r="B99" s="481"/>
      <c r="C99" s="541">
        <f t="shared" ref="C99:N99" si="21">C54</f>
        <v>3325</v>
      </c>
      <c r="D99" s="541">
        <f t="shared" si="21"/>
        <v>1042</v>
      </c>
      <c r="E99" s="541">
        <f t="shared" si="21"/>
        <v>1221</v>
      </c>
      <c r="F99" s="541">
        <f t="shared" si="21"/>
        <v>283</v>
      </c>
      <c r="G99" s="541">
        <f t="shared" si="21"/>
        <v>828</v>
      </c>
      <c r="H99" s="541">
        <f t="shared" si="21"/>
        <v>103</v>
      </c>
      <c r="I99" s="541">
        <f t="shared" si="21"/>
        <v>1952</v>
      </c>
      <c r="J99" s="541">
        <f t="shared" si="21"/>
        <v>259</v>
      </c>
      <c r="K99" s="541">
        <f t="shared" si="21"/>
        <v>673</v>
      </c>
      <c r="L99" s="542">
        <f t="shared" si="21"/>
        <v>0</v>
      </c>
      <c r="M99" s="541">
        <f t="shared" si="21"/>
        <v>7999</v>
      </c>
      <c r="N99" s="541">
        <f t="shared" si="21"/>
        <v>1687</v>
      </c>
      <c r="O99" s="541"/>
      <c r="P99" s="541">
        <f t="shared" si="13"/>
        <v>5806</v>
      </c>
      <c r="Q99" s="541">
        <f t="shared" si="13"/>
        <v>2697</v>
      </c>
      <c r="R99" s="541">
        <f t="shared" si="13"/>
        <v>628</v>
      </c>
      <c r="S99" s="541">
        <f t="shared" si="13"/>
        <v>339</v>
      </c>
      <c r="T99" s="541">
        <f t="shared" si="13"/>
        <v>6434</v>
      </c>
      <c r="U99" s="541">
        <f t="shared" si="13"/>
        <v>3036</v>
      </c>
      <c r="V99" s="541">
        <f t="shared" si="13"/>
        <v>14433</v>
      </c>
      <c r="W99" s="541">
        <f t="shared" si="13"/>
        <v>4723</v>
      </c>
    </row>
    <row r="100" spans="1:23" ht="12" customHeight="1" x14ac:dyDescent="0.2">
      <c r="A100" s="527">
        <v>2020</v>
      </c>
      <c r="B100" s="481"/>
      <c r="C100" s="541">
        <f t="shared" ref="C100:N100" si="22">C55</f>
        <v>179</v>
      </c>
      <c r="D100" s="541">
        <f t="shared" si="22"/>
        <v>422</v>
      </c>
      <c r="E100" s="541">
        <f t="shared" si="22"/>
        <v>461</v>
      </c>
      <c r="F100" s="541">
        <f t="shared" si="22"/>
        <v>80</v>
      </c>
      <c r="G100" s="541">
        <f t="shared" si="22"/>
        <v>240</v>
      </c>
      <c r="H100" s="541">
        <f t="shared" si="22"/>
        <v>31</v>
      </c>
      <c r="I100" s="541">
        <f t="shared" si="22"/>
        <v>394</v>
      </c>
      <c r="J100" s="541">
        <f t="shared" si="22"/>
        <v>32</v>
      </c>
      <c r="K100" s="542">
        <f t="shared" si="22"/>
        <v>43</v>
      </c>
      <c r="L100" s="542">
        <f t="shared" si="22"/>
        <v>0</v>
      </c>
      <c r="M100" s="541">
        <f t="shared" si="22"/>
        <v>1317</v>
      </c>
      <c r="N100" s="541">
        <f t="shared" si="22"/>
        <v>565</v>
      </c>
      <c r="O100" s="541"/>
      <c r="P100" s="541">
        <f t="shared" si="13"/>
        <v>2141</v>
      </c>
      <c r="Q100" s="541">
        <f t="shared" si="13"/>
        <v>1302</v>
      </c>
      <c r="R100" s="541">
        <f t="shared" si="13"/>
        <v>141</v>
      </c>
      <c r="S100" s="541">
        <f t="shared" si="13"/>
        <v>44</v>
      </c>
      <c r="T100" s="541">
        <f t="shared" si="13"/>
        <v>2282</v>
      </c>
      <c r="U100" s="541">
        <f t="shared" si="13"/>
        <v>1346</v>
      </c>
      <c r="V100" s="541">
        <f t="shared" si="13"/>
        <v>3599</v>
      </c>
      <c r="W100" s="541">
        <f t="shared" si="13"/>
        <v>1911</v>
      </c>
    </row>
    <row r="101" spans="1:23" ht="12" customHeight="1" x14ac:dyDescent="0.2">
      <c r="A101" s="527">
        <v>2021</v>
      </c>
      <c r="B101" s="481"/>
      <c r="C101" s="541">
        <f t="shared" ref="C101:N101" si="23">C56</f>
        <v>258</v>
      </c>
      <c r="D101" s="541">
        <f t="shared" si="23"/>
        <v>568</v>
      </c>
      <c r="E101" s="541">
        <f t="shared" si="23"/>
        <v>1946</v>
      </c>
      <c r="F101" s="541">
        <f t="shared" si="23"/>
        <v>2368</v>
      </c>
      <c r="G101" s="541">
        <f t="shared" si="23"/>
        <v>138</v>
      </c>
      <c r="H101" s="541">
        <f t="shared" si="23"/>
        <v>50</v>
      </c>
      <c r="I101" s="541">
        <f t="shared" si="23"/>
        <v>287</v>
      </c>
      <c r="J101" s="541">
        <f t="shared" si="23"/>
        <v>183</v>
      </c>
      <c r="K101" s="542">
        <f t="shared" si="23"/>
        <v>833</v>
      </c>
      <c r="L101" s="542">
        <f t="shared" si="23"/>
        <v>0</v>
      </c>
      <c r="M101" s="541">
        <f t="shared" si="23"/>
        <v>3462</v>
      </c>
      <c r="N101" s="541">
        <f t="shared" si="23"/>
        <v>3169</v>
      </c>
      <c r="O101" s="541"/>
      <c r="P101" s="541">
        <f t="shared" si="13"/>
        <v>2116</v>
      </c>
      <c r="Q101" s="541">
        <f t="shared" si="13"/>
        <v>2101</v>
      </c>
      <c r="R101" s="541">
        <f t="shared" si="13"/>
        <v>57</v>
      </c>
      <c r="S101" s="541">
        <f t="shared" si="13"/>
        <v>210</v>
      </c>
      <c r="T101" s="541">
        <f t="shared" si="13"/>
        <v>2173</v>
      </c>
      <c r="U101" s="541">
        <f t="shared" si="13"/>
        <v>2311</v>
      </c>
      <c r="V101" s="541">
        <f t="shared" si="13"/>
        <v>5635</v>
      </c>
      <c r="W101" s="541">
        <f t="shared" si="13"/>
        <v>5480</v>
      </c>
    </row>
    <row r="102" spans="1:23" ht="12" customHeight="1" x14ac:dyDescent="0.2">
      <c r="A102" s="527">
        <v>2022</v>
      </c>
      <c r="B102" s="481"/>
      <c r="C102" s="541">
        <f t="shared" ref="C102:N102" si="24">C57</f>
        <v>934</v>
      </c>
      <c r="D102" s="541">
        <f t="shared" si="24"/>
        <v>987</v>
      </c>
      <c r="E102" s="541">
        <f t="shared" si="24"/>
        <v>3185</v>
      </c>
      <c r="F102" s="541">
        <f t="shared" si="24"/>
        <v>454</v>
      </c>
      <c r="G102" s="541">
        <f t="shared" si="24"/>
        <v>357</v>
      </c>
      <c r="H102" s="541">
        <f t="shared" si="24"/>
        <v>86</v>
      </c>
      <c r="I102" s="541">
        <f t="shared" si="24"/>
        <v>60</v>
      </c>
      <c r="J102" s="541">
        <f t="shared" si="24"/>
        <v>15</v>
      </c>
      <c r="K102" s="542">
        <f t="shared" si="24"/>
        <v>24</v>
      </c>
      <c r="L102" s="542">
        <f t="shared" si="24"/>
        <v>0</v>
      </c>
      <c r="M102" s="541">
        <f t="shared" si="24"/>
        <v>4560</v>
      </c>
      <c r="N102" s="541">
        <f t="shared" si="24"/>
        <v>1542</v>
      </c>
      <c r="O102" s="541"/>
      <c r="P102" s="541">
        <f t="shared" si="13"/>
        <v>3533</v>
      </c>
      <c r="Q102" s="541">
        <f t="shared" si="13"/>
        <v>1481</v>
      </c>
      <c r="R102" s="541">
        <f t="shared" si="13"/>
        <v>33</v>
      </c>
      <c r="S102" s="541">
        <f t="shared" si="13"/>
        <v>34</v>
      </c>
      <c r="T102" s="541">
        <f t="shared" si="13"/>
        <v>3566</v>
      </c>
      <c r="U102" s="541">
        <f t="shared" si="13"/>
        <v>1515</v>
      </c>
      <c r="V102" s="541">
        <f t="shared" si="13"/>
        <v>8126</v>
      </c>
      <c r="W102" s="541">
        <f t="shared" si="13"/>
        <v>3057</v>
      </c>
    </row>
    <row r="103" spans="1:23" ht="12" customHeight="1" x14ac:dyDescent="0.2">
      <c r="A103" s="527">
        <v>2023</v>
      </c>
      <c r="B103" s="481"/>
      <c r="C103" s="541">
        <f t="shared" ref="C103:N105" si="25">C58</f>
        <v>15859</v>
      </c>
      <c r="D103" s="541">
        <f t="shared" si="25"/>
        <v>2972</v>
      </c>
      <c r="E103" s="541">
        <f t="shared" si="25"/>
        <v>1399</v>
      </c>
      <c r="F103" s="541">
        <f t="shared" si="25"/>
        <v>218</v>
      </c>
      <c r="G103" s="541">
        <f t="shared" si="25"/>
        <v>1154</v>
      </c>
      <c r="H103" s="541">
        <f t="shared" si="25"/>
        <v>187</v>
      </c>
      <c r="I103" s="541">
        <f t="shared" si="25"/>
        <v>2220</v>
      </c>
      <c r="J103" s="541">
        <f t="shared" si="25"/>
        <v>151</v>
      </c>
      <c r="K103" s="542">
        <f t="shared" si="25"/>
        <v>990</v>
      </c>
      <c r="L103" s="542">
        <f t="shared" si="25"/>
        <v>0</v>
      </c>
      <c r="M103" s="541">
        <f t="shared" si="25"/>
        <v>21622</v>
      </c>
      <c r="N103" s="541">
        <f t="shared" si="25"/>
        <v>3528</v>
      </c>
      <c r="O103" s="541"/>
      <c r="P103" s="541">
        <f t="shared" ref="P103:W105" si="26">P58</f>
        <v>7093</v>
      </c>
      <c r="Q103" s="541">
        <f t="shared" si="26"/>
        <v>2773</v>
      </c>
      <c r="R103" s="541">
        <f t="shared" si="26"/>
        <v>764</v>
      </c>
      <c r="S103" s="541">
        <f t="shared" si="26"/>
        <v>130</v>
      </c>
      <c r="T103" s="541">
        <f t="shared" si="26"/>
        <v>7857</v>
      </c>
      <c r="U103" s="541">
        <f t="shared" si="26"/>
        <v>2903</v>
      </c>
      <c r="V103" s="541">
        <f t="shared" si="26"/>
        <v>29479</v>
      </c>
      <c r="W103" s="541">
        <f t="shared" si="26"/>
        <v>6431</v>
      </c>
    </row>
    <row r="104" spans="1:23" ht="12" customHeight="1" x14ac:dyDescent="0.2">
      <c r="A104" s="530" t="s">
        <v>1191</v>
      </c>
      <c r="B104" s="479"/>
      <c r="C104" s="543">
        <f t="shared" si="25"/>
        <v>17833</v>
      </c>
      <c r="D104" s="543">
        <f t="shared" si="25"/>
        <v>5869</v>
      </c>
      <c r="E104" s="543">
        <f t="shared" si="25"/>
        <v>2550</v>
      </c>
      <c r="F104" s="543">
        <f t="shared" si="25"/>
        <v>485</v>
      </c>
      <c r="G104" s="543">
        <f t="shared" si="25"/>
        <v>1610</v>
      </c>
      <c r="H104" s="543">
        <f t="shared" si="25"/>
        <v>518</v>
      </c>
      <c r="I104" s="543">
        <f t="shared" si="25"/>
        <v>400</v>
      </c>
      <c r="J104" s="543">
        <f t="shared" si="25"/>
        <v>142</v>
      </c>
      <c r="K104" s="544">
        <f t="shared" si="25"/>
        <v>1638</v>
      </c>
      <c r="L104" s="544">
        <f t="shared" si="25"/>
        <v>0</v>
      </c>
      <c r="M104" s="543">
        <f t="shared" si="25"/>
        <v>24031</v>
      </c>
      <c r="N104" s="543">
        <f t="shared" si="25"/>
        <v>7014</v>
      </c>
      <c r="O104" s="543"/>
      <c r="P104" s="543">
        <f t="shared" si="26"/>
        <v>8142</v>
      </c>
      <c r="Q104" s="543">
        <f t="shared" si="26"/>
        <v>3541</v>
      </c>
      <c r="R104" s="543">
        <f t="shared" si="26"/>
        <v>73</v>
      </c>
      <c r="S104" s="543">
        <f t="shared" si="26"/>
        <v>33</v>
      </c>
      <c r="T104" s="543">
        <f t="shared" si="26"/>
        <v>8215</v>
      </c>
      <c r="U104" s="543">
        <f t="shared" si="26"/>
        <v>3574</v>
      </c>
      <c r="V104" s="543">
        <f t="shared" si="26"/>
        <v>32246</v>
      </c>
      <c r="W104" s="543">
        <f t="shared" si="26"/>
        <v>10588</v>
      </c>
    </row>
    <row r="105" spans="1:23" ht="12.9" customHeight="1" x14ac:dyDescent="0.2">
      <c r="A105" s="545" t="s">
        <v>974</v>
      </c>
      <c r="B105" s="479"/>
      <c r="C105" s="543" t="str">
        <f t="shared" si="25"/>
        <v>-</v>
      </c>
      <c r="D105" s="543" t="str">
        <f t="shared" si="25"/>
        <v>-</v>
      </c>
      <c r="E105" s="543" t="str">
        <f t="shared" si="25"/>
        <v>-</v>
      </c>
      <c r="F105" s="543" t="str">
        <f t="shared" si="25"/>
        <v>-</v>
      </c>
      <c r="G105" s="543" t="str">
        <f t="shared" si="25"/>
        <v>-</v>
      </c>
      <c r="H105" s="543" t="str">
        <f t="shared" si="25"/>
        <v>-</v>
      </c>
      <c r="I105" s="543" t="str">
        <f t="shared" si="25"/>
        <v>-</v>
      </c>
      <c r="J105" s="543" t="str">
        <f t="shared" si="25"/>
        <v>-</v>
      </c>
      <c r="K105" s="543" t="str">
        <f t="shared" si="25"/>
        <v>-</v>
      </c>
      <c r="L105" s="543" t="str">
        <f t="shared" si="25"/>
        <v>-</v>
      </c>
      <c r="M105" s="543" t="str">
        <f t="shared" si="25"/>
        <v>-</v>
      </c>
      <c r="N105" s="543" t="str">
        <f t="shared" si="25"/>
        <v>-</v>
      </c>
      <c r="O105" s="543"/>
      <c r="P105" s="546" t="s">
        <v>975</v>
      </c>
      <c r="Q105" s="543" t="str">
        <f t="shared" si="26"/>
        <v>-</v>
      </c>
      <c r="R105" s="543">
        <f t="shared" si="26"/>
        <v>1000</v>
      </c>
      <c r="S105" s="543" t="str">
        <f t="shared" si="26"/>
        <v>-</v>
      </c>
      <c r="T105" s="543">
        <f t="shared" si="26"/>
        <v>4000</v>
      </c>
      <c r="U105" s="543" t="str">
        <f t="shared" si="26"/>
        <v>-</v>
      </c>
      <c r="V105" s="543" t="str">
        <f t="shared" si="26"/>
        <v>-</v>
      </c>
      <c r="W105" s="543" t="str">
        <f t="shared" si="26"/>
        <v>-</v>
      </c>
    </row>
    <row r="106" spans="1:23" ht="11.25" customHeight="1" x14ac:dyDescent="0.2">
      <c r="A106" s="953" t="str">
        <f t="shared" ref="A106:A112" si="27">A61</f>
        <v xml:space="preserve">a/  In 2004, CDFW reviewed and updated 1971-2003 escapement estimates to reflect final project reports. </v>
      </c>
      <c r="B106" s="953"/>
      <c r="C106" s="953"/>
      <c r="D106" s="953"/>
      <c r="E106" s="953"/>
      <c r="F106" s="953"/>
      <c r="G106" s="953"/>
      <c r="H106" s="953"/>
      <c r="I106" s="953"/>
      <c r="J106" s="953"/>
      <c r="K106" s="953"/>
      <c r="L106" s="953"/>
      <c r="M106" s="953"/>
      <c r="N106" s="953"/>
      <c r="O106" s="953"/>
      <c r="P106" s="953"/>
      <c r="Q106" s="953"/>
      <c r="R106" s="953"/>
      <c r="S106" s="953"/>
      <c r="T106" s="953"/>
      <c r="U106" s="953"/>
      <c r="V106" s="953"/>
      <c r="W106" s="953"/>
    </row>
    <row r="107" spans="1:23" ht="11.25" customHeight="1" x14ac:dyDescent="0.2">
      <c r="A107" s="950" t="str">
        <f t="shared" si="27"/>
        <v>b/  Most natural area estimates based on carcass surveys with a jack length cut-off.</v>
      </c>
      <c r="B107" s="950"/>
      <c r="C107" s="950"/>
      <c r="D107" s="950"/>
      <c r="E107" s="950"/>
      <c r="F107" s="950"/>
      <c r="G107" s="950"/>
      <c r="H107" s="950"/>
      <c r="I107" s="950"/>
      <c r="J107" s="950"/>
      <c r="K107" s="950"/>
      <c r="L107" s="950"/>
      <c r="M107" s="950"/>
      <c r="N107" s="950"/>
      <c r="O107" s="950"/>
      <c r="P107" s="950"/>
      <c r="Q107" s="950"/>
      <c r="R107" s="950"/>
      <c r="S107" s="950"/>
      <c r="T107" s="950"/>
      <c r="U107" s="950"/>
      <c r="V107" s="950"/>
      <c r="W107" s="950"/>
    </row>
    <row r="108" spans="1:23" ht="11.25" customHeight="1" x14ac:dyDescent="0.2">
      <c r="A108" s="944" t="str">
        <f t="shared" si="27"/>
        <v>c/  Other San Joaquin tributary escapement includes Cosumnes and Calaveras Rivers when surveys were conducted. In some years no survey was conducted due to logistical or environmental limitations.</v>
      </c>
      <c r="B108" s="944"/>
      <c r="C108" s="944"/>
      <c r="D108" s="944"/>
      <c r="E108" s="944"/>
      <c r="F108" s="944"/>
      <c r="G108" s="944"/>
      <c r="H108" s="944"/>
      <c r="I108" s="944"/>
      <c r="J108" s="944"/>
      <c r="K108" s="944"/>
      <c r="L108" s="944"/>
      <c r="M108" s="944"/>
      <c r="N108" s="944"/>
      <c r="O108" s="944"/>
      <c r="P108" s="944"/>
      <c r="Q108" s="944"/>
      <c r="R108" s="944"/>
      <c r="S108" s="944"/>
      <c r="T108" s="944"/>
      <c r="U108" s="944"/>
      <c r="V108" s="944"/>
      <c r="W108" s="944"/>
    </row>
    <row r="109" spans="1:23" ht="11.25" customHeight="1" x14ac:dyDescent="0.2">
      <c r="A109" s="950" t="str">
        <f t="shared" si="27"/>
        <v xml:space="preserve">d/  Calculating jack proportions was not possible in some years due to sampling and/or environmental limitations. In those years jacks are included in the adult escapement values.  </v>
      </c>
      <c r="B109" s="950"/>
      <c r="C109" s="950"/>
      <c r="D109" s="950"/>
      <c r="E109" s="950"/>
      <c r="F109" s="950"/>
      <c r="G109" s="950"/>
      <c r="H109" s="950"/>
      <c r="I109" s="950"/>
      <c r="J109" s="950"/>
      <c r="K109" s="950"/>
      <c r="L109" s="950"/>
      <c r="M109" s="950"/>
      <c r="N109" s="950"/>
      <c r="O109" s="950"/>
      <c r="P109" s="950"/>
      <c r="Q109" s="950"/>
      <c r="R109" s="950"/>
      <c r="S109" s="950"/>
      <c r="T109" s="950"/>
      <c r="U109" s="950"/>
      <c r="V109" s="950"/>
      <c r="W109" s="950"/>
    </row>
    <row r="110" spans="1:23" ht="11.25" customHeight="1" x14ac:dyDescent="0.2">
      <c r="A110" s="950" t="str">
        <f t="shared" si="27"/>
        <v>e/  Preliminary.</v>
      </c>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row>
    <row r="111" spans="1:23" ht="11.25" customHeight="1" x14ac:dyDescent="0.2">
      <c r="A111" s="950" t="str">
        <f t="shared" si="27"/>
        <v>f/  Current hatchery-specific goals, not PFMC goals.</v>
      </c>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row>
    <row r="112" spans="1:23" ht="11.25" customHeight="1" x14ac:dyDescent="0.2">
      <c r="A112" s="950" t="str">
        <f t="shared" si="27"/>
        <v>g/  Due to modernization of the hatchery facility and improved efficiencies, the Mokelumne Hatchery escapement goal was reduced from 5,000 to 3,000 adults in 2010.</v>
      </c>
      <c r="B112" s="950"/>
      <c r="C112" s="950"/>
      <c r="D112" s="950"/>
      <c r="E112" s="950"/>
      <c r="F112" s="950"/>
      <c r="G112" s="950"/>
      <c r="H112" s="950"/>
      <c r="I112" s="950"/>
      <c r="J112" s="950"/>
      <c r="K112" s="950"/>
      <c r="L112" s="950"/>
      <c r="M112" s="950"/>
      <c r="N112" s="950"/>
      <c r="O112" s="950"/>
      <c r="P112" s="950"/>
      <c r="Q112" s="950"/>
      <c r="R112" s="950"/>
      <c r="S112" s="950"/>
      <c r="T112" s="950"/>
      <c r="U112" s="950"/>
      <c r="V112" s="950"/>
      <c r="W112" s="950"/>
    </row>
  </sheetData>
  <customSheetViews>
    <customSheetView guid="{EF5D9E67-CDBC-4DA7-AF4B-457CDBE1825C}" scale="120" showGridLines="0" fitToPage="1">
      <pane ySplit="4" topLeftCell="A5" activePane="bottomLeft" state="frozen"/>
      <selection pane="bottomLeft" activeCell="A5" sqref="A5"/>
      <pageMargins left="1" right="0.75" top="1" bottom="1" header="0.5" footer="0.5"/>
      <pageSetup scale="90" fitToHeight="0" orientation="landscape" horizontalDpi="4294967292" r:id="rId1"/>
      <headerFooter alignWithMargins="0"/>
    </customSheetView>
  </customSheetViews>
  <mergeCells count="38">
    <mergeCell ref="T83:U83"/>
    <mergeCell ref="A111:W111"/>
    <mergeCell ref="A107:W107"/>
    <mergeCell ref="A108:W108"/>
    <mergeCell ref="A109:W109"/>
    <mergeCell ref="A110:W110"/>
    <mergeCell ref="A61:AE61"/>
    <mergeCell ref="A106:W106"/>
    <mergeCell ref="A63:W63"/>
    <mergeCell ref="A81:W81"/>
    <mergeCell ref="C82:N82"/>
    <mergeCell ref="P82:U82"/>
    <mergeCell ref="V82:W83"/>
    <mergeCell ref="A83:A84"/>
    <mergeCell ref="C83:D83"/>
    <mergeCell ref="E83:F83"/>
    <mergeCell ref="G83:H83"/>
    <mergeCell ref="I83:J83"/>
    <mergeCell ref="K83:L83"/>
    <mergeCell ref="M83:N83"/>
    <mergeCell ref="P83:Q83"/>
    <mergeCell ref="R83:S83"/>
    <mergeCell ref="A112:W112"/>
    <mergeCell ref="A62:AE62"/>
    <mergeCell ref="A1:W1"/>
    <mergeCell ref="C2:N2"/>
    <mergeCell ref="P2:U2"/>
    <mergeCell ref="V2:W3"/>
    <mergeCell ref="A3:A4"/>
    <mergeCell ref="C3:D3"/>
    <mergeCell ref="E3:F3"/>
    <mergeCell ref="G3:H3"/>
    <mergeCell ref="I3:J3"/>
    <mergeCell ref="K3:L3"/>
    <mergeCell ref="M3:N3"/>
    <mergeCell ref="P3:Q3"/>
    <mergeCell ref="R3:S3"/>
    <mergeCell ref="T3:U3"/>
  </mergeCells>
  <pageMargins left="1" right="0.75" top="1" bottom="1" header="0.5" footer="0.5"/>
  <pageSetup scale="84" fitToHeight="0" orientation="landscape"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AL96"/>
  <sheetViews>
    <sheetView showGridLines="0" zoomScale="115" zoomScaleNormal="115" workbookViewId="0">
      <pane ySplit="4" topLeftCell="A65" activePane="bottomLeft" state="frozen"/>
      <selection activeCell="R23" sqref="R23"/>
      <selection pane="bottomLeft" activeCell="A5" sqref="A5"/>
    </sheetView>
  </sheetViews>
  <sheetFormatPr defaultColWidth="9.109375" defaultRowHeight="12" customHeight="1" x14ac:dyDescent="0.2"/>
  <cols>
    <col min="1" max="1" width="10.6640625" style="63" customWidth="1"/>
    <col min="2" max="2" width="10.6640625" style="13" customWidth="1"/>
    <col min="3" max="3" width="9.44140625" style="13" customWidth="1"/>
    <col min="4" max="4" width="8.6640625" style="13" customWidth="1"/>
    <col min="5" max="5" width="1.6640625" style="13" customWidth="1"/>
    <col min="6" max="7" width="8.6640625" style="13" customWidth="1"/>
    <col min="8" max="8" width="1.6640625" style="13" customWidth="1"/>
    <col min="9" max="11" width="8.6640625" style="13" customWidth="1"/>
    <col min="12" max="16384" width="9.109375" style="123"/>
  </cols>
  <sheetData>
    <row r="1" spans="1:38" ht="12" customHeight="1" x14ac:dyDescent="0.2">
      <c r="A1" s="1075" t="s">
        <v>58</v>
      </c>
      <c r="B1" s="1075"/>
      <c r="C1" s="1075"/>
      <c r="D1" s="1075"/>
      <c r="E1" s="1075"/>
      <c r="F1" s="1075"/>
      <c r="G1" s="1075"/>
      <c r="H1" s="1075"/>
      <c r="I1" s="1075"/>
      <c r="J1" s="1075"/>
      <c r="K1" s="1075"/>
    </row>
    <row r="2" spans="1:38" ht="12" customHeight="1" x14ac:dyDescent="0.25">
      <c r="A2" s="53"/>
      <c r="B2" s="1046" t="s">
        <v>116</v>
      </c>
      <c r="C2" s="1046"/>
      <c r="D2" s="1046"/>
      <c r="E2" s="52"/>
      <c r="F2" s="319"/>
      <c r="G2" s="319"/>
      <c r="H2" s="52"/>
      <c r="I2" s="319"/>
      <c r="J2" s="319"/>
      <c r="K2" s="319"/>
      <c r="AG2"/>
      <c r="AH2"/>
      <c r="AI2"/>
      <c r="AJ2"/>
      <c r="AK2"/>
      <c r="AL2"/>
    </row>
    <row r="3" spans="1:38" ht="12" customHeight="1" x14ac:dyDescent="0.25">
      <c r="A3" s="1009" t="s">
        <v>171</v>
      </c>
      <c r="B3" s="344"/>
      <c r="C3" s="1044" t="s">
        <v>164</v>
      </c>
      <c r="D3" s="344"/>
      <c r="E3" s="52"/>
      <c r="F3" s="1046" t="s">
        <v>35</v>
      </c>
      <c r="G3" s="1046"/>
      <c r="H3" s="52"/>
      <c r="I3" s="1046" t="s">
        <v>161</v>
      </c>
      <c r="J3" s="1046"/>
      <c r="K3" s="1046"/>
      <c r="AG3"/>
      <c r="AH3"/>
      <c r="AI3"/>
      <c r="AJ3"/>
      <c r="AK3"/>
      <c r="AL3"/>
    </row>
    <row r="4" spans="1:38" ht="21" customHeight="1" x14ac:dyDescent="0.2">
      <c r="A4" s="1029"/>
      <c r="B4" s="403" t="s">
        <v>95</v>
      </c>
      <c r="C4" s="1045"/>
      <c r="D4" s="403" t="s">
        <v>118</v>
      </c>
      <c r="E4" s="403"/>
      <c r="F4" s="403" t="s">
        <v>215</v>
      </c>
      <c r="G4" s="403" t="s">
        <v>165</v>
      </c>
      <c r="H4" s="403"/>
      <c r="I4" s="403" t="s">
        <v>215</v>
      </c>
      <c r="J4" s="403" t="s">
        <v>214</v>
      </c>
      <c r="K4" s="403" t="s">
        <v>209</v>
      </c>
    </row>
    <row r="5" spans="1:38" ht="12" customHeight="1" x14ac:dyDescent="0.2">
      <c r="A5" s="90">
        <v>1977</v>
      </c>
      <c r="B5" s="144">
        <v>1900</v>
      </c>
      <c r="C5" s="135" t="s">
        <v>88</v>
      </c>
      <c r="D5" s="135" t="s">
        <v>88</v>
      </c>
      <c r="F5" s="144">
        <v>1500</v>
      </c>
      <c r="G5" s="48">
        <v>300</v>
      </c>
      <c r="I5" s="144">
        <v>3000</v>
      </c>
      <c r="J5" s="144">
        <v>600</v>
      </c>
      <c r="K5" s="144">
        <f t="shared" ref="K5:K39" si="0">SUM(I5:J5)</f>
        <v>3600</v>
      </c>
      <c r="L5" s="123" t="b">
        <f t="shared" ref="L5:L52" si="1">K5=(I5+J5)</f>
        <v>1</v>
      </c>
    </row>
    <row r="6" spans="1:38" ht="12" customHeight="1" x14ac:dyDescent="0.2">
      <c r="A6" s="90">
        <v>1978</v>
      </c>
      <c r="B6" s="144">
        <v>6900</v>
      </c>
      <c r="C6" s="135" t="s">
        <v>88</v>
      </c>
      <c r="D6" s="135" t="s">
        <v>88</v>
      </c>
      <c r="F6" s="144">
        <v>2500</v>
      </c>
      <c r="G6" s="48">
        <v>1600</v>
      </c>
      <c r="I6" s="144">
        <v>6600</v>
      </c>
      <c r="J6" s="144">
        <v>4200</v>
      </c>
      <c r="K6" s="144">
        <f t="shared" si="0"/>
        <v>10800</v>
      </c>
      <c r="L6" s="123" t="b">
        <f t="shared" si="1"/>
        <v>1</v>
      </c>
    </row>
    <row r="7" spans="1:38" ht="12" customHeight="1" x14ac:dyDescent="0.2">
      <c r="A7" s="90">
        <v>1979</v>
      </c>
      <c r="B7" s="144">
        <v>17800</v>
      </c>
      <c r="C7" s="135" t="s">
        <v>88</v>
      </c>
      <c r="D7" s="135" t="s">
        <v>88</v>
      </c>
      <c r="F7" s="144">
        <v>7200</v>
      </c>
      <c r="G7" s="48">
        <v>4700</v>
      </c>
      <c r="I7" s="144">
        <v>18000</v>
      </c>
      <c r="J7" s="144">
        <v>11700</v>
      </c>
      <c r="K7" s="144">
        <f t="shared" si="0"/>
        <v>29700</v>
      </c>
      <c r="L7" s="123" t="b">
        <f t="shared" si="1"/>
        <v>1</v>
      </c>
    </row>
    <row r="8" spans="1:38" ht="12" customHeight="1" x14ac:dyDescent="0.2">
      <c r="A8" s="90">
        <v>1980</v>
      </c>
      <c r="B8" s="144">
        <v>12400</v>
      </c>
      <c r="C8" s="135" t="s">
        <v>88</v>
      </c>
      <c r="D8" s="135" t="s">
        <v>88</v>
      </c>
      <c r="F8" s="144">
        <v>2499</v>
      </c>
      <c r="G8" s="48">
        <v>5829</v>
      </c>
      <c r="I8" s="144">
        <v>6260</v>
      </c>
      <c r="J8" s="144">
        <v>14500</v>
      </c>
      <c r="K8" s="144">
        <f t="shared" si="0"/>
        <v>20760</v>
      </c>
      <c r="L8" s="123" t="b">
        <f t="shared" si="1"/>
        <v>1</v>
      </c>
    </row>
    <row r="9" spans="1:38" ht="12" customHeight="1" x14ac:dyDescent="0.2">
      <c r="A9" s="90">
        <v>1981</v>
      </c>
      <c r="B9" s="144">
        <v>10400</v>
      </c>
      <c r="C9" s="135" t="s">
        <v>88</v>
      </c>
      <c r="D9" s="135" t="s">
        <v>88</v>
      </c>
      <c r="F9" s="144">
        <v>2217</v>
      </c>
      <c r="G9" s="48">
        <v>6309</v>
      </c>
      <c r="I9" s="144">
        <v>4498</v>
      </c>
      <c r="J9" s="144">
        <v>14443</v>
      </c>
      <c r="K9" s="144">
        <f t="shared" si="0"/>
        <v>18941</v>
      </c>
      <c r="L9" s="123" t="b">
        <f t="shared" si="1"/>
        <v>1</v>
      </c>
    </row>
    <row r="10" spans="1:38" ht="12" customHeight="1" x14ac:dyDescent="0.2">
      <c r="A10" s="90">
        <v>1982</v>
      </c>
      <c r="B10" s="144">
        <v>11000</v>
      </c>
      <c r="C10" s="135" t="s">
        <v>88</v>
      </c>
      <c r="D10" s="135" t="s">
        <v>88</v>
      </c>
      <c r="F10" s="144">
        <v>2241</v>
      </c>
      <c r="G10" s="48">
        <v>7021</v>
      </c>
      <c r="I10" s="144">
        <v>14400</v>
      </c>
      <c r="J10" s="144">
        <v>8071</v>
      </c>
      <c r="K10" s="144">
        <f t="shared" si="0"/>
        <v>22471</v>
      </c>
      <c r="L10" s="123" t="b">
        <f t="shared" si="1"/>
        <v>1</v>
      </c>
    </row>
    <row r="11" spans="1:38" ht="12" customHeight="1" x14ac:dyDescent="0.2">
      <c r="A11" s="90">
        <v>1983</v>
      </c>
      <c r="B11" s="144">
        <v>3700</v>
      </c>
      <c r="C11" s="135" t="s">
        <v>88</v>
      </c>
      <c r="D11" s="135" t="s">
        <v>88</v>
      </c>
      <c r="F11" s="144">
        <v>7045</v>
      </c>
      <c r="G11" s="48">
        <v>6392</v>
      </c>
      <c r="I11" s="144">
        <v>9032</v>
      </c>
      <c r="J11" s="144">
        <v>8071</v>
      </c>
      <c r="K11" s="144">
        <f t="shared" si="0"/>
        <v>17103</v>
      </c>
      <c r="L11" s="123" t="b">
        <f t="shared" si="1"/>
        <v>1</v>
      </c>
    </row>
    <row r="12" spans="1:38" ht="12" customHeight="1" x14ac:dyDescent="0.2">
      <c r="A12" s="90">
        <v>1984</v>
      </c>
      <c r="B12" s="144">
        <v>21100</v>
      </c>
      <c r="C12" s="135" t="s">
        <v>88</v>
      </c>
      <c r="D12" s="135" t="s">
        <v>88</v>
      </c>
      <c r="F12" s="144">
        <v>3160</v>
      </c>
      <c r="G12" s="48">
        <v>8287</v>
      </c>
      <c r="I12" s="144">
        <v>7764</v>
      </c>
      <c r="J12" s="144">
        <v>24024</v>
      </c>
      <c r="K12" s="144">
        <f t="shared" si="0"/>
        <v>31788</v>
      </c>
      <c r="L12" s="123" t="b">
        <f t="shared" si="1"/>
        <v>1</v>
      </c>
    </row>
    <row r="13" spans="1:38" ht="12" customHeight="1" x14ac:dyDescent="0.2">
      <c r="A13" s="90">
        <v>1985</v>
      </c>
      <c r="B13" s="144">
        <v>7300</v>
      </c>
      <c r="C13" s="135" t="s">
        <v>88</v>
      </c>
      <c r="D13" s="135" t="s">
        <v>88</v>
      </c>
      <c r="F13" s="144">
        <v>1524</v>
      </c>
      <c r="G13" s="48">
        <v>3186</v>
      </c>
      <c r="I13" s="144">
        <v>3350</v>
      </c>
      <c r="J13" s="144">
        <v>8678</v>
      </c>
      <c r="K13" s="144">
        <f t="shared" si="0"/>
        <v>12028</v>
      </c>
      <c r="L13" s="123" t="b">
        <f t="shared" si="1"/>
        <v>1</v>
      </c>
    </row>
    <row r="14" spans="1:38" ht="12" customHeight="1" x14ac:dyDescent="0.2">
      <c r="A14" s="90">
        <v>1986</v>
      </c>
      <c r="B14" s="144">
        <v>24382</v>
      </c>
      <c r="C14" s="135" t="s">
        <v>88</v>
      </c>
      <c r="D14" s="135" t="s">
        <v>88</v>
      </c>
      <c r="F14" s="144">
        <v>5136</v>
      </c>
      <c r="G14" s="48">
        <v>4907</v>
      </c>
      <c r="I14" s="144">
        <v>14898</v>
      </c>
      <c r="J14" s="144">
        <v>21332</v>
      </c>
      <c r="K14" s="144">
        <f t="shared" si="0"/>
        <v>36230</v>
      </c>
      <c r="L14" s="123" t="b">
        <f t="shared" si="1"/>
        <v>1</v>
      </c>
    </row>
    <row r="15" spans="1:38" ht="12" customHeight="1" x14ac:dyDescent="0.2">
      <c r="A15" s="90">
        <v>1987</v>
      </c>
      <c r="B15" s="144">
        <v>13987</v>
      </c>
      <c r="C15" s="135" t="s">
        <v>88</v>
      </c>
      <c r="D15" s="135" t="s">
        <v>88</v>
      </c>
      <c r="F15" s="144">
        <v>1849</v>
      </c>
      <c r="G15" s="48">
        <v>1431</v>
      </c>
      <c r="I15" s="144">
        <v>9619</v>
      </c>
      <c r="J15" s="144">
        <v>8772</v>
      </c>
      <c r="K15" s="144">
        <f t="shared" si="0"/>
        <v>18391</v>
      </c>
      <c r="L15" s="123" t="b">
        <f t="shared" si="1"/>
        <v>1</v>
      </c>
    </row>
    <row r="16" spans="1:38" ht="12" customHeight="1" x14ac:dyDescent="0.2">
      <c r="A16" s="90">
        <v>1988</v>
      </c>
      <c r="B16" s="144">
        <v>12757</v>
      </c>
      <c r="C16" s="135" t="s">
        <v>88</v>
      </c>
      <c r="D16" s="135" t="s">
        <v>88</v>
      </c>
      <c r="F16" s="144">
        <v>1194</v>
      </c>
      <c r="G16" s="48">
        <v>6156</v>
      </c>
      <c r="I16" s="144">
        <v>2282</v>
      </c>
      <c r="J16" s="144">
        <v>16582</v>
      </c>
      <c r="K16" s="144">
        <f t="shared" si="0"/>
        <v>18864</v>
      </c>
      <c r="L16" s="123" t="b">
        <f t="shared" si="1"/>
        <v>1</v>
      </c>
    </row>
    <row r="17" spans="1:12" ht="12" customHeight="1" x14ac:dyDescent="0.2">
      <c r="A17" s="90">
        <v>1989</v>
      </c>
      <c r="B17" s="144">
        <v>8989</v>
      </c>
      <c r="C17" s="135" t="s">
        <v>88</v>
      </c>
      <c r="D17" s="135" t="s">
        <v>88</v>
      </c>
      <c r="F17" s="144">
        <v>4443</v>
      </c>
      <c r="G17" s="48">
        <v>3964</v>
      </c>
      <c r="I17" s="144">
        <v>7993</v>
      </c>
      <c r="J17" s="144">
        <v>8526</v>
      </c>
      <c r="K17" s="144">
        <f t="shared" si="0"/>
        <v>16519</v>
      </c>
      <c r="L17" s="123" t="b">
        <f t="shared" si="1"/>
        <v>1</v>
      </c>
    </row>
    <row r="18" spans="1:12" ht="12" customHeight="1" x14ac:dyDescent="0.2">
      <c r="A18" s="90">
        <v>1990</v>
      </c>
      <c r="B18" s="144">
        <v>8770</v>
      </c>
      <c r="C18" s="135" t="s">
        <v>88</v>
      </c>
      <c r="D18" s="135" t="s">
        <v>88</v>
      </c>
      <c r="F18" s="144">
        <v>3301</v>
      </c>
      <c r="G18" s="48">
        <v>4738</v>
      </c>
      <c r="I18" s="144">
        <v>5329</v>
      </c>
      <c r="J18" s="144">
        <v>10787</v>
      </c>
      <c r="K18" s="144">
        <f t="shared" si="0"/>
        <v>16116</v>
      </c>
      <c r="L18" s="123" t="b">
        <f t="shared" si="1"/>
        <v>1</v>
      </c>
    </row>
    <row r="19" spans="1:12" ht="12" customHeight="1" x14ac:dyDescent="0.2">
      <c r="A19" s="53">
        <v>1991</v>
      </c>
      <c r="B19" s="144">
        <v>21506</v>
      </c>
      <c r="C19" s="135" t="s">
        <v>88</v>
      </c>
      <c r="D19" s="135" t="s">
        <v>88</v>
      </c>
      <c r="F19" s="144">
        <v>9250</v>
      </c>
      <c r="G19" s="48">
        <v>22531</v>
      </c>
      <c r="I19" s="144">
        <v>13166</v>
      </c>
      <c r="J19" s="144">
        <v>38517</v>
      </c>
      <c r="K19" s="144">
        <f t="shared" si="0"/>
        <v>51683</v>
      </c>
      <c r="L19" s="123" t="b">
        <f t="shared" si="1"/>
        <v>1</v>
      </c>
    </row>
    <row r="20" spans="1:12" ht="12" customHeight="1" x14ac:dyDescent="0.2">
      <c r="A20" s="53">
        <v>1992</v>
      </c>
      <c r="B20" s="144">
        <v>5214</v>
      </c>
      <c r="C20" s="135" t="s">
        <v>88</v>
      </c>
      <c r="D20" s="135" t="s">
        <v>88</v>
      </c>
      <c r="F20" s="144">
        <v>4617</v>
      </c>
      <c r="G20" s="48">
        <v>4855</v>
      </c>
      <c r="I20" s="144">
        <v>6682</v>
      </c>
      <c r="J20" s="144">
        <v>7771</v>
      </c>
      <c r="K20" s="144">
        <f t="shared" si="0"/>
        <v>14453</v>
      </c>
      <c r="L20" s="123" t="b">
        <f t="shared" si="1"/>
        <v>1</v>
      </c>
    </row>
    <row r="21" spans="1:12" ht="12" customHeight="1" x14ac:dyDescent="0.2">
      <c r="A21" s="53">
        <v>1993</v>
      </c>
      <c r="B21" s="144">
        <v>6020</v>
      </c>
      <c r="C21" s="135" t="s">
        <v>88</v>
      </c>
      <c r="D21" s="135" t="s">
        <v>88</v>
      </c>
      <c r="F21" s="144">
        <v>1940</v>
      </c>
      <c r="G21" s="48">
        <v>5688</v>
      </c>
      <c r="I21" s="144">
        <v>3077</v>
      </c>
      <c r="J21" s="144">
        <v>10057</v>
      </c>
      <c r="K21" s="144">
        <f t="shared" si="0"/>
        <v>13134</v>
      </c>
      <c r="L21" s="123" t="b">
        <f t="shared" si="1"/>
        <v>1</v>
      </c>
    </row>
    <row r="22" spans="1:12" ht="12" customHeight="1" x14ac:dyDescent="0.2">
      <c r="A22" s="53">
        <v>1994</v>
      </c>
      <c r="B22" s="144">
        <v>1564</v>
      </c>
      <c r="C22" s="135" t="s">
        <v>88</v>
      </c>
      <c r="D22" s="135" t="s">
        <v>88</v>
      </c>
      <c r="F22" s="144">
        <v>820</v>
      </c>
      <c r="G22" s="48">
        <v>1299</v>
      </c>
      <c r="I22" s="144">
        <v>1278</v>
      </c>
      <c r="J22" s="144">
        <v>2047</v>
      </c>
      <c r="K22" s="144">
        <f t="shared" si="0"/>
        <v>3325</v>
      </c>
      <c r="L22" s="123" t="b">
        <f t="shared" si="1"/>
        <v>1</v>
      </c>
    </row>
    <row r="23" spans="1:12" ht="12" customHeight="1" x14ac:dyDescent="0.2">
      <c r="A23" s="53">
        <v>1995</v>
      </c>
      <c r="B23" s="144">
        <v>5513</v>
      </c>
      <c r="C23" s="135" t="s">
        <v>88</v>
      </c>
      <c r="D23" s="135" t="s">
        <v>88</v>
      </c>
      <c r="F23" s="144">
        <v>4969</v>
      </c>
      <c r="G23" s="48">
        <v>5858</v>
      </c>
      <c r="I23" s="144">
        <v>6824</v>
      </c>
      <c r="J23" s="144">
        <v>8970</v>
      </c>
      <c r="K23" s="144">
        <f t="shared" si="0"/>
        <v>15794</v>
      </c>
      <c r="L23" s="123" t="b">
        <f t="shared" si="1"/>
        <v>1</v>
      </c>
    </row>
    <row r="24" spans="1:12" ht="12" customHeight="1" x14ac:dyDescent="0.2">
      <c r="A24" s="53">
        <v>1996</v>
      </c>
      <c r="B24" s="144">
        <v>10087</v>
      </c>
      <c r="C24" s="135" t="s">
        <v>88</v>
      </c>
      <c r="D24" s="135" t="s">
        <v>88</v>
      </c>
      <c r="F24" s="144">
        <v>13327</v>
      </c>
      <c r="G24" s="48">
        <v>9521</v>
      </c>
      <c r="I24" s="144">
        <v>18849</v>
      </c>
      <c r="J24" s="144">
        <v>13865</v>
      </c>
      <c r="K24" s="144">
        <f t="shared" si="0"/>
        <v>32714</v>
      </c>
      <c r="L24" s="123" t="b">
        <f t="shared" si="1"/>
        <v>1</v>
      </c>
    </row>
    <row r="25" spans="1:12" ht="12" customHeight="1" x14ac:dyDescent="0.2">
      <c r="A25" s="53">
        <v>1997</v>
      </c>
      <c r="B25" s="144">
        <v>365</v>
      </c>
      <c r="C25" s="135" t="s">
        <v>88</v>
      </c>
      <c r="D25" s="135" t="s">
        <v>88</v>
      </c>
      <c r="F25" s="144">
        <v>3150</v>
      </c>
      <c r="G25" s="48">
        <v>1054</v>
      </c>
      <c r="I25" s="144">
        <v>3339</v>
      </c>
      <c r="J25" s="144">
        <v>1118</v>
      </c>
      <c r="K25" s="144">
        <f t="shared" si="0"/>
        <v>4457</v>
      </c>
      <c r="L25" s="123" t="b">
        <f t="shared" si="1"/>
        <v>1</v>
      </c>
    </row>
    <row r="26" spans="1:12" ht="12" customHeight="1" x14ac:dyDescent="0.2">
      <c r="A26" s="53">
        <v>1998</v>
      </c>
      <c r="B26" s="144">
        <v>5946</v>
      </c>
      <c r="C26" s="135" t="s">
        <v>88</v>
      </c>
      <c r="D26" s="135" t="s">
        <v>88</v>
      </c>
      <c r="F26" s="144">
        <v>3770</v>
      </c>
      <c r="G26" s="48">
        <v>3158</v>
      </c>
      <c r="I26" s="144">
        <v>7156</v>
      </c>
      <c r="J26" s="144">
        <v>5581</v>
      </c>
      <c r="K26" s="144">
        <f t="shared" si="0"/>
        <v>12737</v>
      </c>
      <c r="L26" s="123" t="b">
        <f t="shared" si="1"/>
        <v>1</v>
      </c>
    </row>
    <row r="27" spans="1:12" ht="12" customHeight="1" x14ac:dyDescent="0.2">
      <c r="A27" s="53">
        <v>1999</v>
      </c>
      <c r="B27" s="144">
        <v>15491</v>
      </c>
      <c r="C27" s="135" t="s">
        <v>88</v>
      </c>
      <c r="D27" s="135" t="s">
        <v>88</v>
      </c>
      <c r="F27" s="144">
        <v>12666</v>
      </c>
      <c r="G27" s="48">
        <v>14617</v>
      </c>
      <c r="I27" s="144">
        <v>19138</v>
      </c>
      <c r="J27" s="144">
        <v>23101</v>
      </c>
      <c r="K27" s="144">
        <f t="shared" si="0"/>
        <v>42239</v>
      </c>
      <c r="L27" s="123" t="b">
        <f t="shared" si="1"/>
        <v>1</v>
      </c>
    </row>
    <row r="28" spans="1:12" ht="12" customHeight="1" x14ac:dyDescent="0.2">
      <c r="A28" s="53">
        <v>2000</v>
      </c>
      <c r="B28" s="144">
        <v>16194</v>
      </c>
      <c r="C28" s="135" t="s">
        <v>88</v>
      </c>
      <c r="D28" s="135" t="s">
        <v>88</v>
      </c>
      <c r="F28" s="144">
        <v>7421</v>
      </c>
      <c r="G28" s="48">
        <v>9481</v>
      </c>
      <c r="I28" s="144">
        <v>14559</v>
      </c>
      <c r="J28" s="144">
        <v>18099</v>
      </c>
      <c r="K28" s="144">
        <f t="shared" si="0"/>
        <v>32658</v>
      </c>
      <c r="L28" s="123" t="b">
        <f t="shared" si="1"/>
        <v>1</v>
      </c>
    </row>
    <row r="29" spans="1:12" ht="12" customHeight="1" x14ac:dyDescent="0.2">
      <c r="A29" s="53">
        <v>2001</v>
      </c>
      <c r="B29" s="144">
        <v>25348</v>
      </c>
      <c r="C29" s="135" t="s">
        <v>88</v>
      </c>
      <c r="D29" s="135" t="s">
        <v>88</v>
      </c>
      <c r="F29" s="144">
        <v>21565</v>
      </c>
      <c r="G29" s="48">
        <v>30689</v>
      </c>
      <c r="I29" s="144">
        <v>30016</v>
      </c>
      <c r="J29" s="144">
        <v>47115</v>
      </c>
      <c r="K29" s="144">
        <f t="shared" si="0"/>
        <v>77131</v>
      </c>
      <c r="L29" s="123" t="b">
        <f t="shared" si="1"/>
        <v>1</v>
      </c>
    </row>
    <row r="30" spans="1:12" ht="12" customHeight="1" x14ac:dyDescent="0.2">
      <c r="A30" s="53">
        <v>2002</v>
      </c>
      <c r="B30" s="144">
        <v>19197</v>
      </c>
      <c r="C30" s="135" t="s">
        <v>88</v>
      </c>
      <c r="D30" s="135" t="s">
        <v>88</v>
      </c>
      <c r="F30" s="144">
        <v>12213</v>
      </c>
      <c r="G30" s="48">
        <v>16841</v>
      </c>
      <c r="I30" s="144">
        <v>16847</v>
      </c>
      <c r="J30" s="144">
        <v>30196</v>
      </c>
      <c r="K30" s="144">
        <f t="shared" si="0"/>
        <v>47043</v>
      </c>
      <c r="L30" s="123" t="b">
        <f t="shared" si="1"/>
        <v>1</v>
      </c>
    </row>
    <row r="31" spans="1:12" ht="12" customHeight="1" x14ac:dyDescent="0.2">
      <c r="A31" s="53">
        <v>2003</v>
      </c>
      <c r="B31" s="144">
        <v>22546</v>
      </c>
      <c r="C31" s="135" t="s">
        <v>88</v>
      </c>
      <c r="D31" s="135" t="s">
        <v>88</v>
      </c>
      <c r="F31" s="144">
        <v>4710</v>
      </c>
      <c r="G31" s="48">
        <v>16841</v>
      </c>
      <c r="I31" s="144">
        <v>9546</v>
      </c>
      <c r="J31" s="144">
        <v>34132</v>
      </c>
      <c r="K31" s="144">
        <f t="shared" si="0"/>
        <v>43678</v>
      </c>
      <c r="L31" s="123" t="b">
        <f t="shared" si="1"/>
        <v>1</v>
      </c>
    </row>
    <row r="32" spans="1:12" ht="12" customHeight="1" x14ac:dyDescent="0.2">
      <c r="A32" s="53">
        <v>2004</v>
      </c>
      <c r="B32" s="144">
        <v>17055</v>
      </c>
      <c r="C32" s="135" t="s">
        <v>88</v>
      </c>
      <c r="D32" s="135" t="s">
        <v>88</v>
      </c>
      <c r="F32" s="144">
        <v>1404</v>
      </c>
      <c r="G32" s="48">
        <v>10321</v>
      </c>
      <c r="I32" s="144">
        <v>3377</v>
      </c>
      <c r="J32" s="144">
        <v>24821</v>
      </c>
      <c r="K32" s="144">
        <f t="shared" si="0"/>
        <v>28198</v>
      </c>
      <c r="L32" s="123" t="b">
        <f t="shared" si="1"/>
        <v>1</v>
      </c>
    </row>
    <row r="33" spans="1:12" ht="12" customHeight="1" x14ac:dyDescent="0.2">
      <c r="A33" s="53">
        <v>2005</v>
      </c>
      <c r="B33" s="144">
        <v>23852</v>
      </c>
      <c r="C33" s="135" t="s">
        <v>88</v>
      </c>
      <c r="D33" s="135" t="s">
        <v>88</v>
      </c>
      <c r="F33" s="319">
        <v>6418</v>
      </c>
      <c r="G33" s="48">
        <v>10034</v>
      </c>
      <c r="I33" s="144">
        <v>15951</v>
      </c>
      <c r="J33" s="144">
        <v>25574</v>
      </c>
      <c r="K33" s="144">
        <f t="shared" si="0"/>
        <v>41525</v>
      </c>
      <c r="L33" s="123" t="b">
        <f t="shared" si="1"/>
        <v>1</v>
      </c>
    </row>
    <row r="34" spans="1:12" ht="12" customHeight="1" x14ac:dyDescent="0.2">
      <c r="A34" s="53">
        <v>2006</v>
      </c>
      <c r="B34" s="144">
        <v>9785</v>
      </c>
      <c r="C34" s="31">
        <v>336.39517755102042</v>
      </c>
      <c r="D34" s="31">
        <v>325.11389999999994</v>
      </c>
      <c r="F34" s="144">
        <v>1107</v>
      </c>
      <c r="G34" s="48">
        <v>3198</v>
      </c>
      <c r="I34" s="144">
        <v>3429</v>
      </c>
      <c r="J34" s="144">
        <v>11023</v>
      </c>
      <c r="K34" s="144">
        <f t="shared" si="0"/>
        <v>14452</v>
      </c>
      <c r="L34" s="123" t="b">
        <f t="shared" si="1"/>
        <v>1</v>
      </c>
    </row>
    <row r="35" spans="1:12" ht="12" customHeight="1" x14ac:dyDescent="0.2">
      <c r="A35" s="53">
        <v>2007</v>
      </c>
      <c r="B35" s="144">
        <v>11498</v>
      </c>
      <c r="C35" s="31">
        <v>415</v>
      </c>
      <c r="D35" s="31">
        <v>412</v>
      </c>
      <c r="F35" s="144">
        <v>2999</v>
      </c>
      <c r="G35" s="48">
        <v>3333</v>
      </c>
      <c r="I35" s="144">
        <v>6376</v>
      </c>
      <c r="J35" s="144">
        <v>12258</v>
      </c>
      <c r="K35" s="144">
        <f t="shared" si="0"/>
        <v>18634</v>
      </c>
      <c r="L35" s="123" t="b">
        <f t="shared" si="1"/>
        <v>1</v>
      </c>
    </row>
    <row r="36" spans="1:12" ht="12" customHeight="1" x14ac:dyDescent="0.2">
      <c r="A36" s="53">
        <v>2008</v>
      </c>
      <c r="B36" s="144">
        <v>25227</v>
      </c>
      <c r="C36" s="31">
        <v>961</v>
      </c>
      <c r="D36" s="31">
        <v>978</v>
      </c>
      <c r="F36" s="144">
        <v>14920</v>
      </c>
      <c r="G36" s="48">
        <v>14959</v>
      </c>
      <c r="I36" s="144">
        <v>26544</v>
      </c>
      <c r="J36" s="144">
        <v>29774</v>
      </c>
      <c r="K36" s="144">
        <f t="shared" si="0"/>
        <v>56318</v>
      </c>
      <c r="L36" s="123" t="b">
        <f t="shared" si="1"/>
        <v>1</v>
      </c>
    </row>
    <row r="37" spans="1:12" ht="12" customHeight="1" x14ac:dyDescent="0.2">
      <c r="A37" s="53">
        <v>2009</v>
      </c>
      <c r="B37" s="144">
        <v>54882</v>
      </c>
      <c r="C37" s="31">
        <v>2036.0355763265309</v>
      </c>
      <c r="D37" s="31">
        <v>2047.3942799999998</v>
      </c>
      <c r="F37" s="144">
        <v>27303</v>
      </c>
      <c r="G37" s="48">
        <v>29190</v>
      </c>
      <c r="I37" s="144">
        <v>48323.838529454646</v>
      </c>
      <c r="J37" s="144">
        <v>66094.912617929949</v>
      </c>
      <c r="K37" s="144">
        <f t="shared" si="0"/>
        <v>114418.7511473846</v>
      </c>
      <c r="L37" s="123" t="b">
        <f t="shared" si="1"/>
        <v>1</v>
      </c>
    </row>
    <row r="38" spans="1:12" ht="12" customHeight="1" x14ac:dyDescent="0.2">
      <c r="A38" s="53">
        <v>2010</v>
      </c>
      <c r="B38" s="144">
        <v>41726</v>
      </c>
      <c r="C38" s="31">
        <v>1449</v>
      </c>
      <c r="D38" s="31">
        <v>1450</v>
      </c>
      <c r="F38" s="144">
        <v>17286</v>
      </c>
      <c r="G38" s="48">
        <v>15433</v>
      </c>
      <c r="I38" s="144">
        <v>34209</v>
      </c>
      <c r="J38" s="144">
        <v>41680</v>
      </c>
      <c r="K38" s="144">
        <f t="shared" si="0"/>
        <v>75889</v>
      </c>
      <c r="L38" s="123" t="b">
        <f t="shared" si="1"/>
        <v>1</v>
      </c>
    </row>
    <row r="39" spans="1:12" ht="12" customHeight="1" x14ac:dyDescent="0.2">
      <c r="A39" s="53">
        <v>2011</v>
      </c>
      <c r="B39" s="144">
        <v>38431</v>
      </c>
      <c r="C39" s="31">
        <v>1481</v>
      </c>
      <c r="D39" s="31">
        <v>1570</v>
      </c>
      <c r="F39" s="144">
        <v>5814</v>
      </c>
      <c r="G39" s="48">
        <v>2738</v>
      </c>
      <c r="I39" s="144">
        <v>23538</v>
      </c>
      <c r="J39" s="144">
        <v>24474</v>
      </c>
      <c r="K39" s="144">
        <f t="shared" si="0"/>
        <v>48012</v>
      </c>
      <c r="L39" s="123" t="b">
        <f t="shared" si="1"/>
        <v>1</v>
      </c>
    </row>
    <row r="40" spans="1:12" ht="12" customHeight="1" x14ac:dyDescent="0.2">
      <c r="A40" s="53">
        <v>2012</v>
      </c>
      <c r="B40" s="144">
        <v>19166</v>
      </c>
      <c r="C40" s="31">
        <v>656</v>
      </c>
      <c r="D40" s="31">
        <v>798</v>
      </c>
      <c r="F40" s="144">
        <v>10018</v>
      </c>
      <c r="G40" s="48">
        <v>5176</v>
      </c>
      <c r="I40" s="144">
        <v>21299</v>
      </c>
      <c r="J40" s="144">
        <v>14171</v>
      </c>
      <c r="K40" s="144">
        <f t="shared" ref="K40:K43" si="2">I40+J40</f>
        <v>35470</v>
      </c>
      <c r="L40" s="123" t="b">
        <f t="shared" si="1"/>
        <v>1</v>
      </c>
    </row>
    <row r="41" spans="1:12" ht="12" customHeight="1" x14ac:dyDescent="0.2">
      <c r="A41" s="53">
        <v>2013</v>
      </c>
      <c r="B41" s="144">
        <v>20477</v>
      </c>
      <c r="C41" s="31">
        <v>942</v>
      </c>
      <c r="D41" s="31">
        <v>1047</v>
      </c>
      <c r="F41" s="144">
        <v>2973</v>
      </c>
      <c r="G41" s="48">
        <v>1834</v>
      </c>
      <c r="I41" s="144">
        <v>12240</v>
      </c>
      <c r="J41" s="144">
        <v>14209</v>
      </c>
      <c r="K41" s="144">
        <f t="shared" si="2"/>
        <v>26449</v>
      </c>
      <c r="L41" s="123" t="b">
        <f t="shared" si="1"/>
        <v>1</v>
      </c>
    </row>
    <row r="42" spans="1:12" ht="12" customHeight="1" x14ac:dyDescent="0.2">
      <c r="A42" s="53">
        <v>2014</v>
      </c>
      <c r="B42" s="144">
        <v>50299</v>
      </c>
      <c r="C42" s="31">
        <v>2061</v>
      </c>
      <c r="D42" s="31">
        <v>2268</v>
      </c>
      <c r="F42" s="144">
        <v>29720</v>
      </c>
      <c r="G42" s="48">
        <v>16024</v>
      </c>
      <c r="I42" s="144">
        <v>52606</v>
      </c>
      <c r="J42" s="144">
        <v>46326</v>
      </c>
      <c r="K42" s="144">
        <f t="shared" si="2"/>
        <v>98932</v>
      </c>
      <c r="L42" s="123" t="b">
        <f t="shared" si="1"/>
        <v>1</v>
      </c>
    </row>
    <row r="43" spans="1:12" ht="12" customHeight="1" x14ac:dyDescent="0.2">
      <c r="A43" s="53">
        <v>2015</v>
      </c>
      <c r="B43" s="144">
        <v>9556</v>
      </c>
      <c r="C43" s="31">
        <v>541</v>
      </c>
      <c r="D43" s="31">
        <v>802</v>
      </c>
      <c r="F43" s="31">
        <v>11631</v>
      </c>
      <c r="G43" s="48">
        <v>7346</v>
      </c>
      <c r="I43" s="31">
        <v>16760</v>
      </c>
      <c r="J43" s="31">
        <v>13083</v>
      </c>
      <c r="K43" s="144">
        <f t="shared" si="2"/>
        <v>29843</v>
      </c>
      <c r="L43" s="123" t="b">
        <f t="shared" si="1"/>
        <v>1</v>
      </c>
    </row>
    <row r="44" spans="1:12" ht="12" customHeight="1" x14ac:dyDescent="0.2">
      <c r="A44" s="53">
        <v>2016</v>
      </c>
      <c r="B44" s="144">
        <v>37258</v>
      </c>
      <c r="C44" s="31">
        <v>1360</v>
      </c>
      <c r="D44" s="31">
        <v>1522</v>
      </c>
      <c r="F44" s="31">
        <v>10523</v>
      </c>
      <c r="G44" s="48">
        <v>14778</v>
      </c>
      <c r="I44" s="31">
        <v>25347</v>
      </c>
      <c r="J44" s="31">
        <v>38904</v>
      </c>
      <c r="K44" s="144">
        <v>64251</v>
      </c>
      <c r="L44" s="123" t="b">
        <f t="shared" si="1"/>
        <v>1</v>
      </c>
    </row>
    <row r="45" spans="1:12" ht="12" customHeight="1" x14ac:dyDescent="0.2">
      <c r="A45" s="53">
        <v>2017</v>
      </c>
      <c r="B45" s="144">
        <v>33842</v>
      </c>
      <c r="C45" s="31">
        <v>1333</v>
      </c>
      <c r="D45" s="31">
        <v>1544</v>
      </c>
      <c r="F45" s="31">
        <v>29566</v>
      </c>
      <c r="G45" s="48">
        <v>18252</v>
      </c>
      <c r="I45" s="31">
        <v>46430</v>
      </c>
      <c r="J45" s="31">
        <v>37555</v>
      </c>
      <c r="K45" s="144">
        <v>83985</v>
      </c>
      <c r="L45" s="123" t="b">
        <f t="shared" si="1"/>
        <v>1</v>
      </c>
    </row>
    <row r="46" spans="1:12" ht="12" customHeight="1" x14ac:dyDescent="0.2">
      <c r="A46" s="53">
        <v>2018</v>
      </c>
      <c r="B46" s="144">
        <v>12084</v>
      </c>
      <c r="C46" s="31">
        <v>508</v>
      </c>
      <c r="D46" s="31">
        <v>549</v>
      </c>
      <c r="F46" s="31">
        <v>17276</v>
      </c>
      <c r="G46" s="48">
        <v>8151</v>
      </c>
      <c r="I46" s="31">
        <v>24132</v>
      </c>
      <c r="J46" s="31">
        <v>14113</v>
      </c>
      <c r="K46" s="31">
        <v>38245</v>
      </c>
      <c r="L46" s="123" t="b">
        <f t="shared" si="1"/>
        <v>1</v>
      </c>
    </row>
    <row r="47" spans="1:12" ht="12" customHeight="1" x14ac:dyDescent="0.2">
      <c r="A47" s="53">
        <v>2019</v>
      </c>
      <c r="B47" s="144">
        <v>4348</v>
      </c>
      <c r="C47" s="31">
        <v>259</v>
      </c>
      <c r="D47" s="31">
        <v>355</v>
      </c>
      <c r="F47" s="31">
        <v>13969</v>
      </c>
      <c r="G47" s="48">
        <v>6919</v>
      </c>
      <c r="H47" s="123"/>
      <c r="I47" s="31">
        <v>16662</v>
      </c>
      <c r="J47" s="31">
        <v>9022</v>
      </c>
      <c r="K47" s="31">
        <v>25684</v>
      </c>
      <c r="L47" s="123" t="b">
        <f t="shared" si="1"/>
        <v>1</v>
      </c>
    </row>
    <row r="48" spans="1:12" ht="12" customHeight="1" x14ac:dyDescent="0.2">
      <c r="A48" s="53">
        <v>2020</v>
      </c>
      <c r="B48" s="144">
        <v>17567</v>
      </c>
      <c r="C48" s="31">
        <v>736</v>
      </c>
      <c r="D48" s="31">
        <v>971</v>
      </c>
      <c r="F48" s="31">
        <v>12037</v>
      </c>
      <c r="G48" s="48">
        <v>8944</v>
      </c>
      <c r="I48" s="31">
        <v>26265</v>
      </c>
      <c r="J48" s="31">
        <v>22431</v>
      </c>
      <c r="K48" s="31">
        <v>48696</v>
      </c>
      <c r="L48" s="123" t="b">
        <f t="shared" si="1"/>
        <v>1</v>
      </c>
    </row>
    <row r="49" spans="1:12" ht="12" customHeight="1" x14ac:dyDescent="0.2">
      <c r="A49" s="53">
        <v>2021</v>
      </c>
      <c r="B49" s="144">
        <v>14619</v>
      </c>
      <c r="C49" s="31">
        <v>1010</v>
      </c>
      <c r="D49" s="31">
        <v>1281</v>
      </c>
      <c r="F49" s="31">
        <v>22022</v>
      </c>
      <c r="G49" s="48">
        <v>32556</v>
      </c>
      <c r="I49" s="31">
        <v>28039</v>
      </c>
      <c r="J49" s="31">
        <v>43185</v>
      </c>
      <c r="K49" s="31">
        <v>71224</v>
      </c>
      <c r="L49" s="123" t="b">
        <f t="shared" si="1"/>
        <v>1</v>
      </c>
    </row>
    <row r="50" spans="1:12" ht="12" customHeight="1" x14ac:dyDescent="0.2">
      <c r="A50" s="53">
        <v>2022</v>
      </c>
      <c r="B50" s="144">
        <v>23546</v>
      </c>
      <c r="C50" s="31">
        <v>1421</v>
      </c>
      <c r="D50" s="31">
        <v>1700</v>
      </c>
      <c r="F50" s="31">
        <v>34399</v>
      </c>
      <c r="G50" s="48">
        <v>37395</v>
      </c>
      <c r="I50" s="31">
        <v>34990</v>
      </c>
      <c r="J50" s="31">
        <v>63471</v>
      </c>
      <c r="K50" s="31">
        <v>98461</v>
      </c>
      <c r="L50" s="123" t="b">
        <f>K50=(I50+J50)</f>
        <v>1</v>
      </c>
    </row>
    <row r="51" spans="1:12" ht="12" customHeight="1" x14ac:dyDescent="0.2">
      <c r="A51" s="53" t="s">
        <v>1167</v>
      </c>
      <c r="B51" s="144">
        <v>7979</v>
      </c>
      <c r="C51" s="31" t="s">
        <v>304</v>
      </c>
      <c r="D51" s="31" t="s">
        <v>304</v>
      </c>
      <c r="F51" s="31" t="s">
        <v>304</v>
      </c>
      <c r="G51" s="48" t="s">
        <v>304</v>
      </c>
      <c r="I51" s="31" t="s">
        <v>304</v>
      </c>
      <c r="J51" s="31" t="s">
        <v>304</v>
      </c>
      <c r="K51" s="31" t="s">
        <v>304</v>
      </c>
      <c r="L51" s="123" t="e">
        <f t="shared" si="1"/>
        <v>#VALUE!</v>
      </c>
    </row>
    <row r="52" spans="1:12" ht="12" customHeight="1" x14ac:dyDescent="0.2">
      <c r="A52" s="397" t="s">
        <v>1199</v>
      </c>
      <c r="B52" s="144">
        <v>3663</v>
      </c>
      <c r="C52" s="31" t="s">
        <v>304</v>
      </c>
      <c r="D52" s="31" t="s">
        <v>304</v>
      </c>
      <c r="F52" s="31" t="s">
        <v>304</v>
      </c>
      <c r="G52" s="48" t="s">
        <v>304</v>
      </c>
      <c r="I52" s="31" t="s">
        <v>304</v>
      </c>
      <c r="J52" s="31" t="s">
        <v>304</v>
      </c>
      <c r="K52" s="31" t="s">
        <v>304</v>
      </c>
      <c r="L52" s="123" t="e">
        <f t="shared" si="1"/>
        <v>#VALUE!</v>
      </c>
    </row>
    <row r="53" spans="1:12" ht="12" customHeight="1" x14ac:dyDescent="0.2">
      <c r="A53" s="25" t="s">
        <v>216</v>
      </c>
      <c r="B53" s="400"/>
      <c r="C53" s="24"/>
      <c r="D53" s="24"/>
      <c r="E53" s="24"/>
      <c r="F53" s="320"/>
      <c r="G53" s="400" t="s">
        <v>61</v>
      </c>
      <c r="H53" s="24"/>
      <c r="I53" s="24"/>
      <c r="J53" s="24"/>
      <c r="K53" s="24"/>
    </row>
    <row r="54" spans="1:12" ht="12" customHeight="1" x14ac:dyDescent="0.2">
      <c r="A54" s="1030" t="s">
        <v>372</v>
      </c>
      <c r="B54" s="1030"/>
      <c r="C54" s="1030"/>
      <c r="D54" s="1030"/>
      <c r="E54" s="1030"/>
      <c r="F54" s="1030"/>
      <c r="G54" s="1030"/>
      <c r="H54" s="1030"/>
      <c r="I54" s="1030"/>
      <c r="J54" s="1030"/>
      <c r="K54" s="1030"/>
    </row>
    <row r="55" spans="1:12" ht="12" customHeight="1" x14ac:dyDescent="0.2">
      <c r="A55" s="1000" t="s">
        <v>1154</v>
      </c>
      <c r="B55" s="1000"/>
      <c r="C55" s="1000"/>
      <c r="D55" s="1000"/>
      <c r="E55" s="1000"/>
      <c r="F55" s="1000"/>
      <c r="G55" s="1000"/>
      <c r="H55" s="1000"/>
      <c r="I55" s="1000"/>
      <c r="J55" s="1000"/>
      <c r="K55" s="1000"/>
    </row>
    <row r="56" spans="1:12" ht="12" customHeight="1" x14ac:dyDescent="0.2">
      <c r="A56" s="1000" t="s">
        <v>348</v>
      </c>
      <c r="B56" s="1000"/>
      <c r="C56" s="1000"/>
      <c r="D56" s="1000"/>
      <c r="E56" s="1000"/>
      <c r="F56" s="1000"/>
      <c r="G56" s="1000"/>
      <c r="H56" s="1000"/>
      <c r="I56" s="1000"/>
      <c r="J56" s="1000"/>
      <c r="K56" s="1000"/>
    </row>
    <row r="60" spans="1:12" s="315" customFormat="1" ht="12" customHeight="1" x14ac:dyDescent="0.2">
      <c r="A60" s="274"/>
      <c r="B60" s="283"/>
      <c r="C60" s="283"/>
      <c r="D60" s="283"/>
      <c r="E60" s="283"/>
      <c r="F60" s="283"/>
      <c r="G60" s="283"/>
      <c r="H60" s="283"/>
      <c r="I60" s="283"/>
      <c r="J60" s="283"/>
      <c r="K60" s="283"/>
    </row>
    <row r="69" spans="1:11" ht="10.199999999999999" x14ac:dyDescent="0.2">
      <c r="A69" s="1075" t="s">
        <v>383</v>
      </c>
      <c r="B69" s="1075"/>
      <c r="C69" s="1075"/>
      <c r="D69" s="1075"/>
      <c r="E69" s="1075"/>
      <c r="F69" s="1075"/>
      <c r="G69" s="1075"/>
      <c r="H69" s="1075"/>
      <c r="I69" s="1075"/>
      <c r="J69" s="1075"/>
      <c r="K69" s="1075"/>
    </row>
    <row r="70" spans="1:11" ht="12" customHeight="1" x14ac:dyDescent="0.2">
      <c r="A70" s="401"/>
      <c r="B70" s="1114" t="s">
        <v>116</v>
      </c>
      <c r="C70" s="1114"/>
      <c r="D70" s="1114"/>
      <c r="E70" s="455"/>
      <c r="F70" s="456"/>
      <c r="G70" s="456"/>
      <c r="H70" s="455"/>
      <c r="I70" s="456"/>
      <c r="J70" s="456"/>
      <c r="K70" s="456"/>
    </row>
    <row r="71" spans="1:11" ht="12" customHeight="1" x14ac:dyDescent="0.2">
      <c r="A71" s="1009" t="s">
        <v>171</v>
      </c>
      <c r="B71" s="344"/>
      <c r="C71" s="1044" t="s">
        <v>164</v>
      </c>
      <c r="D71" s="344"/>
      <c r="E71" s="52"/>
      <c r="F71" s="1046" t="s">
        <v>35</v>
      </c>
      <c r="G71" s="1046"/>
      <c r="H71" s="52"/>
      <c r="I71" s="1046" t="s">
        <v>161</v>
      </c>
      <c r="J71" s="1046"/>
      <c r="K71" s="1046"/>
    </row>
    <row r="72" spans="1:11" ht="21" customHeight="1" x14ac:dyDescent="0.2">
      <c r="A72" s="1029"/>
      <c r="B72" s="403" t="s">
        <v>95</v>
      </c>
      <c r="C72" s="1045"/>
      <c r="D72" s="403" t="s">
        <v>118</v>
      </c>
      <c r="E72" s="403"/>
      <c r="F72" s="403" t="s">
        <v>215</v>
      </c>
      <c r="G72" s="403" t="s">
        <v>165</v>
      </c>
      <c r="H72" s="403"/>
      <c r="I72" s="403" t="s">
        <v>215</v>
      </c>
      <c r="J72" s="403" t="s">
        <v>214</v>
      </c>
      <c r="K72" s="403" t="s">
        <v>209</v>
      </c>
    </row>
    <row r="73" spans="1:11" ht="12" customHeight="1" x14ac:dyDescent="0.2">
      <c r="A73" s="90" t="s">
        <v>178</v>
      </c>
      <c r="B73" s="144">
        <f>AVERAGE(B9:B13)</f>
        <v>10700</v>
      </c>
      <c r="C73" s="135" t="s">
        <v>88</v>
      </c>
      <c r="D73" s="135" t="s">
        <v>88</v>
      </c>
      <c r="F73" s="144">
        <f>AVERAGE(F9:F13)</f>
        <v>3237.4</v>
      </c>
      <c r="G73" s="48">
        <f>AVERAGE(G9:G13)</f>
        <v>6239</v>
      </c>
      <c r="I73" s="144">
        <f>AVERAGE(I9:I13)</f>
        <v>7808.8</v>
      </c>
      <c r="J73" s="144">
        <f>AVERAGE(J9:J13)</f>
        <v>12657.4</v>
      </c>
      <c r="K73" s="144">
        <f>AVERAGE(K9:K13)</f>
        <v>20466.2</v>
      </c>
    </row>
    <row r="74" spans="1:11" ht="12" customHeight="1" x14ac:dyDescent="0.2">
      <c r="A74" s="90" t="s">
        <v>179</v>
      </c>
      <c r="B74" s="144">
        <f>AVERAGE(B14:B18)</f>
        <v>13777</v>
      </c>
      <c r="C74" s="135" t="s">
        <v>88</v>
      </c>
      <c r="D74" s="135" t="s">
        <v>88</v>
      </c>
      <c r="F74" s="144">
        <f>AVERAGE(F14:F18)</f>
        <v>3184.6</v>
      </c>
      <c r="G74" s="48">
        <f>AVERAGE(G14:G18)</f>
        <v>4239.2</v>
      </c>
      <c r="I74" s="144">
        <f>AVERAGE(I14:I18)</f>
        <v>8024.2</v>
      </c>
      <c r="J74" s="144">
        <f>AVERAGE(J14:J18)</f>
        <v>13199.8</v>
      </c>
      <c r="K74" s="144">
        <f>AVERAGE(K14:K18)</f>
        <v>21224</v>
      </c>
    </row>
    <row r="75" spans="1:11" ht="12" customHeight="1" x14ac:dyDescent="0.2">
      <c r="A75" s="90" t="s">
        <v>237</v>
      </c>
      <c r="B75" s="144">
        <f>AVERAGE(B19:B23)</f>
        <v>7963.4</v>
      </c>
      <c r="C75" s="135" t="s">
        <v>88</v>
      </c>
      <c r="D75" s="135" t="s">
        <v>88</v>
      </c>
      <c r="F75" s="144">
        <f t="shared" ref="F75:K75" si="3">AVERAGE(F19:F23)</f>
        <v>4319.2</v>
      </c>
      <c r="G75" s="48">
        <f t="shared" si="3"/>
        <v>8046.2</v>
      </c>
      <c r="I75" s="144">
        <f t="shared" si="3"/>
        <v>6205.4</v>
      </c>
      <c r="J75" s="144">
        <f t="shared" si="3"/>
        <v>13472.4</v>
      </c>
      <c r="K75" s="144">
        <f t="shared" si="3"/>
        <v>19677.8</v>
      </c>
    </row>
    <row r="76" spans="1:11" ht="12" customHeight="1" x14ac:dyDescent="0.2">
      <c r="A76" s="53" t="s">
        <v>375</v>
      </c>
      <c r="B76" s="144">
        <f>AVERAGE(B24:B28)</f>
        <v>9616.6</v>
      </c>
      <c r="C76" s="31" t="str">
        <f>C24</f>
        <v>--</v>
      </c>
      <c r="D76" s="31" t="str">
        <f>D24</f>
        <v>--</v>
      </c>
      <c r="F76" s="144">
        <f>AVERAGE(F24:F28)</f>
        <v>8066.8</v>
      </c>
      <c r="G76" s="48">
        <f>AVERAGE(G24:G28)</f>
        <v>7566.2</v>
      </c>
      <c r="I76" s="144">
        <f>AVERAGE(I24:I28)</f>
        <v>12608.2</v>
      </c>
      <c r="J76" s="144">
        <f>AVERAGE(J24:J28)</f>
        <v>12352.8</v>
      </c>
      <c r="K76" s="144">
        <f>AVERAGE(K24:K28)</f>
        <v>24961</v>
      </c>
    </row>
    <row r="77" spans="1:11" ht="12" customHeight="1" x14ac:dyDescent="0.2">
      <c r="A77" s="53" t="s">
        <v>424</v>
      </c>
      <c r="B77" s="144">
        <f>AVERAGE(B29:B33)</f>
        <v>21599.599999999999</v>
      </c>
      <c r="C77" s="31" t="str">
        <f>C25</f>
        <v>--</v>
      </c>
      <c r="D77" s="31" t="str">
        <f>D25</f>
        <v>--</v>
      </c>
      <c r="F77" s="144">
        <f>AVERAGE(F29:F33)</f>
        <v>9262</v>
      </c>
      <c r="G77" s="48">
        <f>AVERAGE(G29:G33)</f>
        <v>16945.2</v>
      </c>
      <c r="I77" s="144">
        <f>AVERAGE(I29:I33)</f>
        <v>15147.4</v>
      </c>
      <c r="J77" s="144">
        <f>AVERAGE(J29:J33)</f>
        <v>32367.599999999999</v>
      </c>
      <c r="K77" s="144">
        <f>AVERAGE(K29:K33)</f>
        <v>47515</v>
      </c>
    </row>
    <row r="78" spans="1:11" ht="12" customHeight="1" x14ac:dyDescent="0.2">
      <c r="A78" s="53" t="s">
        <v>719</v>
      </c>
      <c r="B78" s="144">
        <f>AVERAGE(B34:B38)</f>
        <v>28623.599999999999</v>
      </c>
      <c r="C78" s="144">
        <f t="shared" ref="C78:K78" si="4">AVERAGE(C34:C38)</f>
        <v>1039.4861507755102</v>
      </c>
      <c r="D78" s="144">
        <f t="shared" si="4"/>
        <v>1042.501636</v>
      </c>
      <c r="F78" s="144">
        <f t="shared" si="4"/>
        <v>12723</v>
      </c>
      <c r="G78" s="144">
        <f t="shared" si="4"/>
        <v>13222.6</v>
      </c>
      <c r="I78" s="144">
        <f t="shared" si="4"/>
        <v>23776.367705890931</v>
      </c>
      <c r="J78" s="144">
        <f t="shared" si="4"/>
        <v>32165.98252358599</v>
      </c>
      <c r="K78" s="144">
        <f t="shared" si="4"/>
        <v>55942.350229476913</v>
      </c>
    </row>
    <row r="79" spans="1:11" ht="12" customHeight="1" x14ac:dyDescent="0.2">
      <c r="A79" s="53">
        <v>2011</v>
      </c>
      <c r="B79" s="144">
        <f t="shared" ref="B79:D90" si="5">B39</f>
        <v>38431</v>
      </c>
      <c r="C79" s="31">
        <f t="shared" si="5"/>
        <v>1481</v>
      </c>
      <c r="D79" s="31">
        <f t="shared" si="5"/>
        <v>1570</v>
      </c>
      <c r="F79" s="144">
        <f t="shared" ref="F79:G90" si="6">F39</f>
        <v>5814</v>
      </c>
      <c r="G79" s="48">
        <f t="shared" si="6"/>
        <v>2738</v>
      </c>
      <c r="I79" s="144">
        <f t="shared" ref="I79:K83" si="7">I39</f>
        <v>23538</v>
      </c>
      <c r="J79" s="144">
        <f t="shared" si="7"/>
        <v>24474</v>
      </c>
      <c r="K79" s="144">
        <f t="shared" si="7"/>
        <v>48012</v>
      </c>
    </row>
    <row r="80" spans="1:11" ht="12" customHeight="1" x14ac:dyDescent="0.2">
      <c r="A80" s="53">
        <v>2012</v>
      </c>
      <c r="B80" s="144">
        <f t="shared" si="5"/>
        <v>19166</v>
      </c>
      <c r="C80" s="31">
        <f t="shared" si="5"/>
        <v>656</v>
      </c>
      <c r="D80" s="31">
        <f t="shared" si="5"/>
        <v>798</v>
      </c>
      <c r="F80" s="144">
        <f t="shared" si="6"/>
        <v>10018</v>
      </c>
      <c r="G80" s="48">
        <f t="shared" si="6"/>
        <v>5176</v>
      </c>
      <c r="I80" s="144">
        <f t="shared" si="7"/>
        <v>21299</v>
      </c>
      <c r="J80" s="144">
        <f t="shared" si="7"/>
        <v>14171</v>
      </c>
      <c r="K80" s="144">
        <f t="shared" si="7"/>
        <v>35470</v>
      </c>
    </row>
    <row r="81" spans="1:11" ht="12" customHeight="1" x14ac:dyDescent="0.2">
      <c r="A81" s="53">
        <v>2013</v>
      </c>
      <c r="B81" s="144">
        <f t="shared" si="5"/>
        <v>20477</v>
      </c>
      <c r="C81" s="31">
        <f t="shared" si="5"/>
        <v>942</v>
      </c>
      <c r="D81" s="31">
        <f t="shared" si="5"/>
        <v>1047</v>
      </c>
      <c r="F81" s="144">
        <f t="shared" si="6"/>
        <v>2973</v>
      </c>
      <c r="G81" s="48">
        <f t="shared" si="6"/>
        <v>1834</v>
      </c>
      <c r="I81" s="144">
        <f t="shared" si="7"/>
        <v>12240</v>
      </c>
      <c r="J81" s="144">
        <f t="shared" si="7"/>
        <v>14209</v>
      </c>
      <c r="K81" s="144">
        <f t="shared" si="7"/>
        <v>26449</v>
      </c>
    </row>
    <row r="82" spans="1:11" ht="12" customHeight="1" x14ac:dyDescent="0.2">
      <c r="A82" s="53">
        <v>2014</v>
      </c>
      <c r="B82" s="144">
        <f t="shared" si="5"/>
        <v>50299</v>
      </c>
      <c r="C82" s="31">
        <f t="shared" si="5"/>
        <v>2061</v>
      </c>
      <c r="D82" s="31">
        <f t="shared" si="5"/>
        <v>2268</v>
      </c>
      <c r="F82" s="144">
        <f t="shared" si="6"/>
        <v>29720</v>
      </c>
      <c r="G82" s="48">
        <f t="shared" si="6"/>
        <v>16024</v>
      </c>
      <c r="I82" s="144">
        <f t="shared" si="7"/>
        <v>52606</v>
      </c>
      <c r="J82" s="144">
        <f t="shared" si="7"/>
        <v>46326</v>
      </c>
      <c r="K82" s="144">
        <f t="shared" si="7"/>
        <v>98932</v>
      </c>
    </row>
    <row r="83" spans="1:11" ht="12" customHeight="1" x14ac:dyDescent="0.2">
      <c r="A83" s="53">
        <v>2015</v>
      </c>
      <c r="B83" s="144">
        <f t="shared" si="5"/>
        <v>9556</v>
      </c>
      <c r="C83" s="31">
        <f t="shared" si="5"/>
        <v>541</v>
      </c>
      <c r="D83" s="31">
        <f t="shared" si="5"/>
        <v>802</v>
      </c>
      <c r="F83" s="144">
        <f t="shared" si="6"/>
        <v>11631</v>
      </c>
      <c r="G83" s="48">
        <f t="shared" si="6"/>
        <v>7346</v>
      </c>
      <c r="I83" s="144">
        <f t="shared" si="7"/>
        <v>16760</v>
      </c>
      <c r="J83" s="144">
        <f t="shared" si="7"/>
        <v>13083</v>
      </c>
      <c r="K83" s="144">
        <f t="shared" si="7"/>
        <v>29843</v>
      </c>
    </row>
    <row r="84" spans="1:11" ht="12" customHeight="1" x14ac:dyDescent="0.2">
      <c r="A84" s="53">
        <v>2016</v>
      </c>
      <c r="B84" s="144">
        <f t="shared" si="5"/>
        <v>37258</v>
      </c>
      <c r="C84" s="31">
        <f t="shared" si="5"/>
        <v>1360</v>
      </c>
      <c r="D84" s="31">
        <f t="shared" si="5"/>
        <v>1522</v>
      </c>
      <c r="F84" s="144">
        <f t="shared" si="6"/>
        <v>10523</v>
      </c>
      <c r="G84" s="48">
        <f t="shared" si="6"/>
        <v>14778</v>
      </c>
      <c r="I84" s="144">
        <f>I44</f>
        <v>25347</v>
      </c>
      <c r="J84" s="144">
        <f t="shared" ref="J84" si="8">J44</f>
        <v>38904</v>
      </c>
      <c r="K84" s="144">
        <f t="shared" ref="K84:K90" si="9">K44</f>
        <v>64251</v>
      </c>
    </row>
    <row r="85" spans="1:11" ht="12" customHeight="1" x14ac:dyDescent="0.2">
      <c r="A85" s="53">
        <v>2017</v>
      </c>
      <c r="B85" s="144">
        <f t="shared" si="5"/>
        <v>33842</v>
      </c>
      <c r="C85" s="31">
        <f t="shared" si="5"/>
        <v>1333</v>
      </c>
      <c r="D85" s="31">
        <f t="shared" si="5"/>
        <v>1544</v>
      </c>
      <c r="F85" s="144">
        <f t="shared" si="6"/>
        <v>29566</v>
      </c>
      <c r="G85" s="48">
        <f t="shared" si="6"/>
        <v>18252</v>
      </c>
      <c r="I85" s="144">
        <f>I45</f>
        <v>46430</v>
      </c>
      <c r="J85" s="144">
        <f t="shared" ref="J85:J90" si="10">J45</f>
        <v>37555</v>
      </c>
      <c r="K85" s="144">
        <f t="shared" si="9"/>
        <v>83985</v>
      </c>
    </row>
    <row r="86" spans="1:11" ht="12" customHeight="1" x14ac:dyDescent="0.2">
      <c r="A86" s="53">
        <v>2018</v>
      </c>
      <c r="B86" s="144">
        <f t="shared" si="5"/>
        <v>12084</v>
      </c>
      <c r="C86" s="31">
        <f t="shared" si="5"/>
        <v>508</v>
      </c>
      <c r="D86" s="31">
        <f t="shared" si="5"/>
        <v>549</v>
      </c>
      <c r="F86" s="144">
        <f t="shared" si="6"/>
        <v>17276</v>
      </c>
      <c r="G86" s="48">
        <f t="shared" si="6"/>
        <v>8151</v>
      </c>
      <c r="I86" s="144">
        <f t="shared" ref="I86" si="11">I46</f>
        <v>24132</v>
      </c>
      <c r="J86" s="144">
        <f t="shared" si="10"/>
        <v>14113</v>
      </c>
      <c r="K86" s="144">
        <f t="shared" si="9"/>
        <v>38245</v>
      </c>
    </row>
    <row r="87" spans="1:11" ht="12" customHeight="1" x14ac:dyDescent="0.2">
      <c r="A87" s="53">
        <v>2019</v>
      </c>
      <c r="B87" s="144">
        <f t="shared" si="5"/>
        <v>4348</v>
      </c>
      <c r="C87" s="31">
        <f t="shared" si="5"/>
        <v>259</v>
      </c>
      <c r="D87" s="31">
        <f t="shared" si="5"/>
        <v>355</v>
      </c>
      <c r="F87" s="144">
        <f t="shared" si="6"/>
        <v>13969</v>
      </c>
      <c r="G87" s="48">
        <f t="shared" si="6"/>
        <v>6919</v>
      </c>
      <c r="I87" s="144">
        <f t="shared" ref="I87" si="12">I47</f>
        <v>16662</v>
      </c>
      <c r="J87" s="144">
        <f t="shared" si="10"/>
        <v>9022</v>
      </c>
      <c r="K87" s="144">
        <f t="shared" si="9"/>
        <v>25684</v>
      </c>
    </row>
    <row r="88" spans="1:11" ht="12" customHeight="1" x14ac:dyDescent="0.2">
      <c r="A88" s="53">
        <v>2020</v>
      </c>
      <c r="B88" s="144">
        <f t="shared" si="5"/>
        <v>17567</v>
      </c>
      <c r="C88" s="31">
        <f t="shared" si="5"/>
        <v>736</v>
      </c>
      <c r="D88" s="31">
        <f t="shared" si="5"/>
        <v>971</v>
      </c>
      <c r="F88" s="144">
        <f t="shared" si="6"/>
        <v>12037</v>
      </c>
      <c r="G88" s="48">
        <f t="shared" si="6"/>
        <v>8944</v>
      </c>
      <c r="I88" s="144">
        <f>I48</f>
        <v>26265</v>
      </c>
      <c r="J88" s="144">
        <f t="shared" si="10"/>
        <v>22431</v>
      </c>
      <c r="K88" s="144">
        <f t="shared" si="9"/>
        <v>48696</v>
      </c>
    </row>
    <row r="89" spans="1:11" ht="12" customHeight="1" x14ac:dyDescent="0.2">
      <c r="A89" s="53">
        <v>2021</v>
      </c>
      <c r="B89" s="144">
        <f t="shared" si="5"/>
        <v>14619</v>
      </c>
      <c r="C89" s="31">
        <f t="shared" si="5"/>
        <v>1010</v>
      </c>
      <c r="D89" s="31">
        <f t="shared" si="5"/>
        <v>1281</v>
      </c>
      <c r="F89" s="144">
        <f t="shared" si="6"/>
        <v>22022</v>
      </c>
      <c r="G89" s="48">
        <f t="shared" si="6"/>
        <v>32556</v>
      </c>
      <c r="I89" s="144">
        <f>I49</f>
        <v>28039</v>
      </c>
      <c r="J89" s="144">
        <f t="shared" si="10"/>
        <v>43185</v>
      </c>
      <c r="K89" s="144">
        <f t="shared" si="9"/>
        <v>71224</v>
      </c>
    </row>
    <row r="90" spans="1:11" ht="12" customHeight="1" x14ac:dyDescent="0.2">
      <c r="A90" s="53">
        <v>2022</v>
      </c>
      <c r="B90" s="144">
        <f t="shared" si="5"/>
        <v>23546</v>
      </c>
      <c r="C90" s="31">
        <f t="shared" si="5"/>
        <v>1421</v>
      </c>
      <c r="D90" s="31">
        <f t="shared" si="5"/>
        <v>1700</v>
      </c>
      <c r="F90" s="144">
        <f t="shared" si="6"/>
        <v>34399</v>
      </c>
      <c r="G90" s="48">
        <f t="shared" si="6"/>
        <v>37395</v>
      </c>
      <c r="I90" s="144">
        <f>I50</f>
        <v>34990</v>
      </c>
      <c r="J90" s="144">
        <f t="shared" si="10"/>
        <v>63471</v>
      </c>
      <c r="K90" s="144">
        <f t="shared" si="9"/>
        <v>98461</v>
      </c>
    </row>
    <row r="91" spans="1:11" ht="12" customHeight="1" x14ac:dyDescent="0.2">
      <c r="A91" s="53" t="s">
        <v>1167</v>
      </c>
      <c r="B91" s="144">
        <f t="shared" ref="B91:D92" si="13">B51</f>
        <v>7979</v>
      </c>
      <c r="C91" s="31" t="str">
        <f t="shared" si="13"/>
        <v>NA</v>
      </c>
      <c r="D91" s="31" t="str">
        <f t="shared" si="13"/>
        <v>NA</v>
      </c>
      <c r="F91" s="144" t="str">
        <f t="shared" ref="F91:G92" si="14">F51</f>
        <v>NA</v>
      </c>
      <c r="G91" s="48" t="str">
        <f t="shared" si="14"/>
        <v>NA</v>
      </c>
      <c r="I91" s="144" t="str">
        <f t="shared" ref="I91:K92" si="15">I51</f>
        <v>NA</v>
      </c>
      <c r="J91" s="144" t="str">
        <f t="shared" si="15"/>
        <v>NA</v>
      </c>
      <c r="K91" s="144" t="str">
        <f t="shared" si="15"/>
        <v>NA</v>
      </c>
    </row>
    <row r="92" spans="1:11" ht="12" customHeight="1" x14ac:dyDescent="0.2">
      <c r="A92" s="397" t="s">
        <v>1199</v>
      </c>
      <c r="B92" s="144">
        <f t="shared" si="13"/>
        <v>3663</v>
      </c>
      <c r="C92" s="31" t="str">
        <f t="shared" si="13"/>
        <v>NA</v>
      </c>
      <c r="D92" s="31" t="str">
        <f t="shared" si="13"/>
        <v>NA</v>
      </c>
      <c r="F92" s="144" t="str">
        <f t="shared" si="14"/>
        <v>NA</v>
      </c>
      <c r="G92" s="48" t="str">
        <f t="shared" si="14"/>
        <v>NA</v>
      </c>
      <c r="I92" s="144" t="str">
        <f t="shared" si="15"/>
        <v>NA</v>
      </c>
      <c r="J92" s="144" t="str">
        <f t="shared" si="15"/>
        <v>NA</v>
      </c>
      <c r="K92" s="144" t="str">
        <f t="shared" si="15"/>
        <v>NA</v>
      </c>
    </row>
    <row r="93" spans="1:11" ht="12" customHeight="1" x14ac:dyDescent="0.2">
      <c r="A93" s="25" t="s">
        <v>216</v>
      </c>
      <c r="B93" s="400"/>
      <c r="C93" s="24"/>
      <c r="D93" s="24"/>
      <c r="E93" s="24"/>
      <c r="F93" s="457"/>
      <c r="G93" s="400" t="s">
        <v>61</v>
      </c>
      <c r="H93" s="24"/>
      <c r="I93" s="24"/>
      <c r="J93" s="24"/>
      <c r="K93" s="24"/>
    </row>
    <row r="94" spans="1:11" ht="12" customHeight="1" x14ac:dyDescent="0.2">
      <c r="A94" s="1030" t="str">
        <f>A54</f>
        <v>a/  Includes dip-in fish destined for other river systems.</v>
      </c>
      <c r="B94" s="1030"/>
      <c r="C94" s="1030"/>
      <c r="D94" s="1030"/>
      <c r="E94" s="1030"/>
      <c r="F94" s="1030"/>
      <c r="G94" s="1030"/>
      <c r="H94" s="1030"/>
      <c r="I94" s="1030"/>
      <c r="J94" s="1030"/>
      <c r="K94" s="1030"/>
    </row>
    <row r="95" spans="1:11" ht="12" customHeight="1" x14ac:dyDescent="0.2">
      <c r="A95" s="1000" t="str">
        <f>A55</f>
        <v>b/  Includes Treaty and Non-treaty regulated fisheries.</v>
      </c>
      <c r="B95" s="1000"/>
      <c r="C95" s="1000"/>
      <c r="D95" s="1000"/>
      <c r="E95" s="1000"/>
      <c r="F95" s="1000"/>
      <c r="G95" s="1000"/>
      <c r="H95" s="1000"/>
      <c r="I95" s="1000"/>
      <c r="J95" s="1000"/>
      <c r="K95" s="1000"/>
    </row>
    <row r="96" spans="1:11" ht="12" customHeight="1" x14ac:dyDescent="0.2">
      <c r="A96" s="1000" t="str">
        <f>A56</f>
        <v>c/  Preliminary.</v>
      </c>
      <c r="B96" s="1000"/>
      <c r="C96" s="1000"/>
      <c r="D96" s="1000"/>
      <c r="E96" s="1000"/>
      <c r="F96" s="1000"/>
      <c r="G96" s="1000"/>
      <c r="H96" s="1000"/>
      <c r="I96" s="1000"/>
      <c r="J96" s="1000"/>
      <c r="K96" s="1000"/>
    </row>
  </sheetData>
  <customSheetViews>
    <customSheetView guid="{951E20F6-66AF-4739-924D-9C0B166AA065}" showPageBreaks="1" showGridLines="0" showRuler="0">
      <pane ySplit="4" topLeftCell="A86" activePane="bottomLeft" state="frozen"/>
      <selection pane="bottomLeft" activeCell="I102" sqref="I102:K102"/>
      <pageMargins left="1" right="1" top="1" bottom="1" header="0.5" footer="0.5"/>
      <pageSetup orientation="landscape" r:id="rId1"/>
      <headerFooter alignWithMargins="0"/>
    </customSheetView>
    <customSheetView guid="{56968ECB-F4FE-477A-8A39-9E820F23F3B6}" showGridLines="0">
      <pane ySplit="4" topLeftCell="A99" activePane="bottomLeft" state="frozen"/>
      <selection pane="bottomLeft" activeCell="A104" sqref="A104:A105"/>
      <pageMargins left="1" right="1" top="1" bottom="1" header="0.5" footer="0.5"/>
      <pageSetup orientation="landscape" r:id="rId2"/>
      <headerFooter alignWithMargins="0"/>
    </customSheetView>
    <customSheetView guid="{8B1E0859-77EF-4DDB-A81F-104DBA348B31}" showPageBreaks="1" showGridLines="0" printArea="1">
      <pane ySplit="4" topLeftCell="A23" activePane="bottomLeft" state="frozen"/>
      <selection pane="bottomLeft" activeCell="A5" sqref="A5:K37"/>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92" activePane="bottomLeft" state="frozen"/>
      <selection pane="bottomLeft" activeCell="B2" sqref="B2:D2"/>
      <pageMargins left="1" right="1" top="1" bottom="1" header="0.5" footer="0.5"/>
      <pageSetup orientation="landscape" r:id="rId6"/>
      <headerFooter alignWithMargins="0"/>
    </customSheetView>
    <customSheetView guid="{1BB9C890-5E21-46C2-BAFE-D361E72979A8}" showPageBreaks="1" showGridLines="0" printArea="1" showRuler="0">
      <pane ySplit="4" topLeftCell="A92" activePane="bottomLeft" state="frozen"/>
      <selection pane="bottomLeft" activeCell="B2" sqref="B2:D2"/>
      <pageMargins left="1" right="1" top="1" bottom="1" header="0.5" footer="0.5"/>
      <pageSetup orientation="landscape" r:id="rId7"/>
      <headerFooter alignWithMargins="0"/>
    </customSheetView>
    <customSheetView guid="{622B48C2-7B56-4B1F-A7B4-4660CCA8C989}" showPageBreaks="1" showGridLines="0" printArea="1" showRuler="0">
      <pane ySplit="4" topLeftCell="A9" activePane="bottomLeft" state="frozen"/>
      <selection pane="bottomLeft" activeCell="K5" sqref="K5:K32"/>
      <pageMargins left="1" right="1" top="1" bottom="1" header="0.5" footer="0.5"/>
      <pageSetup orientation="landscape" r:id="rId8"/>
      <headerFooter alignWithMargins="0"/>
    </customSheetView>
    <customSheetView guid="{BBF7E6D9-D6DC-4A8E-B6D8-078D86A9ABA9}" showPageBreaks="1" showGridLines="0" showRuler="0">
      <pane ySplit="4" topLeftCell="A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86" activePane="bottomLeft" state="frozen"/>
      <selection pane="bottomLeft" activeCell="I102" sqref="I102:K102"/>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18">
    <mergeCell ref="C71:C72"/>
    <mergeCell ref="F71:G71"/>
    <mergeCell ref="I71:K71"/>
    <mergeCell ref="A56:K56"/>
    <mergeCell ref="A96:K96"/>
    <mergeCell ref="A1:K1"/>
    <mergeCell ref="A3:A4"/>
    <mergeCell ref="C3:C4"/>
    <mergeCell ref="F3:G3"/>
    <mergeCell ref="I3:K3"/>
    <mergeCell ref="B2:D2"/>
    <mergeCell ref="A55:K55"/>
    <mergeCell ref="A54:K54"/>
    <mergeCell ref="A94:K94"/>
    <mergeCell ref="A95:K95"/>
    <mergeCell ref="A69:K69"/>
    <mergeCell ref="B70:D70"/>
    <mergeCell ref="A71:A72"/>
  </mergeCells>
  <phoneticPr fontId="0" type="noConversion"/>
  <pageMargins left="1" right="1" top="1" bottom="1" header="0.5" footer="0.5"/>
  <pageSetup orientation="landscape" r:id="rId14"/>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L99"/>
  <sheetViews>
    <sheetView showGridLines="0" topLeftCell="A67" zoomScale="115" zoomScaleNormal="115" workbookViewId="0">
      <selection activeCell="Q75" sqref="Q75"/>
    </sheetView>
  </sheetViews>
  <sheetFormatPr defaultColWidth="9.109375" defaultRowHeight="12" customHeight="1" x14ac:dyDescent="0.2"/>
  <cols>
    <col min="1" max="1" width="10.6640625" style="63" customWidth="1"/>
    <col min="2" max="4" width="9.6640625" style="5" customWidth="1"/>
    <col min="5" max="5" width="1.6640625" style="5" customWidth="1"/>
    <col min="6" max="7" width="8.6640625" style="5" customWidth="1"/>
    <col min="8" max="8" width="1.6640625" style="5" customWidth="1"/>
    <col min="9" max="11" width="8.6640625" style="5" customWidth="1"/>
    <col min="12" max="16384" width="9.109375" style="123"/>
  </cols>
  <sheetData>
    <row r="1" spans="1:38" ht="12" customHeight="1" x14ac:dyDescent="0.2">
      <c r="A1" s="1075" t="s">
        <v>1</v>
      </c>
      <c r="B1" s="1075"/>
      <c r="C1" s="1075"/>
      <c r="D1" s="1075"/>
      <c r="E1" s="1075"/>
      <c r="F1" s="1075"/>
      <c r="G1" s="1075"/>
      <c r="H1" s="1075"/>
      <c r="I1" s="1075"/>
      <c r="J1" s="1075"/>
      <c r="K1" s="1075"/>
    </row>
    <row r="2" spans="1:38" ht="12" customHeight="1" x14ac:dyDescent="0.25">
      <c r="A2" s="53"/>
      <c r="B2" s="1109" t="s">
        <v>166</v>
      </c>
      <c r="C2" s="1109"/>
      <c r="D2" s="1109"/>
      <c r="E2" s="4"/>
      <c r="F2" s="123"/>
      <c r="G2" s="123"/>
      <c r="H2" s="4"/>
      <c r="I2" s="123"/>
      <c r="J2" s="123"/>
      <c r="K2" s="123"/>
      <c r="AG2"/>
      <c r="AH2"/>
      <c r="AI2"/>
      <c r="AJ2"/>
      <c r="AK2"/>
      <c r="AL2"/>
    </row>
    <row r="3" spans="1:38" ht="12" customHeight="1" x14ac:dyDescent="0.25">
      <c r="A3" s="1009" t="s">
        <v>171</v>
      </c>
      <c r="B3" s="392"/>
      <c r="C3" s="1031" t="s">
        <v>164</v>
      </c>
      <c r="D3" s="392"/>
      <c r="E3" s="4"/>
      <c r="F3" s="1109" t="s">
        <v>35</v>
      </c>
      <c r="G3" s="1109"/>
      <c r="H3" s="4"/>
      <c r="I3" s="1109" t="s">
        <v>161</v>
      </c>
      <c r="J3" s="1109"/>
      <c r="K3" s="1109"/>
      <c r="AG3"/>
      <c r="AH3"/>
      <c r="AI3"/>
      <c r="AJ3"/>
      <c r="AK3"/>
      <c r="AL3"/>
    </row>
    <row r="4" spans="1:38" ht="12" customHeight="1" x14ac:dyDescent="0.2">
      <c r="A4" s="1029"/>
      <c r="B4" s="388" t="s">
        <v>95</v>
      </c>
      <c r="C4" s="1032"/>
      <c r="D4" s="388" t="s">
        <v>167</v>
      </c>
      <c r="E4" s="3"/>
      <c r="F4" s="314" t="s">
        <v>100</v>
      </c>
      <c r="G4" s="33" t="s">
        <v>165</v>
      </c>
      <c r="H4" s="3"/>
      <c r="I4" s="388" t="s">
        <v>215</v>
      </c>
      <c r="J4" s="388" t="s">
        <v>214</v>
      </c>
      <c r="K4" s="388" t="s">
        <v>209</v>
      </c>
    </row>
    <row r="5" spans="1:38" ht="12" customHeight="1" x14ac:dyDescent="0.25">
      <c r="A5" s="90">
        <v>1976</v>
      </c>
      <c r="B5" s="144">
        <v>160</v>
      </c>
      <c r="C5" s="144">
        <v>11</v>
      </c>
      <c r="D5" s="144">
        <v>61</v>
      </c>
      <c r="E5" s="61"/>
      <c r="F5" s="144">
        <v>505</v>
      </c>
      <c r="G5" s="144">
        <v>0</v>
      </c>
      <c r="H5" s="61"/>
      <c r="I5" s="144">
        <v>737</v>
      </c>
      <c r="J5" s="144">
        <v>0</v>
      </c>
      <c r="K5" s="144">
        <v>737</v>
      </c>
      <c r="L5"/>
      <c r="M5"/>
      <c r="N5"/>
      <c r="O5"/>
    </row>
    <row r="6" spans="1:38" ht="12" customHeight="1" x14ac:dyDescent="0.25">
      <c r="A6" s="90">
        <v>1977</v>
      </c>
      <c r="B6" s="144">
        <v>364</v>
      </c>
      <c r="C6" s="144">
        <v>25</v>
      </c>
      <c r="D6" s="144">
        <v>34</v>
      </c>
      <c r="E6" s="61"/>
      <c r="F6" s="144">
        <v>732</v>
      </c>
      <c r="G6" s="144">
        <v>0</v>
      </c>
      <c r="H6" s="61"/>
      <c r="I6" s="144">
        <v>1155</v>
      </c>
      <c r="J6" s="144">
        <v>0</v>
      </c>
      <c r="K6" s="144">
        <v>1155</v>
      </c>
      <c r="L6"/>
      <c r="M6"/>
      <c r="N6"/>
      <c r="O6"/>
    </row>
    <row r="7" spans="1:38" ht="12" customHeight="1" x14ac:dyDescent="0.25">
      <c r="A7" s="90">
        <v>1978</v>
      </c>
      <c r="B7" s="144">
        <v>229</v>
      </c>
      <c r="C7" s="144">
        <v>16</v>
      </c>
      <c r="D7" s="144">
        <v>51</v>
      </c>
      <c r="E7" s="61"/>
      <c r="F7" s="144">
        <v>1110</v>
      </c>
      <c r="G7" s="144">
        <v>0</v>
      </c>
      <c r="H7" s="61"/>
      <c r="I7" s="144">
        <v>1406</v>
      </c>
      <c r="J7" s="144">
        <v>0</v>
      </c>
      <c r="K7" s="144">
        <v>1406</v>
      </c>
      <c r="L7"/>
      <c r="M7"/>
      <c r="N7"/>
      <c r="O7"/>
    </row>
    <row r="8" spans="1:38" ht="12" customHeight="1" x14ac:dyDescent="0.25">
      <c r="A8" s="90">
        <v>1979</v>
      </c>
      <c r="B8" s="144">
        <v>475</v>
      </c>
      <c r="C8" s="144">
        <v>31</v>
      </c>
      <c r="D8" s="144">
        <v>60</v>
      </c>
      <c r="E8" s="61"/>
      <c r="F8" s="144">
        <v>870</v>
      </c>
      <c r="G8" s="144">
        <v>118</v>
      </c>
      <c r="H8" s="61"/>
      <c r="I8" s="144">
        <v>1369</v>
      </c>
      <c r="J8" s="144">
        <v>185</v>
      </c>
      <c r="K8" s="144">
        <v>1554</v>
      </c>
      <c r="L8"/>
      <c r="M8"/>
      <c r="N8"/>
      <c r="O8"/>
    </row>
    <row r="9" spans="1:38" ht="12" customHeight="1" x14ac:dyDescent="0.25">
      <c r="A9" s="90">
        <v>1980</v>
      </c>
      <c r="B9" s="144">
        <v>108</v>
      </c>
      <c r="C9" s="144">
        <v>8</v>
      </c>
      <c r="D9" s="144">
        <v>59</v>
      </c>
      <c r="E9" s="61"/>
      <c r="F9" s="144">
        <v>1038</v>
      </c>
      <c r="G9" s="144">
        <v>0</v>
      </c>
      <c r="H9" s="61"/>
      <c r="I9" s="144">
        <v>1213</v>
      </c>
      <c r="J9" s="144">
        <v>0</v>
      </c>
      <c r="K9" s="144">
        <v>1213</v>
      </c>
      <c r="L9"/>
      <c r="M9"/>
      <c r="N9"/>
      <c r="O9"/>
    </row>
    <row r="10" spans="1:38" ht="12" customHeight="1" x14ac:dyDescent="0.25">
      <c r="A10" s="90">
        <v>1981</v>
      </c>
      <c r="B10" s="144">
        <v>299</v>
      </c>
      <c r="C10" s="144">
        <v>20</v>
      </c>
      <c r="D10" s="144">
        <v>22</v>
      </c>
      <c r="E10" s="61"/>
      <c r="F10" s="144">
        <v>988</v>
      </c>
      <c r="G10" s="144">
        <v>0</v>
      </c>
      <c r="H10" s="61"/>
      <c r="I10" s="144">
        <v>1329</v>
      </c>
      <c r="J10" s="144">
        <v>0</v>
      </c>
      <c r="K10" s="144">
        <v>1329</v>
      </c>
      <c r="L10"/>
      <c r="M10"/>
      <c r="N10"/>
      <c r="O10"/>
    </row>
    <row r="11" spans="1:38" ht="12" customHeight="1" x14ac:dyDescent="0.25">
      <c r="A11" s="90">
        <v>1982</v>
      </c>
      <c r="B11" s="144">
        <v>495</v>
      </c>
      <c r="C11" s="144">
        <v>35</v>
      </c>
      <c r="D11" s="144">
        <v>6</v>
      </c>
      <c r="E11" s="61"/>
      <c r="F11" s="144">
        <v>781</v>
      </c>
      <c r="G11" s="144">
        <v>119</v>
      </c>
      <c r="H11" s="61"/>
      <c r="I11" s="144">
        <v>1244</v>
      </c>
      <c r="J11" s="144">
        <v>180</v>
      </c>
      <c r="K11" s="144">
        <v>1424</v>
      </c>
      <c r="L11"/>
      <c r="M11"/>
      <c r="N11"/>
      <c r="O11"/>
    </row>
    <row r="12" spans="1:38" ht="12" customHeight="1" x14ac:dyDescent="0.25">
      <c r="A12" s="90">
        <v>1983</v>
      </c>
      <c r="B12" s="144">
        <v>104</v>
      </c>
      <c r="C12" s="144">
        <v>9</v>
      </c>
      <c r="D12" s="144">
        <v>20</v>
      </c>
      <c r="E12" s="61"/>
      <c r="F12" s="144">
        <v>1044</v>
      </c>
      <c r="G12" s="144">
        <v>38</v>
      </c>
      <c r="H12" s="61"/>
      <c r="I12" s="144">
        <v>1173</v>
      </c>
      <c r="J12" s="144">
        <v>42</v>
      </c>
      <c r="K12" s="144">
        <v>1215</v>
      </c>
      <c r="L12"/>
      <c r="M12"/>
      <c r="N12"/>
      <c r="O12"/>
    </row>
    <row r="13" spans="1:38" ht="12" customHeight="1" x14ac:dyDescent="0.25">
      <c r="A13" s="90">
        <v>1984</v>
      </c>
      <c r="B13" s="144">
        <v>150</v>
      </c>
      <c r="C13" s="144">
        <v>18</v>
      </c>
      <c r="D13" s="144">
        <v>63</v>
      </c>
      <c r="E13" s="61"/>
      <c r="F13" s="144">
        <v>958</v>
      </c>
      <c r="G13" s="144" t="s">
        <v>185</v>
      </c>
      <c r="H13" s="61"/>
      <c r="I13" s="144">
        <v>1189</v>
      </c>
      <c r="J13" s="144" t="s">
        <v>185</v>
      </c>
      <c r="K13" s="144">
        <v>1189</v>
      </c>
      <c r="L13"/>
      <c r="M13"/>
      <c r="N13"/>
      <c r="O13"/>
    </row>
    <row r="14" spans="1:38" ht="12" customHeight="1" x14ac:dyDescent="0.25">
      <c r="A14" s="90">
        <v>1985</v>
      </c>
      <c r="B14" s="144">
        <v>165</v>
      </c>
      <c r="C14" s="144">
        <v>19</v>
      </c>
      <c r="D14" s="144">
        <v>25</v>
      </c>
      <c r="E14" s="61"/>
      <c r="F14" s="144">
        <v>677</v>
      </c>
      <c r="G14" s="144" t="s">
        <v>185</v>
      </c>
      <c r="H14" s="61"/>
      <c r="I14" s="144">
        <v>886</v>
      </c>
      <c r="J14" s="144" t="s">
        <v>185</v>
      </c>
      <c r="K14" s="144">
        <v>886</v>
      </c>
      <c r="L14"/>
      <c r="M14"/>
      <c r="N14"/>
      <c r="O14"/>
    </row>
    <row r="15" spans="1:38" ht="12" customHeight="1" x14ac:dyDescent="0.25">
      <c r="A15" s="90">
        <v>1986</v>
      </c>
      <c r="B15" s="144">
        <v>201</v>
      </c>
      <c r="C15" s="144">
        <v>22</v>
      </c>
      <c r="D15" s="144">
        <v>45</v>
      </c>
      <c r="E15" s="61"/>
      <c r="F15" s="144">
        <v>925</v>
      </c>
      <c r="G15" s="144" t="s">
        <v>185</v>
      </c>
      <c r="H15" s="61"/>
      <c r="I15" s="144">
        <v>1193</v>
      </c>
      <c r="J15" s="144" t="s">
        <v>185</v>
      </c>
      <c r="K15" s="144">
        <v>1193</v>
      </c>
      <c r="L15"/>
      <c r="M15"/>
      <c r="N15"/>
      <c r="O15"/>
    </row>
    <row r="16" spans="1:38" ht="12" customHeight="1" x14ac:dyDescent="0.25">
      <c r="A16" s="90">
        <v>1987</v>
      </c>
      <c r="B16" s="144">
        <v>858</v>
      </c>
      <c r="C16" s="144">
        <v>59</v>
      </c>
      <c r="D16" s="144">
        <v>27.611044417767108</v>
      </c>
      <c r="E16" s="61"/>
      <c r="F16" s="144">
        <v>598</v>
      </c>
      <c r="G16" s="144" t="s">
        <v>185</v>
      </c>
      <c r="H16" s="61"/>
      <c r="I16" s="144">
        <v>1542.6110444177671</v>
      </c>
      <c r="J16" s="144" t="s">
        <v>185</v>
      </c>
      <c r="K16" s="144">
        <v>1542.6110444177671</v>
      </c>
      <c r="L16"/>
      <c r="M16"/>
      <c r="N16"/>
      <c r="O16"/>
    </row>
    <row r="17" spans="1:15" ht="12" customHeight="1" x14ac:dyDescent="0.25">
      <c r="A17" s="90">
        <v>1988</v>
      </c>
      <c r="B17" s="144">
        <v>391</v>
      </c>
      <c r="C17" s="144">
        <v>34</v>
      </c>
      <c r="D17" s="144">
        <v>77.430972388955581</v>
      </c>
      <c r="E17" s="61"/>
      <c r="F17" s="144">
        <v>1765</v>
      </c>
      <c r="G17" s="144" t="s">
        <v>185</v>
      </c>
      <c r="H17" s="61"/>
      <c r="I17" s="144">
        <v>2267.4309723889555</v>
      </c>
      <c r="J17" s="144" t="s">
        <v>185</v>
      </c>
      <c r="K17" s="144">
        <v>2267.4309723889555</v>
      </c>
      <c r="L17"/>
      <c r="M17"/>
      <c r="N17"/>
      <c r="O17"/>
    </row>
    <row r="18" spans="1:15" ht="12" customHeight="1" x14ac:dyDescent="0.25">
      <c r="A18" s="90">
        <v>1989</v>
      </c>
      <c r="B18" s="144">
        <v>1181</v>
      </c>
      <c r="C18" s="144">
        <v>76</v>
      </c>
      <c r="D18" s="144">
        <v>129.0516206482593</v>
      </c>
      <c r="E18" s="61"/>
      <c r="F18" s="144">
        <v>2568</v>
      </c>
      <c r="G18" s="144" t="s">
        <v>185</v>
      </c>
      <c r="H18" s="61"/>
      <c r="I18" s="144">
        <v>3954.0516206482594</v>
      </c>
      <c r="J18" s="144" t="s">
        <v>185</v>
      </c>
      <c r="K18" s="144">
        <v>3954.0516206482594</v>
      </c>
      <c r="L18"/>
      <c r="M18"/>
      <c r="N18"/>
      <c r="O18"/>
    </row>
    <row r="19" spans="1:15" ht="12" customHeight="1" x14ac:dyDescent="0.25">
      <c r="A19" s="90">
        <v>1990</v>
      </c>
      <c r="B19" s="144">
        <v>601</v>
      </c>
      <c r="C19" s="144">
        <v>41</v>
      </c>
      <c r="D19" s="144">
        <v>57.623049219687879</v>
      </c>
      <c r="E19" s="61"/>
      <c r="F19" s="144">
        <v>1780</v>
      </c>
      <c r="G19" s="144" t="s">
        <v>185</v>
      </c>
      <c r="H19" s="61"/>
      <c r="I19" s="144">
        <v>2479.6230492196878</v>
      </c>
      <c r="J19" s="144" t="s">
        <v>185</v>
      </c>
      <c r="K19" s="144">
        <v>2479.6230492196878</v>
      </c>
      <c r="L19"/>
      <c r="M19"/>
      <c r="N19"/>
      <c r="O19"/>
    </row>
    <row r="20" spans="1:15" ht="12" customHeight="1" x14ac:dyDescent="0.25">
      <c r="A20" s="53">
        <v>1991</v>
      </c>
      <c r="B20" s="144">
        <v>112</v>
      </c>
      <c r="C20" s="144">
        <v>9</v>
      </c>
      <c r="D20" s="144">
        <v>9.603841536614647</v>
      </c>
      <c r="E20" s="61"/>
      <c r="F20" s="144">
        <v>630</v>
      </c>
      <c r="G20" s="144" t="s">
        <v>185</v>
      </c>
      <c r="H20" s="61"/>
      <c r="I20" s="144">
        <v>760.60384153661471</v>
      </c>
      <c r="J20" s="144" t="s">
        <v>185</v>
      </c>
      <c r="K20" s="144">
        <v>760.60384153661471</v>
      </c>
      <c r="L20"/>
      <c r="M20"/>
      <c r="N20"/>
      <c r="O20"/>
    </row>
    <row r="21" spans="1:15" ht="12" customHeight="1" x14ac:dyDescent="0.25">
      <c r="A21" s="53">
        <v>1992</v>
      </c>
      <c r="B21" s="144">
        <v>104</v>
      </c>
      <c r="C21" s="144">
        <v>11</v>
      </c>
      <c r="D21" s="144">
        <v>15.006002400960385</v>
      </c>
      <c r="E21" s="61"/>
      <c r="F21" s="144">
        <v>375</v>
      </c>
      <c r="G21" s="144" t="s">
        <v>185</v>
      </c>
      <c r="H21" s="61"/>
      <c r="I21" s="144">
        <v>505.00600240096037</v>
      </c>
      <c r="J21" s="144" t="s">
        <v>185</v>
      </c>
      <c r="K21" s="144">
        <v>505.00600240096037</v>
      </c>
      <c r="L21"/>
      <c r="M21"/>
      <c r="N21"/>
      <c r="O21"/>
    </row>
    <row r="22" spans="1:15" ht="12" customHeight="1" x14ac:dyDescent="0.25">
      <c r="A22" s="53">
        <v>1993</v>
      </c>
      <c r="B22" s="144">
        <v>46</v>
      </c>
      <c r="C22" s="144">
        <v>3</v>
      </c>
      <c r="D22" s="144">
        <v>26</v>
      </c>
      <c r="E22" s="61"/>
      <c r="F22" s="144">
        <v>713</v>
      </c>
      <c r="G22" s="144" t="s">
        <v>185</v>
      </c>
      <c r="H22" s="61"/>
      <c r="I22" s="144">
        <v>788</v>
      </c>
      <c r="J22" s="144" t="s">
        <v>185</v>
      </c>
      <c r="K22" s="144">
        <v>788</v>
      </c>
      <c r="L22"/>
      <c r="M22"/>
      <c r="N22"/>
      <c r="O22"/>
    </row>
    <row r="23" spans="1:15" ht="12" customHeight="1" x14ac:dyDescent="0.25">
      <c r="A23" s="53">
        <v>1994</v>
      </c>
      <c r="B23" s="144">
        <v>21</v>
      </c>
      <c r="C23" s="144">
        <v>1</v>
      </c>
      <c r="D23" s="144">
        <v>0</v>
      </c>
      <c r="E23" s="61"/>
      <c r="F23" s="144">
        <v>705</v>
      </c>
      <c r="G23" s="144" t="s">
        <v>185</v>
      </c>
      <c r="H23" s="61"/>
      <c r="I23" s="144">
        <v>727</v>
      </c>
      <c r="J23" s="144" t="s">
        <v>185</v>
      </c>
      <c r="K23" s="144">
        <v>727</v>
      </c>
      <c r="L23"/>
      <c r="M23"/>
      <c r="N23"/>
      <c r="O23"/>
    </row>
    <row r="24" spans="1:15" ht="12" customHeight="1" x14ac:dyDescent="0.25">
      <c r="A24" s="53">
        <v>1995</v>
      </c>
      <c r="B24" s="144">
        <v>35</v>
      </c>
      <c r="C24" s="144">
        <v>2</v>
      </c>
      <c r="D24" s="144">
        <v>0</v>
      </c>
      <c r="E24" s="61"/>
      <c r="F24" s="144">
        <v>625</v>
      </c>
      <c r="G24" s="144" t="s">
        <v>185</v>
      </c>
      <c r="H24" s="61"/>
      <c r="I24" s="144">
        <v>662</v>
      </c>
      <c r="J24" s="144" t="s">
        <v>185</v>
      </c>
      <c r="K24" s="144">
        <v>662</v>
      </c>
      <c r="L24"/>
      <c r="M24"/>
      <c r="N24"/>
      <c r="O24"/>
    </row>
    <row r="25" spans="1:15" ht="12" customHeight="1" x14ac:dyDescent="0.25">
      <c r="A25" s="53">
        <v>1996</v>
      </c>
      <c r="B25" s="144">
        <v>43</v>
      </c>
      <c r="C25" s="144">
        <v>3</v>
      </c>
      <c r="D25" s="144">
        <v>69</v>
      </c>
      <c r="E25" s="61"/>
      <c r="F25" s="144">
        <v>776</v>
      </c>
      <c r="G25" s="144" t="s">
        <v>185</v>
      </c>
      <c r="H25" s="61"/>
      <c r="I25" s="144">
        <v>891</v>
      </c>
      <c r="J25" s="144" t="s">
        <v>185</v>
      </c>
      <c r="K25" s="144">
        <v>891</v>
      </c>
      <c r="L25"/>
      <c r="M25"/>
      <c r="N25"/>
      <c r="O25"/>
    </row>
    <row r="26" spans="1:15" ht="12" customHeight="1" x14ac:dyDescent="0.25">
      <c r="A26" s="53">
        <v>1997</v>
      </c>
      <c r="B26" s="144">
        <v>72</v>
      </c>
      <c r="C26" s="144">
        <v>10</v>
      </c>
      <c r="D26" s="144">
        <v>71</v>
      </c>
      <c r="E26" s="61"/>
      <c r="F26" s="144">
        <v>540</v>
      </c>
      <c r="G26" s="144" t="s">
        <v>185</v>
      </c>
      <c r="H26" s="61"/>
      <c r="I26" s="144">
        <v>693</v>
      </c>
      <c r="J26" s="144" t="s">
        <v>185</v>
      </c>
      <c r="K26" s="144">
        <v>693</v>
      </c>
      <c r="L26"/>
      <c r="M26"/>
      <c r="N26"/>
      <c r="O26"/>
    </row>
    <row r="27" spans="1:15" ht="12" customHeight="1" x14ac:dyDescent="0.25">
      <c r="A27" s="53">
        <v>1998</v>
      </c>
      <c r="B27" s="144">
        <v>18</v>
      </c>
      <c r="C27" s="144">
        <v>27</v>
      </c>
      <c r="D27" s="144" t="s">
        <v>185</v>
      </c>
      <c r="E27" s="61"/>
      <c r="F27" s="144">
        <v>492</v>
      </c>
      <c r="G27" s="144" t="s">
        <v>185</v>
      </c>
      <c r="H27" s="61"/>
      <c r="I27" s="144">
        <v>537</v>
      </c>
      <c r="J27" s="144" t="s">
        <v>185</v>
      </c>
      <c r="K27" s="144">
        <v>537</v>
      </c>
      <c r="L27"/>
      <c r="M27"/>
      <c r="N27"/>
      <c r="O27"/>
    </row>
    <row r="28" spans="1:15" ht="12" customHeight="1" x14ac:dyDescent="0.25">
      <c r="A28" s="53">
        <v>1999</v>
      </c>
      <c r="B28" s="144">
        <v>12</v>
      </c>
      <c r="C28" s="144">
        <v>41</v>
      </c>
      <c r="D28" s="144" t="s">
        <v>185</v>
      </c>
      <c r="E28" s="61"/>
      <c r="F28" s="144">
        <v>373</v>
      </c>
      <c r="G28" s="144" t="s">
        <v>185</v>
      </c>
      <c r="H28" s="61"/>
      <c r="I28" s="144">
        <v>426</v>
      </c>
      <c r="J28" s="144" t="s">
        <v>185</v>
      </c>
      <c r="K28" s="144">
        <v>426</v>
      </c>
      <c r="L28"/>
      <c r="M28"/>
      <c r="N28"/>
      <c r="O28"/>
    </row>
    <row r="29" spans="1:15" ht="12" customHeight="1" x14ac:dyDescent="0.25">
      <c r="A29" s="53">
        <v>2000</v>
      </c>
      <c r="B29" s="144" t="s">
        <v>185</v>
      </c>
      <c r="C29" s="144">
        <v>2</v>
      </c>
      <c r="D29" s="144" t="s">
        <v>185</v>
      </c>
      <c r="E29" s="61"/>
      <c r="F29" s="144">
        <v>248</v>
      </c>
      <c r="G29" s="144" t="s">
        <v>185</v>
      </c>
      <c r="H29" s="61"/>
      <c r="I29" s="144">
        <v>250</v>
      </c>
      <c r="J29" s="144" t="s">
        <v>185</v>
      </c>
      <c r="K29" s="144">
        <v>250</v>
      </c>
      <c r="L29"/>
      <c r="M29"/>
      <c r="N29"/>
      <c r="O29"/>
    </row>
    <row r="30" spans="1:15" ht="12" customHeight="1" x14ac:dyDescent="0.25">
      <c r="A30" s="53">
        <v>2001</v>
      </c>
      <c r="B30" s="144" t="s">
        <v>185</v>
      </c>
      <c r="C30" s="144">
        <v>17</v>
      </c>
      <c r="D30" s="144" t="s">
        <v>185</v>
      </c>
      <c r="E30" s="61"/>
      <c r="F30" s="144">
        <v>548</v>
      </c>
      <c r="G30" s="144" t="s">
        <v>185</v>
      </c>
      <c r="H30" s="61"/>
      <c r="I30" s="144">
        <v>565</v>
      </c>
      <c r="J30" s="144" t="s">
        <v>185</v>
      </c>
      <c r="K30" s="144">
        <v>565</v>
      </c>
      <c r="L30"/>
      <c r="M30"/>
      <c r="N30"/>
      <c r="O30"/>
    </row>
    <row r="31" spans="1:15" ht="12" customHeight="1" x14ac:dyDescent="0.25">
      <c r="A31" s="53">
        <v>2002</v>
      </c>
      <c r="B31" s="144" t="s">
        <v>185</v>
      </c>
      <c r="C31" s="144">
        <v>17</v>
      </c>
      <c r="D31" s="144" t="s">
        <v>185</v>
      </c>
      <c r="E31" s="61"/>
      <c r="F31" s="144">
        <v>738</v>
      </c>
      <c r="G31" s="144" t="s">
        <v>185</v>
      </c>
      <c r="H31" s="61"/>
      <c r="I31" s="144">
        <v>755</v>
      </c>
      <c r="J31" s="144" t="s">
        <v>185</v>
      </c>
      <c r="K31" s="144">
        <v>755</v>
      </c>
      <c r="L31"/>
      <c r="M31"/>
      <c r="N31"/>
      <c r="O31"/>
    </row>
    <row r="32" spans="1:15" ht="12" customHeight="1" x14ac:dyDescent="0.25">
      <c r="A32" s="53">
        <v>2003</v>
      </c>
      <c r="B32" s="144" t="s">
        <v>185</v>
      </c>
      <c r="C32" s="144">
        <v>6</v>
      </c>
      <c r="D32" s="144" t="s">
        <v>185</v>
      </c>
      <c r="E32" s="61"/>
      <c r="F32" s="144">
        <v>189</v>
      </c>
      <c r="G32" s="144" t="s">
        <v>185</v>
      </c>
      <c r="H32" s="61"/>
      <c r="I32" s="144">
        <v>195</v>
      </c>
      <c r="J32" s="144" t="s">
        <v>185</v>
      </c>
      <c r="K32" s="144">
        <v>195</v>
      </c>
      <c r="L32"/>
      <c r="M32"/>
      <c r="N32"/>
      <c r="O32"/>
    </row>
    <row r="33" spans="1:15" ht="12" customHeight="1" x14ac:dyDescent="0.25">
      <c r="A33" s="53">
        <v>2004</v>
      </c>
      <c r="B33" s="144" t="s">
        <v>185</v>
      </c>
      <c r="C33" s="144">
        <v>15</v>
      </c>
      <c r="D33" s="144" t="s">
        <v>185</v>
      </c>
      <c r="E33" s="61"/>
      <c r="F33" s="144">
        <v>604</v>
      </c>
      <c r="G33" s="144" t="s">
        <v>185</v>
      </c>
      <c r="H33" s="61"/>
      <c r="I33" s="144">
        <v>619</v>
      </c>
      <c r="J33" s="144" t="s">
        <v>185</v>
      </c>
      <c r="K33" s="144">
        <v>619</v>
      </c>
      <c r="L33"/>
      <c r="M33"/>
      <c r="N33"/>
      <c r="O33"/>
    </row>
    <row r="34" spans="1:15" ht="12" customHeight="1" x14ac:dyDescent="0.25">
      <c r="A34" s="53">
        <v>2005</v>
      </c>
      <c r="B34" s="144" t="s">
        <v>185</v>
      </c>
      <c r="C34" s="144">
        <v>8</v>
      </c>
      <c r="D34" s="144" t="s">
        <v>185</v>
      </c>
      <c r="E34" s="61"/>
      <c r="F34" s="144">
        <v>298</v>
      </c>
      <c r="G34" s="144" t="s">
        <v>185</v>
      </c>
      <c r="H34" s="61"/>
      <c r="I34" s="144">
        <v>306</v>
      </c>
      <c r="J34" s="144" t="s">
        <v>185</v>
      </c>
      <c r="K34" s="144">
        <v>306</v>
      </c>
      <c r="L34"/>
      <c r="M34"/>
      <c r="N34"/>
      <c r="O34"/>
    </row>
    <row r="35" spans="1:15" ht="12" customHeight="1" x14ac:dyDescent="0.25">
      <c r="A35" s="53">
        <v>2006</v>
      </c>
      <c r="B35" s="144" t="s">
        <v>185</v>
      </c>
      <c r="C35" s="144">
        <v>6</v>
      </c>
      <c r="D35" s="144" t="s">
        <v>185</v>
      </c>
      <c r="E35" s="61"/>
      <c r="F35" s="144">
        <v>330</v>
      </c>
      <c r="G35" s="144" t="s">
        <v>185</v>
      </c>
      <c r="H35" s="61"/>
      <c r="I35" s="144">
        <v>336</v>
      </c>
      <c r="J35" s="144" t="s">
        <v>185</v>
      </c>
      <c r="K35" s="144">
        <v>336</v>
      </c>
      <c r="L35"/>
      <c r="M35"/>
      <c r="N35"/>
      <c r="O35"/>
    </row>
    <row r="36" spans="1:15" ht="12" customHeight="1" x14ac:dyDescent="0.25">
      <c r="A36" s="53">
        <v>2007</v>
      </c>
      <c r="B36" s="144" t="s">
        <v>185</v>
      </c>
      <c r="C36" s="144">
        <v>6</v>
      </c>
      <c r="D36" s="144" t="s">
        <v>185</v>
      </c>
      <c r="E36" s="61"/>
      <c r="F36" s="144">
        <v>352</v>
      </c>
      <c r="G36" s="144" t="s">
        <v>185</v>
      </c>
      <c r="H36" s="61"/>
      <c r="I36" s="144">
        <v>358</v>
      </c>
      <c r="J36" s="144" t="s">
        <v>185</v>
      </c>
      <c r="K36" s="144">
        <v>358</v>
      </c>
      <c r="L36"/>
      <c r="M36"/>
      <c r="N36"/>
      <c r="O36"/>
    </row>
    <row r="37" spans="1:15" ht="12" customHeight="1" x14ac:dyDescent="0.25">
      <c r="A37" s="53">
        <v>2008</v>
      </c>
      <c r="B37" s="144" t="s">
        <v>185</v>
      </c>
      <c r="C37" s="144">
        <v>3</v>
      </c>
      <c r="D37" s="144" t="s">
        <v>185</v>
      </c>
      <c r="E37" s="61"/>
      <c r="F37" s="144">
        <v>305</v>
      </c>
      <c r="G37" s="144" t="s">
        <v>185</v>
      </c>
      <c r="H37" s="61"/>
      <c r="I37" s="144">
        <v>305</v>
      </c>
      <c r="J37" s="144" t="s">
        <v>185</v>
      </c>
      <c r="K37" s="144">
        <v>305</v>
      </c>
      <c r="L37"/>
      <c r="M37"/>
      <c r="N37"/>
      <c r="O37"/>
    </row>
    <row r="38" spans="1:15" ht="12" customHeight="1" x14ac:dyDescent="0.25">
      <c r="A38" s="53">
        <v>2009</v>
      </c>
      <c r="B38" s="144" t="s">
        <v>185</v>
      </c>
      <c r="C38" s="144">
        <v>0</v>
      </c>
      <c r="D38" s="144" t="s">
        <v>185</v>
      </c>
      <c r="E38" s="61"/>
      <c r="F38" s="144">
        <v>495</v>
      </c>
      <c r="G38" s="144" t="s">
        <v>185</v>
      </c>
      <c r="H38" s="61"/>
      <c r="I38" s="144">
        <v>501</v>
      </c>
      <c r="J38" s="144" t="s">
        <v>185</v>
      </c>
      <c r="K38" s="144">
        <v>501</v>
      </c>
      <c r="L38"/>
      <c r="M38"/>
      <c r="N38"/>
      <c r="O38"/>
    </row>
    <row r="39" spans="1:15" ht="12" customHeight="1" x14ac:dyDescent="0.25">
      <c r="A39" s="53">
        <v>2010</v>
      </c>
      <c r="B39" s="144" t="s">
        <v>185</v>
      </c>
      <c r="C39" s="144">
        <v>0</v>
      </c>
      <c r="D39" s="144" t="s">
        <v>185</v>
      </c>
      <c r="E39" s="61"/>
      <c r="F39" s="144">
        <v>259</v>
      </c>
      <c r="G39" s="144" t="s">
        <v>185</v>
      </c>
      <c r="H39" s="61"/>
      <c r="I39" s="144">
        <v>262.13939393939393</v>
      </c>
      <c r="J39" s="144" t="s">
        <v>185</v>
      </c>
      <c r="K39" s="144">
        <v>262.13939393939393</v>
      </c>
      <c r="L39"/>
      <c r="M39"/>
      <c r="N39"/>
      <c r="O39"/>
    </row>
    <row r="40" spans="1:15" ht="12" customHeight="1" x14ac:dyDescent="0.25">
      <c r="A40" s="53">
        <v>2011</v>
      </c>
      <c r="B40" s="144" t="s">
        <v>185</v>
      </c>
      <c r="C40" s="144">
        <v>0</v>
      </c>
      <c r="D40" s="144" t="s">
        <v>185</v>
      </c>
      <c r="E40" s="61"/>
      <c r="F40" s="144">
        <v>373</v>
      </c>
      <c r="G40" s="144" t="s">
        <v>185</v>
      </c>
      <c r="H40" s="61"/>
      <c r="I40" s="144">
        <v>377.5212121212121</v>
      </c>
      <c r="J40" s="144" t="s">
        <v>185</v>
      </c>
      <c r="K40" s="144">
        <v>377.5212121212121</v>
      </c>
      <c r="L40"/>
      <c r="M40"/>
      <c r="N40"/>
      <c r="O40"/>
    </row>
    <row r="41" spans="1:15" ht="12" customHeight="1" x14ac:dyDescent="0.25">
      <c r="A41" s="53">
        <v>2012</v>
      </c>
      <c r="B41" s="144" t="s">
        <v>185</v>
      </c>
      <c r="C41" s="144">
        <v>0</v>
      </c>
      <c r="D41" s="144" t="s">
        <v>185</v>
      </c>
      <c r="E41" s="61"/>
      <c r="F41" s="144">
        <v>760</v>
      </c>
      <c r="G41" s="144" t="s">
        <v>185</v>
      </c>
      <c r="H41" s="61"/>
      <c r="I41" s="144">
        <v>769.21212121212125</v>
      </c>
      <c r="J41" s="144" t="s">
        <v>185</v>
      </c>
      <c r="K41" s="144">
        <v>769.21212121212125</v>
      </c>
      <c r="L41"/>
      <c r="M41"/>
      <c r="N41"/>
      <c r="O41"/>
    </row>
    <row r="42" spans="1:15" ht="12" customHeight="1" x14ac:dyDescent="0.25">
      <c r="A42" s="53">
        <v>2013</v>
      </c>
      <c r="B42" s="144" t="s">
        <v>185</v>
      </c>
      <c r="C42" s="144" t="s">
        <v>442</v>
      </c>
      <c r="D42" s="144" t="s">
        <v>185</v>
      </c>
      <c r="E42" s="61"/>
      <c r="F42" s="144">
        <v>520</v>
      </c>
      <c r="G42" s="144" t="s">
        <v>185</v>
      </c>
      <c r="H42" s="61"/>
      <c r="I42" s="144">
        <v>526.30303030303025</v>
      </c>
      <c r="J42" s="144" t="s">
        <v>185</v>
      </c>
      <c r="K42" s="144">
        <v>526.30303030303025</v>
      </c>
      <c r="L42"/>
      <c r="M42"/>
      <c r="N42"/>
      <c r="O42"/>
    </row>
    <row r="43" spans="1:15" ht="12" customHeight="1" x14ac:dyDescent="0.25">
      <c r="A43" s="53" t="s">
        <v>460</v>
      </c>
      <c r="B43" s="144">
        <v>20.211855644999329</v>
      </c>
      <c r="C43" s="144" t="s">
        <v>442</v>
      </c>
      <c r="D43" s="144" t="s">
        <v>185</v>
      </c>
      <c r="E43" s="61"/>
      <c r="F43" s="144">
        <v>377</v>
      </c>
      <c r="G43" s="144" t="s">
        <v>185</v>
      </c>
      <c r="H43" s="61"/>
      <c r="I43" s="144">
        <v>401.7815526146963</v>
      </c>
      <c r="J43" s="144" t="s">
        <v>185</v>
      </c>
      <c r="K43" s="144">
        <v>401.7815526146963</v>
      </c>
      <c r="L43"/>
      <c r="M43"/>
      <c r="N43"/>
      <c r="O43"/>
    </row>
    <row r="44" spans="1:15" ht="12" customHeight="1" x14ac:dyDescent="0.25">
      <c r="A44" s="53" t="s">
        <v>621</v>
      </c>
      <c r="B44" s="144">
        <v>23.023025184864554</v>
      </c>
      <c r="C44" s="144" t="s">
        <v>442</v>
      </c>
      <c r="D44" s="144" t="s">
        <v>185</v>
      </c>
      <c r="E44" s="61"/>
      <c r="F44" s="144">
        <v>532</v>
      </c>
      <c r="G44" s="144" t="s">
        <v>185</v>
      </c>
      <c r="H44" s="61"/>
      <c r="I44" s="144">
        <v>561.47151003334943</v>
      </c>
      <c r="J44" s="144" t="s">
        <v>185</v>
      </c>
      <c r="K44" s="144">
        <v>561.47151003334943</v>
      </c>
      <c r="L44"/>
      <c r="M44"/>
      <c r="N44"/>
      <c r="O44"/>
    </row>
    <row r="45" spans="1:15" ht="12" customHeight="1" x14ac:dyDescent="0.25">
      <c r="A45" s="53" t="s">
        <v>691</v>
      </c>
      <c r="B45" s="144">
        <v>20.532990600457811</v>
      </c>
      <c r="C45" s="144" t="s">
        <v>442</v>
      </c>
      <c r="D45" s="144" t="s">
        <v>185</v>
      </c>
      <c r="E45" s="61"/>
      <c r="F45" s="144">
        <v>704</v>
      </c>
      <c r="G45" s="144" t="s">
        <v>185</v>
      </c>
      <c r="H45" s="61"/>
      <c r="I45" s="144">
        <v>733.06632393379107</v>
      </c>
      <c r="J45" s="144" t="s">
        <v>185</v>
      </c>
      <c r="K45" s="144">
        <v>733.06632393379107</v>
      </c>
      <c r="L45"/>
      <c r="M45"/>
      <c r="N45"/>
      <c r="O45"/>
    </row>
    <row r="46" spans="1:15" ht="12" customHeight="1" x14ac:dyDescent="0.25">
      <c r="A46" s="53" t="s">
        <v>708</v>
      </c>
      <c r="B46" s="144">
        <v>24.594951469423009</v>
      </c>
      <c r="C46" s="144" t="s">
        <v>442</v>
      </c>
      <c r="D46" s="144" t="s">
        <v>185</v>
      </c>
      <c r="E46" s="61"/>
      <c r="F46" s="144">
        <v>825</v>
      </c>
      <c r="G46" s="144" t="s">
        <v>185</v>
      </c>
      <c r="H46" s="61"/>
      <c r="I46" s="144">
        <v>859.59495146942299</v>
      </c>
      <c r="J46" s="144" t="s">
        <v>185</v>
      </c>
      <c r="K46" s="144">
        <v>859.59495146942299</v>
      </c>
      <c r="L46"/>
      <c r="M46"/>
      <c r="N46"/>
      <c r="O46"/>
    </row>
    <row r="47" spans="1:15" ht="12" customHeight="1" x14ac:dyDescent="0.25">
      <c r="A47" s="53">
        <v>2018</v>
      </c>
      <c r="B47" s="637">
        <v>2.5275059039902281</v>
      </c>
      <c r="C47" s="637" t="s">
        <v>442</v>
      </c>
      <c r="D47" s="637" t="s">
        <v>185</v>
      </c>
      <c r="E47" s="820"/>
      <c r="F47" s="637">
        <v>484</v>
      </c>
      <c r="G47" s="637" t="s">
        <v>185</v>
      </c>
      <c r="H47" s="820"/>
      <c r="I47" s="637">
        <v>497</v>
      </c>
      <c r="J47" s="637" t="s">
        <v>185</v>
      </c>
      <c r="K47" s="637">
        <v>497</v>
      </c>
      <c r="L47"/>
      <c r="M47"/>
      <c r="N47"/>
      <c r="O47"/>
    </row>
    <row r="48" spans="1:15" ht="12" customHeight="1" x14ac:dyDescent="0.25">
      <c r="A48" s="53">
        <v>2019</v>
      </c>
      <c r="B48" s="637">
        <v>1.2115505423686299</v>
      </c>
      <c r="C48" s="637" t="s">
        <v>930</v>
      </c>
      <c r="D48" s="637" t="s">
        <v>185</v>
      </c>
      <c r="E48" s="820"/>
      <c r="F48" s="637">
        <v>322</v>
      </c>
      <c r="G48" s="637" t="s">
        <v>185</v>
      </c>
      <c r="H48" s="820"/>
      <c r="I48" s="637">
        <v>328</v>
      </c>
      <c r="J48" s="637" t="s">
        <v>185</v>
      </c>
      <c r="K48" s="637">
        <v>328</v>
      </c>
      <c r="L48"/>
      <c r="M48"/>
      <c r="N48"/>
      <c r="O48"/>
    </row>
    <row r="49" spans="1:15" ht="12" customHeight="1" x14ac:dyDescent="0.25">
      <c r="A49" s="53">
        <v>2020</v>
      </c>
      <c r="B49" s="637">
        <v>24</v>
      </c>
      <c r="C49" s="637" t="s">
        <v>930</v>
      </c>
      <c r="D49" s="637" t="s">
        <v>185</v>
      </c>
      <c r="E49" s="820"/>
      <c r="F49" s="637">
        <v>342</v>
      </c>
      <c r="G49" s="637" t="s">
        <v>185</v>
      </c>
      <c r="H49" s="820"/>
      <c r="I49" s="637">
        <v>371</v>
      </c>
      <c r="J49" s="637" t="s">
        <v>185</v>
      </c>
      <c r="K49" s="637">
        <v>371</v>
      </c>
      <c r="L49"/>
      <c r="M49"/>
      <c r="N49"/>
      <c r="O49"/>
    </row>
    <row r="50" spans="1:15" ht="12" customHeight="1" x14ac:dyDescent="0.25">
      <c r="A50" s="53">
        <v>2021</v>
      </c>
      <c r="B50" s="821" t="s">
        <v>185</v>
      </c>
      <c r="C50" s="637" t="s">
        <v>930</v>
      </c>
      <c r="D50" s="637" t="s">
        <v>185</v>
      </c>
      <c r="E50" s="820"/>
      <c r="F50" s="637">
        <v>280</v>
      </c>
      <c r="G50" s="637" t="s">
        <v>185</v>
      </c>
      <c r="H50" s="820"/>
      <c r="I50" s="637">
        <v>285</v>
      </c>
      <c r="J50" s="637" t="s">
        <v>185</v>
      </c>
      <c r="K50" s="637">
        <v>285</v>
      </c>
      <c r="L50"/>
      <c r="M50"/>
      <c r="N50"/>
      <c r="O50"/>
    </row>
    <row r="51" spans="1:15" ht="12" customHeight="1" x14ac:dyDescent="0.25">
      <c r="A51" s="53">
        <v>2022</v>
      </c>
      <c r="B51" s="821" t="s">
        <v>185</v>
      </c>
      <c r="C51" s="144" t="s">
        <v>930</v>
      </c>
      <c r="D51" s="144" t="s">
        <v>185</v>
      </c>
      <c r="E51" s="61"/>
      <c r="F51" s="144">
        <v>434</v>
      </c>
      <c r="G51" s="144" t="s">
        <v>185</v>
      </c>
      <c r="H51" s="61"/>
      <c r="I51" s="144">
        <v>439</v>
      </c>
      <c r="J51" s="144" t="s">
        <v>185</v>
      </c>
      <c r="K51" s="144">
        <v>439</v>
      </c>
      <c r="L51"/>
      <c r="M51"/>
      <c r="N51"/>
      <c r="O51"/>
    </row>
    <row r="52" spans="1:15" ht="12" customHeight="1" x14ac:dyDescent="0.25">
      <c r="A52" s="53">
        <v>2023</v>
      </c>
      <c r="B52" s="821" t="s">
        <v>185</v>
      </c>
      <c r="C52" s="144" t="s">
        <v>930</v>
      </c>
      <c r="D52" s="144" t="s">
        <v>185</v>
      </c>
      <c r="E52" s="61"/>
      <c r="F52" s="144">
        <v>540</v>
      </c>
      <c r="G52" s="144" t="s">
        <v>185</v>
      </c>
      <c r="H52" s="61"/>
      <c r="I52" s="144" t="s">
        <v>304</v>
      </c>
      <c r="J52" s="144" t="s">
        <v>185</v>
      </c>
      <c r="K52" s="144">
        <v>545</v>
      </c>
      <c r="L52"/>
      <c r="M52"/>
      <c r="N52"/>
      <c r="O52"/>
    </row>
    <row r="53" spans="1:15" ht="12" customHeight="1" x14ac:dyDescent="0.25">
      <c r="A53" s="397" t="s">
        <v>1200</v>
      </c>
      <c r="B53" s="821" t="s">
        <v>185</v>
      </c>
      <c r="C53" s="144" t="s">
        <v>930</v>
      </c>
      <c r="D53" s="144" t="s">
        <v>185</v>
      </c>
      <c r="E53" s="61"/>
      <c r="F53" s="144" t="s">
        <v>304</v>
      </c>
      <c r="G53" s="144" t="s">
        <v>185</v>
      </c>
      <c r="H53" s="61"/>
      <c r="I53" s="144" t="s">
        <v>304</v>
      </c>
      <c r="J53" s="144" t="s">
        <v>185</v>
      </c>
      <c r="K53" s="144" t="s">
        <v>304</v>
      </c>
      <c r="L53"/>
      <c r="M53"/>
      <c r="N53"/>
      <c r="O53"/>
    </row>
    <row r="54" spans="1:15" ht="12" customHeight="1" x14ac:dyDescent="0.25">
      <c r="A54" s="225" t="s">
        <v>216</v>
      </c>
      <c r="B54" s="19"/>
      <c r="C54" s="19"/>
      <c r="D54" s="19"/>
      <c r="E54" s="19"/>
      <c r="F54" s="400" t="s">
        <v>170</v>
      </c>
      <c r="G54" s="15"/>
      <c r="H54" s="15"/>
      <c r="I54" s="15"/>
      <c r="J54" s="15"/>
      <c r="K54" s="15"/>
      <c r="L54"/>
      <c r="M54"/>
      <c r="N54"/>
      <c r="O54"/>
    </row>
    <row r="55" spans="1:15" ht="12" customHeight="1" x14ac:dyDescent="0.2">
      <c r="A55" s="1030" t="s">
        <v>168</v>
      </c>
      <c r="B55" s="1030"/>
      <c r="C55" s="1030"/>
      <c r="D55" s="1030"/>
      <c r="E55" s="1030"/>
      <c r="F55" s="1030"/>
      <c r="G55" s="1030"/>
      <c r="H55" s="1030"/>
      <c r="I55" s="1030"/>
      <c r="J55" s="1030"/>
      <c r="K55" s="1030"/>
    </row>
    <row r="56" spans="1:15" ht="12" customHeight="1" x14ac:dyDescent="0.2">
      <c r="A56" s="1000" t="s">
        <v>169</v>
      </c>
      <c r="B56" s="1000"/>
      <c r="C56" s="1000"/>
      <c r="D56" s="1000"/>
      <c r="E56" s="1000"/>
      <c r="F56" s="1000"/>
      <c r="G56" s="1000"/>
      <c r="H56" s="1000"/>
      <c r="I56" s="1000"/>
      <c r="J56" s="1000"/>
      <c r="K56" s="1000"/>
    </row>
    <row r="57" spans="1:15" ht="12" customHeight="1" x14ac:dyDescent="0.2">
      <c r="A57" s="1000" t="s">
        <v>1156</v>
      </c>
      <c r="B57" s="1000"/>
      <c r="C57" s="1000"/>
      <c r="D57" s="1000"/>
      <c r="E57" s="1000"/>
      <c r="F57" s="1000"/>
      <c r="G57" s="1000"/>
      <c r="H57" s="1000"/>
      <c r="I57" s="1000"/>
      <c r="J57" s="1000"/>
      <c r="K57" s="1000"/>
    </row>
    <row r="58" spans="1:15" ht="12" customHeight="1" x14ac:dyDescent="0.2">
      <c r="A58" s="1000" t="s">
        <v>1155</v>
      </c>
      <c r="B58" s="1000"/>
      <c r="C58" s="1000"/>
      <c r="D58" s="1000"/>
      <c r="E58" s="1000"/>
      <c r="F58" s="1000"/>
      <c r="G58" s="1000"/>
      <c r="H58" s="1000"/>
      <c r="I58" s="1000"/>
      <c r="J58" s="1000"/>
      <c r="K58" s="1000"/>
    </row>
    <row r="59" spans="1:15" ht="12" customHeight="1" x14ac:dyDescent="0.2">
      <c r="A59" s="1000" t="s">
        <v>180</v>
      </c>
      <c r="B59" s="1000"/>
      <c r="C59" s="1000"/>
      <c r="D59" s="1000"/>
      <c r="E59" s="1000"/>
      <c r="F59" s="1000"/>
      <c r="G59" s="1000"/>
      <c r="H59" s="1000"/>
      <c r="I59" s="1000"/>
      <c r="J59" s="1000"/>
      <c r="K59" s="1000"/>
    </row>
    <row r="65" spans="1:11" s="315" customFormat="1" ht="12" customHeight="1" x14ac:dyDescent="0.2">
      <c r="A65" s="274"/>
      <c r="B65" s="275"/>
      <c r="C65" s="275"/>
      <c r="D65" s="275"/>
      <c r="E65" s="275"/>
      <c r="F65" s="275"/>
      <c r="G65" s="275"/>
      <c r="H65" s="275"/>
      <c r="I65" s="275"/>
      <c r="J65" s="275"/>
      <c r="K65" s="275"/>
    </row>
    <row r="70" spans="1:11" ht="12" customHeight="1" x14ac:dyDescent="0.2">
      <c r="A70" s="1075" t="s">
        <v>71</v>
      </c>
      <c r="B70" s="1075"/>
      <c r="C70" s="1075"/>
      <c r="D70" s="1075"/>
      <c r="E70" s="1075"/>
      <c r="F70" s="1075"/>
      <c r="G70" s="1075"/>
      <c r="H70" s="1075"/>
      <c r="I70" s="1075"/>
      <c r="J70" s="1075"/>
      <c r="K70" s="1075"/>
    </row>
    <row r="71" spans="1:11" ht="12" customHeight="1" x14ac:dyDescent="0.2">
      <c r="A71" s="401"/>
      <c r="B71" s="1035" t="s">
        <v>166</v>
      </c>
      <c r="C71" s="1035"/>
      <c r="D71" s="1035"/>
      <c r="E71" s="396"/>
      <c r="F71" s="316"/>
      <c r="G71" s="316"/>
      <c r="H71" s="396"/>
      <c r="I71" s="316"/>
      <c r="J71" s="316"/>
      <c r="K71" s="316"/>
    </row>
    <row r="72" spans="1:11" ht="11.25" customHeight="1" x14ac:dyDescent="0.2">
      <c r="A72" s="1009" t="s">
        <v>171</v>
      </c>
      <c r="B72" s="392"/>
      <c r="C72" s="1031" t="s">
        <v>164</v>
      </c>
      <c r="D72" s="392"/>
      <c r="E72" s="4"/>
      <c r="F72" s="1109" t="s">
        <v>35</v>
      </c>
      <c r="G72" s="1109"/>
      <c r="H72" s="4"/>
      <c r="I72" s="1109" t="s">
        <v>161</v>
      </c>
      <c r="J72" s="1109"/>
      <c r="K72" s="1109"/>
    </row>
    <row r="73" spans="1:11" ht="14.25" customHeight="1" x14ac:dyDescent="0.2">
      <c r="A73" s="1029"/>
      <c r="B73" s="388" t="s">
        <v>95</v>
      </c>
      <c r="C73" s="1032"/>
      <c r="D73" s="388" t="s">
        <v>167</v>
      </c>
      <c r="E73" s="3"/>
      <c r="F73" s="388" t="s">
        <v>100</v>
      </c>
      <c r="G73" s="33" t="s">
        <v>165</v>
      </c>
      <c r="H73" s="3"/>
      <c r="I73" s="388" t="s">
        <v>215</v>
      </c>
      <c r="J73" s="388" t="s">
        <v>214</v>
      </c>
      <c r="K73" s="388" t="s">
        <v>209</v>
      </c>
    </row>
    <row r="74" spans="1:11" ht="12" customHeight="1" x14ac:dyDescent="0.2">
      <c r="A74" s="90" t="s">
        <v>178</v>
      </c>
      <c r="B74" s="144">
        <f>AVERAGE(B10:B14)</f>
        <v>242.6</v>
      </c>
      <c r="C74" s="144">
        <f>AVERAGE(C10:C14)</f>
        <v>20.2</v>
      </c>
      <c r="D74" s="144">
        <f>AVERAGE(D10:D14)</f>
        <v>27.2</v>
      </c>
      <c r="E74" s="61"/>
      <c r="F74" s="144">
        <f>AVERAGE(F10:F14)</f>
        <v>889.6</v>
      </c>
      <c r="G74" s="144">
        <f>AVERAGE(G10:G14)</f>
        <v>52.333333333333336</v>
      </c>
      <c r="H74" s="61"/>
      <c r="I74" s="144">
        <f>AVERAGE(I10:I14)</f>
        <v>1164.2</v>
      </c>
      <c r="J74" s="144">
        <f>AVERAGE(J10:J14)</f>
        <v>74</v>
      </c>
      <c r="K74" s="144">
        <f>AVERAGE(K10:K14)</f>
        <v>1208.5999999999999</v>
      </c>
    </row>
    <row r="75" spans="1:11" ht="12" customHeight="1" x14ac:dyDescent="0.2">
      <c r="A75" s="90" t="s">
        <v>179</v>
      </c>
      <c r="B75" s="144">
        <f>AVERAGE(B15:B19)</f>
        <v>646.4</v>
      </c>
      <c r="C75" s="144">
        <f>AVERAGE(C15:C19)</f>
        <v>46.4</v>
      </c>
      <c r="D75" s="144">
        <f>AVERAGE(D15:D19)</f>
        <v>67.343337334933977</v>
      </c>
      <c r="E75" s="61"/>
      <c r="F75" s="144">
        <f>AVERAGE(F15:F19)</f>
        <v>1527.2</v>
      </c>
      <c r="G75" s="144" t="s">
        <v>185</v>
      </c>
      <c r="H75" s="61"/>
      <c r="I75" s="144">
        <f>AVERAGE(I15:I19)</f>
        <v>2287.3433373349339</v>
      </c>
      <c r="J75" s="144" t="s">
        <v>185</v>
      </c>
      <c r="K75" s="144">
        <f>AVERAGE(K15:K19)</f>
        <v>2287.3433373349339</v>
      </c>
    </row>
    <row r="76" spans="1:11" ht="12" customHeight="1" x14ac:dyDescent="0.2">
      <c r="A76" s="90" t="s">
        <v>237</v>
      </c>
      <c r="B76" s="144">
        <f>AVERAGE(B20:B24)</f>
        <v>63.6</v>
      </c>
      <c r="C76" s="144">
        <f>AVERAGE(C20:C24)</f>
        <v>5.2</v>
      </c>
      <c r="D76" s="144">
        <f>AVERAGE(D20:D24)</f>
        <v>10.121968787515007</v>
      </c>
      <c r="E76" s="61"/>
      <c r="F76" s="144">
        <f>AVERAGE(F20:F24)</f>
        <v>609.6</v>
      </c>
      <c r="G76" s="144" t="s">
        <v>185</v>
      </c>
      <c r="H76" s="61"/>
      <c r="I76" s="144">
        <f>AVERAGE(I20:I24)</f>
        <v>688.52196878751499</v>
      </c>
      <c r="J76" s="144" t="s">
        <v>185</v>
      </c>
      <c r="K76" s="144">
        <f>AVERAGE(K20:K24)+1</f>
        <v>689.52196878751499</v>
      </c>
    </row>
    <row r="77" spans="1:11" ht="12" customHeight="1" x14ac:dyDescent="0.2">
      <c r="A77" s="53" t="s">
        <v>375</v>
      </c>
      <c r="B77" s="144">
        <f>AVERAGE(B25:B29)</f>
        <v>36.25</v>
      </c>
      <c r="C77" s="144">
        <f>AVERAGE(C25:C29)</f>
        <v>16.600000000000001</v>
      </c>
      <c r="D77" s="144">
        <f>AVERAGE(D25:D29)</f>
        <v>70</v>
      </c>
      <c r="E77" s="144"/>
      <c r="F77" s="144">
        <f>AVERAGE(F25:F29)</f>
        <v>485.8</v>
      </c>
      <c r="G77" s="144" t="str">
        <f>G25</f>
        <v>-</v>
      </c>
      <c r="H77" s="61"/>
      <c r="I77" s="144">
        <f>AVERAGE(I25:I29)</f>
        <v>559.4</v>
      </c>
      <c r="J77" s="144" t="str">
        <f>J25</f>
        <v>-</v>
      </c>
      <c r="K77" s="144">
        <f>AVERAGE(K25:K29)</f>
        <v>559.4</v>
      </c>
    </row>
    <row r="78" spans="1:11" ht="12" customHeight="1" x14ac:dyDescent="0.2">
      <c r="A78" s="53" t="s">
        <v>424</v>
      </c>
      <c r="B78" s="144" t="s">
        <v>185</v>
      </c>
      <c r="C78" s="144">
        <f>AVERAGE(C30:C34)</f>
        <v>12.6</v>
      </c>
      <c r="D78" s="144" t="s">
        <v>185</v>
      </c>
      <c r="E78" s="144"/>
      <c r="F78" s="144">
        <f>AVERAGE(F30:F34)</f>
        <v>475.4</v>
      </c>
      <c r="G78" s="144" t="str">
        <f>G26</f>
        <v>-</v>
      </c>
      <c r="H78" s="61"/>
      <c r="I78" s="144">
        <f>AVERAGE(I30:I34)</f>
        <v>488</v>
      </c>
      <c r="J78" s="144" t="str">
        <f>J26</f>
        <v>-</v>
      </c>
      <c r="K78" s="144">
        <f>AVERAGE(K30:K34)</f>
        <v>488</v>
      </c>
    </row>
    <row r="79" spans="1:11" ht="12" customHeight="1" x14ac:dyDescent="0.2">
      <c r="A79" s="53" t="s">
        <v>719</v>
      </c>
      <c r="B79" s="144" t="str">
        <f>B35</f>
        <v>-</v>
      </c>
      <c r="C79" s="144">
        <f>AVERAGE(C35:C39)</f>
        <v>3</v>
      </c>
      <c r="D79" s="144" t="str">
        <f>D35</f>
        <v>-</v>
      </c>
      <c r="E79" s="144"/>
      <c r="F79" s="144">
        <f>AVERAGE(F35:F39)</f>
        <v>348.2</v>
      </c>
      <c r="G79" s="144" t="str">
        <f>G35</f>
        <v>-</v>
      </c>
      <c r="H79" s="61"/>
      <c r="I79" s="144">
        <f>AVERAGE(I35:I39)</f>
        <v>352.42787878787874</v>
      </c>
      <c r="J79" s="144" t="str">
        <f>J35</f>
        <v>-</v>
      </c>
      <c r="K79" s="144">
        <f>AVERAGE(K35:K39)</f>
        <v>352.42787878787874</v>
      </c>
    </row>
    <row r="80" spans="1:11" ht="12" customHeight="1" x14ac:dyDescent="0.2">
      <c r="A80" s="53">
        <v>2011</v>
      </c>
      <c r="B80" s="144" t="str">
        <f t="shared" ref="B80:D91" si="0">B40</f>
        <v>-</v>
      </c>
      <c r="C80" s="144">
        <f t="shared" si="0"/>
        <v>0</v>
      </c>
      <c r="D80" s="144" t="str">
        <f t="shared" si="0"/>
        <v>-</v>
      </c>
      <c r="E80" s="61"/>
      <c r="F80" s="144">
        <f t="shared" ref="F80:G91" si="1">F40</f>
        <v>373</v>
      </c>
      <c r="G80" s="144" t="str">
        <f t="shared" si="1"/>
        <v>-</v>
      </c>
      <c r="H80" s="61"/>
      <c r="I80" s="144">
        <f t="shared" ref="I80:K91" si="2">I40</f>
        <v>377.5212121212121</v>
      </c>
      <c r="J80" s="144" t="str">
        <f t="shared" si="2"/>
        <v>-</v>
      </c>
      <c r="K80" s="144">
        <f t="shared" si="2"/>
        <v>377.5212121212121</v>
      </c>
    </row>
    <row r="81" spans="1:11" ht="12" customHeight="1" x14ac:dyDescent="0.2">
      <c r="A81" s="53">
        <v>2012</v>
      </c>
      <c r="B81" s="144" t="str">
        <f t="shared" si="0"/>
        <v>-</v>
      </c>
      <c r="C81" s="144">
        <f t="shared" si="0"/>
        <v>0</v>
      </c>
      <c r="D81" s="144" t="str">
        <f t="shared" si="0"/>
        <v>-</v>
      </c>
      <c r="E81" s="61"/>
      <c r="F81" s="144">
        <f t="shared" si="1"/>
        <v>760</v>
      </c>
      <c r="G81" s="144" t="str">
        <f t="shared" si="1"/>
        <v>-</v>
      </c>
      <c r="H81" s="61"/>
      <c r="I81" s="144">
        <f t="shared" si="2"/>
        <v>769.21212121212125</v>
      </c>
      <c r="J81" s="144" t="str">
        <f t="shared" si="2"/>
        <v>-</v>
      </c>
      <c r="K81" s="144">
        <f t="shared" si="2"/>
        <v>769.21212121212125</v>
      </c>
    </row>
    <row r="82" spans="1:11" ht="12" customHeight="1" x14ac:dyDescent="0.2">
      <c r="A82" s="53">
        <v>2013</v>
      </c>
      <c r="B82" s="144" t="str">
        <f t="shared" si="0"/>
        <v>-</v>
      </c>
      <c r="C82" s="144" t="str">
        <f t="shared" si="0"/>
        <v>&lt;10</v>
      </c>
      <c r="D82" s="144" t="str">
        <f t="shared" si="0"/>
        <v>-</v>
      </c>
      <c r="E82" s="61"/>
      <c r="F82" s="144">
        <f t="shared" si="1"/>
        <v>520</v>
      </c>
      <c r="G82" s="144" t="str">
        <f t="shared" si="1"/>
        <v>-</v>
      </c>
      <c r="H82" s="61"/>
      <c r="I82" s="144">
        <f t="shared" si="2"/>
        <v>526.30303030303025</v>
      </c>
      <c r="J82" s="144" t="str">
        <f t="shared" si="2"/>
        <v>-</v>
      </c>
      <c r="K82" s="144">
        <f t="shared" si="2"/>
        <v>526.30303030303025</v>
      </c>
    </row>
    <row r="83" spans="1:11" ht="12" customHeight="1" x14ac:dyDescent="0.2">
      <c r="A83" s="53" t="s">
        <v>460</v>
      </c>
      <c r="B83" s="144">
        <f t="shared" si="0"/>
        <v>20.211855644999329</v>
      </c>
      <c r="C83" s="144" t="str">
        <f t="shared" si="0"/>
        <v>&lt;10</v>
      </c>
      <c r="D83" s="144" t="str">
        <f t="shared" si="0"/>
        <v>-</v>
      </c>
      <c r="E83" s="61"/>
      <c r="F83" s="144">
        <f t="shared" si="1"/>
        <v>377</v>
      </c>
      <c r="G83" s="144" t="str">
        <f t="shared" si="1"/>
        <v>-</v>
      </c>
      <c r="H83" s="61"/>
      <c r="I83" s="144">
        <f t="shared" si="2"/>
        <v>401.7815526146963</v>
      </c>
      <c r="J83" s="144" t="str">
        <f t="shared" si="2"/>
        <v>-</v>
      </c>
      <c r="K83" s="144">
        <f t="shared" si="2"/>
        <v>401.7815526146963</v>
      </c>
    </row>
    <row r="84" spans="1:11" ht="12" customHeight="1" x14ac:dyDescent="0.2">
      <c r="A84" s="53" t="s">
        <v>621</v>
      </c>
      <c r="B84" s="144">
        <f t="shared" si="0"/>
        <v>23.023025184864554</v>
      </c>
      <c r="C84" s="144" t="str">
        <f t="shared" si="0"/>
        <v>&lt;10</v>
      </c>
      <c r="D84" s="144" t="str">
        <f t="shared" si="0"/>
        <v>-</v>
      </c>
      <c r="E84" s="61"/>
      <c r="F84" s="144">
        <f t="shared" si="1"/>
        <v>532</v>
      </c>
      <c r="G84" s="144" t="str">
        <f t="shared" si="1"/>
        <v>-</v>
      </c>
      <c r="H84" s="61"/>
      <c r="I84" s="144">
        <f t="shared" si="2"/>
        <v>561.47151003334943</v>
      </c>
      <c r="J84" s="144" t="str">
        <f t="shared" si="2"/>
        <v>-</v>
      </c>
      <c r="K84" s="144">
        <f t="shared" si="2"/>
        <v>561.47151003334943</v>
      </c>
    </row>
    <row r="85" spans="1:11" ht="12" customHeight="1" x14ac:dyDescent="0.2">
      <c r="A85" s="53" t="s">
        <v>691</v>
      </c>
      <c r="B85" s="144">
        <f t="shared" si="0"/>
        <v>20.532990600457811</v>
      </c>
      <c r="C85" s="144" t="str">
        <f t="shared" si="0"/>
        <v>&lt;10</v>
      </c>
      <c r="D85" s="144" t="str">
        <f t="shared" si="0"/>
        <v>-</v>
      </c>
      <c r="E85" s="61"/>
      <c r="F85" s="144">
        <f t="shared" si="1"/>
        <v>704</v>
      </c>
      <c r="G85" s="144" t="str">
        <f t="shared" si="1"/>
        <v>-</v>
      </c>
      <c r="H85" s="61"/>
      <c r="I85" s="144">
        <f t="shared" si="2"/>
        <v>733.06632393379107</v>
      </c>
      <c r="J85" s="144" t="str">
        <f t="shared" si="2"/>
        <v>-</v>
      </c>
      <c r="K85" s="144">
        <f t="shared" si="2"/>
        <v>733.06632393379107</v>
      </c>
    </row>
    <row r="86" spans="1:11" ht="12" customHeight="1" x14ac:dyDescent="0.2">
      <c r="A86" s="53" t="s">
        <v>708</v>
      </c>
      <c r="B86" s="144">
        <f t="shared" si="0"/>
        <v>24.594951469423009</v>
      </c>
      <c r="C86" s="144" t="str">
        <f t="shared" si="0"/>
        <v>&lt;10</v>
      </c>
      <c r="D86" s="144" t="str">
        <f t="shared" si="0"/>
        <v>-</v>
      </c>
      <c r="E86" s="61"/>
      <c r="F86" s="144">
        <f t="shared" si="1"/>
        <v>825</v>
      </c>
      <c r="G86" s="144" t="str">
        <f t="shared" si="1"/>
        <v>-</v>
      </c>
      <c r="H86" s="61"/>
      <c r="I86" s="144">
        <f t="shared" si="2"/>
        <v>859.59495146942299</v>
      </c>
      <c r="J86" s="144" t="str">
        <f t="shared" si="2"/>
        <v>-</v>
      </c>
      <c r="K86" s="144">
        <f t="shared" si="2"/>
        <v>859.59495146942299</v>
      </c>
    </row>
    <row r="87" spans="1:11" ht="12" customHeight="1" x14ac:dyDescent="0.2">
      <c r="A87" s="53">
        <v>2018</v>
      </c>
      <c r="B87" s="144">
        <f t="shared" si="0"/>
        <v>2.5275059039902281</v>
      </c>
      <c r="C87" s="144" t="str">
        <f t="shared" si="0"/>
        <v>&lt;10</v>
      </c>
      <c r="D87" s="144" t="str">
        <f t="shared" si="0"/>
        <v>-</v>
      </c>
      <c r="E87" s="61"/>
      <c r="F87" s="144">
        <f t="shared" si="1"/>
        <v>484</v>
      </c>
      <c r="G87" s="144" t="str">
        <f t="shared" si="1"/>
        <v>-</v>
      </c>
      <c r="H87" s="61"/>
      <c r="I87" s="144">
        <f t="shared" si="2"/>
        <v>497</v>
      </c>
      <c r="J87" s="144" t="str">
        <f t="shared" si="2"/>
        <v>-</v>
      </c>
      <c r="K87" s="144">
        <f t="shared" si="2"/>
        <v>497</v>
      </c>
    </row>
    <row r="88" spans="1:11" ht="12" customHeight="1" x14ac:dyDescent="0.2">
      <c r="A88" s="53">
        <v>2019</v>
      </c>
      <c r="B88" s="144">
        <f t="shared" si="0"/>
        <v>1.2115505423686299</v>
      </c>
      <c r="C88" s="144" t="str">
        <f t="shared" si="0"/>
        <v>&lt;5</v>
      </c>
      <c r="D88" s="144" t="str">
        <f t="shared" si="0"/>
        <v>-</v>
      </c>
      <c r="E88" s="61"/>
      <c r="F88" s="144">
        <f t="shared" si="1"/>
        <v>322</v>
      </c>
      <c r="G88" s="144" t="str">
        <f t="shared" si="1"/>
        <v>-</v>
      </c>
      <c r="H88" s="61"/>
      <c r="I88" s="144">
        <f t="shared" si="2"/>
        <v>328</v>
      </c>
      <c r="J88" s="144" t="str">
        <f t="shared" si="2"/>
        <v>-</v>
      </c>
      <c r="K88" s="144">
        <f t="shared" si="2"/>
        <v>328</v>
      </c>
    </row>
    <row r="89" spans="1:11" ht="12" customHeight="1" x14ac:dyDescent="0.2">
      <c r="A89" s="53">
        <v>2020</v>
      </c>
      <c r="B89" s="144">
        <f t="shared" si="0"/>
        <v>24</v>
      </c>
      <c r="C89" s="144" t="str">
        <f t="shared" si="0"/>
        <v>&lt;5</v>
      </c>
      <c r="D89" s="144" t="str">
        <f t="shared" si="0"/>
        <v>-</v>
      </c>
      <c r="E89" s="61"/>
      <c r="F89" s="144">
        <f t="shared" si="1"/>
        <v>342</v>
      </c>
      <c r="G89" s="144" t="str">
        <f t="shared" si="1"/>
        <v>-</v>
      </c>
      <c r="H89" s="61"/>
      <c r="I89" s="144">
        <f t="shared" si="2"/>
        <v>371</v>
      </c>
      <c r="J89" s="144" t="str">
        <f t="shared" si="2"/>
        <v>-</v>
      </c>
      <c r="K89" s="144">
        <f t="shared" si="2"/>
        <v>371</v>
      </c>
    </row>
    <row r="90" spans="1:11" ht="12" customHeight="1" x14ac:dyDescent="0.2">
      <c r="A90" s="53">
        <v>2021</v>
      </c>
      <c r="B90" s="144" t="str">
        <f t="shared" si="0"/>
        <v>-</v>
      </c>
      <c r="C90" s="144" t="str">
        <f t="shared" si="0"/>
        <v>&lt;5</v>
      </c>
      <c r="D90" s="144" t="str">
        <f t="shared" si="0"/>
        <v>-</v>
      </c>
      <c r="E90" s="61"/>
      <c r="F90" s="144">
        <f t="shared" si="1"/>
        <v>280</v>
      </c>
      <c r="G90" s="144" t="str">
        <f t="shared" si="1"/>
        <v>-</v>
      </c>
      <c r="H90" s="61"/>
      <c r="I90" s="144">
        <f t="shared" si="2"/>
        <v>285</v>
      </c>
      <c r="J90" s="144" t="str">
        <f t="shared" si="2"/>
        <v>-</v>
      </c>
      <c r="K90" s="144">
        <f t="shared" si="2"/>
        <v>285</v>
      </c>
    </row>
    <row r="91" spans="1:11" ht="12" customHeight="1" x14ac:dyDescent="0.2">
      <c r="A91" s="53">
        <v>2022</v>
      </c>
      <c r="B91" s="144" t="str">
        <f t="shared" si="0"/>
        <v>-</v>
      </c>
      <c r="C91" s="144" t="str">
        <f t="shared" si="0"/>
        <v>&lt;5</v>
      </c>
      <c r="D91" s="144" t="str">
        <f t="shared" si="0"/>
        <v>-</v>
      </c>
      <c r="E91" s="61"/>
      <c r="F91" s="144">
        <f t="shared" si="1"/>
        <v>434</v>
      </c>
      <c r="G91" s="144" t="str">
        <f t="shared" si="1"/>
        <v>-</v>
      </c>
      <c r="H91" s="61"/>
      <c r="I91" s="144">
        <f t="shared" si="2"/>
        <v>439</v>
      </c>
      <c r="J91" s="144" t="str">
        <f t="shared" si="2"/>
        <v>-</v>
      </c>
      <c r="K91" s="144">
        <f t="shared" si="2"/>
        <v>439</v>
      </c>
    </row>
    <row r="92" spans="1:11" ht="12" customHeight="1" x14ac:dyDescent="0.2">
      <c r="A92" s="53">
        <v>2023</v>
      </c>
      <c r="B92" s="144" t="str">
        <f t="shared" ref="B92:D93" si="3">B52</f>
        <v>-</v>
      </c>
      <c r="C92" s="144" t="str">
        <f t="shared" si="3"/>
        <v>&lt;5</v>
      </c>
      <c r="D92" s="144" t="str">
        <f t="shared" si="3"/>
        <v>-</v>
      </c>
      <c r="E92" s="61"/>
      <c r="F92" s="144">
        <f t="shared" ref="F92:G93" si="4">F52</f>
        <v>540</v>
      </c>
      <c r="G92" s="144" t="str">
        <f t="shared" si="4"/>
        <v>-</v>
      </c>
      <c r="H92" s="61"/>
      <c r="I92" s="144" t="str">
        <f t="shared" ref="I92:K93" si="5">I52</f>
        <v>NA</v>
      </c>
      <c r="J92" s="144" t="str">
        <f t="shared" si="5"/>
        <v>-</v>
      </c>
      <c r="K92" s="144">
        <f t="shared" si="5"/>
        <v>545</v>
      </c>
    </row>
    <row r="93" spans="1:11" ht="12" customHeight="1" x14ac:dyDescent="0.2">
      <c r="A93" s="397" t="s">
        <v>1200</v>
      </c>
      <c r="B93" s="36" t="str">
        <f t="shared" si="3"/>
        <v>-</v>
      </c>
      <c r="C93" s="36" t="str">
        <f t="shared" si="3"/>
        <v>&lt;5</v>
      </c>
      <c r="D93" s="36" t="str">
        <f t="shared" si="3"/>
        <v>-</v>
      </c>
      <c r="E93" s="61"/>
      <c r="F93" s="36" t="str">
        <f t="shared" si="4"/>
        <v>NA</v>
      </c>
      <c r="G93" s="36" t="str">
        <f t="shared" si="4"/>
        <v>-</v>
      </c>
      <c r="H93" s="61"/>
      <c r="I93" s="36" t="str">
        <f t="shared" si="5"/>
        <v>NA</v>
      </c>
      <c r="J93" s="36" t="str">
        <f t="shared" si="5"/>
        <v>-</v>
      </c>
      <c r="K93" s="36" t="str">
        <f t="shared" si="5"/>
        <v>NA</v>
      </c>
    </row>
    <row r="94" spans="1:11" ht="12" customHeight="1" x14ac:dyDescent="0.2">
      <c r="A94" s="225" t="s">
        <v>216</v>
      </c>
      <c r="B94" s="147"/>
      <c r="C94" s="147"/>
      <c r="D94" s="147"/>
      <c r="E94" s="147"/>
      <c r="F94" s="400" t="s">
        <v>1039</v>
      </c>
      <c r="G94" s="415"/>
      <c r="H94" s="415"/>
      <c r="I94" s="415"/>
      <c r="J94" s="415"/>
      <c r="K94" s="415"/>
    </row>
    <row r="95" spans="1:11" ht="12" customHeight="1" x14ac:dyDescent="0.2">
      <c r="A95" s="1000" t="str">
        <f>A55</f>
        <v>a/  River catch of adults.</v>
      </c>
      <c r="B95" s="1000"/>
      <c r="C95" s="1000"/>
      <c r="D95" s="1000"/>
      <c r="E95" s="1000"/>
      <c r="F95" s="1000"/>
      <c r="G95" s="1000"/>
      <c r="H95" s="1000"/>
      <c r="I95" s="1000"/>
      <c r="J95" s="1000"/>
      <c r="K95" s="1000"/>
    </row>
    <row r="96" spans="1:11" ht="12" customHeight="1" x14ac:dyDescent="0.2">
      <c r="A96" s="1000" t="str">
        <f>A56</f>
        <v>b/  Natural escapement includes hatchery strays.</v>
      </c>
      <c r="B96" s="1000"/>
      <c r="C96" s="1000"/>
      <c r="D96" s="1000"/>
      <c r="E96" s="1000"/>
      <c r="F96" s="1000"/>
      <c r="G96" s="1000"/>
      <c r="H96" s="1000"/>
      <c r="I96" s="1000"/>
      <c r="J96" s="1000"/>
      <c r="K96" s="1000"/>
    </row>
    <row r="97" spans="1:11" ht="12" customHeight="1" x14ac:dyDescent="0.2">
      <c r="A97" s="1000" t="str">
        <f t="shared" ref="A97:A99" si="6">A57</f>
        <v xml:space="preserve">c/  A fishery targeting early fall coho at the tail end of August in weeks 33 and 34 caught a number of early Chinook. </v>
      </c>
      <c r="B97" s="1000"/>
      <c r="C97" s="1000"/>
      <c r="D97" s="1000"/>
      <c r="E97" s="1000"/>
      <c r="F97" s="1000"/>
      <c r="G97" s="1000"/>
      <c r="H97" s="1000"/>
      <c r="I97" s="1000"/>
      <c r="J97" s="1000"/>
      <c r="K97" s="1000"/>
    </row>
    <row r="98" spans="1:11" ht="12" customHeight="1" x14ac:dyDescent="0.2">
      <c r="A98" s="1000" t="str">
        <f t="shared" si="6"/>
        <v>d/  Minimum.  Terminal run managed at 30 percent exploitation rate of inriver run size.</v>
      </c>
      <c r="B98" s="1000"/>
      <c r="C98" s="1000"/>
      <c r="D98" s="1000"/>
      <c r="E98" s="1000"/>
      <c r="F98" s="1000"/>
      <c r="G98" s="1000"/>
      <c r="H98" s="1000"/>
      <c r="I98" s="1000"/>
      <c r="J98" s="1000"/>
      <c r="K98" s="1000"/>
    </row>
    <row r="99" spans="1:11" ht="12" customHeight="1" x14ac:dyDescent="0.2">
      <c r="A99" s="1000" t="str">
        <f t="shared" si="6"/>
        <v>e/  Preliminary.</v>
      </c>
      <c r="B99" s="1000"/>
      <c r="C99" s="1000"/>
      <c r="D99" s="1000"/>
      <c r="E99" s="1000"/>
      <c r="F99" s="1000"/>
      <c r="G99" s="1000"/>
      <c r="H99" s="1000"/>
      <c r="I99" s="1000"/>
      <c r="J99" s="1000"/>
      <c r="K99" s="1000"/>
    </row>
  </sheetData>
  <customSheetViews>
    <customSheetView guid="{951E20F6-66AF-4739-924D-9C0B166AA065}" showPageBreaks="1" showGridLines="0" showRuler="0">
      <pane ySplit="4" topLeftCell="A98" activePane="bottomLeft" state="frozen"/>
      <selection pane="bottomLeft" activeCell="A5" sqref="A5"/>
      <pageMargins left="1" right="1" top="1" bottom="1" header="0.5" footer="0.5"/>
      <pageSetup orientation="landscape" r:id="rId1"/>
      <headerFooter alignWithMargins="0"/>
    </customSheetView>
    <customSheetView guid="{56968ECB-F4FE-477A-8A39-9E820F23F3B6}" showGridLines="0">
      <pane ySplit="4" topLeftCell="A102" activePane="bottomLeft" state="frozen"/>
      <selection pane="bottomLeft" activeCell="B5" sqref="B5:K39"/>
      <pageMargins left="1" right="1" top="1" bottom="1"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95" activePane="bottomLeft" state="frozen"/>
      <selection pane="bottomLeft" activeCell="F141" sqref="F141"/>
      <rowBreaks count="3" manualBreakCount="3">
        <brk id="46" max="10" man="1"/>
        <brk id="96" max="16383" man="1"/>
        <brk id="146" max="16383" man="1"/>
      </rowBreaks>
      <pageMargins left="1" right="1" top="1" bottom="1" header="0.5" footer="0.5"/>
      <pageSetup scale="79"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D33" sqref="D33"/>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D33" sqref="D33"/>
      <pageMargins left="1" right="1" top="1" bottom="1" header="0.5" footer="0.5"/>
      <pageSetup orientation="landscape" r:id="rId7"/>
      <headerFooter alignWithMargins="0"/>
    </customSheetView>
    <customSheetView guid="{622B48C2-7B56-4B1F-A7B4-4660CCA8C989}" showPageBreaks="1" showGridLines="0" printArea="1" showRuler="0">
      <pane ySplit="4" topLeftCell="A95" activePane="bottomLeft" state="frozen"/>
      <selection pane="bottomLeft" activeCell="B101" sqref="A101:IV101"/>
      <pageMargins left="1" right="1" top="1" bottom="1" header="0.5" footer="0.5"/>
      <pageSetup orientation="landscape" r:id="rId8"/>
      <headerFooter alignWithMargins="0"/>
    </customSheetView>
    <customSheetView guid="{BBF7E6D9-D6DC-4A8E-B6D8-078D86A9ABA9}" showPageBreaks="1" showGridLines="0" fitToPage="1" printArea="1" showRuler="0">
      <pane ySplit="4" topLeftCell="A94" activePane="bottomLeft" state="frozen"/>
      <selection pane="bottomLeft" activeCell="A101" sqref="A101:K126"/>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82" activePane="bottomLeft" state="frozen"/>
      <selection pane="bottomLeft" activeCell="M117" sqref="M117"/>
      <pageMargins left="1" right="1" top="1" bottom="1" header="0.5" footer="0.5"/>
      <pageSetup orientation="landscape" r:id="rId11"/>
      <headerFooter alignWithMargins="0"/>
    </customSheetView>
    <customSheetView guid="{803B97A9-0AF5-4FA4-9F0C-810C2BEAFCD3}" showPageBreaks="1" showGridLines="0" showRuler="0">
      <pane ySplit="4" topLeftCell="A98" activePane="bottomLeft" state="frozen"/>
      <selection pane="bottomLeft" activeCell="A5" sqref="A5"/>
      <pageMargins left="1" right="1" top="1" bottom="1" header="0.5" footer="0.5"/>
      <pageSetup orientation="landscape" r:id="rId12"/>
      <headerFooter alignWithMargins="0"/>
    </customSheetView>
    <customSheetView guid="{EF5D9E67-CDBC-4DA7-AF4B-457CDBE1825C}" scale="115"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2">
    <mergeCell ref="A1:K1"/>
    <mergeCell ref="A55:K55"/>
    <mergeCell ref="A56:K56"/>
    <mergeCell ref="A59:K59"/>
    <mergeCell ref="B2:D2"/>
    <mergeCell ref="F3:G3"/>
    <mergeCell ref="I3:K3"/>
    <mergeCell ref="C3:C4"/>
    <mergeCell ref="A3:A4"/>
    <mergeCell ref="A99:K99"/>
    <mergeCell ref="A97:K97"/>
    <mergeCell ref="A58:K58"/>
    <mergeCell ref="A70:K70"/>
    <mergeCell ref="A57:K57"/>
    <mergeCell ref="B71:D71"/>
    <mergeCell ref="A72:A73"/>
    <mergeCell ref="C72:C73"/>
    <mergeCell ref="F72:G72"/>
    <mergeCell ref="I72:K72"/>
    <mergeCell ref="A98:K98"/>
    <mergeCell ref="A95:K95"/>
    <mergeCell ref="A96:K96"/>
  </mergeCells>
  <phoneticPr fontId="0" type="noConversion"/>
  <pageMargins left="1" right="1" top="1" bottom="1" header="0.5" footer="0.5"/>
  <pageSetup orientation="landscape" r:id="rId14"/>
  <headerFooter alignWithMargins="0"/>
  <legacyDrawing r:id="rId1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AL113"/>
  <sheetViews>
    <sheetView showGridLines="0" zoomScale="115" zoomScaleNormal="115" workbookViewId="0">
      <pane ySplit="4" topLeftCell="A75" activePane="bottomLeft" state="frozen"/>
      <selection activeCell="R23" sqref="R23"/>
      <selection pane="bottomLeft" activeCell="N45" sqref="N45"/>
    </sheetView>
  </sheetViews>
  <sheetFormatPr defaultColWidth="9.109375" defaultRowHeight="12" customHeight="1" x14ac:dyDescent="0.25"/>
  <cols>
    <col min="1" max="1" width="10.6640625" style="63" customWidth="1"/>
    <col min="2" max="4" width="10.6640625" style="5" customWidth="1"/>
    <col min="5" max="5" width="1.6640625" style="5" customWidth="1"/>
    <col min="6" max="6" width="10.6640625" style="5" customWidth="1"/>
    <col min="7" max="7" width="2.88671875" style="5" customWidth="1"/>
    <col min="8" max="9" width="10.6640625" style="5" customWidth="1"/>
    <col min="10" max="10" width="9.109375" style="5" bestFit="1" customWidth="1"/>
    <col min="11" max="11" width="9.33203125" style="200" bestFit="1" customWidth="1"/>
    <col min="12" max="16384" width="9.109375" style="200"/>
  </cols>
  <sheetData>
    <row r="1" spans="1:38" ht="12" customHeight="1" x14ac:dyDescent="0.25">
      <c r="A1" s="1075" t="s">
        <v>2</v>
      </c>
      <c r="B1" s="1075"/>
      <c r="C1" s="1075"/>
      <c r="D1" s="1075"/>
      <c r="E1" s="1075"/>
      <c r="F1" s="1075"/>
      <c r="G1" s="1075"/>
      <c r="H1" s="1075"/>
      <c r="I1" s="1075"/>
      <c r="J1" s="1075"/>
    </row>
    <row r="2" spans="1:38" ht="12" customHeight="1" x14ac:dyDescent="0.25">
      <c r="A2" s="53"/>
      <c r="B2" s="1109" t="s">
        <v>166</v>
      </c>
      <c r="C2" s="1109"/>
      <c r="D2" s="1109"/>
      <c r="E2" s="4"/>
      <c r="F2" s="321"/>
      <c r="G2" s="4"/>
      <c r="H2" s="321"/>
      <c r="I2" s="321"/>
      <c r="J2" s="321"/>
      <c r="AG2"/>
      <c r="AH2"/>
      <c r="AI2"/>
      <c r="AJ2"/>
      <c r="AK2"/>
      <c r="AL2"/>
    </row>
    <row r="3" spans="1:38" ht="12" customHeight="1" x14ac:dyDescent="0.25">
      <c r="A3" s="53"/>
      <c r="B3" s="392"/>
      <c r="C3" s="1031" t="s">
        <v>164</v>
      </c>
      <c r="D3" s="392"/>
      <c r="E3" s="4"/>
      <c r="F3" s="389" t="s">
        <v>35</v>
      </c>
      <c r="G3" s="4"/>
      <c r="H3" s="1109" t="s">
        <v>161</v>
      </c>
      <c r="I3" s="1109"/>
      <c r="J3" s="1109"/>
      <c r="AG3"/>
      <c r="AH3"/>
      <c r="AI3"/>
      <c r="AJ3"/>
      <c r="AK3"/>
      <c r="AL3"/>
    </row>
    <row r="4" spans="1:38" ht="12" customHeight="1" x14ac:dyDescent="0.25">
      <c r="A4" s="397" t="s">
        <v>171</v>
      </c>
      <c r="B4" s="388" t="s">
        <v>95</v>
      </c>
      <c r="C4" s="1032"/>
      <c r="D4" s="2" t="s">
        <v>167</v>
      </c>
      <c r="E4" s="2"/>
      <c r="F4" s="2" t="s">
        <v>100</v>
      </c>
      <c r="G4" s="2"/>
      <c r="H4" s="2" t="s">
        <v>68</v>
      </c>
      <c r="I4" s="2" t="s">
        <v>69</v>
      </c>
      <c r="J4" s="2" t="s">
        <v>209</v>
      </c>
    </row>
    <row r="5" spans="1:38" ht="12" customHeight="1" x14ac:dyDescent="0.25">
      <c r="A5" s="53">
        <v>1976</v>
      </c>
      <c r="B5" s="144">
        <v>1300</v>
      </c>
      <c r="C5" s="144" t="s">
        <v>304</v>
      </c>
      <c r="D5" s="144">
        <v>20</v>
      </c>
      <c r="E5" s="61"/>
      <c r="F5" s="144">
        <v>1200</v>
      </c>
      <c r="G5" s="4"/>
      <c r="H5" s="61">
        <v>2500</v>
      </c>
      <c r="I5" s="144" t="s">
        <v>185</v>
      </c>
      <c r="J5" s="144">
        <v>2500</v>
      </c>
      <c r="K5"/>
    </row>
    <row r="6" spans="1:38" ht="12" customHeight="1" x14ac:dyDescent="0.25">
      <c r="A6" s="53">
        <v>1977</v>
      </c>
      <c r="B6" s="144">
        <v>2000</v>
      </c>
      <c r="C6" s="144" t="s">
        <v>304</v>
      </c>
      <c r="D6" s="144">
        <v>20</v>
      </c>
      <c r="E6" s="61"/>
      <c r="F6" s="144">
        <v>3600</v>
      </c>
      <c r="G6" s="4"/>
      <c r="H6" s="61">
        <v>5500</v>
      </c>
      <c r="I6" s="144" t="s">
        <v>185</v>
      </c>
      <c r="J6" s="144">
        <v>5500</v>
      </c>
      <c r="K6"/>
    </row>
    <row r="7" spans="1:38" ht="12" customHeight="1" x14ac:dyDescent="0.25">
      <c r="A7" s="53">
        <v>1978</v>
      </c>
      <c r="B7" s="144">
        <v>900</v>
      </c>
      <c r="C7" s="144" t="s">
        <v>304</v>
      </c>
      <c r="D7" s="144">
        <v>100</v>
      </c>
      <c r="E7" s="61"/>
      <c r="F7" s="144">
        <v>2200</v>
      </c>
      <c r="G7" s="4"/>
      <c r="H7" s="61">
        <v>3100</v>
      </c>
      <c r="I7" s="144" t="s">
        <v>185</v>
      </c>
      <c r="J7" s="144">
        <v>3100</v>
      </c>
      <c r="K7"/>
    </row>
    <row r="8" spans="1:38" ht="12" customHeight="1" x14ac:dyDescent="0.25">
      <c r="A8" s="53">
        <v>1979</v>
      </c>
      <c r="B8" s="144">
        <v>900</v>
      </c>
      <c r="C8" s="144">
        <v>100</v>
      </c>
      <c r="D8" s="144">
        <v>20</v>
      </c>
      <c r="E8" s="61"/>
      <c r="F8" s="144">
        <v>3900</v>
      </c>
      <c r="G8" s="4"/>
      <c r="H8" s="61">
        <v>4700</v>
      </c>
      <c r="I8" s="144" t="s">
        <v>185</v>
      </c>
      <c r="J8" s="144">
        <v>4700</v>
      </c>
      <c r="K8"/>
    </row>
    <row r="9" spans="1:38" ht="12" customHeight="1" x14ac:dyDescent="0.25">
      <c r="A9" s="53">
        <v>1980</v>
      </c>
      <c r="B9" s="144">
        <v>2600</v>
      </c>
      <c r="C9" s="144" t="s">
        <v>304</v>
      </c>
      <c r="D9" s="144">
        <v>20</v>
      </c>
      <c r="E9" s="61"/>
      <c r="F9" s="144">
        <v>3200</v>
      </c>
      <c r="G9" s="4"/>
      <c r="H9" s="61">
        <v>5800</v>
      </c>
      <c r="I9" s="144" t="s">
        <v>185</v>
      </c>
      <c r="J9" s="144">
        <v>5800</v>
      </c>
      <c r="K9"/>
    </row>
    <row r="10" spans="1:38" ht="12" customHeight="1" x14ac:dyDescent="0.25">
      <c r="A10" s="53">
        <v>1981</v>
      </c>
      <c r="B10" s="144">
        <v>3800</v>
      </c>
      <c r="C10" s="144" t="s">
        <v>304</v>
      </c>
      <c r="D10" s="144">
        <v>100</v>
      </c>
      <c r="E10" s="61"/>
      <c r="F10" s="144">
        <v>4250</v>
      </c>
      <c r="G10" s="4"/>
      <c r="H10" s="61">
        <v>8000</v>
      </c>
      <c r="I10" s="144">
        <v>200</v>
      </c>
      <c r="J10" s="144">
        <v>8200</v>
      </c>
      <c r="K10"/>
    </row>
    <row r="11" spans="1:38" ht="12" customHeight="1" x14ac:dyDescent="0.25">
      <c r="A11" s="53">
        <v>1982</v>
      </c>
      <c r="B11" s="144">
        <v>2300</v>
      </c>
      <c r="C11" s="144" t="s">
        <v>304</v>
      </c>
      <c r="D11" s="144">
        <v>200</v>
      </c>
      <c r="E11" s="61"/>
      <c r="F11" s="144">
        <v>4150</v>
      </c>
      <c r="G11" s="4"/>
      <c r="H11" s="61">
        <v>6200</v>
      </c>
      <c r="I11" s="144">
        <v>400</v>
      </c>
      <c r="J11" s="144">
        <v>6600</v>
      </c>
      <c r="K11"/>
    </row>
    <row r="12" spans="1:38" ht="12" customHeight="1" x14ac:dyDescent="0.25">
      <c r="A12" s="53">
        <v>1983</v>
      </c>
      <c r="B12" s="144">
        <v>1300</v>
      </c>
      <c r="C12" s="144">
        <v>20</v>
      </c>
      <c r="D12" s="144">
        <v>200</v>
      </c>
      <c r="E12" s="61"/>
      <c r="F12" s="144">
        <v>2750</v>
      </c>
      <c r="G12" s="4"/>
      <c r="H12" s="61">
        <v>3800</v>
      </c>
      <c r="I12" s="144">
        <v>600</v>
      </c>
      <c r="J12" s="144">
        <v>4400</v>
      </c>
      <c r="K12"/>
    </row>
    <row r="13" spans="1:38" ht="12" customHeight="1" x14ac:dyDescent="0.25">
      <c r="A13" s="53">
        <v>1984</v>
      </c>
      <c r="B13" s="144">
        <v>1600</v>
      </c>
      <c r="C13" s="144">
        <v>20</v>
      </c>
      <c r="D13" s="144">
        <v>100</v>
      </c>
      <c r="E13" s="61"/>
      <c r="F13" s="144">
        <v>4350</v>
      </c>
      <c r="G13" s="4"/>
      <c r="H13" s="61">
        <v>5300</v>
      </c>
      <c r="I13" s="144">
        <v>1000</v>
      </c>
      <c r="J13" s="144">
        <v>6300</v>
      </c>
      <c r="K13"/>
    </row>
    <row r="14" spans="1:38" ht="12" customHeight="1" x14ac:dyDescent="0.25">
      <c r="A14" s="53">
        <v>1985</v>
      </c>
      <c r="B14" s="144">
        <v>1518</v>
      </c>
      <c r="C14" s="144">
        <v>20</v>
      </c>
      <c r="D14" s="144">
        <v>74</v>
      </c>
      <c r="E14" s="61"/>
      <c r="F14" s="144">
        <v>4150</v>
      </c>
      <c r="G14" s="4"/>
      <c r="H14" s="61">
        <v>5153</v>
      </c>
      <c r="I14" s="144">
        <v>757</v>
      </c>
      <c r="J14" s="144">
        <v>5910</v>
      </c>
      <c r="K14"/>
    </row>
    <row r="15" spans="1:38" ht="12" customHeight="1" x14ac:dyDescent="0.25">
      <c r="A15" s="53">
        <v>1986</v>
      </c>
      <c r="B15" s="144">
        <v>965</v>
      </c>
      <c r="C15" s="144">
        <v>20</v>
      </c>
      <c r="D15" s="144">
        <v>194</v>
      </c>
      <c r="E15" s="61"/>
      <c r="F15" s="144">
        <v>7894</v>
      </c>
      <c r="G15" s="4"/>
      <c r="H15" s="61">
        <v>8890</v>
      </c>
      <c r="I15" s="144">
        <v>290</v>
      </c>
      <c r="J15" s="144">
        <v>9180</v>
      </c>
      <c r="K15"/>
    </row>
    <row r="16" spans="1:38" ht="12" customHeight="1" x14ac:dyDescent="0.25">
      <c r="A16" s="53">
        <v>1987</v>
      </c>
      <c r="B16" s="144">
        <v>3851</v>
      </c>
      <c r="C16" s="144">
        <v>20</v>
      </c>
      <c r="D16" s="144">
        <v>175</v>
      </c>
      <c r="E16" s="61"/>
      <c r="F16" s="144">
        <v>6557</v>
      </c>
      <c r="G16" s="4"/>
      <c r="H16" s="61">
        <v>10045</v>
      </c>
      <c r="I16" s="144">
        <v>593</v>
      </c>
      <c r="J16" s="144">
        <v>10638</v>
      </c>
      <c r="K16"/>
    </row>
    <row r="17" spans="1:11" ht="12" customHeight="1" x14ac:dyDescent="0.25">
      <c r="A17" s="53">
        <v>1988</v>
      </c>
      <c r="B17" s="144">
        <v>2556</v>
      </c>
      <c r="C17" s="144">
        <v>20</v>
      </c>
      <c r="D17" s="144">
        <v>333</v>
      </c>
      <c r="E17" s="61"/>
      <c r="F17" s="144">
        <v>9494</v>
      </c>
      <c r="G17" s="4"/>
      <c r="H17" s="61">
        <v>11000</v>
      </c>
      <c r="I17" s="144">
        <v>1505</v>
      </c>
      <c r="J17" s="144">
        <v>12505</v>
      </c>
      <c r="K17"/>
    </row>
    <row r="18" spans="1:11" ht="12" customHeight="1" x14ac:dyDescent="0.25">
      <c r="A18" s="53">
        <v>1989</v>
      </c>
      <c r="B18" s="144">
        <v>2519</v>
      </c>
      <c r="C18" s="144">
        <v>20</v>
      </c>
      <c r="D18" s="144">
        <v>200</v>
      </c>
      <c r="E18" s="61"/>
      <c r="F18" s="144">
        <v>9324</v>
      </c>
      <c r="G18" s="4"/>
      <c r="H18" s="61">
        <v>11154</v>
      </c>
      <c r="I18" s="144">
        <v>1059</v>
      </c>
      <c r="J18" s="144">
        <v>12213</v>
      </c>
      <c r="K18"/>
    </row>
    <row r="19" spans="1:11" ht="12" customHeight="1" x14ac:dyDescent="0.25">
      <c r="A19" s="53">
        <v>1990</v>
      </c>
      <c r="B19" s="144">
        <v>2260</v>
      </c>
      <c r="C19" s="144">
        <v>20</v>
      </c>
      <c r="D19" s="144">
        <v>169</v>
      </c>
      <c r="E19" s="61"/>
      <c r="F19" s="144">
        <v>10569</v>
      </c>
      <c r="G19" s="4"/>
      <c r="H19" s="61">
        <v>12297</v>
      </c>
      <c r="I19" s="144">
        <v>858</v>
      </c>
      <c r="J19" s="144">
        <v>13155</v>
      </c>
      <c r="K19"/>
    </row>
    <row r="20" spans="1:11" ht="12" customHeight="1" x14ac:dyDescent="0.25">
      <c r="A20" s="53">
        <v>1991</v>
      </c>
      <c r="B20" s="144">
        <v>1553</v>
      </c>
      <c r="C20" s="144">
        <v>20</v>
      </c>
      <c r="D20" s="144">
        <v>116</v>
      </c>
      <c r="E20" s="61"/>
      <c r="F20" s="144">
        <v>4795</v>
      </c>
      <c r="G20" s="4"/>
      <c r="H20" s="61">
        <v>5888</v>
      </c>
      <c r="I20" s="144">
        <v>705</v>
      </c>
      <c r="J20" s="144">
        <v>6593</v>
      </c>
      <c r="K20"/>
    </row>
    <row r="21" spans="1:11" ht="12" customHeight="1" x14ac:dyDescent="0.25">
      <c r="A21" s="53">
        <v>1992</v>
      </c>
      <c r="B21" s="144">
        <v>1711</v>
      </c>
      <c r="C21" s="144">
        <v>20</v>
      </c>
      <c r="D21" s="144">
        <v>106</v>
      </c>
      <c r="E21" s="61"/>
      <c r="F21" s="144">
        <v>4911</v>
      </c>
      <c r="G21" s="4"/>
      <c r="H21" s="61">
        <v>6338</v>
      </c>
      <c r="I21" s="144">
        <v>542</v>
      </c>
      <c r="J21" s="144">
        <v>6880</v>
      </c>
      <c r="K21"/>
    </row>
    <row r="22" spans="1:11" ht="12" customHeight="1" x14ac:dyDescent="0.25">
      <c r="A22" s="53">
        <v>1993</v>
      </c>
      <c r="B22" s="144">
        <v>1786</v>
      </c>
      <c r="C22" s="144">
        <v>20</v>
      </c>
      <c r="D22" s="144">
        <v>253</v>
      </c>
      <c r="E22" s="61"/>
      <c r="F22" s="144">
        <v>3463</v>
      </c>
      <c r="G22" s="4"/>
      <c r="H22" s="61">
        <v>5107</v>
      </c>
      <c r="I22" s="144">
        <v>560</v>
      </c>
      <c r="J22" s="144">
        <f>SUM(H22:I22)</f>
        <v>5667</v>
      </c>
      <c r="K22"/>
    </row>
    <row r="23" spans="1:11" ht="12" customHeight="1" x14ac:dyDescent="0.25">
      <c r="A23" s="53">
        <v>1994</v>
      </c>
      <c r="B23" s="144">
        <v>2441</v>
      </c>
      <c r="C23" s="144">
        <v>20</v>
      </c>
      <c r="D23" s="144">
        <v>18</v>
      </c>
      <c r="E23" s="61"/>
      <c r="F23" s="144">
        <v>4233</v>
      </c>
      <c r="G23" s="4"/>
      <c r="H23" s="61">
        <v>5866</v>
      </c>
      <c r="I23" s="144">
        <v>988</v>
      </c>
      <c r="J23" s="144">
        <f t="shared" ref="J23:J34" si="0">SUM(H23:I23)</f>
        <v>6854</v>
      </c>
      <c r="K23"/>
    </row>
    <row r="24" spans="1:11" ht="12" customHeight="1" x14ac:dyDescent="0.25">
      <c r="A24" s="53">
        <v>1995</v>
      </c>
      <c r="B24" s="144">
        <v>1809</v>
      </c>
      <c r="C24" s="144">
        <v>20</v>
      </c>
      <c r="D24" s="144">
        <v>52</v>
      </c>
      <c r="E24" s="61"/>
      <c r="F24" s="144">
        <v>3127</v>
      </c>
      <c r="G24" s="4"/>
      <c r="H24" s="61">
        <v>4355</v>
      </c>
      <c r="I24" s="144">
        <v>746</v>
      </c>
      <c r="J24" s="144">
        <f t="shared" si="0"/>
        <v>5101</v>
      </c>
      <c r="K24"/>
    </row>
    <row r="25" spans="1:11" ht="12" customHeight="1" x14ac:dyDescent="0.25">
      <c r="A25" s="53">
        <v>1996</v>
      </c>
      <c r="B25" s="144">
        <v>1307</v>
      </c>
      <c r="C25" s="144">
        <v>20</v>
      </c>
      <c r="D25" s="144">
        <v>238</v>
      </c>
      <c r="E25" s="61"/>
      <c r="F25" s="144">
        <v>4218</v>
      </c>
      <c r="G25" s="4"/>
      <c r="H25" s="61">
        <v>4693</v>
      </c>
      <c r="I25" s="144">
        <v>1234</v>
      </c>
      <c r="J25" s="144">
        <f t="shared" si="0"/>
        <v>5927</v>
      </c>
      <c r="K25"/>
    </row>
    <row r="26" spans="1:11" ht="12" customHeight="1" x14ac:dyDescent="0.25">
      <c r="A26" s="53">
        <v>1997</v>
      </c>
      <c r="B26" s="144">
        <v>1708</v>
      </c>
      <c r="C26" s="144">
        <v>20</v>
      </c>
      <c r="D26" s="144">
        <v>210</v>
      </c>
      <c r="E26" s="61"/>
      <c r="F26" s="144">
        <v>2872</v>
      </c>
      <c r="G26" s="4"/>
      <c r="H26" s="61">
        <v>4122</v>
      </c>
      <c r="I26" s="144">
        <v>823</v>
      </c>
      <c r="J26" s="144">
        <f t="shared" si="0"/>
        <v>4945</v>
      </c>
      <c r="K26"/>
    </row>
    <row r="27" spans="1:11" ht="12" customHeight="1" x14ac:dyDescent="0.25">
      <c r="A27" s="53">
        <v>1998</v>
      </c>
      <c r="B27" s="144">
        <v>804</v>
      </c>
      <c r="C27" s="144">
        <v>20</v>
      </c>
      <c r="D27" s="144">
        <v>347</v>
      </c>
      <c r="E27" s="61"/>
      <c r="F27" s="144">
        <v>3859</v>
      </c>
      <c r="G27" s="4"/>
      <c r="H27" s="61">
        <v>5009</v>
      </c>
      <c r="I27" s="144">
        <v>164</v>
      </c>
      <c r="J27" s="144">
        <f t="shared" si="0"/>
        <v>5173</v>
      </c>
      <c r="K27"/>
    </row>
    <row r="28" spans="1:11" ht="12" customHeight="1" x14ac:dyDescent="0.25">
      <c r="A28" s="53">
        <v>1999</v>
      </c>
      <c r="B28" s="144">
        <v>947</v>
      </c>
      <c r="C28" s="144">
        <v>20</v>
      </c>
      <c r="D28" s="144">
        <v>93</v>
      </c>
      <c r="E28" s="61"/>
      <c r="F28" s="144">
        <v>1918</v>
      </c>
      <c r="G28" s="4"/>
      <c r="H28" s="61">
        <v>2885</v>
      </c>
      <c r="I28" s="144">
        <v>220</v>
      </c>
      <c r="J28" s="144">
        <f t="shared" si="0"/>
        <v>3105</v>
      </c>
      <c r="K28"/>
    </row>
    <row r="29" spans="1:11" ht="12" customHeight="1" x14ac:dyDescent="0.25">
      <c r="A29" s="53">
        <v>2000</v>
      </c>
      <c r="B29" s="144">
        <v>262</v>
      </c>
      <c r="C29" s="144">
        <v>20</v>
      </c>
      <c r="D29" s="144">
        <v>50</v>
      </c>
      <c r="E29" s="61"/>
      <c r="F29" s="144">
        <v>3755</v>
      </c>
      <c r="G29" s="4"/>
      <c r="H29" s="61">
        <v>3752</v>
      </c>
      <c r="I29" s="144">
        <v>395</v>
      </c>
      <c r="J29" s="144">
        <f t="shared" si="0"/>
        <v>4147</v>
      </c>
      <c r="K29"/>
    </row>
    <row r="30" spans="1:11" ht="12" customHeight="1" x14ac:dyDescent="0.25">
      <c r="A30" s="53">
        <v>2001</v>
      </c>
      <c r="B30" s="144">
        <v>1366</v>
      </c>
      <c r="C30" s="144">
        <v>64</v>
      </c>
      <c r="D30" s="144">
        <v>285</v>
      </c>
      <c r="E30" s="61"/>
      <c r="F30" s="144">
        <v>3066</v>
      </c>
      <c r="G30" s="4"/>
      <c r="H30" s="144">
        <v>3571</v>
      </c>
      <c r="I30" s="144">
        <v>1204</v>
      </c>
      <c r="J30" s="144">
        <f t="shared" si="0"/>
        <v>4775</v>
      </c>
      <c r="K30"/>
    </row>
    <row r="31" spans="1:11" ht="12" customHeight="1" x14ac:dyDescent="0.25">
      <c r="A31" s="53">
        <v>2002</v>
      </c>
      <c r="B31" s="144">
        <v>2887</v>
      </c>
      <c r="C31" s="144">
        <v>69</v>
      </c>
      <c r="D31" s="144">
        <v>20</v>
      </c>
      <c r="E31" s="61"/>
      <c r="F31" s="144">
        <v>2598</v>
      </c>
      <c r="G31" s="4"/>
      <c r="H31" s="144">
        <v>4385</v>
      </c>
      <c r="I31" s="144">
        <v>1186</v>
      </c>
      <c r="J31" s="144">
        <f t="shared" si="0"/>
        <v>5571</v>
      </c>
      <c r="K31"/>
    </row>
    <row r="32" spans="1:11" ht="12" customHeight="1" x14ac:dyDescent="0.25">
      <c r="A32" s="53">
        <v>2003</v>
      </c>
      <c r="B32" s="144">
        <v>1322</v>
      </c>
      <c r="C32" s="144">
        <v>92.627019999999987</v>
      </c>
      <c r="D32" s="144">
        <v>278</v>
      </c>
      <c r="E32" s="61"/>
      <c r="F32" s="144">
        <v>4971</v>
      </c>
      <c r="G32" s="4"/>
      <c r="H32" s="144">
        <v>5183</v>
      </c>
      <c r="I32" s="144">
        <v>1428</v>
      </c>
      <c r="J32" s="144">
        <f t="shared" si="0"/>
        <v>6611</v>
      </c>
      <c r="K32"/>
    </row>
    <row r="33" spans="1:11" ht="12" customHeight="1" x14ac:dyDescent="0.25">
      <c r="A33" s="53">
        <v>2004</v>
      </c>
      <c r="B33" s="144">
        <v>1228</v>
      </c>
      <c r="C33" s="144">
        <v>93.439049999999995</v>
      </c>
      <c r="D33" s="144">
        <v>370</v>
      </c>
      <c r="E33" s="61"/>
      <c r="F33" s="144">
        <v>5173</v>
      </c>
      <c r="G33" s="4"/>
      <c r="H33" s="144">
        <v>4846</v>
      </c>
      <c r="I33" s="144">
        <v>2018</v>
      </c>
      <c r="J33" s="144">
        <f t="shared" si="0"/>
        <v>6864</v>
      </c>
      <c r="K33"/>
    </row>
    <row r="34" spans="1:11" ht="12" customHeight="1" x14ac:dyDescent="0.25">
      <c r="A34" s="53">
        <v>2005</v>
      </c>
      <c r="B34" s="144">
        <v>1648</v>
      </c>
      <c r="C34" s="144">
        <v>90</v>
      </c>
      <c r="D34" s="144">
        <v>441</v>
      </c>
      <c r="E34" s="61"/>
      <c r="F34" s="144">
        <v>4578</v>
      </c>
      <c r="G34" s="4"/>
      <c r="H34" s="144">
        <v>4542</v>
      </c>
      <c r="I34" s="144">
        <v>2213</v>
      </c>
      <c r="J34" s="144">
        <f t="shared" si="0"/>
        <v>6755</v>
      </c>
      <c r="K34"/>
    </row>
    <row r="35" spans="1:11" ht="12" customHeight="1" x14ac:dyDescent="0.25">
      <c r="A35" s="53">
        <v>2006</v>
      </c>
      <c r="B35" s="144">
        <v>1079</v>
      </c>
      <c r="C35" s="144">
        <v>57</v>
      </c>
      <c r="D35" s="144">
        <v>71</v>
      </c>
      <c r="E35" s="61"/>
      <c r="F35" s="144">
        <v>3050</v>
      </c>
      <c r="G35" s="4"/>
      <c r="H35" s="144">
        <v>3253</v>
      </c>
      <c r="I35" s="144">
        <v>1005</v>
      </c>
      <c r="J35" s="144">
        <v>4258</v>
      </c>
      <c r="K35"/>
    </row>
    <row r="36" spans="1:11" ht="12" customHeight="1" x14ac:dyDescent="0.25">
      <c r="A36" s="53">
        <v>2007</v>
      </c>
      <c r="B36" s="144">
        <v>631</v>
      </c>
      <c r="C36" s="144">
        <v>20.437541136121709</v>
      </c>
      <c r="D36" s="144">
        <v>74.257538229872523</v>
      </c>
      <c r="E36" s="61"/>
      <c r="F36" s="144">
        <v>878</v>
      </c>
      <c r="G36" s="61"/>
      <c r="H36" s="144">
        <v>1329</v>
      </c>
      <c r="I36" s="144">
        <v>285</v>
      </c>
      <c r="J36" s="144">
        <v>1614</v>
      </c>
      <c r="K36"/>
    </row>
    <row r="37" spans="1:11" ht="12" customHeight="1" x14ac:dyDescent="0.25">
      <c r="A37" s="53">
        <v>2008</v>
      </c>
      <c r="B37" s="144">
        <v>1020</v>
      </c>
      <c r="C37" s="144">
        <v>58</v>
      </c>
      <c r="D37" s="144">
        <v>0</v>
      </c>
      <c r="E37" s="61"/>
      <c r="F37" s="144">
        <v>3081</v>
      </c>
      <c r="G37" s="61"/>
      <c r="H37" s="144">
        <v>3525</v>
      </c>
      <c r="I37" s="144">
        <v>674</v>
      </c>
      <c r="J37" s="144">
        <v>4199</v>
      </c>
      <c r="K37"/>
    </row>
    <row r="38" spans="1:11" ht="12" customHeight="1" x14ac:dyDescent="0.25">
      <c r="A38" s="53">
        <v>2009</v>
      </c>
      <c r="B38" s="144">
        <v>1522</v>
      </c>
      <c r="C38" s="144">
        <v>81</v>
      </c>
      <c r="D38" s="144">
        <v>203</v>
      </c>
      <c r="E38" s="61"/>
      <c r="F38" s="144">
        <v>4156</v>
      </c>
      <c r="G38" s="61"/>
      <c r="H38" s="144">
        <v>5166</v>
      </c>
      <c r="I38" s="144">
        <v>831</v>
      </c>
      <c r="J38" s="144">
        <v>5997</v>
      </c>
      <c r="K38"/>
    </row>
    <row r="39" spans="1:11" ht="12" customHeight="1" x14ac:dyDescent="0.25">
      <c r="A39" s="53">
        <v>2010</v>
      </c>
      <c r="B39" s="144">
        <v>1722</v>
      </c>
      <c r="C39" s="144">
        <v>79</v>
      </c>
      <c r="D39" s="144">
        <v>169</v>
      </c>
      <c r="E39" s="61"/>
      <c r="F39" s="144">
        <v>4022</v>
      </c>
      <c r="G39" s="61"/>
      <c r="H39" s="144">
        <v>4171</v>
      </c>
      <c r="I39" s="144">
        <v>1759</v>
      </c>
      <c r="J39" s="144">
        <v>5930</v>
      </c>
      <c r="K39"/>
    </row>
    <row r="40" spans="1:11" ht="12" customHeight="1" x14ac:dyDescent="0.25">
      <c r="A40" s="53">
        <v>2011</v>
      </c>
      <c r="B40" s="144">
        <v>2327</v>
      </c>
      <c r="C40" s="144">
        <v>85</v>
      </c>
      <c r="D40" s="144">
        <v>417</v>
      </c>
      <c r="E40" s="61"/>
      <c r="F40" s="144">
        <v>3857</v>
      </c>
      <c r="G40" s="61"/>
      <c r="H40" s="144">
        <v>4724</v>
      </c>
      <c r="I40" s="144">
        <v>1782</v>
      </c>
      <c r="J40" s="144">
        <v>6506</v>
      </c>
      <c r="K40"/>
    </row>
    <row r="41" spans="1:11" ht="12" customHeight="1" x14ac:dyDescent="0.25">
      <c r="A41" s="53">
        <v>2012</v>
      </c>
      <c r="B41" s="144">
        <v>2722</v>
      </c>
      <c r="C41" s="144">
        <v>84</v>
      </c>
      <c r="D41" s="144">
        <v>302</v>
      </c>
      <c r="E41" s="61"/>
      <c r="F41" s="144">
        <v>3706</v>
      </c>
      <c r="G41" s="61"/>
      <c r="H41" s="144">
        <v>5551</v>
      </c>
      <c r="I41" s="144">
        <v>927</v>
      </c>
      <c r="J41" s="144">
        <v>6478</v>
      </c>
      <c r="K41"/>
    </row>
    <row r="42" spans="1:11" ht="12" customHeight="1" x14ac:dyDescent="0.25">
      <c r="A42" s="53">
        <v>2013</v>
      </c>
      <c r="B42" s="144">
        <v>1943</v>
      </c>
      <c r="C42" s="144">
        <v>60</v>
      </c>
      <c r="D42" s="144">
        <v>369</v>
      </c>
      <c r="E42" s="144"/>
      <c r="F42" s="144">
        <v>2582</v>
      </c>
      <c r="G42" s="144"/>
      <c r="H42" s="144">
        <v>3790</v>
      </c>
      <c r="I42" s="144">
        <v>899</v>
      </c>
      <c r="J42" s="144">
        <v>4689</v>
      </c>
      <c r="K42"/>
    </row>
    <row r="43" spans="1:11" ht="12" customHeight="1" x14ac:dyDescent="0.25">
      <c r="A43" s="53">
        <v>2014</v>
      </c>
      <c r="B43" s="144">
        <v>1142.3001452640424</v>
      </c>
      <c r="C43" s="144">
        <v>70.303711467166821</v>
      </c>
      <c r="D43" s="144">
        <v>117</v>
      </c>
      <c r="E43" s="144"/>
      <c r="F43" s="144">
        <v>3806</v>
      </c>
      <c r="G43" s="144"/>
      <c r="H43" s="144">
        <v>3023.1219097044141</v>
      </c>
      <c r="I43" s="144">
        <v>2096.5088492928367</v>
      </c>
      <c r="J43" s="144">
        <v>5119.6307589972512</v>
      </c>
      <c r="K43"/>
    </row>
    <row r="44" spans="1:11" ht="12" customHeight="1" x14ac:dyDescent="0.25">
      <c r="A44" s="53">
        <v>2015</v>
      </c>
      <c r="B44" s="144">
        <v>1334.9999999999998</v>
      </c>
      <c r="C44" s="144">
        <v>102.32959</v>
      </c>
      <c r="D44" s="144">
        <v>583</v>
      </c>
      <c r="E44" s="144" t="s">
        <v>304</v>
      </c>
      <c r="F44" s="144">
        <v>5483</v>
      </c>
      <c r="G44" s="144"/>
      <c r="H44" s="144">
        <v>5088.5278922690231</v>
      </c>
      <c r="I44" s="144">
        <v>2394.7392020833863</v>
      </c>
      <c r="J44" s="144">
        <v>7483.2670943524099</v>
      </c>
      <c r="K44"/>
    </row>
    <row r="45" spans="1:11" ht="12" customHeight="1" x14ac:dyDescent="0.25">
      <c r="A45" s="53">
        <v>2016</v>
      </c>
      <c r="B45" s="144">
        <v>858.89791296377518</v>
      </c>
      <c r="C45" s="144">
        <v>54.685318920934129</v>
      </c>
      <c r="D45" s="144">
        <v>9</v>
      </c>
      <c r="E45" s="144" t="s">
        <v>304</v>
      </c>
      <c r="F45" s="144">
        <v>3035</v>
      </c>
      <c r="G45" s="144"/>
      <c r="H45" s="144">
        <v>3166.0063710136446</v>
      </c>
      <c r="I45" s="144">
        <v>777.75383451286575</v>
      </c>
      <c r="J45" s="144">
        <v>3943.7602055265106</v>
      </c>
      <c r="K45"/>
    </row>
    <row r="46" spans="1:11" ht="12" customHeight="1" x14ac:dyDescent="0.25">
      <c r="A46" s="53">
        <v>2017</v>
      </c>
      <c r="B46" s="144">
        <v>1551</v>
      </c>
      <c r="C46" s="144">
        <v>58</v>
      </c>
      <c r="D46" s="144">
        <v>20</v>
      </c>
      <c r="E46" s="144" t="s">
        <v>304</v>
      </c>
      <c r="F46" s="144">
        <v>2822</v>
      </c>
      <c r="G46" s="144"/>
      <c r="H46" s="144">
        <v>3521.8793973534512</v>
      </c>
      <c r="I46" s="144">
        <v>897.18260764241518</v>
      </c>
      <c r="J46" s="144">
        <v>4419.0620049958661</v>
      </c>
      <c r="K46"/>
    </row>
    <row r="47" spans="1:11" ht="12" customHeight="1" x14ac:dyDescent="0.25">
      <c r="A47" s="53">
        <v>2018</v>
      </c>
      <c r="B47" s="144">
        <v>860</v>
      </c>
      <c r="C47" s="144">
        <v>42</v>
      </c>
      <c r="D47" s="144">
        <v>10</v>
      </c>
      <c r="E47" s="144" t="s">
        <v>304</v>
      </c>
      <c r="F47" s="144">
        <v>2207</v>
      </c>
      <c r="G47" s="144"/>
      <c r="H47" s="144">
        <v>2391.3110263939648</v>
      </c>
      <c r="I47" s="144">
        <v>723.73360655062493</v>
      </c>
      <c r="J47" s="144">
        <v>3115.0446329445895</v>
      </c>
      <c r="K47"/>
    </row>
    <row r="48" spans="1:11" ht="12" customHeight="1" x14ac:dyDescent="0.25">
      <c r="A48" s="53">
        <v>2019</v>
      </c>
      <c r="B48" s="144">
        <v>1387</v>
      </c>
      <c r="C48" s="144">
        <v>56</v>
      </c>
      <c r="D48" s="144">
        <v>218</v>
      </c>
      <c r="E48" s="144" t="s">
        <v>304</v>
      </c>
      <c r="F48" s="144">
        <v>2663</v>
      </c>
      <c r="G48" s="144"/>
      <c r="H48" s="144">
        <v>3709.1756560152667</v>
      </c>
      <c r="I48" s="144">
        <v>610.73217181549307</v>
      </c>
      <c r="J48" s="144">
        <v>4319.9078278307597</v>
      </c>
      <c r="K48"/>
    </row>
    <row r="49" spans="1:11" ht="12" customHeight="1" x14ac:dyDescent="0.25">
      <c r="A49" s="53">
        <v>2020</v>
      </c>
      <c r="B49" s="144">
        <v>2784</v>
      </c>
      <c r="C49" s="144">
        <v>226</v>
      </c>
      <c r="D49" s="144">
        <v>497</v>
      </c>
      <c r="E49" s="144" t="s">
        <v>304</v>
      </c>
      <c r="F49" s="144">
        <v>3622</v>
      </c>
      <c r="G49" s="144"/>
      <c r="H49" s="144">
        <v>6377</v>
      </c>
      <c r="I49" s="144">
        <v>744</v>
      </c>
      <c r="J49" s="144">
        <v>7121</v>
      </c>
      <c r="K49"/>
    </row>
    <row r="50" spans="1:11" ht="12" customHeight="1" x14ac:dyDescent="0.25">
      <c r="A50" s="53">
        <v>2021</v>
      </c>
      <c r="B50" s="144">
        <v>1540</v>
      </c>
      <c r="C50" s="144">
        <v>50</v>
      </c>
      <c r="D50" s="144">
        <v>133</v>
      </c>
      <c r="E50" s="144" t="s">
        <v>304</v>
      </c>
      <c r="F50" s="144">
        <v>3364</v>
      </c>
      <c r="G50" s="144"/>
      <c r="H50" s="144">
        <v>4567</v>
      </c>
      <c r="I50" s="144">
        <v>513</v>
      </c>
      <c r="J50" s="144">
        <v>5080</v>
      </c>
      <c r="K50"/>
    </row>
    <row r="51" spans="1:11" ht="12" customHeight="1" x14ac:dyDescent="0.25">
      <c r="A51" s="53">
        <v>2022</v>
      </c>
      <c r="B51" s="144">
        <v>3242</v>
      </c>
      <c r="C51" s="144">
        <v>193</v>
      </c>
      <c r="D51" s="144">
        <v>275</v>
      </c>
      <c r="E51" s="144" t="s">
        <v>304</v>
      </c>
      <c r="F51" s="144">
        <v>1784</v>
      </c>
      <c r="G51" s="144"/>
      <c r="H51" s="144">
        <v>4835</v>
      </c>
      <c r="I51" s="144">
        <v>652</v>
      </c>
      <c r="J51" s="144">
        <v>5487</v>
      </c>
      <c r="K51"/>
    </row>
    <row r="52" spans="1:11" ht="12" customHeight="1" x14ac:dyDescent="0.25">
      <c r="A52" s="53" t="s">
        <v>1168</v>
      </c>
      <c r="B52" s="924">
        <v>1212</v>
      </c>
      <c r="C52" s="924">
        <v>147</v>
      </c>
      <c r="D52" s="924">
        <v>199</v>
      </c>
      <c r="E52" s="924" t="s">
        <v>304</v>
      </c>
      <c r="F52" s="924">
        <v>2246</v>
      </c>
      <c r="G52" s="924"/>
      <c r="H52" s="924">
        <v>3119</v>
      </c>
      <c r="I52" s="924">
        <v>669</v>
      </c>
      <c r="J52" s="924">
        <v>3788</v>
      </c>
      <c r="K52"/>
    </row>
    <row r="53" spans="1:11" ht="12" customHeight="1" x14ac:dyDescent="0.25">
      <c r="A53" s="53" t="s">
        <v>1200</v>
      </c>
      <c r="B53" s="924">
        <v>274</v>
      </c>
      <c r="C53" s="924" t="s">
        <v>304</v>
      </c>
      <c r="D53" s="924" t="s">
        <v>304</v>
      </c>
      <c r="E53" s="924" t="s">
        <v>304</v>
      </c>
      <c r="F53" s="924" t="s">
        <v>304</v>
      </c>
      <c r="G53" s="924"/>
      <c r="H53" s="924" t="s">
        <v>304</v>
      </c>
      <c r="I53" s="924" t="s">
        <v>304</v>
      </c>
      <c r="J53" s="924" t="s">
        <v>304</v>
      </c>
      <c r="K53"/>
    </row>
    <row r="54" spans="1:11" ht="12" customHeight="1" x14ac:dyDescent="0.25">
      <c r="A54" s="225" t="s">
        <v>216</v>
      </c>
      <c r="B54" s="129"/>
      <c r="C54" s="129"/>
      <c r="D54" s="129"/>
      <c r="E54" s="129"/>
      <c r="F54" s="129" t="s">
        <v>358</v>
      </c>
      <c r="G54" s="129"/>
      <c r="H54" s="129"/>
      <c r="I54" s="129"/>
      <c r="J54" s="129"/>
      <c r="K54"/>
    </row>
    <row r="55" spans="1:11" ht="12" customHeight="1" x14ac:dyDescent="0.25">
      <c r="A55" s="1016" t="s">
        <v>369</v>
      </c>
      <c r="B55" s="1016"/>
      <c r="C55" s="1016"/>
      <c r="D55" s="1016"/>
      <c r="E55" s="1016"/>
      <c r="F55" s="1016"/>
      <c r="G55" s="1016"/>
      <c r="H55" s="1016"/>
      <c r="I55" s="1016"/>
      <c r="J55" s="1016"/>
      <c r="K55"/>
    </row>
    <row r="56" spans="1:11" ht="12" customHeight="1" x14ac:dyDescent="0.25">
      <c r="A56" s="996"/>
      <c r="B56" s="996"/>
      <c r="C56" s="996"/>
      <c r="D56" s="996"/>
      <c r="E56" s="996"/>
      <c r="F56" s="996"/>
      <c r="G56" s="996"/>
      <c r="H56" s="996"/>
      <c r="I56" s="996"/>
      <c r="J56" s="996"/>
    </row>
    <row r="57" spans="1:11" ht="12" customHeight="1" x14ac:dyDescent="0.25">
      <c r="A57" s="996"/>
      <c r="B57" s="996"/>
      <c r="C57" s="996"/>
      <c r="D57" s="996"/>
      <c r="E57" s="996"/>
      <c r="F57" s="996"/>
      <c r="G57" s="996"/>
      <c r="H57" s="996"/>
      <c r="I57" s="996"/>
      <c r="J57" s="996"/>
    </row>
    <row r="58" spans="1:11" ht="9.75" customHeight="1" x14ac:dyDescent="0.25">
      <c r="A58" s="996"/>
      <c r="B58" s="996"/>
      <c r="C58" s="996"/>
      <c r="D58" s="996"/>
      <c r="E58" s="996"/>
      <c r="F58" s="996"/>
      <c r="G58" s="996"/>
      <c r="H58" s="996"/>
      <c r="I58" s="996"/>
      <c r="J58" s="996"/>
    </row>
    <row r="59" spans="1:11" ht="12" customHeight="1" x14ac:dyDescent="0.25">
      <c r="A59" s="996" t="s">
        <v>370</v>
      </c>
      <c r="B59" s="996"/>
      <c r="C59" s="996"/>
      <c r="D59" s="996"/>
      <c r="E59" s="996"/>
      <c r="F59" s="996"/>
      <c r="G59" s="996"/>
      <c r="H59" s="996"/>
      <c r="I59" s="996"/>
      <c r="J59" s="996"/>
    </row>
    <row r="60" spans="1:11" ht="12" customHeight="1" x14ac:dyDescent="0.25">
      <c r="A60" s="996"/>
      <c r="B60" s="996"/>
      <c r="C60" s="996"/>
      <c r="D60" s="996"/>
      <c r="E60" s="996"/>
      <c r="F60" s="996"/>
      <c r="G60" s="996"/>
      <c r="H60" s="996"/>
      <c r="I60" s="996"/>
      <c r="J60" s="996"/>
    </row>
    <row r="61" spans="1:11" ht="12" customHeight="1" x14ac:dyDescent="0.25">
      <c r="A61" s="1000" t="s">
        <v>70</v>
      </c>
      <c r="B61" s="1000"/>
      <c r="C61" s="1000"/>
      <c r="D61" s="1000"/>
      <c r="E61" s="1000"/>
      <c r="F61" s="1000"/>
      <c r="G61" s="1000"/>
      <c r="H61" s="1000"/>
      <c r="I61" s="1000"/>
      <c r="J61" s="1000"/>
    </row>
    <row r="62" spans="1:11" ht="12" customHeight="1" x14ac:dyDescent="0.25">
      <c r="A62" s="1000" t="s">
        <v>427</v>
      </c>
      <c r="B62" s="1000"/>
      <c r="C62" s="1000"/>
      <c r="D62" s="1000"/>
      <c r="E62" s="1000"/>
      <c r="F62" s="1000"/>
      <c r="G62" s="1000"/>
      <c r="H62" s="1000"/>
      <c r="I62" s="1000"/>
      <c r="J62" s="1000"/>
    </row>
    <row r="63" spans="1:11" ht="12" customHeight="1" x14ac:dyDescent="0.25">
      <c r="A63" s="63" t="s">
        <v>180</v>
      </c>
      <c r="B63" s="63"/>
      <c r="C63" s="63"/>
      <c r="D63" s="63"/>
      <c r="E63" s="63"/>
      <c r="F63" s="63"/>
      <c r="G63" s="63"/>
      <c r="H63" s="63"/>
      <c r="I63" s="63"/>
      <c r="J63" s="63"/>
    </row>
    <row r="64" spans="1:11" ht="12" customHeight="1" x14ac:dyDescent="0.25">
      <c r="A64" s="1000" t="s">
        <v>359</v>
      </c>
      <c r="B64" s="1000"/>
      <c r="C64" s="1000"/>
      <c r="D64" s="1000"/>
      <c r="E64" s="1000"/>
      <c r="F64" s="1000"/>
      <c r="G64" s="1000"/>
      <c r="H64" s="1000"/>
      <c r="I64" s="1000"/>
      <c r="J64" s="1000"/>
    </row>
    <row r="69" spans="1:10" s="322" customFormat="1" ht="12" customHeight="1" x14ac:dyDescent="0.25">
      <c r="A69" s="274"/>
      <c r="B69" s="275"/>
      <c r="C69" s="275"/>
      <c r="D69" s="275"/>
      <c r="E69" s="275"/>
      <c r="F69" s="275"/>
      <c r="G69" s="275"/>
      <c r="H69" s="275"/>
      <c r="I69" s="275"/>
      <c r="J69" s="275"/>
    </row>
    <row r="78" spans="1:10" ht="12" customHeight="1" x14ac:dyDescent="0.25">
      <c r="A78" s="1115" t="s">
        <v>2</v>
      </c>
      <c r="B78" s="1115"/>
      <c r="C78" s="1115"/>
      <c r="D78" s="1115"/>
      <c r="E78" s="1115"/>
      <c r="F78" s="1115"/>
      <c r="G78" s="1115"/>
      <c r="H78" s="1115"/>
      <c r="I78" s="1115"/>
      <c r="J78" s="1115"/>
    </row>
    <row r="79" spans="1:10" ht="12" customHeight="1" x14ac:dyDescent="0.25">
      <c r="A79" s="401"/>
      <c r="B79" s="1035" t="s">
        <v>166</v>
      </c>
      <c r="C79" s="1035"/>
      <c r="D79" s="1035"/>
      <c r="E79" s="396"/>
      <c r="F79" s="406"/>
      <c r="G79" s="396"/>
      <c r="H79" s="406"/>
      <c r="I79" s="406"/>
      <c r="J79" s="406"/>
    </row>
    <row r="80" spans="1:10" ht="12" customHeight="1" x14ac:dyDescent="0.25">
      <c r="A80" s="53"/>
      <c r="B80" s="392"/>
      <c r="C80" s="1031" t="s">
        <v>164</v>
      </c>
      <c r="D80" s="392"/>
      <c r="E80" s="4"/>
      <c r="F80" s="389" t="s">
        <v>35</v>
      </c>
      <c r="G80" s="4"/>
      <c r="H80" s="1109" t="s">
        <v>161</v>
      </c>
      <c r="I80" s="1109"/>
      <c r="J80" s="1109"/>
    </row>
    <row r="81" spans="1:10" ht="12" customHeight="1" x14ac:dyDescent="0.25">
      <c r="A81" s="397" t="s">
        <v>171</v>
      </c>
      <c r="B81" s="388" t="s">
        <v>95</v>
      </c>
      <c r="C81" s="1032"/>
      <c r="D81" s="2" t="s">
        <v>167</v>
      </c>
      <c r="E81" s="2"/>
      <c r="F81" s="2" t="s">
        <v>100</v>
      </c>
      <c r="G81" s="2"/>
      <c r="H81" s="2" t="s">
        <v>68</v>
      </c>
      <c r="I81" s="2" t="s">
        <v>69</v>
      </c>
      <c r="J81" s="2" t="s">
        <v>209</v>
      </c>
    </row>
    <row r="82" spans="1:10" ht="12" customHeight="1" x14ac:dyDescent="0.25">
      <c r="A82" s="90" t="s">
        <v>178</v>
      </c>
      <c r="B82" s="144">
        <f>AVERAGE(B10:B14)</f>
        <v>2103.6</v>
      </c>
      <c r="C82" s="144">
        <f>AVERAGE(C10:C14)</f>
        <v>20</v>
      </c>
      <c r="D82" s="144">
        <f>AVERAGE(D10:D14)</f>
        <v>134.80000000000001</v>
      </c>
      <c r="E82" s="61"/>
      <c r="F82" s="144">
        <f>AVERAGE(F10:F14)</f>
        <v>3930</v>
      </c>
      <c r="G82" s="61"/>
      <c r="H82" s="144">
        <f>AVERAGE(H10:H14)</f>
        <v>5690.6</v>
      </c>
      <c r="I82" s="144">
        <f>AVERAGE(I10:I14)</f>
        <v>591.4</v>
      </c>
      <c r="J82" s="144">
        <f>AVERAGE(J10:J14)</f>
        <v>6282</v>
      </c>
    </row>
    <row r="83" spans="1:10" ht="12" customHeight="1" x14ac:dyDescent="0.25">
      <c r="A83" s="90" t="s">
        <v>179</v>
      </c>
      <c r="B83" s="144">
        <f>AVERAGE(B15:B19)</f>
        <v>2430.1999999999998</v>
      </c>
      <c r="C83" s="144">
        <f>AVERAGE(C15:C19)</f>
        <v>20</v>
      </c>
      <c r="D83" s="144">
        <f>AVERAGE(D15:D19)</f>
        <v>214.2</v>
      </c>
      <c r="E83" s="144"/>
      <c r="F83" s="144">
        <f>AVERAGE(F15:F19)</f>
        <v>8767.6</v>
      </c>
      <c r="G83" s="144"/>
      <c r="H83" s="144">
        <f>AVERAGE(H15:H19)</f>
        <v>10677.2</v>
      </c>
      <c r="I83" s="144">
        <f>AVERAGE(I15:I19)</f>
        <v>861</v>
      </c>
      <c r="J83" s="144">
        <f>AVERAGE(J15:J19)</f>
        <v>11538.2</v>
      </c>
    </row>
    <row r="84" spans="1:10" ht="12" customHeight="1" x14ac:dyDescent="0.25">
      <c r="A84" s="90" t="s">
        <v>237</v>
      </c>
      <c r="B84" s="144">
        <f>AVERAGE(B20:B24)</f>
        <v>1860</v>
      </c>
      <c r="C84" s="144">
        <f>AVERAGE(C20:C24)</f>
        <v>20</v>
      </c>
      <c r="D84" s="144">
        <f>AVERAGE(D20:D24)</f>
        <v>109</v>
      </c>
      <c r="E84" s="144"/>
      <c r="F84" s="144">
        <f>AVERAGE(F20:F24)</f>
        <v>4105.8</v>
      </c>
      <c r="G84" s="144"/>
      <c r="H84" s="144">
        <f>AVERAGE(H20:H24)</f>
        <v>5510.8</v>
      </c>
      <c r="I84" s="144">
        <f>AVERAGE(I20:I24)</f>
        <v>708.2</v>
      </c>
      <c r="J84" s="144">
        <f>AVERAGE(J20:J24)</f>
        <v>6219</v>
      </c>
    </row>
    <row r="85" spans="1:10" ht="12" customHeight="1" x14ac:dyDescent="0.25">
      <c r="A85" s="128" t="s">
        <v>375</v>
      </c>
      <c r="B85" s="144">
        <f>AVERAGE(B25:B29)</f>
        <v>1005.6</v>
      </c>
      <c r="C85" s="144">
        <f t="shared" ref="C85:J85" si="1">AVERAGE(C25:C29)</f>
        <v>20</v>
      </c>
      <c r="D85" s="144">
        <f t="shared" si="1"/>
        <v>187.6</v>
      </c>
      <c r="E85" s="144"/>
      <c r="F85" s="144">
        <f t="shared" si="1"/>
        <v>3324.4</v>
      </c>
      <c r="G85" s="144"/>
      <c r="H85" s="144">
        <f t="shared" si="1"/>
        <v>4092.2</v>
      </c>
      <c r="I85" s="144">
        <f t="shared" si="1"/>
        <v>567.20000000000005</v>
      </c>
      <c r="J85" s="144">
        <f t="shared" si="1"/>
        <v>4659.3999999999996</v>
      </c>
    </row>
    <row r="86" spans="1:10" ht="12" customHeight="1" x14ac:dyDescent="0.25">
      <c r="A86" s="128" t="s">
        <v>424</v>
      </c>
      <c r="B86" s="144">
        <f>AVERAGE(B30:B34)</f>
        <v>1690.2</v>
      </c>
      <c r="C86" s="144">
        <f t="shared" ref="C86:J86" si="2">AVERAGE(C30:C34)</f>
        <v>81.813213999999988</v>
      </c>
      <c r="D86" s="144">
        <f t="shared" si="2"/>
        <v>278.8</v>
      </c>
      <c r="E86" s="144"/>
      <c r="F86" s="144">
        <f t="shared" si="2"/>
        <v>4077.2</v>
      </c>
      <c r="G86" s="144"/>
      <c r="H86" s="144">
        <f t="shared" si="2"/>
        <v>4505.3999999999996</v>
      </c>
      <c r="I86" s="144">
        <f t="shared" si="2"/>
        <v>1609.8</v>
      </c>
      <c r="J86" s="144">
        <f t="shared" si="2"/>
        <v>6115.2</v>
      </c>
    </row>
    <row r="87" spans="1:10" ht="12" customHeight="1" x14ac:dyDescent="0.25">
      <c r="A87" s="128" t="s">
        <v>719</v>
      </c>
      <c r="B87" s="144">
        <f>AVERAGE(B35:B39)</f>
        <v>1194.8</v>
      </c>
      <c r="C87" s="144">
        <f t="shared" ref="C87:J87" si="3">AVERAGE(C35:C39)</f>
        <v>59.08750822722434</v>
      </c>
      <c r="D87" s="144">
        <f t="shared" si="3"/>
        <v>103.45150764597452</v>
      </c>
      <c r="E87" s="144"/>
      <c r="F87" s="144">
        <f t="shared" si="3"/>
        <v>3037.4</v>
      </c>
      <c r="G87" s="144"/>
      <c r="H87" s="144">
        <f t="shared" si="3"/>
        <v>3488.8</v>
      </c>
      <c r="I87" s="144">
        <f t="shared" si="3"/>
        <v>910.8</v>
      </c>
      <c r="J87" s="144">
        <f t="shared" si="3"/>
        <v>4399.6000000000004</v>
      </c>
    </row>
    <row r="88" spans="1:10" ht="12" customHeight="1" x14ac:dyDescent="0.25">
      <c r="A88" s="53">
        <v>2011</v>
      </c>
      <c r="B88" s="144">
        <f t="shared" ref="B88:D99" si="4">B40</f>
        <v>2327</v>
      </c>
      <c r="C88" s="144">
        <f t="shared" si="4"/>
        <v>85</v>
      </c>
      <c r="D88" s="144">
        <f t="shared" si="4"/>
        <v>417</v>
      </c>
      <c r="E88" s="61"/>
      <c r="F88" s="144">
        <f t="shared" ref="F88:F99" si="5">F40</f>
        <v>3857</v>
      </c>
      <c r="G88" s="61"/>
      <c r="H88" s="144">
        <f t="shared" ref="H88:J99" si="6">H40</f>
        <v>4724</v>
      </c>
      <c r="I88" s="144">
        <f t="shared" si="6"/>
        <v>1782</v>
      </c>
      <c r="J88" s="144">
        <f t="shared" si="6"/>
        <v>6506</v>
      </c>
    </row>
    <row r="89" spans="1:10" ht="12" customHeight="1" x14ac:dyDescent="0.25">
      <c r="A89" s="53">
        <v>2012</v>
      </c>
      <c r="B89" s="144">
        <f t="shared" si="4"/>
        <v>2722</v>
      </c>
      <c r="C89" s="144">
        <f t="shared" si="4"/>
        <v>84</v>
      </c>
      <c r="D89" s="144">
        <f t="shared" si="4"/>
        <v>302</v>
      </c>
      <c r="E89" s="61"/>
      <c r="F89" s="144">
        <f t="shared" si="5"/>
        <v>3706</v>
      </c>
      <c r="G89" s="61"/>
      <c r="H89" s="144">
        <f t="shared" si="6"/>
        <v>5551</v>
      </c>
      <c r="I89" s="144">
        <f t="shared" si="6"/>
        <v>927</v>
      </c>
      <c r="J89" s="144">
        <f t="shared" si="6"/>
        <v>6478</v>
      </c>
    </row>
    <row r="90" spans="1:10" ht="12" customHeight="1" x14ac:dyDescent="0.25">
      <c r="A90" s="53">
        <v>2013</v>
      </c>
      <c r="B90" s="144">
        <f t="shared" si="4"/>
        <v>1943</v>
      </c>
      <c r="C90" s="144">
        <f t="shared" si="4"/>
        <v>60</v>
      </c>
      <c r="D90" s="144">
        <f t="shared" si="4"/>
        <v>369</v>
      </c>
      <c r="E90" s="61"/>
      <c r="F90" s="144">
        <f t="shared" si="5"/>
        <v>2582</v>
      </c>
      <c r="G90" s="61"/>
      <c r="H90" s="144">
        <f t="shared" si="6"/>
        <v>3790</v>
      </c>
      <c r="I90" s="144">
        <f t="shared" si="6"/>
        <v>899</v>
      </c>
      <c r="J90" s="144">
        <f t="shared" si="6"/>
        <v>4689</v>
      </c>
    </row>
    <row r="91" spans="1:10" ht="12" customHeight="1" x14ac:dyDescent="0.25">
      <c r="A91" s="53">
        <v>2014</v>
      </c>
      <c r="B91" s="144">
        <f t="shared" si="4"/>
        <v>1142.3001452640424</v>
      </c>
      <c r="C91" s="144">
        <f t="shared" si="4"/>
        <v>70.303711467166821</v>
      </c>
      <c r="D91" s="144">
        <f t="shared" si="4"/>
        <v>117</v>
      </c>
      <c r="E91" s="61"/>
      <c r="F91" s="144">
        <f t="shared" si="5"/>
        <v>3806</v>
      </c>
      <c r="G91" s="61"/>
      <c r="H91" s="144">
        <f t="shared" si="6"/>
        <v>3023.1219097044141</v>
      </c>
      <c r="I91" s="144">
        <f t="shared" si="6"/>
        <v>2096.5088492928367</v>
      </c>
      <c r="J91" s="144">
        <f t="shared" si="6"/>
        <v>5119.6307589972512</v>
      </c>
    </row>
    <row r="92" spans="1:10" ht="12" customHeight="1" x14ac:dyDescent="0.25">
      <c r="A92" s="53">
        <v>2015</v>
      </c>
      <c r="B92" s="144">
        <f t="shared" si="4"/>
        <v>1334.9999999999998</v>
      </c>
      <c r="C92" s="144">
        <f t="shared" si="4"/>
        <v>102.32959</v>
      </c>
      <c r="D92" s="144">
        <f t="shared" si="4"/>
        <v>583</v>
      </c>
      <c r="E92" s="61"/>
      <c r="F92" s="144">
        <f t="shared" si="5"/>
        <v>5483</v>
      </c>
      <c r="G92" s="61"/>
      <c r="H92" s="144">
        <f t="shared" si="6"/>
        <v>5088.5278922690231</v>
      </c>
      <c r="I92" s="144">
        <f t="shared" si="6"/>
        <v>2394.7392020833863</v>
      </c>
      <c r="J92" s="144">
        <f t="shared" si="6"/>
        <v>7483.2670943524099</v>
      </c>
    </row>
    <row r="93" spans="1:10" ht="12" customHeight="1" x14ac:dyDescent="0.25">
      <c r="A93" s="53">
        <v>2016</v>
      </c>
      <c r="B93" s="144">
        <f t="shared" si="4"/>
        <v>858.89791296377518</v>
      </c>
      <c r="C93" s="144">
        <f t="shared" si="4"/>
        <v>54.685318920934129</v>
      </c>
      <c r="D93" s="144">
        <f t="shared" si="4"/>
        <v>9</v>
      </c>
      <c r="E93" s="61"/>
      <c r="F93" s="144">
        <f t="shared" si="5"/>
        <v>3035</v>
      </c>
      <c r="G93" s="61"/>
      <c r="H93" s="144">
        <f t="shared" si="6"/>
        <v>3166.0063710136446</v>
      </c>
      <c r="I93" s="144">
        <f t="shared" si="6"/>
        <v>777.75383451286575</v>
      </c>
      <c r="J93" s="144">
        <f t="shared" si="6"/>
        <v>3943.7602055265106</v>
      </c>
    </row>
    <row r="94" spans="1:10" ht="12" customHeight="1" x14ac:dyDescent="0.25">
      <c r="A94" s="53">
        <v>2017</v>
      </c>
      <c r="B94" s="144">
        <f t="shared" si="4"/>
        <v>1551</v>
      </c>
      <c r="C94" s="144">
        <f t="shared" si="4"/>
        <v>58</v>
      </c>
      <c r="D94" s="144">
        <f t="shared" si="4"/>
        <v>20</v>
      </c>
      <c r="E94" s="61"/>
      <c r="F94" s="144">
        <f t="shared" si="5"/>
        <v>2822</v>
      </c>
      <c r="G94" s="61"/>
      <c r="H94" s="144">
        <f t="shared" si="6"/>
        <v>3521.8793973534512</v>
      </c>
      <c r="I94" s="144">
        <f t="shared" si="6"/>
        <v>897.18260764241518</v>
      </c>
      <c r="J94" s="144">
        <f t="shared" si="6"/>
        <v>4419.0620049958661</v>
      </c>
    </row>
    <row r="95" spans="1:10" ht="12" customHeight="1" x14ac:dyDescent="0.25">
      <c r="A95" s="53">
        <v>2018</v>
      </c>
      <c r="B95" s="144">
        <f t="shared" si="4"/>
        <v>860</v>
      </c>
      <c r="C95" s="144">
        <f t="shared" si="4"/>
        <v>42</v>
      </c>
      <c r="D95" s="144">
        <f t="shared" si="4"/>
        <v>10</v>
      </c>
      <c r="E95" s="61"/>
      <c r="F95" s="144">
        <f t="shared" si="5"/>
        <v>2207</v>
      </c>
      <c r="G95" s="61"/>
      <c r="H95" s="144">
        <f t="shared" si="6"/>
        <v>2391.3110263939648</v>
      </c>
      <c r="I95" s="144">
        <f t="shared" si="6"/>
        <v>723.73360655062493</v>
      </c>
      <c r="J95" s="144">
        <f t="shared" si="6"/>
        <v>3115.0446329445895</v>
      </c>
    </row>
    <row r="96" spans="1:10" ht="12" customHeight="1" x14ac:dyDescent="0.25">
      <c r="A96" s="53">
        <v>2019</v>
      </c>
      <c r="B96" s="144">
        <f t="shared" si="4"/>
        <v>1387</v>
      </c>
      <c r="C96" s="144">
        <f t="shared" si="4"/>
        <v>56</v>
      </c>
      <c r="D96" s="144">
        <f t="shared" si="4"/>
        <v>218</v>
      </c>
      <c r="E96" s="61"/>
      <c r="F96" s="144">
        <f t="shared" si="5"/>
        <v>2663</v>
      </c>
      <c r="G96" s="61"/>
      <c r="H96" s="144">
        <f t="shared" si="6"/>
        <v>3709.1756560152667</v>
      </c>
      <c r="I96" s="144">
        <f t="shared" si="6"/>
        <v>610.73217181549307</v>
      </c>
      <c r="J96" s="144">
        <f t="shared" si="6"/>
        <v>4319.9078278307597</v>
      </c>
    </row>
    <row r="97" spans="1:10" ht="12" customHeight="1" x14ac:dyDescent="0.25">
      <c r="A97" s="53">
        <v>2020</v>
      </c>
      <c r="B97" s="144">
        <f t="shared" si="4"/>
        <v>2784</v>
      </c>
      <c r="C97" s="144">
        <f t="shared" si="4"/>
        <v>226</v>
      </c>
      <c r="D97" s="144">
        <f t="shared" si="4"/>
        <v>497</v>
      </c>
      <c r="E97" s="61"/>
      <c r="F97" s="144">
        <f t="shared" si="5"/>
        <v>3622</v>
      </c>
      <c r="G97" s="61"/>
      <c r="H97" s="144">
        <f t="shared" si="6"/>
        <v>6377</v>
      </c>
      <c r="I97" s="144">
        <f t="shared" si="6"/>
        <v>744</v>
      </c>
      <c r="J97" s="144">
        <f t="shared" si="6"/>
        <v>7121</v>
      </c>
    </row>
    <row r="98" spans="1:10" ht="12" customHeight="1" x14ac:dyDescent="0.25">
      <c r="A98" s="53">
        <v>2021</v>
      </c>
      <c r="B98" s="144">
        <f t="shared" si="4"/>
        <v>1540</v>
      </c>
      <c r="C98" s="144">
        <f t="shared" si="4"/>
        <v>50</v>
      </c>
      <c r="D98" s="144">
        <f t="shared" si="4"/>
        <v>133</v>
      </c>
      <c r="E98" s="61"/>
      <c r="F98" s="144">
        <f t="shared" si="5"/>
        <v>3364</v>
      </c>
      <c r="G98" s="61"/>
      <c r="H98" s="144">
        <f t="shared" si="6"/>
        <v>4567</v>
      </c>
      <c r="I98" s="144">
        <f t="shared" si="6"/>
        <v>513</v>
      </c>
      <c r="J98" s="144">
        <f t="shared" si="6"/>
        <v>5080</v>
      </c>
    </row>
    <row r="99" spans="1:10" ht="12" customHeight="1" x14ac:dyDescent="0.25">
      <c r="A99" s="53">
        <v>2022</v>
      </c>
      <c r="B99" s="144">
        <f t="shared" si="4"/>
        <v>3242</v>
      </c>
      <c r="C99" s="144">
        <f t="shared" si="4"/>
        <v>193</v>
      </c>
      <c r="D99" s="144">
        <f t="shared" si="4"/>
        <v>275</v>
      </c>
      <c r="E99" s="61"/>
      <c r="F99" s="144">
        <f t="shared" si="5"/>
        <v>1784</v>
      </c>
      <c r="G99" s="61"/>
      <c r="H99" s="144">
        <f t="shared" si="6"/>
        <v>4835</v>
      </c>
      <c r="I99" s="144">
        <f t="shared" si="6"/>
        <v>652</v>
      </c>
      <c r="J99" s="144">
        <f t="shared" si="6"/>
        <v>5487</v>
      </c>
    </row>
    <row r="100" spans="1:10" ht="12" customHeight="1" x14ac:dyDescent="0.25">
      <c r="A100" s="53" t="s">
        <v>1168</v>
      </c>
      <c r="B100" s="144">
        <f t="shared" ref="B100:D101" si="7">B52</f>
        <v>1212</v>
      </c>
      <c r="C100" s="144">
        <f t="shared" si="7"/>
        <v>147</v>
      </c>
      <c r="D100" s="144">
        <f t="shared" si="7"/>
        <v>199</v>
      </c>
      <c r="E100" s="61"/>
      <c r="F100" s="144">
        <f t="shared" ref="F100:F101" si="8">F52</f>
        <v>2246</v>
      </c>
      <c r="G100" s="61"/>
      <c r="H100" s="144">
        <f t="shared" ref="H100:J101" si="9">H52</f>
        <v>3119</v>
      </c>
      <c r="I100" s="144">
        <f t="shared" si="9"/>
        <v>669</v>
      </c>
      <c r="J100" s="144">
        <f t="shared" si="9"/>
        <v>3788</v>
      </c>
    </row>
    <row r="101" spans="1:10" ht="12" customHeight="1" x14ac:dyDescent="0.25">
      <c r="A101" s="53" t="s">
        <v>1200</v>
      </c>
      <c r="B101" s="36">
        <f t="shared" si="7"/>
        <v>274</v>
      </c>
      <c r="C101" s="36" t="str">
        <f t="shared" si="7"/>
        <v>NA</v>
      </c>
      <c r="D101" s="36" t="str">
        <f t="shared" si="7"/>
        <v>NA</v>
      </c>
      <c r="E101" s="61"/>
      <c r="F101" s="36" t="str">
        <f t="shared" si="8"/>
        <v>NA</v>
      </c>
      <c r="G101" s="61"/>
      <c r="H101" s="36" t="str">
        <f t="shared" si="9"/>
        <v>NA</v>
      </c>
      <c r="I101" s="36" t="str">
        <f t="shared" si="9"/>
        <v>NA</v>
      </c>
      <c r="J101" s="36" t="str">
        <f t="shared" si="9"/>
        <v>NA</v>
      </c>
    </row>
    <row r="102" spans="1:10" ht="12" customHeight="1" x14ac:dyDescent="0.25">
      <c r="A102" s="225" t="s">
        <v>216</v>
      </c>
      <c r="B102" s="147"/>
      <c r="C102" s="147"/>
      <c r="D102" s="147"/>
      <c r="E102" s="147"/>
      <c r="F102" s="400" t="s">
        <v>931</v>
      </c>
      <c r="G102" s="147"/>
      <c r="H102" s="147"/>
      <c r="I102" s="147"/>
      <c r="J102" s="147"/>
    </row>
    <row r="103" spans="1:10" ht="12" customHeight="1" x14ac:dyDescent="0.25">
      <c r="A103" s="1016" t="str">
        <f>A55</f>
        <v>a/  River sport catch of age-3 and older fish.  The 2000 sport fishery was closed to retention of unmarked Chinook.  The 2002 sport fishery was closed to Chinook retention on October 18 due to unusually low water conditions.  The 2008 sport fishery was closed to the retention of Chinook.  The 2009 sport fishery was closed to retention of unmarked Chinook in Queets and Salmon Rivers within Olympic National Park.</v>
      </c>
      <c r="B103" s="1016"/>
      <c r="C103" s="1016"/>
      <c r="D103" s="1016"/>
      <c r="E103" s="1016"/>
      <c r="F103" s="1016"/>
      <c r="G103" s="1016"/>
      <c r="H103" s="1016"/>
      <c r="I103" s="1016"/>
      <c r="J103" s="1016"/>
    </row>
    <row r="104" spans="1:10" ht="12" customHeight="1" x14ac:dyDescent="0.25">
      <c r="A104" s="996"/>
      <c r="B104" s="996"/>
      <c r="C104" s="996"/>
      <c r="D104" s="996"/>
      <c r="E104" s="996"/>
      <c r="F104" s="996"/>
      <c r="G104" s="996"/>
      <c r="H104" s="996"/>
      <c r="I104" s="996"/>
      <c r="J104" s="996"/>
    </row>
    <row r="105" spans="1:10" ht="12" customHeight="1" x14ac:dyDescent="0.25">
      <c r="A105" s="996"/>
      <c r="B105" s="996"/>
      <c r="C105" s="996"/>
      <c r="D105" s="996"/>
      <c r="E105" s="996"/>
      <c r="F105" s="996"/>
      <c r="G105" s="996"/>
      <c r="H105" s="996"/>
      <c r="I105" s="996"/>
      <c r="J105" s="996"/>
    </row>
    <row r="106" spans="1:10" ht="10.5" customHeight="1" x14ac:dyDescent="0.25">
      <c r="A106" s="996"/>
      <c r="B106" s="996"/>
      <c r="C106" s="996"/>
      <c r="D106" s="996"/>
      <c r="E106" s="996"/>
      <c r="F106" s="996"/>
      <c r="G106" s="996"/>
      <c r="H106" s="996"/>
      <c r="I106" s="996"/>
      <c r="J106" s="996"/>
    </row>
    <row r="107" spans="1:10" ht="12" customHeight="1" x14ac:dyDescent="0.25">
      <c r="A107" s="996" t="s">
        <v>1034</v>
      </c>
      <c r="B107" s="996"/>
      <c r="C107" s="996"/>
      <c r="D107" s="996"/>
      <c r="E107" s="996"/>
      <c r="F107" s="996"/>
      <c r="G107" s="996"/>
      <c r="H107" s="996"/>
      <c r="I107" s="996"/>
      <c r="J107" s="996"/>
    </row>
    <row r="108" spans="1:10" ht="9" customHeight="1" x14ac:dyDescent="0.25">
      <c r="A108" s="996"/>
      <c r="B108" s="996"/>
      <c r="C108" s="996"/>
      <c r="D108" s="996"/>
      <c r="E108" s="996"/>
      <c r="F108" s="996"/>
      <c r="G108" s="996"/>
      <c r="H108" s="996"/>
      <c r="I108" s="996"/>
      <c r="J108" s="996"/>
    </row>
    <row r="109" spans="1:10" ht="11.25" customHeight="1" x14ac:dyDescent="0.25">
      <c r="A109" s="1000" t="str">
        <f>A61</f>
        <v>c/  Includes from 100 to 200 wild Chinook captured each season near spawning grounds to be used as Indicator broodstock.</v>
      </c>
      <c r="B109" s="1000"/>
      <c r="C109" s="1000"/>
      <c r="D109" s="1000"/>
      <c r="E109" s="1000"/>
      <c r="F109" s="1000"/>
      <c r="G109" s="1000"/>
      <c r="H109" s="1000"/>
      <c r="I109" s="1000"/>
      <c r="J109" s="1000"/>
    </row>
    <row r="110" spans="1:10" ht="10.95" customHeight="1" x14ac:dyDescent="0.25">
      <c r="A110" s="1000" t="str">
        <f>A62</f>
        <v>d/  This is an integrated wild/hatchery program.  Brood stock are unmarked wild fish collected from river.</v>
      </c>
      <c r="B110" s="1000"/>
      <c r="C110" s="1000"/>
      <c r="D110" s="1000"/>
      <c r="E110" s="1000"/>
      <c r="F110" s="1000"/>
      <c r="G110" s="1000"/>
      <c r="H110" s="1000"/>
      <c r="I110" s="1000"/>
      <c r="J110" s="1000"/>
    </row>
    <row r="111" spans="1:10" ht="10.95" customHeight="1" x14ac:dyDescent="0.25">
      <c r="A111" s="63" t="str">
        <f>A63</f>
        <v>e/  Preliminary.</v>
      </c>
      <c r="B111" s="63"/>
      <c r="C111" s="63"/>
      <c r="D111" s="63"/>
      <c r="E111" s="63"/>
      <c r="F111" s="63"/>
      <c r="G111" s="63"/>
      <c r="H111" s="63"/>
      <c r="I111" s="63"/>
      <c r="J111" s="63"/>
    </row>
    <row r="112" spans="1:10" ht="10.5" customHeight="1" x14ac:dyDescent="0.25">
      <c r="A112" s="1000" t="str">
        <f>A64</f>
        <v>f/  Minimum. Terminal run managed at 40 percent exploitation rate of terminal run size.</v>
      </c>
      <c r="B112" s="1000"/>
      <c r="C112" s="1000"/>
      <c r="D112" s="1000"/>
      <c r="E112" s="1000"/>
      <c r="F112" s="1000"/>
      <c r="G112" s="1000"/>
      <c r="H112" s="1000"/>
      <c r="I112" s="1000"/>
      <c r="J112" s="1000"/>
    </row>
    <row r="113" spans="1:10" ht="12" customHeight="1" x14ac:dyDescent="0.25">
      <c r="A113" s="1000"/>
      <c r="B113" s="1000"/>
      <c r="C113" s="1000"/>
      <c r="D113" s="1000"/>
      <c r="E113" s="1000"/>
      <c r="F113" s="1000"/>
      <c r="G113" s="1000"/>
      <c r="H113" s="1000"/>
      <c r="I113" s="1000"/>
      <c r="J113" s="1000"/>
    </row>
  </sheetData>
  <customSheetViews>
    <customSheetView guid="{951E20F6-66AF-4739-924D-9C0B166AA065}" showPageBreaks="1" showGridLines="0" printArea="1" showRuler="0">
      <pane ySplit="4" topLeftCell="A14" activePane="bottomLeft" state="frozen"/>
      <selection pane="bottomLeft" activeCell="L56" sqref="L56"/>
      <pageMargins left="1" right="1" top="1" bottom="1" header="0.5" footer="0.5"/>
      <pageSetup orientation="landscape" r:id="rId1"/>
      <headerFooter alignWithMargins="0"/>
    </customSheetView>
    <customSheetView guid="{56968ECB-F4FE-477A-8A39-9E820F23F3B6}" showGridLines="0">
      <pane ySplit="4" topLeftCell="A113" activePane="bottomLeft" state="frozen"/>
      <selection pane="bottomLeft" activeCell="B5" sqref="B5:J39"/>
      <pageMargins left="1" right="1" top="1" bottom="1" header="0.5" footer="0.5"/>
      <pageSetup orientation="landscape" r:id="rId2"/>
      <headerFooter alignWithMargins="0"/>
    </customSheetView>
    <customSheetView guid="{8B1E0859-77EF-4DDB-A81F-104DBA348B31}" showPageBreaks="1" showGridLines="0" printArea="1">
      <pane ySplit="4" topLeftCell="A103" activePane="bottomLeft" state="frozen"/>
      <selection pane="bottomLeft" activeCell="A138" sqref="A106:J138"/>
      <pageMargins left="1" right="1" top="1" bottom="1" header="0.5" footer="0.5"/>
      <pageSetup orientation="landscape" r:id="rId3"/>
      <headerFooter alignWithMargins="0"/>
    </customSheetView>
    <customSheetView guid="{5AF37BD3-DE11-4EB0-B468-40F0C613EAAC}" showPageBreaks="1" showGridLines="0" showRuler="0">
      <pane ySplit="4" topLeftCell="A83" activePane="bottomLeft" state="frozen"/>
      <selection pane="bottomLeft" activeCell="A100" sqref="A100:K129"/>
      <rowBreaks count="4" manualBreakCount="4">
        <brk id="42" max="16383" man="1"/>
        <brk id="84" max="10" man="1"/>
        <brk id="129" max="16383" man="1"/>
        <brk id="174" max="16383" man="1"/>
      </rowBreaks>
      <pageMargins left="1" right="1" top="1" bottom="1" header="0.5" footer="0.5"/>
      <pageSetup scale="89"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D11" sqref="D11"/>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D11" sqref="D11"/>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G103" sqref="G103"/>
      <pageMargins left="1" right="1" top="1" bottom="1" header="0.5" footer="0.5"/>
      <pageSetup orientation="landscape" r:id="rId8"/>
      <headerFooter alignWithMargins="0"/>
    </customSheetView>
    <customSheetView guid="{BBF7E6D9-D6DC-4A8E-B6D8-078D86A9ABA9}" showPageBreaks="1" showGridLines="0" printArea="1" showRuler="0">
      <pane ySplit="4" topLeftCell="A96" activePane="bottomLeft" state="frozen"/>
      <selection pane="bottomLeft" activeCell="A102" sqref="A102:K130"/>
      <pageMargins left="1" right="1" top="1" bottom="1" header="0.5" footer="0.5"/>
      <pageSetup orientation="landscape" r:id="rId9"/>
      <headerFooter alignWithMargins="0"/>
    </customSheetView>
    <customSheetView guid="{CD5E8C7E-750A-46DA-942B-F5133C1E4099}" showPageBreaks="1" showGridLines="0" showRuler="0">
      <pane ySplit="4" topLeftCell="A96"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printArea="1" showRuler="0">
      <pane ySplit="4" topLeftCell="A105" activePane="bottomLeft" state="frozen"/>
      <selection pane="bottomLeft" activeCell="A106" sqref="A106:J138"/>
      <pageMargins left="1" right="1" top="1" bottom="1" header="0.5" footer="0.5"/>
      <pageSetup orientation="landscape" r:id="rId11"/>
      <headerFooter alignWithMargins="0"/>
    </customSheetView>
    <customSheetView guid="{803B97A9-0AF5-4FA4-9F0C-810C2BEAFCD3}" showPageBreaks="1" showGridLines="0" printArea="1" showRuler="0">
      <pane ySplit="4" topLeftCell="A103" activePane="bottomLeft" state="frozen"/>
      <selection pane="bottomLeft" activeCell="F119" sqref="F119"/>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19">
    <mergeCell ref="A1:J1"/>
    <mergeCell ref="H3:J3"/>
    <mergeCell ref="A55:J58"/>
    <mergeCell ref="A59:J60"/>
    <mergeCell ref="B2:D2"/>
    <mergeCell ref="C3:C4"/>
    <mergeCell ref="A112:J112"/>
    <mergeCell ref="A113:J113"/>
    <mergeCell ref="A61:J61"/>
    <mergeCell ref="A62:J62"/>
    <mergeCell ref="A64:J64"/>
    <mergeCell ref="A78:J78"/>
    <mergeCell ref="A103:J106"/>
    <mergeCell ref="A107:J108"/>
    <mergeCell ref="A109:J109"/>
    <mergeCell ref="A110:J110"/>
    <mergeCell ref="B79:D79"/>
    <mergeCell ref="C80:C81"/>
    <mergeCell ref="H80:J80"/>
  </mergeCells>
  <phoneticPr fontId="0" type="noConversion"/>
  <pageMargins left="1" right="1" top="1" bottom="1" header="0.5" footer="0.5"/>
  <pageSetup orientation="landscape" r:id="rId1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L108"/>
  <sheetViews>
    <sheetView showGridLines="0" zoomScale="115" zoomScaleNormal="115" workbookViewId="0">
      <pane ySplit="4" topLeftCell="A74" activePane="bottomLeft" state="frozen"/>
      <selection activeCell="R23" sqref="R23"/>
      <selection pane="bottomLeft" activeCell="N54" sqref="N54"/>
    </sheetView>
  </sheetViews>
  <sheetFormatPr defaultColWidth="9.109375" defaultRowHeight="12" customHeight="1" x14ac:dyDescent="0.2"/>
  <cols>
    <col min="1" max="1" width="10.44140625" style="63" customWidth="1"/>
    <col min="2" max="2" width="10.33203125" style="63" customWidth="1"/>
    <col min="3" max="3" width="10.6640625" style="63" customWidth="1"/>
    <col min="4" max="4" width="10.33203125" style="63" customWidth="1"/>
    <col min="5" max="5" width="1.6640625" style="63" customWidth="1"/>
    <col min="6" max="6" width="10.33203125" style="63" customWidth="1"/>
    <col min="7" max="7" width="10.88671875" style="63" customWidth="1"/>
    <col min="8" max="8" width="10.33203125" style="63" customWidth="1"/>
    <col min="9" max="9" width="1.6640625" style="63" customWidth="1"/>
    <col min="10" max="12" width="10.33203125" style="63" customWidth="1"/>
    <col min="13" max="13" width="8.33203125" style="63" bestFit="1" customWidth="1"/>
    <col min="14" max="16384" width="9.109375" style="123"/>
  </cols>
  <sheetData>
    <row r="1" spans="1:38" ht="12" customHeight="1" x14ac:dyDescent="0.2">
      <c r="A1" s="1075" t="s">
        <v>59</v>
      </c>
      <c r="B1" s="1075"/>
      <c r="C1" s="1075"/>
      <c r="D1" s="1075"/>
      <c r="E1" s="1075"/>
      <c r="F1" s="1075"/>
      <c r="G1" s="1075"/>
      <c r="H1" s="1075"/>
      <c r="I1" s="1075"/>
      <c r="J1" s="1075"/>
      <c r="K1" s="1075"/>
      <c r="L1" s="1075"/>
      <c r="M1" s="1075"/>
    </row>
    <row r="2" spans="1:38" ht="12" customHeight="1" x14ac:dyDescent="0.25">
      <c r="A2" s="53"/>
      <c r="B2" s="1027" t="s">
        <v>116</v>
      </c>
      <c r="C2" s="1027"/>
      <c r="D2" s="1027"/>
      <c r="E2" s="4"/>
      <c r="F2" s="123"/>
      <c r="I2" s="4"/>
      <c r="J2" s="123"/>
      <c r="AG2"/>
      <c r="AH2"/>
      <c r="AI2"/>
      <c r="AJ2"/>
      <c r="AK2"/>
      <c r="AL2"/>
    </row>
    <row r="3" spans="1:38" ht="12" customHeight="1" x14ac:dyDescent="0.25">
      <c r="A3" s="1009" t="s">
        <v>171</v>
      </c>
      <c r="B3" s="392"/>
      <c r="C3" s="1033" t="s">
        <v>164</v>
      </c>
      <c r="D3" s="392"/>
      <c r="E3" s="4"/>
      <c r="F3" s="1109" t="s">
        <v>360</v>
      </c>
      <c r="G3" s="1109"/>
      <c r="H3" s="1109"/>
      <c r="I3" s="1"/>
      <c r="J3" s="1109" t="s">
        <v>90</v>
      </c>
      <c r="K3" s="1109"/>
      <c r="L3" s="1109"/>
      <c r="M3" s="1109"/>
      <c r="AG3"/>
      <c r="AH3"/>
      <c r="AI3"/>
      <c r="AJ3"/>
      <c r="AK3"/>
      <c r="AL3"/>
    </row>
    <row r="4" spans="1:38" ht="12" customHeight="1" x14ac:dyDescent="0.2">
      <c r="A4" s="1029"/>
      <c r="B4" s="388" t="s">
        <v>95</v>
      </c>
      <c r="C4" s="1032"/>
      <c r="D4" s="388" t="s">
        <v>118</v>
      </c>
      <c r="E4" s="388"/>
      <c r="F4" s="2" t="s">
        <v>215</v>
      </c>
      <c r="G4" s="2" t="s">
        <v>113</v>
      </c>
      <c r="H4" s="388" t="s">
        <v>214</v>
      </c>
      <c r="I4" s="388"/>
      <c r="J4" s="2" t="s">
        <v>215</v>
      </c>
      <c r="K4" s="388" t="s">
        <v>113</v>
      </c>
      <c r="L4" s="388" t="s">
        <v>214</v>
      </c>
      <c r="M4" s="388" t="s">
        <v>361</v>
      </c>
    </row>
    <row r="5" spans="1:38" ht="12" customHeight="1" x14ac:dyDescent="0.2">
      <c r="A5" s="90">
        <v>1976</v>
      </c>
      <c r="B5" s="144">
        <v>2900</v>
      </c>
      <c r="C5" s="144" t="s">
        <v>304</v>
      </c>
      <c r="D5" s="144">
        <v>100</v>
      </c>
      <c r="E5" s="61"/>
      <c r="F5" s="144">
        <v>1200</v>
      </c>
      <c r="G5" s="144" t="s">
        <v>185</v>
      </c>
      <c r="H5" s="144">
        <v>100</v>
      </c>
      <c r="I5" s="144"/>
      <c r="J5" s="144">
        <v>4100</v>
      </c>
      <c r="K5" s="144" t="s">
        <v>185</v>
      </c>
      <c r="L5" s="144">
        <v>300</v>
      </c>
      <c r="M5" s="144">
        <v>4400</v>
      </c>
    </row>
    <row r="6" spans="1:38" ht="12" customHeight="1" x14ac:dyDescent="0.2">
      <c r="A6" s="90">
        <v>1977</v>
      </c>
      <c r="B6" s="144">
        <v>1000</v>
      </c>
      <c r="C6" s="144" t="s">
        <v>304</v>
      </c>
      <c r="D6" s="144">
        <v>100</v>
      </c>
      <c r="E6" s="61"/>
      <c r="F6" s="144">
        <v>1900</v>
      </c>
      <c r="G6" s="144" t="s">
        <v>185</v>
      </c>
      <c r="H6" s="144">
        <v>300</v>
      </c>
      <c r="I6" s="144"/>
      <c r="J6" s="144">
        <v>2600</v>
      </c>
      <c r="K6" s="144" t="s">
        <v>185</v>
      </c>
      <c r="L6" s="144">
        <v>500</v>
      </c>
      <c r="M6" s="144">
        <v>3100</v>
      </c>
    </row>
    <row r="7" spans="1:38" ht="12" customHeight="1" x14ac:dyDescent="0.2">
      <c r="A7" s="90">
        <v>1978</v>
      </c>
      <c r="B7" s="144">
        <v>2400</v>
      </c>
      <c r="C7" s="144" t="s">
        <v>304</v>
      </c>
      <c r="D7" s="144">
        <v>100</v>
      </c>
      <c r="E7" s="61"/>
      <c r="F7" s="144">
        <v>2700</v>
      </c>
      <c r="G7" s="144" t="s">
        <v>185</v>
      </c>
      <c r="H7" s="144">
        <v>600</v>
      </c>
      <c r="I7" s="144"/>
      <c r="J7" s="144">
        <v>4100</v>
      </c>
      <c r="K7" s="144" t="s">
        <v>185</v>
      </c>
      <c r="L7" s="144">
        <v>900</v>
      </c>
      <c r="M7" s="144">
        <v>5000</v>
      </c>
    </row>
    <row r="8" spans="1:38" ht="12" customHeight="1" x14ac:dyDescent="0.2">
      <c r="A8" s="90">
        <v>1979</v>
      </c>
      <c r="B8" s="144">
        <v>2700</v>
      </c>
      <c r="C8" s="144">
        <v>100</v>
      </c>
      <c r="D8" s="144">
        <v>200</v>
      </c>
      <c r="E8" s="61"/>
      <c r="F8" s="144">
        <v>6800</v>
      </c>
      <c r="G8" s="144" t="s">
        <v>185</v>
      </c>
      <c r="H8" s="144">
        <v>1600</v>
      </c>
      <c r="I8" s="144"/>
      <c r="J8" s="144">
        <v>8700</v>
      </c>
      <c r="K8" s="144" t="s">
        <v>185</v>
      </c>
      <c r="L8" s="144">
        <v>2100</v>
      </c>
      <c r="M8" s="144">
        <v>10800</v>
      </c>
    </row>
    <row r="9" spans="1:38" ht="12" customHeight="1" x14ac:dyDescent="0.2">
      <c r="A9" s="90">
        <v>1980</v>
      </c>
      <c r="B9" s="144">
        <v>3200</v>
      </c>
      <c r="C9" s="144">
        <v>20</v>
      </c>
      <c r="D9" s="144">
        <v>200</v>
      </c>
      <c r="E9" s="61"/>
      <c r="F9" s="144">
        <v>4700</v>
      </c>
      <c r="G9" s="144" t="s">
        <v>185</v>
      </c>
      <c r="H9" s="144">
        <v>2400</v>
      </c>
      <c r="I9" s="144"/>
      <c r="J9" s="144">
        <v>6000</v>
      </c>
      <c r="K9" s="144" t="s">
        <v>185</v>
      </c>
      <c r="L9" s="144">
        <v>4400</v>
      </c>
      <c r="M9" s="144">
        <v>10400</v>
      </c>
    </row>
    <row r="10" spans="1:38" ht="12" customHeight="1" x14ac:dyDescent="0.2">
      <c r="A10" s="90">
        <v>1981</v>
      </c>
      <c r="B10" s="144">
        <v>4200</v>
      </c>
      <c r="C10" s="144" t="s">
        <v>304</v>
      </c>
      <c r="D10" s="144">
        <v>200</v>
      </c>
      <c r="E10" s="61"/>
      <c r="F10" s="144">
        <v>4800</v>
      </c>
      <c r="G10" s="144" t="s">
        <v>185</v>
      </c>
      <c r="H10" s="144">
        <v>2400</v>
      </c>
      <c r="I10" s="144"/>
      <c r="J10" s="144">
        <v>6100</v>
      </c>
      <c r="K10" s="144" t="s">
        <v>185</v>
      </c>
      <c r="L10" s="144">
        <v>4500</v>
      </c>
      <c r="M10" s="144">
        <v>10600</v>
      </c>
    </row>
    <row r="11" spans="1:38" ht="12" customHeight="1" x14ac:dyDescent="0.2">
      <c r="A11" s="90">
        <v>1982</v>
      </c>
      <c r="B11" s="144">
        <v>1610</v>
      </c>
      <c r="C11" s="144" t="s">
        <v>304</v>
      </c>
      <c r="D11" s="144">
        <v>100</v>
      </c>
      <c r="E11" s="61"/>
      <c r="F11" s="144">
        <v>7000</v>
      </c>
      <c r="G11" s="144" t="s">
        <v>185</v>
      </c>
      <c r="H11" s="144">
        <v>4500</v>
      </c>
      <c r="I11" s="144"/>
      <c r="J11" s="144">
        <v>7800</v>
      </c>
      <c r="K11" s="144" t="s">
        <v>185</v>
      </c>
      <c r="L11" s="144">
        <v>5400</v>
      </c>
      <c r="M11" s="144">
        <v>13200</v>
      </c>
    </row>
    <row r="12" spans="1:38" ht="12" customHeight="1" x14ac:dyDescent="0.2">
      <c r="A12" s="90">
        <v>1983</v>
      </c>
      <c r="B12" s="144">
        <v>1017</v>
      </c>
      <c r="C12" s="144">
        <v>20</v>
      </c>
      <c r="D12" s="144">
        <v>20</v>
      </c>
      <c r="E12" s="61"/>
      <c r="F12" s="144">
        <v>2282</v>
      </c>
      <c r="G12" s="144" t="s">
        <v>185</v>
      </c>
      <c r="H12" s="144">
        <v>1100</v>
      </c>
      <c r="I12" s="144"/>
      <c r="J12" s="144">
        <v>2438</v>
      </c>
      <c r="K12" s="144" t="s">
        <v>185</v>
      </c>
      <c r="L12" s="144">
        <v>1800</v>
      </c>
      <c r="M12" s="144">
        <v>4238</v>
      </c>
    </row>
    <row r="13" spans="1:38" ht="12" customHeight="1" x14ac:dyDescent="0.2">
      <c r="A13" s="90">
        <v>1984</v>
      </c>
      <c r="B13" s="144">
        <v>1314</v>
      </c>
      <c r="C13" s="144">
        <v>20</v>
      </c>
      <c r="D13" s="144">
        <v>20</v>
      </c>
      <c r="E13" s="61"/>
      <c r="F13" s="144">
        <v>9217</v>
      </c>
      <c r="G13" s="144" t="s">
        <v>185</v>
      </c>
      <c r="H13" s="144">
        <v>4042</v>
      </c>
      <c r="I13" s="144"/>
      <c r="J13" s="144">
        <v>9748</v>
      </c>
      <c r="K13" s="144" t="s">
        <v>185</v>
      </c>
      <c r="L13" s="144">
        <v>4400</v>
      </c>
      <c r="M13" s="144">
        <v>14148</v>
      </c>
    </row>
    <row r="14" spans="1:38" ht="12" customHeight="1" x14ac:dyDescent="0.2">
      <c r="A14" s="90">
        <v>1985</v>
      </c>
      <c r="B14" s="144">
        <v>3782</v>
      </c>
      <c r="C14" s="144">
        <v>20</v>
      </c>
      <c r="D14" s="144">
        <v>180</v>
      </c>
      <c r="E14" s="61"/>
      <c r="F14" s="144">
        <v>4001</v>
      </c>
      <c r="G14" s="144" t="s">
        <v>185</v>
      </c>
      <c r="H14" s="144">
        <v>1228</v>
      </c>
      <c r="I14" s="144"/>
      <c r="J14" s="144">
        <v>5969</v>
      </c>
      <c r="K14" s="144" t="s">
        <v>185</v>
      </c>
      <c r="L14" s="144">
        <v>2868</v>
      </c>
      <c r="M14" s="144">
        <v>8837</v>
      </c>
    </row>
    <row r="15" spans="1:38" ht="12" customHeight="1" x14ac:dyDescent="0.2">
      <c r="A15" s="90">
        <v>1986</v>
      </c>
      <c r="B15" s="144">
        <v>9885</v>
      </c>
      <c r="C15" s="144">
        <v>20</v>
      </c>
      <c r="D15" s="144">
        <v>49</v>
      </c>
      <c r="E15" s="61"/>
      <c r="F15" s="144">
        <v>5160</v>
      </c>
      <c r="G15" s="144" t="s">
        <v>185</v>
      </c>
      <c r="H15" s="144">
        <v>3803</v>
      </c>
      <c r="I15" s="144"/>
      <c r="J15" s="144">
        <v>5814</v>
      </c>
      <c r="K15" s="144" t="s">
        <v>185</v>
      </c>
      <c r="L15" s="144">
        <v>11582</v>
      </c>
      <c r="M15" s="144">
        <v>17396</v>
      </c>
    </row>
    <row r="16" spans="1:38" ht="12" customHeight="1" x14ac:dyDescent="0.2">
      <c r="A16" s="90">
        <v>1987</v>
      </c>
      <c r="B16" s="144">
        <v>12413</v>
      </c>
      <c r="C16" s="144">
        <v>20</v>
      </c>
      <c r="D16" s="144">
        <v>140</v>
      </c>
      <c r="E16" s="61"/>
      <c r="F16" s="144">
        <v>4760</v>
      </c>
      <c r="G16" s="144" t="s">
        <v>185</v>
      </c>
      <c r="H16" s="144">
        <v>2378</v>
      </c>
      <c r="I16" s="144"/>
      <c r="J16" s="144">
        <v>8896</v>
      </c>
      <c r="K16" s="144" t="s">
        <v>185</v>
      </c>
      <c r="L16" s="144">
        <v>9740</v>
      </c>
      <c r="M16" s="144">
        <v>18636</v>
      </c>
    </row>
    <row r="17" spans="1:13" ht="12" customHeight="1" x14ac:dyDescent="0.2">
      <c r="A17" s="90">
        <v>1988</v>
      </c>
      <c r="B17" s="144">
        <v>5400</v>
      </c>
      <c r="C17" s="144">
        <v>20</v>
      </c>
      <c r="D17" s="144">
        <v>254.50180072028812</v>
      </c>
      <c r="E17" s="61"/>
      <c r="F17" s="144">
        <v>4288</v>
      </c>
      <c r="G17" s="144">
        <v>650</v>
      </c>
      <c r="H17" s="144">
        <v>6228</v>
      </c>
      <c r="I17" s="144"/>
      <c r="J17" s="144">
        <v>4437.4378850838229</v>
      </c>
      <c r="K17" s="144">
        <v>1135</v>
      </c>
      <c r="L17" s="144">
        <v>10743</v>
      </c>
      <c r="M17" s="144">
        <v>16315.437885083822</v>
      </c>
    </row>
    <row r="18" spans="1:13" ht="12" customHeight="1" x14ac:dyDescent="0.2">
      <c r="A18" s="90">
        <v>1989</v>
      </c>
      <c r="B18" s="144">
        <v>5900</v>
      </c>
      <c r="C18" s="144">
        <v>20</v>
      </c>
      <c r="D18" s="144">
        <v>247.29891956782714</v>
      </c>
      <c r="E18" s="61"/>
      <c r="F18" s="144">
        <v>4501</v>
      </c>
      <c r="G18" s="144">
        <v>693</v>
      </c>
      <c r="H18" s="144">
        <v>1968</v>
      </c>
      <c r="I18" s="144"/>
      <c r="J18" s="144">
        <v>5440.1193288604172</v>
      </c>
      <c r="K18" s="144">
        <v>871</v>
      </c>
      <c r="L18" s="144">
        <v>6854</v>
      </c>
      <c r="M18" s="144">
        <v>13165.119328860417</v>
      </c>
    </row>
    <row r="19" spans="1:13" ht="12" customHeight="1" x14ac:dyDescent="0.2">
      <c r="A19" s="90">
        <v>1990</v>
      </c>
      <c r="B19" s="144">
        <v>8675</v>
      </c>
      <c r="C19" s="144">
        <v>10</v>
      </c>
      <c r="D19" s="144">
        <v>513.80552220888353</v>
      </c>
      <c r="E19" s="61"/>
      <c r="F19" s="144">
        <v>5422</v>
      </c>
      <c r="G19" s="144">
        <v>1646</v>
      </c>
      <c r="H19" s="144">
        <v>4123</v>
      </c>
      <c r="I19" s="144"/>
      <c r="J19" s="144">
        <v>7127</v>
      </c>
      <c r="K19" s="144">
        <v>3469</v>
      </c>
      <c r="L19" s="144">
        <v>9505</v>
      </c>
      <c r="M19" s="144">
        <v>20101</v>
      </c>
    </row>
    <row r="20" spans="1:13" ht="12" customHeight="1" x14ac:dyDescent="0.2">
      <c r="A20" s="53" t="s">
        <v>412</v>
      </c>
      <c r="B20" s="144">
        <v>10345</v>
      </c>
      <c r="C20" s="144">
        <v>20</v>
      </c>
      <c r="D20" s="144">
        <v>638</v>
      </c>
      <c r="E20" s="61"/>
      <c r="F20" s="144">
        <v>6525</v>
      </c>
      <c r="G20" s="144" t="s">
        <v>31</v>
      </c>
      <c r="H20" s="144">
        <v>4132</v>
      </c>
      <c r="I20" s="144"/>
      <c r="J20" s="144">
        <v>9553.059809931563</v>
      </c>
      <c r="K20" s="144" t="s">
        <v>31</v>
      </c>
      <c r="L20" s="144">
        <v>12431</v>
      </c>
      <c r="M20" s="144">
        <v>21984.059809931561</v>
      </c>
    </row>
    <row r="21" spans="1:13" ht="12" customHeight="1" x14ac:dyDescent="0.2">
      <c r="A21" s="53">
        <v>1992</v>
      </c>
      <c r="B21" s="144">
        <v>2054</v>
      </c>
      <c r="C21" s="144">
        <v>181</v>
      </c>
      <c r="D21" s="144">
        <v>302</v>
      </c>
      <c r="E21" s="61"/>
      <c r="F21" s="144">
        <v>6261</v>
      </c>
      <c r="G21" s="144">
        <v>966</v>
      </c>
      <c r="H21" s="144">
        <v>1357</v>
      </c>
      <c r="I21" s="144"/>
      <c r="J21" s="144">
        <v>6895</v>
      </c>
      <c r="K21" s="144">
        <v>1046</v>
      </c>
      <c r="L21" s="144">
        <v>2962</v>
      </c>
      <c r="M21" s="144">
        <v>10903</v>
      </c>
    </row>
    <row r="22" spans="1:13" ht="12" customHeight="1" x14ac:dyDescent="0.2">
      <c r="A22" s="53">
        <v>1993</v>
      </c>
      <c r="B22" s="144">
        <v>3869</v>
      </c>
      <c r="C22" s="144">
        <v>383</v>
      </c>
      <c r="D22" s="144">
        <v>306</v>
      </c>
      <c r="E22" s="61"/>
      <c r="F22" s="144">
        <v>4998</v>
      </c>
      <c r="G22" s="144">
        <v>2239</v>
      </c>
      <c r="H22" s="144">
        <v>5928</v>
      </c>
      <c r="I22" s="144"/>
      <c r="J22" s="144">
        <v>5318</v>
      </c>
      <c r="K22" s="144">
        <v>2548</v>
      </c>
      <c r="L22" s="144">
        <v>9541</v>
      </c>
      <c r="M22" s="144">
        <v>17404</v>
      </c>
    </row>
    <row r="23" spans="1:13" ht="12" customHeight="1" x14ac:dyDescent="0.2">
      <c r="A23" s="53">
        <v>1994</v>
      </c>
      <c r="B23" s="144">
        <v>1612</v>
      </c>
      <c r="C23" s="144">
        <v>161</v>
      </c>
      <c r="D23" s="144">
        <v>18</v>
      </c>
      <c r="E23" s="61"/>
      <c r="F23" s="144">
        <v>1108</v>
      </c>
      <c r="G23" s="144">
        <v>92</v>
      </c>
      <c r="H23" s="144">
        <v>2903</v>
      </c>
      <c r="I23" s="144"/>
      <c r="J23" s="144">
        <v>1233.8059701492537</v>
      </c>
      <c r="K23" s="144">
        <v>137</v>
      </c>
      <c r="L23" s="144">
        <v>3736</v>
      </c>
      <c r="M23" s="144">
        <v>5107</v>
      </c>
    </row>
    <row r="24" spans="1:13" ht="12" customHeight="1" x14ac:dyDescent="0.2">
      <c r="A24" s="53">
        <v>1995</v>
      </c>
      <c r="B24" s="144">
        <v>4221</v>
      </c>
      <c r="C24" s="144">
        <v>312</v>
      </c>
      <c r="D24" s="144">
        <v>103</v>
      </c>
      <c r="E24" s="61"/>
      <c r="F24" s="144">
        <v>5831</v>
      </c>
      <c r="G24" s="144">
        <v>803</v>
      </c>
      <c r="H24" s="144">
        <v>2954</v>
      </c>
      <c r="I24" s="144"/>
      <c r="J24" s="144">
        <v>6903</v>
      </c>
      <c r="K24" s="144">
        <v>943</v>
      </c>
      <c r="L24" s="144">
        <v>5972</v>
      </c>
      <c r="M24" s="144">
        <v>13818</v>
      </c>
    </row>
    <row r="25" spans="1:13" ht="12" customHeight="1" x14ac:dyDescent="0.2">
      <c r="A25" s="53">
        <v>1996</v>
      </c>
      <c r="B25" s="144">
        <v>16024</v>
      </c>
      <c r="C25" s="144">
        <v>1044</v>
      </c>
      <c r="D25" s="144">
        <v>279</v>
      </c>
      <c r="E25" s="61"/>
      <c r="F25" s="144">
        <v>8991</v>
      </c>
      <c r="G25" s="144">
        <v>3576</v>
      </c>
      <c r="H25" s="144">
        <v>5189</v>
      </c>
      <c r="I25" s="144"/>
      <c r="J25" s="144">
        <v>10814</v>
      </c>
      <c r="K25" s="144">
        <v>4493</v>
      </c>
      <c r="L25" s="144">
        <v>13024</v>
      </c>
      <c r="M25" s="144">
        <v>28331</v>
      </c>
    </row>
    <row r="26" spans="1:13" ht="12" customHeight="1" x14ac:dyDescent="0.2">
      <c r="A26" s="53" t="s">
        <v>743</v>
      </c>
      <c r="B26" s="144">
        <v>3090</v>
      </c>
      <c r="C26" s="144">
        <v>227</v>
      </c>
      <c r="D26" s="144">
        <v>106</v>
      </c>
      <c r="E26" s="61"/>
      <c r="F26" s="144">
        <v>1499</v>
      </c>
      <c r="G26" s="144">
        <v>213</v>
      </c>
      <c r="H26" s="144">
        <v>2137</v>
      </c>
      <c r="I26" s="144"/>
      <c r="J26" s="144">
        <v>1983</v>
      </c>
      <c r="K26" s="144" t="s">
        <v>31</v>
      </c>
      <c r="L26" s="144">
        <v>5028</v>
      </c>
      <c r="M26" s="144">
        <v>7011</v>
      </c>
    </row>
    <row r="27" spans="1:13" ht="12" customHeight="1" x14ac:dyDescent="0.2">
      <c r="A27" s="53">
        <v>1998</v>
      </c>
      <c r="B27" s="144">
        <v>7421</v>
      </c>
      <c r="C27" s="144">
        <v>507</v>
      </c>
      <c r="D27" s="144">
        <v>135</v>
      </c>
      <c r="E27" s="61"/>
      <c r="F27" s="144">
        <v>4128</v>
      </c>
      <c r="G27" s="144">
        <v>1387</v>
      </c>
      <c r="H27" s="144">
        <v>3503</v>
      </c>
      <c r="I27" s="144"/>
      <c r="J27" s="144">
        <v>4645</v>
      </c>
      <c r="K27" s="144">
        <v>1528</v>
      </c>
      <c r="L27" s="144">
        <v>9730</v>
      </c>
      <c r="M27" s="144">
        <v>15903</v>
      </c>
    </row>
    <row r="28" spans="1:13" ht="12" customHeight="1" x14ac:dyDescent="0.2">
      <c r="A28" s="53">
        <v>1999</v>
      </c>
      <c r="B28" s="144">
        <v>3974</v>
      </c>
      <c r="C28" s="144">
        <v>326</v>
      </c>
      <c r="D28" s="144">
        <v>120</v>
      </c>
      <c r="E28" s="61"/>
      <c r="F28" s="144">
        <v>4794</v>
      </c>
      <c r="G28" s="144">
        <v>519</v>
      </c>
      <c r="H28" s="144">
        <v>3551</v>
      </c>
      <c r="I28" s="144"/>
      <c r="J28" s="144">
        <v>5073</v>
      </c>
      <c r="K28" s="144">
        <v>530</v>
      </c>
      <c r="L28" s="144">
        <v>7394</v>
      </c>
      <c r="M28" s="144">
        <v>12996</v>
      </c>
    </row>
    <row r="29" spans="1:13" ht="12" customHeight="1" x14ac:dyDescent="0.2">
      <c r="A29" s="53">
        <v>2000</v>
      </c>
      <c r="B29" s="144">
        <v>5063</v>
      </c>
      <c r="C29" s="144">
        <v>441</v>
      </c>
      <c r="D29" s="144">
        <v>223</v>
      </c>
      <c r="E29" s="61"/>
      <c r="F29" s="144">
        <v>8097</v>
      </c>
      <c r="G29" s="144">
        <v>682</v>
      </c>
      <c r="H29" s="144">
        <v>3834</v>
      </c>
      <c r="I29" s="144"/>
      <c r="J29" s="144">
        <v>8699</v>
      </c>
      <c r="K29" s="144">
        <v>702</v>
      </c>
      <c r="L29" s="144">
        <v>7302</v>
      </c>
      <c r="M29" s="144">
        <v>16703</v>
      </c>
    </row>
    <row r="30" spans="1:13" ht="12" customHeight="1" x14ac:dyDescent="0.2">
      <c r="A30" s="53">
        <v>2001</v>
      </c>
      <c r="B30" s="144">
        <v>13648</v>
      </c>
      <c r="C30" s="144">
        <v>1047</v>
      </c>
      <c r="D30" s="144">
        <v>1554</v>
      </c>
      <c r="E30" s="61"/>
      <c r="F30" s="144">
        <v>23890</v>
      </c>
      <c r="G30" s="144">
        <v>1080</v>
      </c>
      <c r="H30" s="144">
        <v>6491</v>
      </c>
      <c r="I30" s="144"/>
      <c r="J30" s="144">
        <v>29042</v>
      </c>
      <c r="K30" s="144">
        <v>2233</v>
      </c>
      <c r="L30" s="144">
        <v>14084</v>
      </c>
      <c r="M30" s="144">
        <v>45359</v>
      </c>
    </row>
    <row r="31" spans="1:13" ht="12" customHeight="1" x14ac:dyDescent="0.2">
      <c r="A31" s="53">
        <v>2002</v>
      </c>
      <c r="B31" s="144">
        <v>23686</v>
      </c>
      <c r="C31" s="144">
        <v>1346</v>
      </c>
      <c r="D31" s="144">
        <v>399</v>
      </c>
      <c r="E31" s="61"/>
      <c r="F31" s="144">
        <v>13968</v>
      </c>
      <c r="G31" s="144">
        <v>1065</v>
      </c>
      <c r="H31" s="144">
        <v>2240</v>
      </c>
      <c r="I31" s="144"/>
      <c r="J31" s="144">
        <v>16855</v>
      </c>
      <c r="K31" s="144">
        <v>1327</v>
      </c>
      <c r="L31" s="144">
        <v>22589</v>
      </c>
      <c r="M31" s="144">
        <v>40771</v>
      </c>
    </row>
    <row r="32" spans="1:13" ht="12" customHeight="1" x14ac:dyDescent="0.2">
      <c r="A32" s="53">
        <v>2003</v>
      </c>
      <c r="B32" s="144">
        <v>12707</v>
      </c>
      <c r="C32" s="144">
        <v>907</v>
      </c>
      <c r="D32" s="144">
        <v>743</v>
      </c>
      <c r="E32" s="61"/>
      <c r="F32" s="144">
        <v>9846</v>
      </c>
      <c r="G32" s="144">
        <v>1081</v>
      </c>
      <c r="H32" s="144">
        <v>7002</v>
      </c>
      <c r="I32" s="144"/>
      <c r="J32" s="144">
        <v>13428</v>
      </c>
      <c r="K32" s="144">
        <v>1286</v>
      </c>
      <c r="L32" s="144">
        <v>15550</v>
      </c>
      <c r="M32" s="144">
        <v>30266</v>
      </c>
    </row>
    <row r="33" spans="1:13" ht="12" customHeight="1" x14ac:dyDescent="0.2">
      <c r="A33" s="53" t="s">
        <v>52</v>
      </c>
      <c r="B33" s="144">
        <v>8169</v>
      </c>
      <c r="C33" s="144">
        <v>607</v>
      </c>
      <c r="D33" s="144">
        <v>1139</v>
      </c>
      <c r="E33" s="61"/>
      <c r="F33" s="144">
        <v>7484</v>
      </c>
      <c r="G33" s="144">
        <v>1225</v>
      </c>
      <c r="H33" s="144">
        <v>3985</v>
      </c>
      <c r="I33" s="144"/>
      <c r="J33" s="144">
        <v>9530</v>
      </c>
      <c r="K33" s="144">
        <v>1459</v>
      </c>
      <c r="L33" s="144">
        <v>10956</v>
      </c>
      <c r="M33" s="144">
        <v>21945</v>
      </c>
    </row>
    <row r="34" spans="1:13" ht="12" customHeight="1" x14ac:dyDescent="0.2">
      <c r="A34" s="53" t="s">
        <v>153</v>
      </c>
      <c r="B34" s="144">
        <v>21306</v>
      </c>
      <c r="C34" s="144">
        <v>1311</v>
      </c>
      <c r="D34" s="144">
        <v>873</v>
      </c>
      <c r="E34" s="61"/>
      <c r="F34" s="144">
        <v>6539</v>
      </c>
      <c r="G34" s="144">
        <v>432</v>
      </c>
      <c r="H34" s="144">
        <v>7843</v>
      </c>
      <c r="I34" s="144"/>
      <c r="J34" s="144">
        <v>9758</v>
      </c>
      <c r="K34" s="144">
        <v>537</v>
      </c>
      <c r="L34" s="144">
        <v>26794</v>
      </c>
      <c r="M34" s="144">
        <v>37090</v>
      </c>
    </row>
    <row r="35" spans="1:13" ht="12" customHeight="1" x14ac:dyDescent="0.2">
      <c r="A35" s="53" t="s">
        <v>286</v>
      </c>
      <c r="B35" s="144">
        <v>6233</v>
      </c>
      <c r="C35" s="144">
        <v>312</v>
      </c>
      <c r="D35" s="61">
        <v>46</v>
      </c>
      <c r="E35" s="61"/>
      <c r="F35" s="144">
        <v>5612</v>
      </c>
      <c r="G35" s="130">
        <v>0</v>
      </c>
      <c r="H35" s="144">
        <v>2946</v>
      </c>
      <c r="I35" s="144" t="s">
        <v>304</v>
      </c>
      <c r="J35" s="144">
        <v>6400</v>
      </c>
      <c r="K35" s="130">
        <v>0</v>
      </c>
      <c r="L35" s="144">
        <v>7100</v>
      </c>
      <c r="M35" s="144">
        <v>13500</v>
      </c>
    </row>
    <row r="36" spans="1:13" ht="12" customHeight="1" x14ac:dyDescent="0.2">
      <c r="A36" s="53">
        <v>2007</v>
      </c>
      <c r="B36" s="144">
        <v>2261</v>
      </c>
      <c r="C36" s="144">
        <v>187</v>
      </c>
      <c r="D36" s="144">
        <v>153</v>
      </c>
      <c r="E36" s="61" t="s">
        <v>304</v>
      </c>
      <c r="F36" s="144">
        <v>4600</v>
      </c>
      <c r="G36" s="131">
        <v>0</v>
      </c>
      <c r="H36" s="144">
        <v>1954</v>
      </c>
      <c r="I36" s="144"/>
      <c r="J36" s="144">
        <v>6003</v>
      </c>
      <c r="K36" s="131">
        <v>0</v>
      </c>
      <c r="L36" s="144">
        <v>2901</v>
      </c>
      <c r="M36" s="144">
        <v>8905</v>
      </c>
    </row>
    <row r="37" spans="1:13" ht="12" customHeight="1" x14ac:dyDescent="0.2">
      <c r="A37" s="53">
        <v>2008</v>
      </c>
      <c r="B37" s="144">
        <v>4738</v>
      </c>
      <c r="C37" s="144">
        <v>359</v>
      </c>
      <c r="D37" s="144">
        <v>563</v>
      </c>
      <c r="E37" s="61" t="s">
        <v>304</v>
      </c>
      <c r="F37" s="144">
        <v>4629</v>
      </c>
      <c r="G37" s="131">
        <v>0</v>
      </c>
      <c r="H37" s="144">
        <v>3461</v>
      </c>
      <c r="I37" s="144"/>
      <c r="J37" s="144">
        <v>6282</v>
      </c>
      <c r="K37" s="131">
        <v>0</v>
      </c>
      <c r="L37" s="144">
        <v>5929</v>
      </c>
      <c r="M37" s="144">
        <v>12211</v>
      </c>
    </row>
    <row r="38" spans="1:13" ht="12" customHeight="1" x14ac:dyDescent="0.2">
      <c r="A38" s="53">
        <v>2009</v>
      </c>
      <c r="B38" s="144">
        <v>25004</v>
      </c>
      <c r="C38" s="144">
        <v>1677</v>
      </c>
      <c r="D38" s="144">
        <v>865</v>
      </c>
      <c r="E38" s="61" t="s">
        <v>304</v>
      </c>
      <c r="F38" s="144">
        <v>9204</v>
      </c>
      <c r="G38" s="131">
        <v>0</v>
      </c>
      <c r="H38" s="144">
        <v>14151</v>
      </c>
      <c r="I38" s="144"/>
      <c r="J38" s="144">
        <v>16557</v>
      </c>
      <c r="K38" s="131">
        <v>0</v>
      </c>
      <c r="L38" s="144">
        <v>30511</v>
      </c>
      <c r="M38" s="144">
        <v>47068</v>
      </c>
    </row>
    <row r="39" spans="1:13" ht="12" customHeight="1" x14ac:dyDescent="0.2">
      <c r="A39" s="53">
        <v>2010</v>
      </c>
      <c r="B39" s="144">
        <v>21138</v>
      </c>
      <c r="C39" s="144">
        <v>1415</v>
      </c>
      <c r="D39" s="144">
        <v>957</v>
      </c>
      <c r="E39" s="61" t="s">
        <v>304</v>
      </c>
      <c r="F39" s="144">
        <v>11261</v>
      </c>
      <c r="G39" s="131">
        <v>0</v>
      </c>
      <c r="H39" s="144">
        <v>10326</v>
      </c>
      <c r="I39" s="144"/>
      <c r="J39" s="144">
        <v>18154</v>
      </c>
      <c r="K39" s="131">
        <v>0</v>
      </c>
      <c r="L39" s="144">
        <v>21676</v>
      </c>
      <c r="M39" s="144">
        <v>39830</v>
      </c>
    </row>
    <row r="40" spans="1:13" ht="12" customHeight="1" x14ac:dyDescent="0.2">
      <c r="A40" s="53">
        <v>2011</v>
      </c>
      <c r="B40" s="144">
        <v>16641</v>
      </c>
      <c r="C40" s="144">
        <v>1229</v>
      </c>
      <c r="D40" s="144">
        <v>1491</v>
      </c>
      <c r="E40" s="61" t="s">
        <v>304</v>
      </c>
      <c r="F40" s="144">
        <v>8588</v>
      </c>
      <c r="G40" s="131">
        <v>0</v>
      </c>
      <c r="H40" s="144">
        <v>12887</v>
      </c>
      <c r="I40" s="144"/>
      <c r="J40" s="144">
        <v>13477</v>
      </c>
      <c r="K40" s="131">
        <v>0</v>
      </c>
      <c r="L40" s="144">
        <v>20190</v>
      </c>
      <c r="M40" s="144">
        <v>33668</v>
      </c>
    </row>
    <row r="41" spans="1:13" ht="12" customHeight="1" x14ac:dyDescent="0.2">
      <c r="A41" s="53">
        <v>2012</v>
      </c>
      <c r="B41" s="144">
        <v>6118</v>
      </c>
      <c r="C41" s="144">
        <v>370</v>
      </c>
      <c r="D41" s="144">
        <v>527</v>
      </c>
      <c r="E41" s="61" t="s">
        <v>304</v>
      </c>
      <c r="F41" s="144">
        <v>4285</v>
      </c>
      <c r="G41" s="131">
        <v>0</v>
      </c>
      <c r="H41" s="144">
        <v>1090</v>
      </c>
      <c r="I41" s="144"/>
      <c r="J41" s="144">
        <v>7712</v>
      </c>
      <c r="K41" s="131">
        <v>0</v>
      </c>
      <c r="L41" s="144">
        <v>3289</v>
      </c>
      <c r="M41" s="144">
        <v>11001</v>
      </c>
    </row>
    <row r="42" spans="1:13" ht="12" customHeight="1" x14ac:dyDescent="0.2">
      <c r="A42" s="53">
        <v>2013</v>
      </c>
      <c r="B42" s="144">
        <v>4519</v>
      </c>
      <c r="C42" s="144">
        <v>522</v>
      </c>
      <c r="D42" s="144">
        <v>1285</v>
      </c>
      <c r="E42" s="61" t="s">
        <v>304</v>
      </c>
      <c r="F42" s="144">
        <v>5684</v>
      </c>
      <c r="G42" s="131">
        <v>0</v>
      </c>
      <c r="H42" s="144">
        <v>9680</v>
      </c>
      <c r="I42" s="144"/>
      <c r="J42" s="144">
        <v>8019</v>
      </c>
      <c r="K42" s="131">
        <v>0</v>
      </c>
      <c r="L42" s="144">
        <v>11801</v>
      </c>
      <c r="M42" s="144">
        <v>19820</v>
      </c>
    </row>
    <row r="43" spans="1:13" ht="12" customHeight="1" x14ac:dyDescent="0.2">
      <c r="A43" s="53">
        <v>2014</v>
      </c>
      <c r="B43" s="144">
        <v>15481</v>
      </c>
      <c r="C43" s="144">
        <v>1148</v>
      </c>
      <c r="D43" s="144">
        <v>1625</v>
      </c>
      <c r="E43" s="144" t="s">
        <v>304</v>
      </c>
      <c r="F43" s="144">
        <v>7558</v>
      </c>
      <c r="G43" s="131">
        <v>0</v>
      </c>
      <c r="H43" s="144">
        <v>12271</v>
      </c>
      <c r="I43" s="144" t="s">
        <v>304</v>
      </c>
      <c r="J43" s="144">
        <v>10501</v>
      </c>
      <c r="K43" s="131">
        <v>0</v>
      </c>
      <c r="L43" s="144">
        <v>23210</v>
      </c>
      <c r="M43" s="144">
        <v>33711</v>
      </c>
    </row>
    <row r="44" spans="1:13" ht="12" customHeight="1" x14ac:dyDescent="0.2">
      <c r="A44" s="53">
        <v>2015</v>
      </c>
      <c r="B44" s="144">
        <v>2268</v>
      </c>
      <c r="C44" s="144">
        <v>215</v>
      </c>
      <c r="D44" s="144">
        <v>300</v>
      </c>
      <c r="E44" s="144" t="s">
        <v>304</v>
      </c>
      <c r="F44" s="144">
        <v>2028</v>
      </c>
      <c r="G44" s="131">
        <v>0</v>
      </c>
      <c r="H44" s="144">
        <v>3315</v>
      </c>
      <c r="I44" s="144" t="s">
        <v>304</v>
      </c>
      <c r="J44" s="144">
        <v>2201</v>
      </c>
      <c r="K44" s="131">
        <v>0</v>
      </c>
      <c r="L44" s="144">
        <v>5296</v>
      </c>
      <c r="M44" s="144">
        <v>7496</v>
      </c>
    </row>
    <row r="45" spans="1:13" ht="12" customHeight="1" x14ac:dyDescent="0.2">
      <c r="A45" s="53">
        <v>2016</v>
      </c>
      <c r="B45" s="144">
        <v>6822</v>
      </c>
      <c r="C45" s="144">
        <v>564</v>
      </c>
      <c r="D45" s="144">
        <v>440</v>
      </c>
      <c r="E45" s="144" t="s">
        <v>304</v>
      </c>
      <c r="F45" s="144">
        <v>5156</v>
      </c>
      <c r="G45" s="131">
        <v>0</v>
      </c>
      <c r="H45" s="144">
        <v>6985</v>
      </c>
      <c r="I45" s="144" t="s">
        <v>304</v>
      </c>
      <c r="J45" s="144">
        <v>5653</v>
      </c>
      <c r="K45" s="131">
        <v>0</v>
      </c>
      <c r="L45" s="144">
        <v>12956</v>
      </c>
      <c r="M45" s="144">
        <v>18608</v>
      </c>
    </row>
    <row r="46" spans="1:13" ht="12" customHeight="1" x14ac:dyDescent="0.2">
      <c r="A46" s="53">
        <v>2017</v>
      </c>
      <c r="B46" s="144">
        <v>7583</v>
      </c>
      <c r="C46" s="144">
        <v>669</v>
      </c>
      <c r="D46" s="144">
        <v>111</v>
      </c>
      <c r="E46" s="144" t="s">
        <v>304</v>
      </c>
      <c r="F46" s="144">
        <v>5232</v>
      </c>
      <c r="G46" s="131">
        <v>0</v>
      </c>
      <c r="H46" s="144">
        <v>9947</v>
      </c>
      <c r="I46" s="144" t="s">
        <v>304</v>
      </c>
      <c r="J46" s="144">
        <v>6469</v>
      </c>
      <c r="K46" s="131">
        <v>0</v>
      </c>
      <c r="L46" s="144">
        <v>15381</v>
      </c>
      <c r="M46" s="144">
        <v>21851</v>
      </c>
    </row>
    <row r="47" spans="1:13" ht="12" customHeight="1" x14ac:dyDescent="0.2">
      <c r="A47" s="53">
        <v>2018</v>
      </c>
      <c r="B47" s="144">
        <v>3308</v>
      </c>
      <c r="C47" s="144">
        <v>241</v>
      </c>
      <c r="D47" s="144">
        <v>184</v>
      </c>
      <c r="E47" s="144" t="s">
        <v>304</v>
      </c>
      <c r="F47" s="144">
        <v>2631</v>
      </c>
      <c r="G47" s="131">
        <v>0</v>
      </c>
      <c r="H47" s="144">
        <v>2261</v>
      </c>
      <c r="I47" s="144" t="s">
        <v>304</v>
      </c>
      <c r="J47" s="144">
        <v>2968</v>
      </c>
      <c r="K47" s="131">
        <v>0</v>
      </c>
      <c r="L47" s="144">
        <v>3504</v>
      </c>
      <c r="M47" s="144">
        <v>6472</v>
      </c>
    </row>
    <row r="48" spans="1:13" ht="12" customHeight="1" x14ac:dyDescent="0.2">
      <c r="A48" s="53">
        <v>2019</v>
      </c>
      <c r="B48" s="144">
        <v>2567</v>
      </c>
      <c r="C48" s="144">
        <v>365</v>
      </c>
      <c r="D48" s="144">
        <v>639</v>
      </c>
      <c r="E48" s="144"/>
      <c r="F48" s="144">
        <v>1700</v>
      </c>
      <c r="G48" s="131">
        <v>0</v>
      </c>
      <c r="H48" s="144">
        <v>8597</v>
      </c>
      <c r="I48" s="144"/>
      <c r="J48" s="144">
        <v>3083</v>
      </c>
      <c r="K48" s="131">
        <v>0</v>
      </c>
      <c r="L48" s="144">
        <v>10438</v>
      </c>
      <c r="M48" s="144">
        <v>13521</v>
      </c>
    </row>
    <row r="49" spans="1:14" ht="12" customHeight="1" x14ac:dyDescent="0.2">
      <c r="A49" s="53">
        <v>2020</v>
      </c>
      <c r="B49" s="144">
        <v>9171</v>
      </c>
      <c r="C49" s="144">
        <v>797</v>
      </c>
      <c r="D49" s="924">
        <v>1140</v>
      </c>
      <c r="E49" s="924"/>
      <c r="F49" s="924">
        <v>4181</v>
      </c>
      <c r="G49" s="925"/>
      <c r="H49" s="924">
        <v>8841</v>
      </c>
      <c r="I49" s="924"/>
      <c r="J49" s="924">
        <v>4618</v>
      </c>
      <c r="K49" s="925">
        <v>0</v>
      </c>
      <c r="L49" s="924">
        <v>17480</v>
      </c>
      <c r="M49" s="924">
        <v>22098</v>
      </c>
    </row>
    <row r="50" spans="1:14" ht="12" customHeight="1" x14ac:dyDescent="0.2">
      <c r="A50" s="53">
        <v>2021</v>
      </c>
      <c r="B50" s="144">
        <v>5467</v>
      </c>
      <c r="C50" s="144">
        <v>446</v>
      </c>
      <c r="D50" s="924">
        <v>849</v>
      </c>
      <c r="E50" s="924" t="s">
        <v>304</v>
      </c>
      <c r="F50" s="924">
        <v>5752</v>
      </c>
      <c r="G50" s="925">
        <v>0</v>
      </c>
      <c r="H50" s="924">
        <v>8064</v>
      </c>
      <c r="I50" s="924" t="s">
        <v>304</v>
      </c>
      <c r="J50" s="924">
        <v>5972</v>
      </c>
      <c r="K50" s="925" t="s">
        <v>185</v>
      </c>
      <c r="L50" s="924">
        <v>12604</v>
      </c>
      <c r="M50" s="924">
        <v>18576</v>
      </c>
    </row>
    <row r="51" spans="1:14" ht="12" customHeight="1" x14ac:dyDescent="0.2">
      <c r="A51" s="53">
        <v>2022</v>
      </c>
      <c r="B51" s="144">
        <v>10748</v>
      </c>
      <c r="C51" s="144">
        <v>850</v>
      </c>
      <c r="D51" s="924">
        <v>663</v>
      </c>
      <c r="E51" s="924"/>
      <c r="F51" s="924">
        <v>12083</v>
      </c>
      <c r="G51" s="925"/>
      <c r="H51" s="924">
        <v>10400</v>
      </c>
      <c r="I51" s="924"/>
      <c r="J51" s="924">
        <v>14305</v>
      </c>
      <c r="K51" s="925"/>
      <c r="L51" s="924">
        <v>14259</v>
      </c>
      <c r="M51" s="924">
        <v>28564</v>
      </c>
    </row>
    <row r="52" spans="1:14" ht="12" customHeight="1" x14ac:dyDescent="0.2">
      <c r="A52" s="53" t="s">
        <v>1212</v>
      </c>
      <c r="B52" s="144">
        <v>4573</v>
      </c>
      <c r="C52" s="924">
        <v>578</v>
      </c>
      <c r="D52" s="924">
        <v>926</v>
      </c>
      <c r="E52" s="924"/>
      <c r="F52" s="924">
        <v>4375</v>
      </c>
      <c r="G52" s="925"/>
      <c r="H52" s="924">
        <v>8095</v>
      </c>
      <c r="I52" s="924"/>
      <c r="J52" s="924">
        <v>6462</v>
      </c>
      <c r="K52" s="925"/>
      <c r="L52" s="924">
        <v>12111</v>
      </c>
      <c r="M52" s="924">
        <v>18573</v>
      </c>
    </row>
    <row r="53" spans="1:14" ht="12" customHeight="1" x14ac:dyDescent="0.2">
      <c r="A53" s="397" t="s">
        <v>1202</v>
      </c>
      <c r="B53" s="36">
        <v>3004</v>
      </c>
      <c r="C53" s="36" t="s">
        <v>304</v>
      </c>
      <c r="D53" s="926" t="s">
        <v>304</v>
      </c>
      <c r="E53" s="926"/>
      <c r="F53" s="926" t="s">
        <v>304</v>
      </c>
      <c r="G53" s="927"/>
      <c r="H53" s="926" t="s">
        <v>304</v>
      </c>
      <c r="I53" s="926"/>
      <c r="J53" s="926" t="s">
        <v>304</v>
      </c>
      <c r="K53" s="927"/>
      <c r="L53" s="926" t="s">
        <v>304</v>
      </c>
      <c r="M53" s="926" t="s">
        <v>304</v>
      </c>
    </row>
    <row r="54" spans="1:14" ht="12" customHeight="1" x14ac:dyDescent="0.25">
      <c r="A54" s="136" t="s">
        <v>216</v>
      </c>
      <c r="B54" s="110"/>
      <c r="C54" s="109"/>
      <c r="D54" s="109"/>
      <c r="E54" s="109"/>
      <c r="F54" s="30" t="s">
        <v>114</v>
      </c>
      <c r="G54" s="109"/>
      <c r="H54" s="109"/>
      <c r="I54" s="109"/>
      <c r="J54" s="109"/>
      <c r="K54" s="109"/>
      <c r="L54" s="109"/>
      <c r="M54" s="109"/>
      <c r="N54"/>
    </row>
    <row r="55" spans="1:14" ht="12" customHeight="1" x14ac:dyDescent="0.2">
      <c r="A55" s="1000" t="s">
        <v>115</v>
      </c>
      <c r="B55" s="1000"/>
      <c r="C55" s="1000"/>
      <c r="D55" s="1000"/>
      <c r="E55" s="1000"/>
      <c r="F55" s="1000"/>
      <c r="G55" s="1000"/>
      <c r="H55" s="1000"/>
      <c r="I55" s="1000"/>
      <c r="J55" s="1000"/>
      <c r="K55" s="1000"/>
      <c r="L55" s="1000"/>
      <c r="M55" s="1000"/>
    </row>
    <row r="56" spans="1:14" ht="12" customHeight="1" x14ac:dyDescent="0.2">
      <c r="A56" s="1000" t="s">
        <v>117</v>
      </c>
      <c r="B56" s="1000"/>
      <c r="C56" s="1000"/>
      <c r="D56" s="1000"/>
      <c r="E56" s="1000"/>
      <c r="F56" s="1000"/>
      <c r="G56" s="1000"/>
      <c r="H56" s="1000"/>
      <c r="I56" s="1000"/>
      <c r="J56" s="1000"/>
      <c r="K56" s="1000"/>
      <c r="L56" s="1000"/>
      <c r="M56" s="1000"/>
    </row>
    <row r="57" spans="1:14" ht="12" customHeight="1" x14ac:dyDescent="0.2">
      <c r="A57" s="1000" t="s">
        <v>384</v>
      </c>
      <c r="B57" s="1000"/>
      <c r="C57" s="1000"/>
      <c r="D57" s="1000"/>
      <c r="E57" s="1000"/>
      <c r="F57" s="1000"/>
      <c r="G57" s="1000"/>
      <c r="H57" s="1000"/>
      <c r="I57" s="1000"/>
      <c r="J57" s="1000"/>
      <c r="K57" s="1000"/>
      <c r="L57" s="1000"/>
      <c r="M57" s="1000"/>
    </row>
    <row r="58" spans="1:14" ht="12" customHeight="1" x14ac:dyDescent="0.2">
      <c r="A58" s="63" t="s">
        <v>371</v>
      </c>
    </row>
    <row r="59" spans="1:14" ht="12" customHeight="1" x14ac:dyDescent="0.2">
      <c r="A59" s="1000" t="s">
        <v>362</v>
      </c>
      <c r="B59" s="1000"/>
      <c r="C59" s="1000"/>
      <c r="D59" s="1000"/>
      <c r="E59" s="1000"/>
      <c r="F59" s="1000"/>
      <c r="G59" s="1000"/>
      <c r="H59" s="1000"/>
      <c r="I59" s="1000"/>
      <c r="J59" s="1000"/>
      <c r="K59" s="1000"/>
      <c r="L59" s="1000"/>
      <c r="M59" s="1000"/>
    </row>
    <row r="60" spans="1:14" ht="12" customHeight="1" x14ac:dyDescent="0.2">
      <c r="A60" s="1000" t="s">
        <v>759</v>
      </c>
      <c r="B60" s="1000"/>
      <c r="C60" s="1000"/>
      <c r="D60" s="1000"/>
      <c r="E60" s="1000"/>
      <c r="F60" s="1000"/>
      <c r="G60" s="1000"/>
      <c r="H60" s="1000"/>
      <c r="I60" s="1000"/>
      <c r="J60" s="1000"/>
      <c r="K60" s="1000"/>
      <c r="L60" s="1000"/>
      <c r="M60" s="1000"/>
    </row>
    <row r="61" spans="1:14" ht="12" customHeight="1" x14ac:dyDescent="0.2">
      <c r="A61" s="1000" t="s">
        <v>337</v>
      </c>
      <c r="B61" s="1000"/>
      <c r="C61" s="1000"/>
      <c r="D61" s="1000"/>
      <c r="E61" s="1000"/>
      <c r="F61" s="1000"/>
      <c r="G61" s="1000"/>
      <c r="H61" s="1000"/>
      <c r="I61" s="1000"/>
      <c r="J61" s="1000"/>
      <c r="K61" s="1000"/>
      <c r="L61" s="1000"/>
      <c r="M61" s="1000"/>
    </row>
    <row r="66" spans="1:13" s="315" customFormat="1" ht="12" customHeight="1" x14ac:dyDescent="0.2">
      <c r="A66" s="274"/>
      <c r="B66" s="274"/>
      <c r="C66" s="274"/>
      <c r="D66" s="274"/>
      <c r="E66" s="274"/>
      <c r="F66" s="274"/>
      <c r="G66" s="274"/>
      <c r="H66" s="274"/>
      <c r="I66" s="274"/>
      <c r="J66" s="274"/>
      <c r="K66" s="274"/>
      <c r="L66" s="274"/>
      <c r="M66" s="274"/>
    </row>
    <row r="77" spans="1:13" ht="12" customHeight="1" x14ac:dyDescent="0.2">
      <c r="A77" s="1075" t="s">
        <v>74</v>
      </c>
      <c r="B77" s="1075"/>
      <c r="C77" s="1075"/>
      <c r="D77" s="1075"/>
      <c r="E77" s="1075"/>
      <c r="F77" s="1075"/>
      <c r="G77" s="1075"/>
      <c r="H77" s="1075"/>
      <c r="I77" s="1075"/>
      <c r="J77" s="1075"/>
      <c r="K77" s="1075"/>
      <c r="L77" s="1075"/>
      <c r="M77" s="1075"/>
    </row>
    <row r="78" spans="1:13" ht="12" customHeight="1" x14ac:dyDescent="0.2">
      <c r="A78" s="401"/>
      <c r="B78" s="1027" t="s">
        <v>116</v>
      </c>
      <c r="C78" s="1027"/>
      <c r="D78" s="1027"/>
      <c r="E78" s="396"/>
      <c r="F78" s="316"/>
      <c r="G78" s="138"/>
      <c r="H78" s="138"/>
      <c r="I78" s="396"/>
      <c r="J78" s="316"/>
      <c r="K78" s="138"/>
      <c r="L78" s="138"/>
      <c r="M78" s="138"/>
    </row>
    <row r="79" spans="1:13" ht="12" customHeight="1" x14ac:dyDescent="0.2">
      <c r="A79" s="1009" t="s">
        <v>171</v>
      </c>
      <c r="B79" s="392"/>
      <c r="C79" s="1033" t="s">
        <v>164</v>
      </c>
      <c r="D79" s="392"/>
      <c r="E79" s="4"/>
      <c r="F79" s="1109" t="s">
        <v>360</v>
      </c>
      <c r="G79" s="1109"/>
      <c r="H79" s="1109"/>
      <c r="I79" s="1"/>
      <c r="J79" s="1109" t="s">
        <v>90</v>
      </c>
      <c r="K79" s="1109"/>
      <c r="L79" s="1109"/>
      <c r="M79" s="1109"/>
    </row>
    <row r="80" spans="1:13" ht="12" customHeight="1" x14ac:dyDescent="0.2">
      <c r="A80" s="1029"/>
      <c r="B80" s="388" t="s">
        <v>95</v>
      </c>
      <c r="C80" s="1032"/>
      <c r="D80" s="388" t="s">
        <v>118</v>
      </c>
      <c r="E80" s="388"/>
      <c r="F80" s="2" t="s">
        <v>215</v>
      </c>
      <c r="G80" s="2" t="s">
        <v>113</v>
      </c>
      <c r="H80" s="388" t="s">
        <v>214</v>
      </c>
      <c r="I80" s="388"/>
      <c r="J80" s="2" t="s">
        <v>215</v>
      </c>
      <c r="K80" s="388" t="s">
        <v>113</v>
      </c>
      <c r="L80" s="388" t="s">
        <v>214</v>
      </c>
      <c r="M80" s="388" t="s">
        <v>361</v>
      </c>
    </row>
    <row r="81" spans="1:13" ht="12" customHeight="1" x14ac:dyDescent="0.2">
      <c r="A81" s="90" t="s">
        <v>178</v>
      </c>
      <c r="B81" s="144">
        <f>AVERAGE(B10:B14)</f>
        <v>2384.6</v>
      </c>
      <c r="C81" s="144">
        <f>AVERAGE(C10:C14)</f>
        <v>20</v>
      </c>
      <c r="D81" s="144">
        <f>AVERAGE(D10:D14)</f>
        <v>104</v>
      </c>
      <c r="E81" s="61"/>
      <c r="F81" s="144">
        <f>AVERAGE(F10:F14)</f>
        <v>5460</v>
      </c>
      <c r="G81" s="67" t="s">
        <v>185</v>
      </c>
      <c r="H81" s="144">
        <f>AVERAGE(H10:H14)</f>
        <v>2654</v>
      </c>
      <c r="I81" s="144"/>
      <c r="J81" s="144">
        <f>AVERAGE(J10:J14)</f>
        <v>6411</v>
      </c>
      <c r="K81" s="67" t="s">
        <v>185</v>
      </c>
      <c r="L81" s="144">
        <f>AVERAGE(L10:L14)</f>
        <v>3793.6</v>
      </c>
      <c r="M81" s="48">
        <f>AVERAGE(M10:M14)</f>
        <v>10204.6</v>
      </c>
    </row>
    <row r="82" spans="1:13" ht="12" customHeight="1" x14ac:dyDescent="0.2">
      <c r="A82" s="90" t="s">
        <v>179</v>
      </c>
      <c r="B82" s="144">
        <f>AVERAGE(B15:B19)</f>
        <v>8454.6</v>
      </c>
      <c r="C82" s="144">
        <f>AVERAGE(C15:C19)</f>
        <v>18</v>
      </c>
      <c r="D82" s="144">
        <f>AVERAGE(D15:D19)</f>
        <v>240.92124849939972</v>
      </c>
      <c r="E82" s="61"/>
      <c r="F82" s="144">
        <f>AVERAGE(F15:F19)</f>
        <v>4826.2</v>
      </c>
      <c r="G82" s="144">
        <f>AVERAGE(G15:G19)</f>
        <v>996.33333333333337</v>
      </c>
      <c r="H82" s="144">
        <f>AVERAGE(H15:H19)</f>
        <v>3700</v>
      </c>
      <c r="I82" s="144"/>
      <c r="J82" s="144">
        <f>AVERAGE(J15:J19)</f>
        <v>6342.9114427888471</v>
      </c>
      <c r="K82" s="144">
        <f>AVERAGE(K15:K19)</f>
        <v>1825</v>
      </c>
      <c r="L82" s="144">
        <f>AVERAGE(L15:L19)</f>
        <v>9684.7999999999993</v>
      </c>
      <c r="M82" s="48">
        <f>AVERAGE(M15:M19)</f>
        <v>17122.711442788848</v>
      </c>
    </row>
    <row r="83" spans="1:13" ht="12" customHeight="1" x14ac:dyDescent="0.2">
      <c r="A83" s="90" t="s">
        <v>924</v>
      </c>
      <c r="B83" s="144">
        <f>AVERAGE(B20:B24)</f>
        <v>4420.2</v>
      </c>
      <c r="C83" s="144">
        <f t="shared" ref="C83:M83" si="0">AVERAGE(C20:C24)</f>
        <v>211.4</v>
      </c>
      <c r="D83" s="144">
        <f t="shared" si="0"/>
        <v>273.39999999999998</v>
      </c>
      <c r="E83" s="144"/>
      <c r="F83" s="144">
        <f t="shared" si="0"/>
        <v>4944.6000000000004</v>
      </c>
      <c r="G83" s="144">
        <f t="shared" si="0"/>
        <v>1025</v>
      </c>
      <c r="H83" s="144">
        <f t="shared" si="0"/>
        <v>3454.8</v>
      </c>
      <c r="I83" s="144"/>
      <c r="J83" s="144">
        <f t="shared" si="0"/>
        <v>5980.573156016163</v>
      </c>
      <c r="K83" s="144">
        <f t="shared" si="0"/>
        <v>1168.5</v>
      </c>
      <c r="L83" s="144">
        <f t="shared" si="0"/>
        <v>6928.4</v>
      </c>
      <c r="M83" s="48">
        <f t="shared" si="0"/>
        <v>13843.211961986312</v>
      </c>
    </row>
    <row r="84" spans="1:13" ht="12" customHeight="1" x14ac:dyDescent="0.2">
      <c r="A84" s="53" t="s">
        <v>1158</v>
      </c>
      <c r="B84" s="144">
        <f>AVERAGE(B25:B29)</f>
        <v>7114.4</v>
      </c>
      <c r="C84" s="144">
        <f>AVERAGE(C25:C29)</f>
        <v>509</v>
      </c>
      <c r="D84" s="144">
        <f>AVERAGE(D25:D29)</f>
        <v>172.6</v>
      </c>
      <c r="E84" s="144"/>
      <c r="F84" s="144">
        <f>AVERAGE(F25:F29)</f>
        <v>5501.8</v>
      </c>
      <c r="G84" s="144">
        <f>AVERAGE(G25:G29)</f>
        <v>1275.4000000000001</v>
      </c>
      <c r="H84" s="144">
        <f>AVERAGE(H25:H29)</f>
        <v>3642.8</v>
      </c>
      <c r="I84" s="144"/>
      <c r="J84" s="144">
        <f>AVERAGE(J25:J29)</f>
        <v>6242.8</v>
      </c>
      <c r="K84" s="144">
        <f>AVERAGE(K25:K29)</f>
        <v>1813.25</v>
      </c>
      <c r="L84" s="144">
        <f>AVERAGE(L25:L29)</f>
        <v>8495.6</v>
      </c>
      <c r="M84" s="48">
        <f>AVERAGE(M25:M29)</f>
        <v>16188.8</v>
      </c>
    </row>
    <row r="85" spans="1:13" ht="12" customHeight="1" x14ac:dyDescent="0.2">
      <c r="A85" s="53" t="s">
        <v>1157</v>
      </c>
      <c r="B85" s="144">
        <f>AVERAGE(B30:B34)</f>
        <v>15903.2</v>
      </c>
      <c r="C85" s="144">
        <f>AVERAGE(C30:C34)</f>
        <v>1043.5999999999999</v>
      </c>
      <c r="D85" s="144">
        <f>AVERAGE(D30:D34)</f>
        <v>941.6</v>
      </c>
      <c r="E85" s="144"/>
      <c r="F85" s="144">
        <f>AVERAGE(F30:F34)</f>
        <v>12345.4</v>
      </c>
      <c r="G85" s="144">
        <f>AVERAGE(G30:G34)</f>
        <v>976.6</v>
      </c>
      <c r="H85" s="144">
        <f>AVERAGE(H30:H34)</f>
        <v>5512.2</v>
      </c>
      <c r="I85" s="144"/>
      <c r="J85" s="144">
        <f>AVERAGE(J30:J34)</f>
        <v>15722.6</v>
      </c>
      <c r="K85" s="144">
        <f>AVERAGE(K30:K34)</f>
        <v>1368.4</v>
      </c>
      <c r="L85" s="144">
        <f>AVERAGE(L30:L34)</f>
        <v>17994.599999999999</v>
      </c>
      <c r="M85" s="48">
        <f>AVERAGE(M30:M34)</f>
        <v>35086.199999999997</v>
      </c>
    </row>
    <row r="86" spans="1:13" ht="12" customHeight="1" x14ac:dyDescent="0.2">
      <c r="A86" s="53" t="s">
        <v>1118</v>
      </c>
      <c r="B86" s="144">
        <f>AVERAGE(B35:B39)</f>
        <v>11874.8</v>
      </c>
      <c r="C86" s="144">
        <f t="shared" ref="C86:M86" si="1">AVERAGE(C35:C39)</f>
        <v>790</v>
      </c>
      <c r="D86" s="144">
        <f t="shared" si="1"/>
        <v>516.79999999999995</v>
      </c>
      <c r="E86" s="144"/>
      <c r="F86" s="144">
        <f t="shared" si="1"/>
        <v>7061.2</v>
      </c>
      <c r="G86" s="131" t="s">
        <v>185</v>
      </c>
      <c r="H86" s="144">
        <f t="shared" si="1"/>
        <v>6567.6</v>
      </c>
      <c r="I86" s="144"/>
      <c r="J86" s="144">
        <f t="shared" si="1"/>
        <v>10679.2</v>
      </c>
      <c r="K86" s="131" t="s">
        <v>185</v>
      </c>
      <c r="L86" s="144">
        <f t="shared" si="1"/>
        <v>13623.4</v>
      </c>
      <c r="M86" s="48">
        <f t="shared" si="1"/>
        <v>24302.799999999999</v>
      </c>
    </row>
    <row r="87" spans="1:13" ht="12" customHeight="1" x14ac:dyDescent="0.2">
      <c r="A87" s="53">
        <v>2011</v>
      </c>
      <c r="B87" s="144">
        <f t="shared" ref="B87:D98" si="2">B40</f>
        <v>16641</v>
      </c>
      <c r="C87" s="144">
        <f t="shared" si="2"/>
        <v>1229</v>
      </c>
      <c r="D87" s="144">
        <f t="shared" si="2"/>
        <v>1491</v>
      </c>
      <c r="E87" s="61"/>
      <c r="F87" s="144">
        <f t="shared" ref="F87:H98" si="3">F40</f>
        <v>8588</v>
      </c>
      <c r="G87" s="131">
        <f t="shared" si="3"/>
        <v>0</v>
      </c>
      <c r="H87" s="144">
        <f t="shared" si="3"/>
        <v>12887</v>
      </c>
      <c r="I87" s="144"/>
      <c r="J87" s="144">
        <f t="shared" ref="J87:M98" si="4">J40</f>
        <v>13477</v>
      </c>
      <c r="K87" s="131">
        <f t="shared" si="4"/>
        <v>0</v>
      </c>
      <c r="L87" s="144">
        <f t="shared" si="4"/>
        <v>20190</v>
      </c>
      <c r="M87" s="48">
        <f t="shared" si="4"/>
        <v>33668</v>
      </c>
    </row>
    <row r="88" spans="1:13" ht="12" customHeight="1" x14ac:dyDescent="0.2">
      <c r="A88" s="53">
        <v>2012</v>
      </c>
      <c r="B88" s="144">
        <f t="shared" si="2"/>
        <v>6118</v>
      </c>
      <c r="C88" s="144">
        <f t="shared" si="2"/>
        <v>370</v>
      </c>
      <c r="D88" s="144">
        <f t="shared" si="2"/>
        <v>527</v>
      </c>
      <c r="E88" s="61"/>
      <c r="F88" s="144">
        <f t="shared" si="3"/>
        <v>4285</v>
      </c>
      <c r="G88" s="131">
        <f t="shared" si="3"/>
        <v>0</v>
      </c>
      <c r="H88" s="144">
        <f t="shared" si="3"/>
        <v>1090</v>
      </c>
      <c r="I88" s="144"/>
      <c r="J88" s="144">
        <f t="shared" si="4"/>
        <v>7712</v>
      </c>
      <c r="K88" s="131">
        <f t="shared" si="4"/>
        <v>0</v>
      </c>
      <c r="L88" s="144">
        <f t="shared" si="4"/>
        <v>3289</v>
      </c>
      <c r="M88" s="48">
        <f t="shared" si="4"/>
        <v>11001</v>
      </c>
    </row>
    <row r="89" spans="1:13" ht="12" customHeight="1" x14ac:dyDescent="0.2">
      <c r="A89" s="53">
        <v>2013</v>
      </c>
      <c r="B89" s="144">
        <f t="shared" si="2"/>
        <v>4519</v>
      </c>
      <c r="C89" s="144">
        <f t="shared" si="2"/>
        <v>522</v>
      </c>
      <c r="D89" s="144">
        <f t="shared" si="2"/>
        <v>1285</v>
      </c>
      <c r="E89" s="61"/>
      <c r="F89" s="144">
        <f t="shared" si="3"/>
        <v>5684</v>
      </c>
      <c r="G89" s="131">
        <f t="shared" si="3"/>
        <v>0</v>
      </c>
      <c r="H89" s="144">
        <f t="shared" si="3"/>
        <v>9680</v>
      </c>
      <c r="I89" s="144"/>
      <c r="J89" s="144">
        <f t="shared" si="4"/>
        <v>8019</v>
      </c>
      <c r="K89" s="131">
        <f t="shared" si="4"/>
        <v>0</v>
      </c>
      <c r="L89" s="144">
        <f t="shared" si="4"/>
        <v>11801</v>
      </c>
      <c r="M89" s="48">
        <f t="shared" si="4"/>
        <v>19820</v>
      </c>
    </row>
    <row r="90" spans="1:13" ht="12" customHeight="1" x14ac:dyDescent="0.2">
      <c r="A90" s="53">
        <v>2014</v>
      </c>
      <c r="B90" s="144">
        <f t="shared" si="2"/>
        <v>15481</v>
      </c>
      <c r="C90" s="144">
        <f t="shared" si="2"/>
        <v>1148</v>
      </c>
      <c r="D90" s="144">
        <f t="shared" si="2"/>
        <v>1625</v>
      </c>
      <c r="E90" s="61"/>
      <c r="F90" s="144">
        <f t="shared" si="3"/>
        <v>7558</v>
      </c>
      <c r="G90" s="131">
        <f t="shared" si="3"/>
        <v>0</v>
      </c>
      <c r="H90" s="144">
        <f t="shared" si="3"/>
        <v>12271</v>
      </c>
      <c r="I90" s="144"/>
      <c r="J90" s="144">
        <f t="shared" si="4"/>
        <v>10501</v>
      </c>
      <c r="K90" s="131">
        <f t="shared" si="4"/>
        <v>0</v>
      </c>
      <c r="L90" s="144">
        <f t="shared" si="4"/>
        <v>23210</v>
      </c>
      <c r="M90" s="48">
        <f t="shared" si="4"/>
        <v>33711</v>
      </c>
    </row>
    <row r="91" spans="1:13" ht="12" customHeight="1" x14ac:dyDescent="0.2">
      <c r="A91" s="53">
        <v>2015</v>
      </c>
      <c r="B91" s="144">
        <f t="shared" si="2"/>
        <v>2268</v>
      </c>
      <c r="C91" s="144">
        <f t="shared" si="2"/>
        <v>215</v>
      </c>
      <c r="D91" s="144">
        <f t="shared" si="2"/>
        <v>300</v>
      </c>
      <c r="E91" s="61"/>
      <c r="F91" s="144">
        <f t="shared" si="3"/>
        <v>2028</v>
      </c>
      <c r="G91" s="131">
        <f t="shared" si="3"/>
        <v>0</v>
      </c>
      <c r="H91" s="144">
        <f t="shared" si="3"/>
        <v>3315</v>
      </c>
      <c r="I91" s="144"/>
      <c r="J91" s="144">
        <f t="shared" si="4"/>
        <v>2201</v>
      </c>
      <c r="K91" s="131">
        <f t="shared" si="4"/>
        <v>0</v>
      </c>
      <c r="L91" s="144">
        <f t="shared" si="4"/>
        <v>5296</v>
      </c>
      <c r="M91" s="48">
        <f t="shared" si="4"/>
        <v>7496</v>
      </c>
    </row>
    <row r="92" spans="1:13" ht="12" customHeight="1" x14ac:dyDescent="0.2">
      <c r="A92" s="53">
        <v>2016</v>
      </c>
      <c r="B92" s="144">
        <f t="shared" si="2"/>
        <v>6822</v>
      </c>
      <c r="C92" s="144">
        <f t="shared" si="2"/>
        <v>564</v>
      </c>
      <c r="D92" s="144">
        <f t="shared" si="2"/>
        <v>440</v>
      </c>
      <c r="E92" s="61"/>
      <c r="F92" s="144">
        <f t="shared" si="3"/>
        <v>5156</v>
      </c>
      <c r="G92" s="131">
        <f t="shared" si="3"/>
        <v>0</v>
      </c>
      <c r="H92" s="144">
        <f t="shared" si="3"/>
        <v>6985</v>
      </c>
      <c r="I92" s="144"/>
      <c r="J92" s="144">
        <f t="shared" si="4"/>
        <v>5653</v>
      </c>
      <c r="K92" s="131">
        <f t="shared" si="4"/>
        <v>0</v>
      </c>
      <c r="L92" s="144">
        <f t="shared" si="4"/>
        <v>12956</v>
      </c>
      <c r="M92" s="48">
        <f t="shared" si="4"/>
        <v>18608</v>
      </c>
    </row>
    <row r="93" spans="1:13" ht="12" customHeight="1" x14ac:dyDescent="0.2">
      <c r="A93" s="53">
        <v>2017</v>
      </c>
      <c r="B93" s="144">
        <f t="shared" si="2"/>
        <v>7583</v>
      </c>
      <c r="C93" s="144">
        <f t="shared" si="2"/>
        <v>669</v>
      </c>
      <c r="D93" s="144">
        <f t="shared" si="2"/>
        <v>111</v>
      </c>
      <c r="E93" s="61"/>
      <c r="F93" s="144">
        <f t="shared" si="3"/>
        <v>5232</v>
      </c>
      <c r="G93" s="131">
        <f t="shared" si="3"/>
        <v>0</v>
      </c>
      <c r="H93" s="144">
        <f t="shared" si="3"/>
        <v>9947</v>
      </c>
      <c r="I93" s="144"/>
      <c r="J93" s="144">
        <f t="shared" si="4"/>
        <v>6469</v>
      </c>
      <c r="K93" s="131">
        <f t="shared" si="4"/>
        <v>0</v>
      </c>
      <c r="L93" s="144">
        <f t="shared" si="4"/>
        <v>15381</v>
      </c>
      <c r="M93" s="48">
        <f t="shared" si="4"/>
        <v>21851</v>
      </c>
    </row>
    <row r="94" spans="1:13" ht="12" customHeight="1" x14ac:dyDescent="0.2">
      <c r="A94" s="53">
        <v>2018</v>
      </c>
      <c r="B94" s="144">
        <f t="shared" si="2"/>
        <v>3308</v>
      </c>
      <c r="C94" s="144">
        <f t="shared" si="2"/>
        <v>241</v>
      </c>
      <c r="D94" s="144">
        <f t="shared" si="2"/>
        <v>184</v>
      </c>
      <c r="E94" s="61"/>
      <c r="F94" s="144">
        <f t="shared" si="3"/>
        <v>2631</v>
      </c>
      <c r="G94" s="131">
        <f t="shared" si="3"/>
        <v>0</v>
      </c>
      <c r="H94" s="144">
        <f t="shared" si="3"/>
        <v>2261</v>
      </c>
      <c r="I94" s="144"/>
      <c r="J94" s="144">
        <f t="shared" si="4"/>
        <v>2968</v>
      </c>
      <c r="K94" s="131">
        <f t="shared" si="4"/>
        <v>0</v>
      </c>
      <c r="L94" s="144">
        <f t="shared" si="4"/>
        <v>3504</v>
      </c>
      <c r="M94" s="48">
        <f t="shared" si="4"/>
        <v>6472</v>
      </c>
    </row>
    <row r="95" spans="1:13" ht="12" customHeight="1" x14ac:dyDescent="0.2">
      <c r="A95" s="53">
        <v>2019</v>
      </c>
      <c r="B95" s="144">
        <f t="shared" si="2"/>
        <v>2567</v>
      </c>
      <c r="C95" s="144">
        <f t="shared" si="2"/>
        <v>365</v>
      </c>
      <c r="D95" s="144">
        <f t="shared" si="2"/>
        <v>639</v>
      </c>
      <c r="E95" s="61"/>
      <c r="F95" s="144">
        <f t="shared" si="3"/>
        <v>1700</v>
      </c>
      <c r="G95" s="131">
        <f t="shared" si="3"/>
        <v>0</v>
      </c>
      <c r="H95" s="144">
        <f t="shared" si="3"/>
        <v>8597</v>
      </c>
      <c r="I95" s="144"/>
      <c r="J95" s="144">
        <f t="shared" si="4"/>
        <v>3083</v>
      </c>
      <c r="K95" s="131">
        <f t="shared" si="4"/>
        <v>0</v>
      </c>
      <c r="L95" s="144">
        <f t="shared" si="4"/>
        <v>10438</v>
      </c>
      <c r="M95" s="48">
        <f t="shared" si="4"/>
        <v>13521</v>
      </c>
    </row>
    <row r="96" spans="1:13" ht="12" customHeight="1" x14ac:dyDescent="0.2">
      <c r="A96" s="53">
        <v>2020</v>
      </c>
      <c r="B96" s="144">
        <f t="shared" si="2"/>
        <v>9171</v>
      </c>
      <c r="C96" s="144">
        <f t="shared" si="2"/>
        <v>797</v>
      </c>
      <c r="D96" s="144">
        <f t="shared" si="2"/>
        <v>1140</v>
      </c>
      <c r="E96" s="61"/>
      <c r="F96" s="144">
        <f t="shared" si="3"/>
        <v>4181</v>
      </c>
      <c r="G96" s="131">
        <f t="shared" si="3"/>
        <v>0</v>
      </c>
      <c r="H96" s="144">
        <f t="shared" si="3"/>
        <v>8841</v>
      </c>
      <c r="I96" s="144"/>
      <c r="J96" s="144">
        <f t="shared" si="4"/>
        <v>4618</v>
      </c>
      <c r="K96" s="131">
        <f t="shared" si="4"/>
        <v>0</v>
      </c>
      <c r="L96" s="144">
        <f t="shared" si="4"/>
        <v>17480</v>
      </c>
      <c r="M96" s="48">
        <f t="shared" si="4"/>
        <v>22098</v>
      </c>
    </row>
    <row r="97" spans="1:13" ht="12" customHeight="1" x14ac:dyDescent="0.2">
      <c r="A97" s="53">
        <v>2021</v>
      </c>
      <c r="B97" s="144">
        <f t="shared" si="2"/>
        <v>5467</v>
      </c>
      <c r="C97" s="144">
        <f t="shared" si="2"/>
        <v>446</v>
      </c>
      <c r="D97" s="144">
        <f t="shared" si="2"/>
        <v>849</v>
      </c>
      <c r="E97" s="61"/>
      <c r="F97" s="144">
        <f t="shared" si="3"/>
        <v>5752</v>
      </c>
      <c r="G97" s="131">
        <f t="shared" si="3"/>
        <v>0</v>
      </c>
      <c r="H97" s="144">
        <f t="shared" si="3"/>
        <v>8064</v>
      </c>
      <c r="I97" s="144"/>
      <c r="J97" s="144">
        <f t="shared" si="4"/>
        <v>5972</v>
      </c>
      <c r="K97" s="131" t="str">
        <f t="shared" si="4"/>
        <v>-</v>
      </c>
      <c r="L97" s="144">
        <f t="shared" si="4"/>
        <v>12604</v>
      </c>
      <c r="M97" s="48">
        <f t="shared" si="4"/>
        <v>18576</v>
      </c>
    </row>
    <row r="98" spans="1:13" ht="12" customHeight="1" x14ac:dyDescent="0.2">
      <c r="A98" s="53">
        <v>2022</v>
      </c>
      <c r="B98" s="144">
        <f t="shared" si="2"/>
        <v>10748</v>
      </c>
      <c r="C98" s="144">
        <f t="shared" si="2"/>
        <v>850</v>
      </c>
      <c r="D98" s="144">
        <f t="shared" si="2"/>
        <v>663</v>
      </c>
      <c r="E98" s="61"/>
      <c r="F98" s="144">
        <f t="shared" si="3"/>
        <v>12083</v>
      </c>
      <c r="G98" s="131">
        <f t="shared" si="3"/>
        <v>0</v>
      </c>
      <c r="H98" s="144">
        <f t="shared" si="3"/>
        <v>10400</v>
      </c>
      <c r="I98" s="144"/>
      <c r="J98" s="144">
        <f t="shared" si="4"/>
        <v>14305</v>
      </c>
      <c r="K98" s="131">
        <f t="shared" si="4"/>
        <v>0</v>
      </c>
      <c r="L98" s="144">
        <f t="shared" si="4"/>
        <v>14259</v>
      </c>
      <c r="M98" s="48">
        <f t="shared" si="4"/>
        <v>28564</v>
      </c>
    </row>
    <row r="99" spans="1:13" ht="12" customHeight="1" x14ac:dyDescent="0.2">
      <c r="A99" s="53" t="s">
        <v>1212</v>
      </c>
      <c r="B99" s="144">
        <f t="shared" ref="B99:D100" si="5">B52</f>
        <v>4573</v>
      </c>
      <c r="C99" s="144">
        <f t="shared" si="5"/>
        <v>578</v>
      </c>
      <c r="D99" s="144">
        <f t="shared" si="5"/>
        <v>926</v>
      </c>
      <c r="E99" s="61"/>
      <c r="F99" s="144">
        <f t="shared" ref="F99:H100" si="6">F52</f>
        <v>4375</v>
      </c>
      <c r="G99" s="131">
        <f t="shared" si="6"/>
        <v>0</v>
      </c>
      <c r="H99" s="144">
        <f t="shared" si="6"/>
        <v>8095</v>
      </c>
      <c r="I99" s="144"/>
      <c r="J99" s="144">
        <f t="shared" ref="J99:M100" si="7">J52</f>
        <v>6462</v>
      </c>
      <c r="K99" s="131">
        <f t="shared" si="7"/>
        <v>0</v>
      </c>
      <c r="L99" s="144">
        <f t="shared" si="7"/>
        <v>12111</v>
      </c>
      <c r="M99" s="48">
        <f t="shared" si="7"/>
        <v>18573</v>
      </c>
    </row>
    <row r="100" spans="1:13" ht="12" customHeight="1" x14ac:dyDescent="0.2">
      <c r="A100" s="397" t="s">
        <v>1202</v>
      </c>
      <c r="B100" s="36">
        <f t="shared" si="5"/>
        <v>3004</v>
      </c>
      <c r="C100" s="36" t="str">
        <f t="shared" si="5"/>
        <v>NA</v>
      </c>
      <c r="D100" s="36" t="str">
        <f t="shared" si="5"/>
        <v>NA</v>
      </c>
      <c r="E100" s="46"/>
      <c r="F100" s="36" t="str">
        <f t="shared" si="6"/>
        <v>NA</v>
      </c>
      <c r="G100" s="132">
        <f t="shared" si="6"/>
        <v>0</v>
      </c>
      <c r="H100" s="36" t="str">
        <f t="shared" si="6"/>
        <v>NA</v>
      </c>
      <c r="I100" s="36"/>
      <c r="J100" s="36" t="str">
        <f t="shared" si="7"/>
        <v>NA</v>
      </c>
      <c r="K100" s="132">
        <f t="shared" si="7"/>
        <v>0</v>
      </c>
      <c r="L100" s="36" t="str">
        <f t="shared" si="7"/>
        <v>NA</v>
      </c>
      <c r="M100" s="39" t="str">
        <f t="shared" si="7"/>
        <v>NA</v>
      </c>
    </row>
    <row r="101" spans="1:13" ht="12" customHeight="1" x14ac:dyDescent="0.2">
      <c r="A101" s="136" t="s">
        <v>216</v>
      </c>
      <c r="B101" s="458"/>
      <c r="C101" s="46"/>
      <c r="D101" s="46"/>
      <c r="E101" s="46"/>
      <c r="F101" s="30" t="str">
        <f>F54</f>
        <v>5,800-14,500</v>
      </c>
      <c r="G101" s="46"/>
      <c r="H101" s="46"/>
      <c r="I101" s="46"/>
      <c r="J101" s="46"/>
      <c r="K101" s="46"/>
      <c r="L101" s="46"/>
      <c r="M101" s="46"/>
    </row>
    <row r="102" spans="1:13" ht="12" customHeight="1" x14ac:dyDescent="0.2">
      <c r="A102" s="1000" t="str">
        <f t="shared" ref="A102:A108" si="8">A55</f>
        <v>a/  Includes dip-in fish from other river systems.</v>
      </c>
      <c r="B102" s="1000"/>
      <c r="C102" s="1000"/>
      <c r="D102" s="1000"/>
      <c r="E102" s="1000"/>
      <c r="F102" s="1000"/>
      <c r="G102" s="1000"/>
      <c r="H102" s="1000"/>
      <c r="I102" s="1000"/>
      <c r="J102" s="1000"/>
      <c r="K102" s="1000"/>
      <c r="L102" s="1000"/>
      <c r="M102" s="1000"/>
    </row>
    <row r="103" spans="1:13" ht="12" customHeight="1" x14ac:dyDescent="0.2">
      <c r="A103" s="1000" t="str">
        <f t="shared" si="8"/>
        <v>b/  Recreational catch of adults (coho over 20 inches).</v>
      </c>
      <c r="B103" s="1000"/>
      <c r="C103" s="1000"/>
      <c r="D103" s="1000"/>
      <c r="E103" s="1000"/>
      <c r="F103" s="1000"/>
      <c r="G103" s="1000"/>
      <c r="H103" s="1000"/>
      <c r="I103" s="1000"/>
      <c r="J103" s="1000"/>
      <c r="K103" s="1000"/>
      <c r="L103" s="1000"/>
      <c r="M103" s="1000"/>
    </row>
    <row r="104" spans="1:13" ht="12" customHeight="1" x14ac:dyDescent="0.2">
      <c r="A104" s="1000" t="str">
        <f t="shared" si="8"/>
        <v>c/  Natural escapement and run size estimates include fish taken for hatchery brood stock.</v>
      </c>
      <c r="B104" s="1000"/>
      <c r="C104" s="1000"/>
      <c r="D104" s="1000"/>
      <c r="E104" s="1000"/>
      <c r="F104" s="1000"/>
      <c r="G104" s="1000"/>
      <c r="H104" s="1000"/>
      <c r="I104" s="1000"/>
      <c r="J104" s="1000"/>
      <c r="K104" s="1000"/>
      <c r="L104" s="1000"/>
      <c r="M104" s="1000"/>
    </row>
    <row r="105" spans="1:13" ht="12" customHeight="1" x14ac:dyDescent="0.2">
      <c r="A105" s="63" t="str">
        <f t="shared" si="8"/>
        <v>d/  Queets stock only; does not include non-local, dip-in fish.</v>
      </c>
    </row>
    <row r="106" spans="1:13" ht="12" customHeight="1" x14ac:dyDescent="0.2">
      <c r="A106" s="1000" t="str">
        <f t="shared" si="8"/>
        <v>e/  1991 and 1997 supplemental was included in natural escapement and run size.</v>
      </c>
      <c r="B106" s="1000"/>
      <c r="C106" s="1000"/>
      <c r="D106" s="1000"/>
      <c r="E106" s="1000"/>
      <c r="F106" s="1000"/>
      <c r="G106" s="1000"/>
      <c r="H106" s="1000"/>
      <c r="I106" s="1000"/>
      <c r="J106" s="1000"/>
      <c r="K106" s="1000"/>
      <c r="L106" s="1000"/>
      <c r="M106" s="1000"/>
    </row>
    <row r="107" spans="1:13" ht="12" customHeight="1" x14ac:dyDescent="0.2">
      <c r="A107" s="1000" t="str">
        <f t="shared" si="8"/>
        <v>f/   In 2004, 2005 and 2006 escapement estimates are from non-standard methods due to poor survey conditions during the coho spawning season.</v>
      </c>
      <c r="B107" s="1000"/>
      <c r="C107" s="1000"/>
      <c r="D107" s="1000"/>
      <c r="E107" s="1000"/>
      <c r="F107" s="1000"/>
      <c r="G107" s="1000"/>
      <c r="H107" s="1000"/>
      <c r="I107" s="1000"/>
      <c r="J107" s="1000"/>
      <c r="K107" s="1000"/>
      <c r="L107" s="1000"/>
      <c r="M107" s="1000"/>
    </row>
    <row r="108" spans="1:13" ht="12" customHeight="1" x14ac:dyDescent="0.2">
      <c r="A108" s="1000" t="str">
        <f t="shared" si="8"/>
        <v>g/  Preliminary.</v>
      </c>
      <c r="B108" s="1000"/>
      <c r="C108" s="1000"/>
      <c r="D108" s="1000"/>
      <c r="E108" s="1000"/>
      <c r="F108" s="1000"/>
      <c r="G108" s="1000"/>
      <c r="H108" s="1000"/>
      <c r="I108" s="1000"/>
      <c r="J108" s="1000"/>
      <c r="K108" s="1000"/>
      <c r="L108" s="1000"/>
      <c r="M108" s="1000"/>
    </row>
  </sheetData>
  <customSheetViews>
    <customSheetView guid="{951E20F6-66AF-4739-924D-9C0B166AA065}" showPageBreaks="1" showGridLines="0" showRuler="0">
      <pane ySplit="4" topLeftCell="A78" activePane="bottomLeft" state="frozen"/>
      <selection pane="bottomLeft" activeCell="C96" sqref="C96"/>
      <pageMargins left="1" right="1" top="1" bottom="1" header="0.5" footer="0.5"/>
      <pageSetup orientation="landscape" r:id="rId1"/>
      <headerFooter alignWithMargins="0"/>
    </customSheetView>
    <customSheetView guid="{56968ECB-F4FE-477A-8A39-9E820F23F3B6}" showGridLines="0">
      <pane ySplit="4" topLeftCell="A26" activePane="bottomLeft" state="frozen"/>
      <selection pane="bottomLeft" activeCell="B5" sqref="B5:M39"/>
      <pageMargins left="1" right="1" top="1" bottom="1" header="0.5" footer="0.5"/>
      <pageSetup orientation="landscape" r:id="rId2"/>
      <headerFooter alignWithMargins="0"/>
    </customSheetView>
    <customSheetView guid="{8B1E0859-77EF-4DDB-A81F-104DBA348B31}" showPageBreaks="1" showGridLines="0" printArea="1">
      <pane ySplit="4" topLeftCell="A108" activePane="bottomLeft" state="frozen"/>
      <selection pane="bottomLeft" activeCell="B5" sqref="B5:M38"/>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B34" sqref="B34:M34"/>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B34" sqref="B34:M34"/>
      <pageMargins left="1" right="1" top="1" bottom="1" header="0.5" footer="0.5"/>
      <pageSetup orientation="landscape" r:id="rId7"/>
      <headerFooter alignWithMargins="0"/>
    </customSheetView>
    <customSheetView guid="{622B48C2-7B56-4B1F-A7B4-4660CCA8C989}" showPageBreaks="1" showGridLines="0" printArea="1" showRuler="0">
      <pane ySplit="4" topLeftCell="A97" activePane="bottomLeft" state="frozen"/>
      <selection pane="bottomLeft" activeCell="A117" sqref="A117"/>
      <pageMargins left="1" right="1" top="1" bottom="1" header="0.5" footer="0.5"/>
      <pageSetup orientation="landscape" r:id="rId8"/>
      <headerFooter alignWithMargins="0"/>
    </customSheetView>
    <customSheetView guid="{BBF7E6D9-D6DC-4A8E-B6D8-078D86A9ABA9}" showPageBreaks="1" showGridLines="0" showRuler="0">
      <pane ySplit="4" topLeftCell="A1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1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printArea="1" showRuler="0">
      <pane ySplit="4" topLeftCell="A24" activePane="bottomLeft" state="frozen"/>
      <selection pane="bottomLeft" activeCell="A40" sqref="A40:M40"/>
      <pageMargins left="1" right="1" top="1" bottom="1" header="0.5" footer="0.5"/>
      <pageSetup orientation="landscape" r:id="rId11"/>
      <headerFooter alignWithMargins="0"/>
    </customSheetView>
    <customSheetView guid="{803B97A9-0AF5-4FA4-9F0C-810C2BEAFCD3}" showPageBreaks="1" showGridLines="0" showRuler="0">
      <pane ySplit="4" topLeftCell="A78" activePane="bottomLeft" state="frozen"/>
      <selection pane="bottomLeft" activeCell="C96" sqref="C96"/>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4">
    <mergeCell ref="A1:M1"/>
    <mergeCell ref="J3:M3"/>
    <mergeCell ref="A55:M55"/>
    <mergeCell ref="A56:M56"/>
    <mergeCell ref="B2:D2"/>
    <mergeCell ref="A3:A4"/>
    <mergeCell ref="C3:C4"/>
    <mergeCell ref="F3:H3"/>
    <mergeCell ref="A59:M59"/>
    <mergeCell ref="A60:M60"/>
    <mergeCell ref="A57:M57"/>
    <mergeCell ref="A102:M102"/>
    <mergeCell ref="A77:M77"/>
    <mergeCell ref="B78:D78"/>
    <mergeCell ref="A79:A80"/>
    <mergeCell ref="C79:C80"/>
    <mergeCell ref="F79:H79"/>
    <mergeCell ref="J79:M79"/>
    <mergeCell ref="A61:M61"/>
    <mergeCell ref="A108:M108"/>
    <mergeCell ref="A103:M103"/>
    <mergeCell ref="A104:M104"/>
    <mergeCell ref="A106:M106"/>
    <mergeCell ref="A107:M107"/>
  </mergeCells>
  <phoneticPr fontId="0" type="noConversion"/>
  <pageMargins left="1" right="1" top="1" bottom="1" header="0.5" footer="0.5"/>
  <pageSetup orientation="landscape" r:id="rId1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AL105"/>
  <sheetViews>
    <sheetView showGridLines="0" zoomScale="115" zoomScaleNormal="115" zoomScaleSheetLayoutView="100" workbookViewId="0">
      <pane xSplit="1" ySplit="4" topLeftCell="B76" activePane="bottomRight" state="frozen"/>
      <selection activeCell="R23" sqref="R23"/>
      <selection pane="topRight" activeCell="R23" sqref="R23"/>
      <selection pane="bottomLeft" activeCell="R23" sqref="R23"/>
      <selection pane="bottomRight" activeCell="T54" sqref="T54"/>
    </sheetView>
  </sheetViews>
  <sheetFormatPr defaultColWidth="9.109375" defaultRowHeight="12" customHeight="1" x14ac:dyDescent="0.2"/>
  <cols>
    <col min="1" max="1" width="10.6640625" style="63" customWidth="1"/>
    <col min="2" max="3" width="6.6640625" style="63" customWidth="1"/>
    <col min="4" max="4" width="6.6640625" style="5" customWidth="1"/>
    <col min="5" max="5" width="1.6640625" style="5" customWidth="1"/>
    <col min="6" max="8" width="6.6640625" style="5" customWidth="1"/>
    <col min="9" max="9" width="10.6640625" style="5" customWidth="1"/>
    <col min="10" max="10" width="1.6640625" style="5" customWidth="1"/>
    <col min="11" max="12" width="7.6640625" style="5" customWidth="1"/>
    <col min="13" max="13" width="1.6640625" style="5" customWidth="1"/>
    <col min="14" max="16" width="7.6640625" style="5" customWidth="1"/>
    <col min="17" max="16384" width="9.109375" style="123"/>
  </cols>
  <sheetData>
    <row r="1" spans="1:38" ht="12" customHeight="1" x14ac:dyDescent="0.2">
      <c r="A1" s="1010" t="s">
        <v>3</v>
      </c>
      <c r="B1" s="1010"/>
      <c r="C1" s="1010"/>
      <c r="D1" s="1010"/>
      <c r="E1" s="1010"/>
      <c r="F1" s="1010"/>
      <c r="G1" s="1010"/>
      <c r="H1" s="1010"/>
      <c r="I1" s="1010"/>
      <c r="J1" s="1010"/>
      <c r="K1" s="1010"/>
      <c r="L1" s="1010"/>
      <c r="M1" s="1010"/>
      <c r="N1" s="1010"/>
      <c r="O1" s="1010"/>
      <c r="P1" s="1010"/>
    </row>
    <row r="2" spans="1:38" ht="12" customHeight="1" x14ac:dyDescent="0.25">
      <c r="A2" s="53"/>
      <c r="B2" s="1117" t="s">
        <v>116</v>
      </c>
      <c r="C2" s="1117"/>
      <c r="D2" s="1117"/>
      <c r="E2" s="1117"/>
      <c r="F2" s="1117"/>
      <c r="G2" s="1117"/>
      <c r="H2" s="1117"/>
      <c r="I2" s="1117"/>
      <c r="J2" s="4"/>
      <c r="K2" s="321"/>
      <c r="L2" s="321"/>
      <c r="M2" s="4"/>
      <c r="N2" s="321"/>
      <c r="O2" s="321"/>
      <c r="P2" s="321"/>
      <c r="AG2"/>
      <c r="AH2"/>
      <c r="AI2"/>
      <c r="AJ2"/>
      <c r="AK2"/>
      <c r="AL2"/>
    </row>
    <row r="3" spans="1:38" ht="12" customHeight="1" x14ac:dyDescent="0.25">
      <c r="A3" s="1009" t="s">
        <v>171</v>
      </c>
      <c r="B3" s="1032" t="s">
        <v>95</v>
      </c>
      <c r="C3" s="1032"/>
      <c r="D3" s="1032"/>
      <c r="E3" s="392"/>
      <c r="F3" s="1116" t="s">
        <v>164</v>
      </c>
      <c r="G3" s="1116"/>
      <c r="H3" s="1116"/>
      <c r="I3" s="392"/>
      <c r="J3" s="4"/>
      <c r="K3" s="1109" t="s">
        <v>35</v>
      </c>
      <c r="L3" s="1109"/>
      <c r="M3" s="4"/>
      <c r="N3" s="1109" t="s">
        <v>161</v>
      </c>
      <c r="O3" s="1109"/>
      <c r="P3" s="1109"/>
      <c r="AG3"/>
      <c r="AH3"/>
      <c r="AI3"/>
      <c r="AJ3"/>
      <c r="AK3"/>
      <c r="AL3"/>
    </row>
    <row r="4" spans="1:38" ht="12" customHeight="1" x14ac:dyDescent="0.2">
      <c r="A4" s="1029"/>
      <c r="B4" s="388" t="s">
        <v>215</v>
      </c>
      <c r="C4" s="385" t="s">
        <v>214</v>
      </c>
      <c r="D4" s="8" t="s">
        <v>209</v>
      </c>
      <c r="E4" s="8"/>
      <c r="F4" s="385" t="s">
        <v>215</v>
      </c>
      <c r="G4" s="385" t="s">
        <v>214</v>
      </c>
      <c r="H4" s="388" t="s">
        <v>209</v>
      </c>
      <c r="I4" s="388" t="s">
        <v>118</v>
      </c>
      <c r="J4" s="388"/>
      <c r="K4" s="388" t="s">
        <v>215</v>
      </c>
      <c r="L4" s="388" t="s">
        <v>165</v>
      </c>
      <c r="M4" s="388"/>
      <c r="N4" s="388" t="s">
        <v>215</v>
      </c>
      <c r="O4" s="388" t="s">
        <v>214</v>
      </c>
      <c r="P4" s="388" t="s">
        <v>209</v>
      </c>
    </row>
    <row r="5" spans="1:38" ht="12" customHeight="1" x14ac:dyDescent="0.2">
      <c r="A5" s="373">
        <v>1976</v>
      </c>
      <c r="B5" s="142" t="s">
        <v>304</v>
      </c>
      <c r="C5" s="142" t="s">
        <v>304</v>
      </c>
      <c r="D5" s="48">
        <v>500</v>
      </c>
      <c r="E5" s="48"/>
      <c r="F5" s="143" t="s">
        <v>88</v>
      </c>
      <c r="G5" s="143" t="s">
        <v>88</v>
      </c>
      <c r="H5" s="48">
        <v>20</v>
      </c>
      <c r="I5" s="34">
        <v>100</v>
      </c>
      <c r="J5" s="41"/>
      <c r="K5" s="48">
        <v>600</v>
      </c>
      <c r="L5" s="48">
        <v>0</v>
      </c>
      <c r="M5" s="38"/>
      <c r="N5" s="48">
        <v>1300</v>
      </c>
      <c r="O5" s="48">
        <v>0</v>
      </c>
      <c r="P5" s="48">
        <v>1300</v>
      </c>
    </row>
    <row r="6" spans="1:38" ht="12" customHeight="1" x14ac:dyDescent="0.2">
      <c r="A6" s="373">
        <v>1977</v>
      </c>
      <c r="B6" s="142" t="s">
        <v>304</v>
      </c>
      <c r="C6" s="142" t="s">
        <v>304</v>
      </c>
      <c r="D6" s="48">
        <v>900</v>
      </c>
      <c r="E6" s="144"/>
      <c r="F6" s="143" t="s">
        <v>88</v>
      </c>
      <c r="G6" s="143" t="s">
        <v>88</v>
      </c>
      <c r="H6" s="48">
        <v>20</v>
      </c>
      <c r="I6" s="34">
        <v>20</v>
      </c>
      <c r="J6" s="41"/>
      <c r="K6" s="48">
        <v>1000</v>
      </c>
      <c r="L6" s="48">
        <v>0</v>
      </c>
      <c r="M6" s="38"/>
      <c r="N6" s="48">
        <v>2000</v>
      </c>
      <c r="O6" s="48">
        <v>0</v>
      </c>
      <c r="P6" s="48">
        <v>2000</v>
      </c>
    </row>
    <row r="7" spans="1:38" ht="12" customHeight="1" x14ac:dyDescent="0.2">
      <c r="A7" s="373">
        <v>1978</v>
      </c>
      <c r="B7" s="142" t="s">
        <v>304</v>
      </c>
      <c r="C7" s="142" t="s">
        <v>304</v>
      </c>
      <c r="D7" s="48">
        <v>1000</v>
      </c>
      <c r="E7" s="144"/>
      <c r="F7" s="143" t="s">
        <v>88</v>
      </c>
      <c r="G7" s="143" t="s">
        <v>88</v>
      </c>
      <c r="H7" s="48">
        <v>100</v>
      </c>
      <c r="I7" s="34">
        <v>100</v>
      </c>
      <c r="J7" s="41"/>
      <c r="K7" s="48">
        <v>1400</v>
      </c>
      <c r="L7" s="48">
        <v>0</v>
      </c>
      <c r="M7" s="38"/>
      <c r="N7" s="48">
        <v>2472</v>
      </c>
      <c r="O7" s="48">
        <v>0</v>
      </c>
      <c r="P7" s="48">
        <v>2472</v>
      </c>
    </row>
    <row r="8" spans="1:38" ht="12" customHeight="1" x14ac:dyDescent="0.2">
      <c r="A8" s="373">
        <v>1979</v>
      </c>
      <c r="B8" s="142" t="s">
        <v>304</v>
      </c>
      <c r="C8" s="142" t="s">
        <v>304</v>
      </c>
      <c r="D8" s="48">
        <v>700</v>
      </c>
      <c r="E8" s="144"/>
      <c r="F8" s="143" t="s">
        <v>88</v>
      </c>
      <c r="G8" s="143" t="s">
        <v>88</v>
      </c>
      <c r="H8" s="48">
        <v>100</v>
      </c>
      <c r="I8" s="34">
        <v>100</v>
      </c>
      <c r="J8" s="41"/>
      <c r="K8" s="48">
        <v>1400</v>
      </c>
      <c r="L8" s="48">
        <v>0</v>
      </c>
      <c r="M8" s="38"/>
      <c r="N8" s="48">
        <v>2326</v>
      </c>
      <c r="O8" s="48">
        <v>0</v>
      </c>
      <c r="P8" s="48">
        <v>2326</v>
      </c>
    </row>
    <row r="9" spans="1:38" ht="12" customHeight="1" x14ac:dyDescent="0.2">
      <c r="A9" s="373">
        <v>1980</v>
      </c>
      <c r="B9" s="142" t="s">
        <v>304</v>
      </c>
      <c r="C9" s="142" t="s">
        <v>304</v>
      </c>
      <c r="D9" s="48">
        <v>100</v>
      </c>
      <c r="E9" s="144"/>
      <c r="F9" s="143" t="s">
        <v>88</v>
      </c>
      <c r="G9" s="143" t="s">
        <v>88</v>
      </c>
      <c r="H9" s="48">
        <v>20</v>
      </c>
      <c r="I9" s="34">
        <v>100</v>
      </c>
      <c r="J9" s="41"/>
      <c r="K9" s="48">
        <v>800</v>
      </c>
      <c r="L9" s="48">
        <v>0</v>
      </c>
      <c r="M9" s="38"/>
      <c r="N9" s="48">
        <v>1079</v>
      </c>
      <c r="O9" s="48">
        <v>0</v>
      </c>
      <c r="P9" s="48">
        <v>1079</v>
      </c>
    </row>
    <row r="10" spans="1:38" ht="12" customHeight="1" x14ac:dyDescent="0.2">
      <c r="A10" s="373">
        <v>1981</v>
      </c>
      <c r="B10" s="142" t="s">
        <v>304</v>
      </c>
      <c r="C10" s="142" t="s">
        <v>304</v>
      </c>
      <c r="D10" s="48">
        <v>432</v>
      </c>
      <c r="E10" s="144"/>
      <c r="F10" s="143" t="s">
        <v>88</v>
      </c>
      <c r="G10" s="143" t="s">
        <v>88</v>
      </c>
      <c r="H10" s="48">
        <v>63</v>
      </c>
      <c r="I10" s="34">
        <v>20</v>
      </c>
      <c r="J10" s="41"/>
      <c r="K10" s="48">
        <v>1498</v>
      </c>
      <c r="L10" s="48">
        <v>22</v>
      </c>
      <c r="M10" s="38"/>
      <c r="N10" s="48">
        <v>2005</v>
      </c>
      <c r="O10" s="48">
        <v>47</v>
      </c>
      <c r="P10" s="48">
        <v>2052</v>
      </c>
    </row>
    <row r="11" spans="1:38" ht="12" customHeight="1" x14ac:dyDescent="0.2">
      <c r="A11" s="373">
        <v>1982</v>
      </c>
      <c r="B11" s="142" t="s">
        <v>304</v>
      </c>
      <c r="C11" s="142" t="s">
        <v>304</v>
      </c>
      <c r="D11" s="48">
        <v>569</v>
      </c>
      <c r="E11" s="144"/>
      <c r="F11" s="143" t="s">
        <v>88</v>
      </c>
      <c r="G11" s="143" t="s">
        <v>88</v>
      </c>
      <c r="H11" s="48">
        <v>15</v>
      </c>
      <c r="I11" s="34">
        <v>100</v>
      </c>
      <c r="J11" s="41"/>
      <c r="K11" s="48">
        <v>1553</v>
      </c>
      <c r="L11" s="48">
        <v>87</v>
      </c>
      <c r="M11" s="38"/>
      <c r="N11" s="48">
        <v>2125</v>
      </c>
      <c r="O11" s="48">
        <v>202</v>
      </c>
      <c r="P11" s="48">
        <v>2327</v>
      </c>
    </row>
    <row r="12" spans="1:38" ht="12" customHeight="1" x14ac:dyDescent="0.2">
      <c r="A12" s="373">
        <v>1983</v>
      </c>
      <c r="B12" s="142" t="s">
        <v>304</v>
      </c>
      <c r="C12" s="142" t="s">
        <v>304</v>
      </c>
      <c r="D12" s="48">
        <v>458</v>
      </c>
      <c r="E12" s="144"/>
      <c r="F12" s="143" t="s">
        <v>88</v>
      </c>
      <c r="G12" s="143" t="s">
        <v>88</v>
      </c>
      <c r="H12" s="48">
        <v>36</v>
      </c>
      <c r="I12" s="34">
        <v>100</v>
      </c>
      <c r="J12" s="41"/>
      <c r="K12" s="48">
        <v>1696</v>
      </c>
      <c r="L12" s="48">
        <v>67</v>
      </c>
      <c r="M12" s="38"/>
      <c r="N12" s="48">
        <v>2233</v>
      </c>
      <c r="O12" s="48">
        <v>131</v>
      </c>
      <c r="P12" s="48">
        <v>2364</v>
      </c>
    </row>
    <row r="13" spans="1:38" ht="12" customHeight="1" x14ac:dyDescent="0.2">
      <c r="A13" s="373">
        <v>1984</v>
      </c>
      <c r="B13" s="142" t="s">
        <v>304</v>
      </c>
      <c r="C13" s="142" t="s">
        <v>304</v>
      </c>
      <c r="D13" s="48">
        <v>444</v>
      </c>
      <c r="E13" s="144"/>
      <c r="F13" s="143" t="s">
        <v>88</v>
      </c>
      <c r="G13" s="143" t="s">
        <v>88</v>
      </c>
      <c r="H13" s="48">
        <v>21</v>
      </c>
      <c r="I13" s="34">
        <v>300</v>
      </c>
      <c r="J13" s="41"/>
      <c r="K13" s="48">
        <v>1430</v>
      </c>
      <c r="L13" s="48">
        <v>50</v>
      </c>
      <c r="M13" s="38"/>
      <c r="N13" s="48">
        <v>2005</v>
      </c>
      <c r="O13" s="48">
        <v>139</v>
      </c>
      <c r="P13" s="48">
        <v>2144</v>
      </c>
    </row>
    <row r="14" spans="1:38" ht="12" customHeight="1" x14ac:dyDescent="0.2">
      <c r="A14" s="373">
        <v>1985</v>
      </c>
      <c r="B14" s="142" t="s">
        <v>304</v>
      </c>
      <c r="C14" s="142" t="s">
        <v>304</v>
      </c>
      <c r="D14" s="48">
        <v>336</v>
      </c>
      <c r="E14" s="144"/>
      <c r="F14" s="143" t="s">
        <v>88</v>
      </c>
      <c r="G14" s="143" t="s">
        <v>88</v>
      </c>
      <c r="H14" s="48">
        <v>15</v>
      </c>
      <c r="I14" s="34">
        <v>100</v>
      </c>
      <c r="J14" s="41"/>
      <c r="K14" s="48">
        <v>978</v>
      </c>
      <c r="L14" s="48">
        <v>22</v>
      </c>
      <c r="M14" s="38"/>
      <c r="N14" s="48">
        <v>1353</v>
      </c>
      <c r="O14" s="48">
        <v>123</v>
      </c>
      <c r="P14" s="48">
        <v>1476</v>
      </c>
    </row>
    <row r="15" spans="1:38" ht="12" customHeight="1" x14ac:dyDescent="0.2">
      <c r="A15" s="373">
        <v>1986</v>
      </c>
      <c r="B15" s="142" t="s">
        <v>304</v>
      </c>
      <c r="C15" s="142" t="s">
        <v>304</v>
      </c>
      <c r="D15" s="48">
        <v>554</v>
      </c>
      <c r="E15" s="144"/>
      <c r="F15" s="143" t="s">
        <v>88</v>
      </c>
      <c r="G15" s="143" t="s">
        <v>88</v>
      </c>
      <c r="H15" s="48">
        <v>15</v>
      </c>
      <c r="I15" s="34">
        <v>138</v>
      </c>
      <c r="J15" s="41"/>
      <c r="K15" s="48">
        <v>1248</v>
      </c>
      <c r="L15" s="48">
        <v>0</v>
      </c>
      <c r="M15" s="38"/>
      <c r="N15" s="48">
        <v>1912</v>
      </c>
      <c r="O15" s="48">
        <v>43</v>
      </c>
      <c r="P15" s="48">
        <v>1955</v>
      </c>
    </row>
    <row r="16" spans="1:38" ht="12" customHeight="1" x14ac:dyDescent="0.2">
      <c r="A16" s="373">
        <v>1987</v>
      </c>
      <c r="B16" s="142" t="s">
        <v>304</v>
      </c>
      <c r="C16" s="142" t="s">
        <v>304</v>
      </c>
      <c r="D16" s="48">
        <v>676</v>
      </c>
      <c r="E16" s="144"/>
      <c r="F16" s="143" t="s">
        <v>88</v>
      </c>
      <c r="G16" s="143" t="s">
        <v>88</v>
      </c>
      <c r="H16" s="48">
        <v>38</v>
      </c>
      <c r="I16" s="34">
        <v>227</v>
      </c>
      <c r="J16" s="41"/>
      <c r="K16" s="48">
        <v>1710</v>
      </c>
      <c r="L16" s="48">
        <v>0</v>
      </c>
      <c r="M16" s="38"/>
      <c r="N16" s="48">
        <v>2480</v>
      </c>
      <c r="O16" s="48">
        <v>171</v>
      </c>
      <c r="P16" s="48">
        <v>2651</v>
      </c>
    </row>
    <row r="17" spans="1:16" ht="12" customHeight="1" x14ac:dyDescent="0.2">
      <c r="A17" s="373">
        <v>1988</v>
      </c>
      <c r="B17" s="142" t="s">
        <v>304</v>
      </c>
      <c r="C17" s="142" t="s">
        <v>304</v>
      </c>
      <c r="D17" s="48">
        <v>1008</v>
      </c>
      <c r="E17" s="144"/>
      <c r="F17" s="143" t="s">
        <v>88</v>
      </c>
      <c r="G17" s="143" t="s">
        <v>88</v>
      </c>
      <c r="H17" s="48">
        <v>38</v>
      </c>
      <c r="I17" s="34">
        <v>304</v>
      </c>
      <c r="J17" s="41"/>
      <c r="K17" s="48">
        <v>2605</v>
      </c>
      <c r="L17" s="48">
        <v>10</v>
      </c>
      <c r="M17" s="38"/>
      <c r="N17" s="48">
        <v>3708</v>
      </c>
      <c r="O17" s="48">
        <v>294</v>
      </c>
      <c r="P17" s="48">
        <v>4002</v>
      </c>
    </row>
    <row r="18" spans="1:16" ht="12" customHeight="1" x14ac:dyDescent="0.2">
      <c r="A18" s="373">
        <v>1989</v>
      </c>
      <c r="B18" s="142" t="s">
        <v>304</v>
      </c>
      <c r="C18" s="142" t="s">
        <v>304</v>
      </c>
      <c r="D18" s="48">
        <v>1735</v>
      </c>
      <c r="E18" s="144"/>
      <c r="F18" s="143" t="s">
        <v>88</v>
      </c>
      <c r="G18" s="143" t="s">
        <v>88</v>
      </c>
      <c r="H18" s="48">
        <v>38</v>
      </c>
      <c r="I18" s="34">
        <v>555</v>
      </c>
      <c r="J18" s="41"/>
      <c r="K18" s="48">
        <v>4697</v>
      </c>
      <c r="L18" s="48">
        <v>119</v>
      </c>
      <c r="M18" s="38"/>
      <c r="N18" s="48">
        <v>6820</v>
      </c>
      <c r="O18" s="48">
        <v>334</v>
      </c>
      <c r="P18" s="48">
        <v>7154</v>
      </c>
    </row>
    <row r="19" spans="1:16" ht="12" customHeight="1" x14ac:dyDescent="0.2">
      <c r="A19" s="373">
        <v>1990</v>
      </c>
      <c r="B19" s="142" t="s">
        <v>304</v>
      </c>
      <c r="C19" s="142" t="s">
        <v>304</v>
      </c>
      <c r="D19" s="48">
        <v>1387</v>
      </c>
      <c r="E19" s="144"/>
      <c r="F19" s="143" t="s">
        <v>88</v>
      </c>
      <c r="G19" s="143" t="s">
        <v>88</v>
      </c>
      <c r="H19" s="48">
        <v>38</v>
      </c>
      <c r="I19" s="34">
        <v>351</v>
      </c>
      <c r="J19" s="41"/>
      <c r="K19" s="48">
        <v>3886</v>
      </c>
      <c r="L19" s="48">
        <v>40</v>
      </c>
      <c r="M19" s="38"/>
      <c r="N19" s="48">
        <v>5294</v>
      </c>
      <c r="O19" s="48">
        <v>442</v>
      </c>
      <c r="P19" s="48">
        <v>5736</v>
      </c>
    </row>
    <row r="20" spans="1:16" ht="12" customHeight="1" x14ac:dyDescent="0.2">
      <c r="A20" s="373">
        <v>1991</v>
      </c>
      <c r="B20" s="142" t="s">
        <v>304</v>
      </c>
      <c r="C20" s="142" t="s">
        <v>304</v>
      </c>
      <c r="D20" s="48">
        <v>600</v>
      </c>
      <c r="E20" s="144"/>
      <c r="F20" s="143" t="s">
        <v>88</v>
      </c>
      <c r="G20" s="143" t="s">
        <v>88</v>
      </c>
      <c r="H20" s="48">
        <v>13</v>
      </c>
      <c r="I20" s="34">
        <v>138</v>
      </c>
      <c r="J20" s="41"/>
      <c r="K20" s="48">
        <v>1078</v>
      </c>
      <c r="L20" s="48">
        <v>0</v>
      </c>
      <c r="M20" s="38"/>
      <c r="N20" s="48">
        <v>1693</v>
      </c>
      <c r="O20" s="48">
        <v>153</v>
      </c>
      <c r="P20" s="48">
        <v>1846</v>
      </c>
    </row>
    <row r="21" spans="1:16" ht="12" customHeight="1" x14ac:dyDescent="0.2">
      <c r="A21" s="373">
        <v>1992</v>
      </c>
      <c r="B21" s="142" t="s">
        <v>304</v>
      </c>
      <c r="C21" s="142" t="s">
        <v>304</v>
      </c>
      <c r="D21" s="48">
        <v>445</v>
      </c>
      <c r="E21" s="144"/>
      <c r="F21" s="143" t="s">
        <v>88</v>
      </c>
      <c r="G21" s="143" t="s">
        <v>88</v>
      </c>
      <c r="H21" s="48">
        <v>26</v>
      </c>
      <c r="I21" s="34">
        <v>81</v>
      </c>
      <c r="J21" s="41"/>
      <c r="K21" s="48">
        <v>1018</v>
      </c>
      <c r="L21" s="48">
        <v>0</v>
      </c>
      <c r="M21" s="38"/>
      <c r="N21" s="48">
        <v>1443</v>
      </c>
      <c r="O21" s="48">
        <v>167</v>
      </c>
      <c r="P21" s="48">
        <v>1610</v>
      </c>
    </row>
    <row r="22" spans="1:16" ht="12" customHeight="1" x14ac:dyDescent="0.2">
      <c r="A22" s="373">
        <v>1993</v>
      </c>
      <c r="B22" s="142" t="s">
        <v>304</v>
      </c>
      <c r="C22" s="142" t="s">
        <v>304</v>
      </c>
      <c r="D22" s="48">
        <v>509</v>
      </c>
      <c r="E22" s="144"/>
      <c r="F22" s="143" t="s">
        <v>88</v>
      </c>
      <c r="G22" s="143" t="s">
        <v>88</v>
      </c>
      <c r="H22" s="48">
        <v>25</v>
      </c>
      <c r="I22" s="34">
        <v>357</v>
      </c>
      <c r="J22" s="41"/>
      <c r="K22" s="48">
        <v>1411</v>
      </c>
      <c r="L22" s="48">
        <v>0</v>
      </c>
      <c r="M22" s="38"/>
      <c r="N22" s="48">
        <v>2065</v>
      </c>
      <c r="O22" s="48">
        <v>242</v>
      </c>
      <c r="P22" s="48">
        <v>2307</v>
      </c>
    </row>
    <row r="23" spans="1:16" ht="12" customHeight="1" x14ac:dyDescent="0.2">
      <c r="A23" s="373">
        <v>1994</v>
      </c>
      <c r="B23" s="142" t="s">
        <v>304</v>
      </c>
      <c r="C23" s="142" t="s">
        <v>304</v>
      </c>
      <c r="D23" s="48">
        <v>378</v>
      </c>
      <c r="E23" s="144"/>
      <c r="F23" s="143" t="s">
        <v>88</v>
      </c>
      <c r="G23" s="143" t="s">
        <v>88</v>
      </c>
      <c r="H23" s="48">
        <v>20</v>
      </c>
      <c r="I23" s="34">
        <v>404</v>
      </c>
      <c r="J23" s="41"/>
      <c r="K23" s="48">
        <v>1699</v>
      </c>
      <c r="L23" s="48">
        <v>0</v>
      </c>
      <c r="M23" s="38"/>
      <c r="N23" s="48">
        <v>2372</v>
      </c>
      <c r="O23" s="48">
        <v>152</v>
      </c>
      <c r="P23" s="48">
        <v>2524</v>
      </c>
    </row>
    <row r="24" spans="1:16" ht="12" customHeight="1" x14ac:dyDescent="0.2">
      <c r="A24" s="373">
        <v>1995</v>
      </c>
      <c r="B24" s="142" t="s">
        <v>304</v>
      </c>
      <c r="C24" s="142" t="s">
        <v>304</v>
      </c>
      <c r="D24" s="48">
        <v>230</v>
      </c>
      <c r="E24" s="144"/>
      <c r="F24" s="143" t="s">
        <v>88</v>
      </c>
      <c r="G24" s="143" t="s">
        <v>88</v>
      </c>
      <c r="H24" s="48">
        <v>25</v>
      </c>
      <c r="I24" s="34">
        <v>387</v>
      </c>
      <c r="J24" s="41"/>
      <c r="K24" s="48">
        <v>1132</v>
      </c>
      <c r="L24" s="48">
        <v>0</v>
      </c>
      <c r="M24" s="38"/>
      <c r="N24" s="48">
        <v>1686</v>
      </c>
      <c r="O24" s="48">
        <v>68</v>
      </c>
      <c r="P24" s="48">
        <v>1754</v>
      </c>
    </row>
    <row r="25" spans="1:16" ht="12" customHeight="1" x14ac:dyDescent="0.2">
      <c r="A25" s="373">
        <v>1996</v>
      </c>
      <c r="B25" s="142" t="s">
        <v>304</v>
      </c>
      <c r="C25" s="142" t="s">
        <v>304</v>
      </c>
      <c r="D25" s="48">
        <v>471</v>
      </c>
      <c r="E25" s="144"/>
      <c r="F25" s="143" t="s">
        <v>88</v>
      </c>
      <c r="G25" s="143" t="s">
        <v>88</v>
      </c>
      <c r="H25" s="48">
        <v>30</v>
      </c>
      <c r="I25" s="34">
        <v>267</v>
      </c>
      <c r="J25" s="41"/>
      <c r="K25" s="48">
        <v>1371</v>
      </c>
      <c r="L25" s="48">
        <v>16</v>
      </c>
      <c r="M25" s="38"/>
      <c r="N25" s="48">
        <v>2083</v>
      </c>
      <c r="O25" s="48">
        <v>114</v>
      </c>
      <c r="P25" s="48">
        <v>2197</v>
      </c>
    </row>
    <row r="26" spans="1:16" ht="12" customHeight="1" x14ac:dyDescent="0.2">
      <c r="A26" s="98">
        <v>1997</v>
      </c>
      <c r="B26" s="142" t="s">
        <v>304</v>
      </c>
      <c r="C26" s="142" t="s">
        <v>304</v>
      </c>
      <c r="D26" s="48">
        <v>416</v>
      </c>
      <c r="E26" s="144"/>
      <c r="F26" s="143" t="s">
        <v>88</v>
      </c>
      <c r="G26" s="143" t="s">
        <v>88</v>
      </c>
      <c r="H26" s="48">
        <v>57</v>
      </c>
      <c r="I26" s="34">
        <v>331</v>
      </c>
      <c r="J26" s="41"/>
      <c r="K26" s="48">
        <v>1826</v>
      </c>
      <c r="L26" s="48">
        <v>0</v>
      </c>
      <c r="M26" s="38"/>
      <c r="N26" s="48">
        <v>2582</v>
      </c>
      <c r="O26" s="48">
        <v>53</v>
      </c>
      <c r="P26" s="48">
        <v>2635</v>
      </c>
    </row>
    <row r="27" spans="1:16" ht="12" customHeight="1" x14ac:dyDescent="0.2">
      <c r="A27" s="373">
        <v>1998</v>
      </c>
      <c r="B27" s="142" t="s">
        <v>304</v>
      </c>
      <c r="C27" s="142" t="s">
        <v>304</v>
      </c>
      <c r="D27" s="48">
        <v>294</v>
      </c>
      <c r="E27" s="144"/>
      <c r="F27" s="143" t="s">
        <v>88</v>
      </c>
      <c r="G27" s="143" t="s">
        <v>88</v>
      </c>
      <c r="H27" s="48">
        <v>20</v>
      </c>
      <c r="I27" s="34">
        <v>288</v>
      </c>
      <c r="J27" s="41"/>
      <c r="K27" s="48">
        <v>1287</v>
      </c>
      <c r="L27" s="48">
        <v>0</v>
      </c>
      <c r="M27" s="38"/>
      <c r="N27" s="48">
        <v>1880</v>
      </c>
      <c r="O27" s="48">
        <v>28</v>
      </c>
      <c r="P27" s="48">
        <v>1908</v>
      </c>
    </row>
    <row r="28" spans="1:16" ht="12" customHeight="1" x14ac:dyDescent="0.2">
      <c r="A28" s="98">
        <v>1999</v>
      </c>
      <c r="B28" s="142" t="s">
        <v>304</v>
      </c>
      <c r="C28" s="142" t="s">
        <v>304</v>
      </c>
      <c r="D28" s="48">
        <v>155</v>
      </c>
      <c r="E28" s="144"/>
      <c r="F28" s="143" t="s">
        <v>88</v>
      </c>
      <c r="G28" s="143" t="s">
        <v>88</v>
      </c>
      <c r="H28" s="48">
        <v>20</v>
      </c>
      <c r="I28" s="34">
        <v>52</v>
      </c>
      <c r="J28" s="41"/>
      <c r="K28" s="48">
        <v>928</v>
      </c>
      <c r="L28" s="48">
        <v>99</v>
      </c>
      <c r="M28" s="38"/>
      <c r="N28" s="48">
        <v>1081</v>
      </c>
      <c r="O28" s="48">
        <v>171</v>
      </c>
      <c r="P28" s="48">
        <v>1252</v>
      </c>
    </row>
    <row r="29" spans="1:16" ht="12" customHeight="1" x14ac:dyDescent="0.2">
      <c r="A29" s="98">
        <v>2000</v>
      </c>
      <c r="B29" s="142" t="s">
        <v>304</v>
      </c>
      <c r="C29" s="142" t="s">
        <v>304</v>
      </c>
      <c r="D29" s="48">
        <v>87</v>
      </c>
      <c r="E29" s="144"/>
      <c r="F29" s="143" t="s">
        <v>88</v>
      </c>
      <c r="G29" s="143" t="s">
        <v>88</v>
      </c>
      <c r="H29" s="48">
        <v>38</v>
      </c>
      <c r="I29" s="34">
        <v>21</v>
      </c>
      <c r="J29" s="41"/>
      <c r="K29" s="48">
        <v>492</v>
      </c>
      <c r="L29" s="48">
        <v>0</v>
      </c>
      <c r="M29" s="38"/>
      <c r="N29" s="48">
        <v>529</v>
      </c>
      <c r="O29" s="48">
        <v>116</v>
      </c>
      <c r="P29" s="48">
        <v>645</v>
      </c>
    </row>
    <row r="30" spans="1:16" ht="12" customHeight="1" x14ac:dyDescent="0.2">
      <c r="A30" s="373">
        <v>2001</v>
      </c>
      <c r="B30" s="142" t="s">
        <v>304</v>
      </c>
      <c r="C30" s="142" t="s">
        <v>304</v>
      </c>
      <c r="D30" s="48">
        <v>134</v>
      </c>
      <c r="E30" s="144"/>
      <c r="F30" s="143" t="s">
        <v>88</v>
      </c>
      <c r="G30" s="143" t="s">
        <v>88</v>
      </c>
      <c r="H30" s="48">
        <v>39</v>
      </c>
      <c r="I30" s="34">
        <v>43</v>
      </c>
      <c r="J30" s="41"/>
      <c r="K30" s="48">
        <v>1159</v>
      </c>
      <c r="L30" s="48">
        <v>0</v>
      </c>
      <c r="M30" s="38"/>
      <c r="N30" s="48">
        <v>1231</v>
      </c>
      <c r="O30" s="48">
        <v>101</v>
      </c>
      <c r="P30" s="48">
        <v>1332</v>
      </c>
    </row>
    <row r="31" spans="1:16" ht="12" customHeight="1" x14ac:dyDescent="0.2">
      <c r="A31" s="98">
        <v>2002</v>
      </c>
      <c r="B31" s="142" t="s">
        <v>304</v>
      </c>
      <c r="C31" s="142" t="s">
        <v>304</v>
      </c>
      <c r="D31" s="48">
        <v>587</v>
      </c>
      <c r="E31" s="144"/>
      <c r="F31" s="143" t="s">
        <v>88</v>
      </c>
      <c r="G31" s="143" t="s">
        <v>88</v>
      </c>
      <c r="H31" s="48">
        <v>37</v>
      </c>
      <c r="I31" s="34">
        <v>372</v>
      </c>
      <c r="J31" s="41"/>
      <c r="K31" s="48">
        <v>2464</v>
      </c>
      <c r="L31" s="48">
        <v>0</v>
      </c>
      <c r="M31" s="38"/>
      <c r="N31" s="48">
        <v>3375</v>
      </c>
      <c r="O31" s="48">
        <v>85</v>
      </c>
      <c r="P31" s="48">
        <v>3460</v>
      </c>
    </row>
    <row r="32" spans="1:16" ht="12" customHeight="1" x14ac:dyDescent="0.2">
      <c r="A32" s="98">
        <v>2003</v>
      </c>
      <c r="B32" s="142" t="s">
        <v>304</v>
      </c>
      <c r="C32" s="142" t="s">
        <v>304</v>
      </c>
      <c r="D32" s="48">
        <v>296</v>
      </c>
      <c r="E32" s="144"/>
      <c r="F32" s="143" t="s">
        <v>88</v>
      </c>
      <c r="G32" s="143" t="s">
        <v>88</v>
      </c>
      <c r="H32" s="48">
        <v>20</v>
      </c>
      <c r="I32" s="34">
        <v>206</v>
      </c>
      <c r="J32" s="41"/>
      <c r="K32" s="48">
        <v>1228</v>
      </c>
      <c r="L32" s="48">
        <v>0</v>
      </c>
      <c r="M32" s="38"/>
      <c r="N32" s="48">
        <v>1646</v>
      </c>
      <c r="O32" s="48">
        <v>104</v>
      </c>
      <c r="P32" s="48">
        <v>1750</v>
      </c>
    </row>
    <row r="33" spans="1:16" ht="12" customHeight="1" x14ac:dyDescent="0.2">
      <c r="A33" s="373">
        <v>2004</v>
      </c>
      <c r="B33" s="142" t="s">
        <v>304</v>
      </c>
      <c r="C33" s="142" t="s">
        <v>304</v>
      </c>
      <c r="D33" s="48">
        <v>401</v>
      </c>
      <c r="E33" s="48"/>
      <c r="F33" s="143" t="s">
        <v>88</v>
      </c>
      <c r="G33" s="143" t="s">
        <v>88</v>
      </c>
      <c r="H33" s="48">
        <v>20</v>
      </c>
      <c r="I33" s="34">
        <v>102</v>
      </c>
      <c r="J33" s="41"/>
      <c r="K33" s="48">
        <v>1786</v>
      </c>
      <c r="L33" s="48">
        <v>0</v>
      </c>
      <c r="M33" s="38"/>
      <c r="N33" s="48">
        <f>351+K33+I33</f>
        <v>2239</v>
      </c>
      <c r="O33" s="48">
        <v>70</v>
      </c>
      <c r="P33" s="48">
        <f>N33+O33</f>
        <v>2309</v>
      </c>
    </row>
    <row r="34" spans="1:16" ht="12" customHeight="1" x14ac:dyDescent="0.2">
      <c r="A34" s="98">
        <v>2005</v>
      </c>
      <c r="B34" s="142" t="s">
        <v>304</v>
      </c>
      <c r="C34" s="142" t="s">
        <v>304</v>
      </c>
      <c r="D34" s="48">
        <v>323</v>
      </c>
      <c r="E34" s="48"/>
      <c r="F34" s="143" t="s">
        <v>88</v>
      </c>
      <c r="G34" s="143" t="s">
        <v>88</v>
      </c>
      <c r="H34" s="48">
        <v>36</v>
      </c>
      <c r="I34" s="34">
        <v>73</v>
      </c>
      <c r="J34" s="41"/>
      <c r="K34" s="48">
        <v>1193</v>
      </c>
      <c r="L34" s="48">
        <v>0</v>
      </c>
      <c r="M34" s="38"/>
      <c r="N34" s="48">
        <f>142+K34+54</f>
        <v>1389</v>
      </c>
      <c r="O34" s="48">
        <v>217</v>
      </c>
      <c r="P34" s="48">
        <f>N34+O34</f>
        <v>1606</v>
      </c>
    </row>
    <row r="35" spans="1:16" ht="12" customHeight="1" x14ac:dyDescent="0.2">
      <c r="A35" s="98">
        <v>2006</v>
      </c>
      <c r="B35" s="142" t="s">
        <v>304</v>
      </c>
      <c r="C35" s="142" t="s">
        <v>304</v>
      </c>
      <c r="D35" s="48">
        <v>576</v>
      </c>
      <c r="E35" s="48"/>
      <c r="F35" s="143" t="s">
        <v>88</v>
      </c>
      <c r="G35" s="143" t="s">
        <v>88</v>
      </c>
      <c r="H35" s="48">
        <v>37</v>
      </c>
      <c r="I35" s="34">
        <v>109</v>
      </c>
      <c r="J35" s="41"/>
      <c r="K35" s="48">
        <v>904</v>
      </c>
      <c r="L35" s="48">
        <v>0</v>
      </c>
      <c r="M35" s="38"/>
      <c r="N35" s="48">
        <f>93+64+K35</f>
        <v>1061</v>
      </c>
      <c r="O35" s="48">
        <v>571</v>
      </c>
      <c r="P35" s="48">
        <f>N35+O35</f>
        <v>1632</v>
      </c>
    </row>
    <row r="36" spans="1:16" ht="12" customHeight="1" x14ac:dyDescent="0.2">
      <c r="A36" s="373">
        <v>2007</v>
      </c>
      <c r="B36" s="142" t="s">
        <v>304</v>
      </c>
      <c r="C36" s="142" t="s">
        <v>304</v>
      </c>
      <c r="D36" s="48">
        <v>760</v>
      </c>
      <c r="E36" s="48"/>
      <c r="F36" s="143" t="s">
        <v>88</v>
      </c>
      <c r="G36" s="143" t="s">
        <v>88</v>
      </c>
      <c r="H36" s="48">
        <v>68</v>
      </c>
      <c r="I36" s="34">
        <f>45+91</f>
        <v>136</v>
      </c>
      <c r="J36" s="41"/>
      <c r="K36" s="48">
        <v>810</v>
      </c>
      <c r="L36" s="48">
        <v>0</v>
      </c>
      <c r="M36" s="38"/>
      <c r="N36" s="48">
        <f>168+45+K36</f>
        <v>1023</v>
      </c>
      <c r="O36" s="48">
        <v>592</v>
      </c>
      <c r="P36" s="48">
        <f t="shared" ref="P36:P42" si="0">SUM(N36:O36)</f>
        <v>1615</v>
      </c>
    </row>
    <row r="37" spans="1:16" ht="12" customHeight="1" x14ac:dyDescent="0.2">
      <c r="A37" s="98">
        <v>2008</v>
      </c>
      <c r="B37" s="142">
        <v>22</v>
      </c>
      <c r="C37" s="142">
        <v>227</v>
      </c>
      <c r="D37" s="48">
        <f>SUM(B37:C37)</f>
        <v>249</v>
      </c>
      <c r="E37" s="48"/>
      <c r="F37" s="142">
        <v>10</v>
      </c>
      <c r="G37" s="142">
        <v>40</v>
      </c>
      <c r="H37" s="48">
        <f>SUM(F37:G37)</f>
        <v>50</v>
      </c>
      <c r="I37" s="34">
        <v>7</v>
      </c>
      <c r="J37" s="41"/>
      <c r="K37" s="48">
        <v>671</v>
      </c>
      <c r="L37" s="48">
        <v>0</v>
      </c>
      <c r="M37" s="38"/>
      <c r="N37" s="48">
        <f t="shared" ref="N37:N43" si="1">K37+B37+F37</f>
        <v>703</v>
      </c>
      <c r="O37" s="48">
        <f t="shared" ref="O37:O43" si="2">C37+G37+L37+I37</f>
        <v>274</v>
      </c>
      <c r="P37" s="48">
        <f t="shared" si="0"/>
        <v>977</v>
      </c>
    </row>
    <row r="38" spans="1:16" ht="12" customHeight="1" x14ac:dyDescent="0.2">
      <c r="A38" s="98">
        <v>2009</v>
      </c>
      <c r="B38" s="142">
        <v>30</v>
      </c>
      <c r="C38" s="142">
        <v>106</v>
      </c>
      <c r="D38" s="48">
        <f>SUM(B38:C38)</f>
        <v>136</v>
      </c>
      <c r="E38" s="48"/>
      <c r="F38" s="142">
        <v>3</v>
      </c>
      <c r="G38" s="142">
        <v>2</v>
      </c>
      <c r="H38" s="48">
        <f>SUM(F38:G38)</f>
        <v>5</v>
      </c>
      <c r="I38" s="34">
        <v>12</v>
      </c>
      <c r="J38" s="41"/>
      <c r="K38" s="48">
        <v>880</v>
      </c>
      <c r="L38" s="48">
        <v>2</v>
      </c>
      <c r="M38" s="38"/>
      <c r="N38" s="48">
        <f t="shared" si="1"/>
        <v>913</v>
      </c>
      <c r="O38" s="48">
        <f t="shared" si="2"/>
        <v>122</v>
      </c>
      <c r="P38" s="48">
        <f t="shared" si="0"/>
        <v>1035</v>
      </c>
    </row>
    <row r="39" spans="1:16" ht="12" customHeight="1" x14ac:dyDescent="0.2">
      <c r="A39" s="373">
        <v>2010</v>
      </c>
      <c r="B39" s="142">
        <v>24</v>
      </c>
      <c r="C39" s="142">
        <v>83</v>
      </c>
      <c r="D39" s="48">
        <f>SUM(B39:C39)</f>
        <v>107</v>
      </c>
      <c r="E39" s="48"/>
      <c r="F39" s="142">
        <v>0</v>
      </c>
      <c r="G39" s="142">
        <v>0</v>
      </c>
      <c r="H39" s="48">
        <f>SUM(F39:G39)</f>
        <v>0</v>
      </c>
      <c r="I39" s="34">
        <v>6</v>
      </c>
      <c r="J39" s="41"/>
      <c r="K39" s="48">
        <v>828</v>
      </c>
      <c r="L39" s="48">
        <v>0</v>
      </c>
      <c r="M39" s="38"/>
      <c r="N39" s="48">
        <f t="shared" si="1"/>
        <v>852</v>
      </c>
      <c r="O39" s="48">
        <f t="shared" si="2"/>
        <v>89</v>
      </c>
      <c r="P39" s="48">
        <f t="shared" si="0"/>
        <v>941</v>
      </c>
    </row>
    <row r="40" spans="1:16" ht="12" customHeight="1" x14ac:dyDescent="0.2">
      <c r="A40" s="98">
        <v>2011</v>
      </c>
      <c r="B40" s="142">
        <v>51</v>
      </c>
      <c r="C40" s="142">
        <v>25</v>
      </c>
      <c r="D40" s="48">
        <v>76</v>
      </c>
      <c r="E40" s="48"/>
      <c r="F40" s="142">
        <v>7</v>
      </c>
      <c r="G40" s="142">
        <v>3</v>
      </c>
      <c r="H40" s="48">
        <v>10</v>
      </c>
      <c r="I40" s="34">
        <v>22</v>
      </c>
      <c r="J40" s="41"/>
      <c r="K40" s="48">
        <v>827</v>
      </c>
      <c r="L40" s="48">
        <v>0</v>
      </c>
      <c r="M40" s="38"/>
      <c r="N40" s="48">
        <f t="shared" si="1"/>
        <v>885</v>
      </c>
      <c r="O40" s="48">
        <f t="shared" si="2"/>
        <v>50</v>
      </c>
      <c r="P40" s="48">
        <f t="shared" si="0"/>
        <v>935</v>
      </c>
    </row>
    <row r="41" spans="1:16" ht="12" customHeight="1" x14ac:dyDescent="0.2">
      <c r="A41" s="98">
        <v>2012</v>
      </c>
      <c r="B41" s="142">
        <v>135</v>
      </c>
      <c r="C41" s="142">
        <v>263</v>
      </c>
      <c r="D41" s="48">
        <f>SUM(B41:C41)</f>
        <v>398</v>
      </c>
      <c r="E41" s="48"/>
      <c r="F41" s="142">
        <v>9</v>
      </c>
      <c r="G41" s="142">
        <v>11</v>
      </c>
      <c r="H41" s="48">
        <v>20</v>
      </c>
      <c r="I41" s="34">
        <v>36</v>
      </c>
      <c r="J41" s="41"/>
      <c r="K41" s="48">
        <v>915</v>
      </c>
      <c r="L41" s="48">
        <v>1</v>
      </c>
      <c r="M41" s="38"/>
      <c r="N41" s="48">
        <f t="shared" si="1"/>
        <v>1059</v>
      </c>
      <c r="O41" s="48">
        <f t="shared" si="2"/>
        <v>311</v>
      </c>
      <c r="P41" s="48">
        <f t="shared" si="0"/>
        <v>1370</v>
      </c>
    </row>
    <row r="42" spans="1:16" ht="12" customHeight="1" x14ac:dyDescent="0.2">
      <c r="A42" s="373">
        <v>2013</v>
      </c>
      <c r="B42" s="142">
        <v>117</v>
      </c>
      <c r="C42" s="142">
        <v>415</v>
      </c>
      <c r="D42" s="48">
        <f>SUM(B42:C42)</f>
        <v>532</v>
      </c>
      <c r="E42" s="48"/>
      <c r="F42" s="142">
        <v>6</v>
      </c>
      <c r="G42" s="142">
        <v>17</v>
      </c>
      <c r="H42" s="48">
        <f>SUM(F42:G42)</f>
        <v>23</v>
      </c>
      <c r="I42" s="241">
        <v>65</v>
      </c>
      <c r="J42" s="41"/>
      <c r="K42" s="48">
        <v>750</v>
      </c>
      <c r="L42" s="48">
        <v>0</v>
      </c>
      <c r="M42" s="38"/>
      <c r="N42" s="48">
        <f t="shared" si="1"/>
        <v>873</v>
      </c>
      <c r="O42" s="48">
        <f t="shared" si="2"/>
        <v>497</v>
      </c>
      <c r="P42" s="48">
        <f t="shared" si="0"/>
        <v>1370</v>
      </c>
    </row>
    <row r="43" spans="1:16" ht="12" customHeight="1" x14ac:dyDescent="0.2">
      <c r="A43" s="98">
        <v>2014</v>
      </c>
      <c r="B43" s="142">
        <v>67</v>
      </c>
      <c r="C43" s="142">
        <v>264</v>
      </c>
      <c r="D43" s="48">
        <f>SUM(B43:C43)</f>
        <v>331</v>
      </c>
      <c r="E43" s="48"/>
      <c r="F43" s="142">
        <v>8</v>
      </c>
      <c r="G43" s="142">
        <v>20</v>
      </c>
      <c r="H43" s="48">
        <f>SUM(F43:G43)</f>
        <v>28</v>
      </c>
      <c r="I43" s="241">
        <v>0</v>
      </c>
      <c r="J43" s="41"/>
      <c r="K43" s="48">
        <v>744</v>
      </c>
      <c r="L43" s="48">
        <v>0</v>
      </c>
      <c r="M43" s="38"/>
      <c r="N43" s="48">
        <f t="shared" si="1"/>
        <v>819</v>
      </c>
      <c r="O43" s="48">
        <f t="shared" si="2"/>
        <v>284</v>
      </c>
      <c r="P43" s="48">
        <f>SUM(N43:O43)</f>
        <v>1103</v>
      </c>
    </row>
    <row r="44" spans="1:16" ht="12" customHeight="1" x14ac:dyDescent="0.2">
      <c r="A44" s="98">
        <v>2015</v>
      </c>
      <c r="B44" s="142">
        <v>17</v>
      </c>
      <c r="C44" s="142">
        <v>55</v>
      </c>
      <c r="D44" s="48">
        <v>72</v>
      </c>
      <c r="E44" s="48"/>
      <c r="F44" s="142">
        <v>9</v>
      </c>
      <c r="G44" s="142">
        <v>5</v>
      </c>
      <c r="H44" s="48">
        <v>14</v>
      </c>
      <c r="I44" s="34">
        <v>0</v>
      </c>
      <c r="J44" s="41"/>
      <c r="K44" s="48">
        <v>1070</v>
      </c>
      <c r="L44" s="48">
        <v>0</v>
      </c>
      <c r="M44" s="38"/>
      <c r="N44" s="48">
        <v>1096</v>
      </c>
      <c r="O44" s="48">
        <v>60</v>
      </c>
      <c r="P44" s="48">
        <v>1156</v>
      </c>
    </row>
    <row r="45" spans="1:16" ht="12" customHeight="1" x14ac:dyDescent="0.2">
      <c r="A45" s="373">
        <v>2016</v>
      </c>
      <c r="B45" s="142">
        <v>4</v>
      </c>
      <c r="C45" s="142">
        <v>2</v>
      </c>
      <c r="D45" s="48">
        <v>6</v>
      </c>
      <c r="E45" s="48"/>
      <c r="F45" s="142">
        <v>10</v>
      </c>
      <c r="G45" s="142">
        <v>16</v>
      </c>
      <c r="H45" s="48">
        <v>26</v>
      </c>
      <c r="I45" s="34">
        <v>0</v>
      </c>
      <c r="J45" s="41"/>
      <c r="K45" s="48">
        <v>1144</v>
      </c>
      <c r="L45" s="48">
        <v>0</v>
      </c>
      <c r="M45" s="38"/>
      <c r="N45" s="48">
        <v>1158</v>
      </c>
      <c r="O45" s="48">
        <v>18</v>
      </c>
      <c r="P45" s="48">
        <v>1176</v>
      </c>
    </row>
    <row r="46" spans="1:16" ht="12" customHeight="1" x14ac:dyDescent="0.2">
      <c r="A46" s="98">
        <v>2017</v>
      </c>
      <c r="B46" s="142">
        <v>7</v>
      </c>
      <c r="C46" s="142">
        <v>39</v>
      </c>
      <c r="D46" s="48">
        <v>46</v>
      </c>
      <c r="E46" s="48"/>
      <c r="F46" s="142">
        <v>8</v>
      </c>
      <c r="G46" s="142">
        <v>12</v>
      </c>
      <c r="H46" s="48">
        <v>20</v>
      </c>
      <c r="I46" s="34">
        <v>0</v>
      </c>
      <c r="J46" s="41"/>
      <c r="K46" s="48">
        <v>1364</v>
      </c>
      <c r="L46" s="48">
        <v>0</v>
      </c>
      <c r="M46" s="38"/>
      <c r="N46" s="48">
        <v>1379</v>
      </c>
      <c r="O46" s="48">
        <v>51</v>
      </c>
      <c r="P46" s="48">
        <v>1430</v>
      </c>
    </row>
    <row r="47" spans="1:16" ht="12" customHeight="1" x14ac:dyDescent="0.2">
      <c r="A47" s="98">
        <v>2018</v>
      </c>
      <c r="B47" s="142">
        <v>15</v>
      </c>
      <c r="C47" s="142">
        <v>43</v>
      </c>
      <c r="D47" s="48">
        <v>58</v>
      </c>
      <c r="E47" s="48"/>
      <c r="F47" s="142" t="s">
        <v>88</v>
      </c>
      <c r="G47" s="142" t="s">
        <v>88</v>
      </c>
      <c r="H47" s="48">
        <v>34</v>
      </c>
      <c r="I47" s="34">
        <v>18</v>
      </c>
      <c r="J47" s="41"/>
      <c r="K47" s="48">
        <v>793</v>
      </c>
      <c r="L47" s="48">
        <v>0</v>
      </c>
      <c r="M47" s="38"/>
      <c r="N47" s="48">
        <v>808</v>
      </c>
      <c r="O47" s="48">
        <v>61</v>
      </c>
      <c r="P47" s="48">
        <v>869</v>
      </c>
    </row>
    <row r="48" spans="1:16" ht="12" customHeight="1" x14ac:dyDescent="0.2">
      <c r="A48" s="98">
        <v>2019</v>
      </c>
      <c r="B48" s="142">
        <v>9</v>
      </c>
      <c r="C48" s="142">
        <v>12</v>
      </c>
      <c r="D48" s="48">
        <v>21</v>
      </c>
      <c r="E48" s="48"/>
      <c r="F48" s="142">
        <v>2</v>
      </c>
      <c r="G48" s="142">
        <v>0</v>
      </c>
      <c r="H48" s="48">
        <v>2</v>
      </c>
      <c r="I48" s="34">
        <v>0</v>
      </c>
      <c r="J48" s="41"/>
      <c r="K48" s="48">
        <v>766</v>
      </c>
      <c r="L48" s="48">
        <v>0</v>
      </c>
      <c r="M48" s="38"/>
      <c r="N48" s="48">
        <v>777</v>
      </c>
      <c r="O48" s="48">
        <v>12</v>
      </c>
      <c r="P48" s="48">
        <v>789</v>
      </c>
    </row>
    <row r="49" spans="1:17" ht="12" customHeight="1" x14ac:dyDescent="0.2">
      <c r="A49" s="98">
        <v>2020</v>
      </c>
      <c r="B49" s="142">
        <v>0</v>
      </c>
      <c r="C49" s="142">
        <v>0</v>
      </c>
      <c r="D49" s="48">
        <v>0</v>
      </c>
      <c r="E49" s="48"/>
      <c r="F49" s="142">
        <v>0</v>
      </c>
      <c r="G49" s="142">
        <v>4</v>
      </c>
      <c r="H49" s="48">
        <v>4</v>
      </c>
      <c r="I49" s="34">
        <v>0</v>
      </c>
      <c r="J49" s="41"/>
      <c r="K49" s="48">
        <v>1248</v>
      </c>
      <c r="L49" s="48">
        <v>0</v>
      </c>
      <c r="M49" s="38"/>
      <c r="N49" s="48">
        <v>1248</v>
      </c>
      <c r="O49" s="48">
        <v>4</v>
      </c>
      <c r="P49" s="48">
        <v>1252</v>
      </c>
    </row>
    <row r="50" spans="1:17" ht="12" customHeight="1" x14ac:dyDescent="0.2">
      <c r="A50" s="98">
        <v>2021</v>
      </c>
      <c r="B50" s="142">
        <v>64</v>
      </c>
      <c r="C50" s="142">
        <v>88</v>
      </c>
      <c r="D50" s="48">
        <v>152</v>
      </c>
      <c r="E50" s="48"/>
      <c r="F50" s="142">
        <v>6</v>
      </c>
      <c r="G50" s="142">
        <v>5</v>
      </c>
      <c r="H50" s="48">
        <v>11</v>
      </c>
      <c r="I50" s="34">
        <v>13</v>
      </c>
      <c r="J50" s="41"/>
      <c r="K50" s="48">
        <v>817</v>
      </c>
      <c r="L50" s="48">
        <v>0</v>
      </c>
      <c r="M50" s="38"/>
      <c r="N50" s="48">
        <v>900</v>
      </c>
      <c r="O50" s="48">
        <v>93</v>
      </c>
      <c r="P50" s="48">
        <v>993</v>
      </c>
    </row>
    <row r="51" spans="1:17" ht="12" customHeight="1" x14ac:dyDescent="0.2">
      <c r="A51" s="98">
        <v>2022</v>
      </c>
      <c r="B51" s="142">
        <v>4</v>
      </c>
      <c r="C51" s="142">
        <v>6</v>
      </c>
      <c r="D51" s="48">
        <v>10</v>
      </c>
      <c r="E51" s="48"/>
      <c r="F51" s="142">
        <v>7</v>
      </c>
      <c r="G51" s="142">
        <v>14</v>
      </c>
      <c r="H51" s="48">
        <v>21</v>
      </c>
      <c r="I51" s="34">
        <v>0</v>
      </c>
      <c r="J51" s="41"/>
      <c r="K51" s="48">
        <v>1055</v>
      </c>
      <c r="L51" s="48">
        <v>0</v>
      </c>
      <c r="M51" s="38"/>
      <c r="N51" s="48">
        <v>1066</v>
      </c>
      <c r="O51" s="48">
        <v>20</v>
      </c>
      <c r="P51" s="48">
        <v>1086</v>
      </c>
    </row>
    <row r="52" spans="1:17" ht="12" customHeight="1" x14ac:dyDescent="0.2">
      <c r="A52" s="98">
        <v>2023</v>
      </c>
      <c r="B52" s="142">
        <v>79</v>
      </c>
      <c r="C52" s="142">
        <v>83</v>
      </c>
      <c r="D52" s="48">
        <v>162</v>
      </c>
      <c r="E52" s="48"/>
      <c r="F52" s="142">
        <v>11</v>
      </c>
      <c r="G52" s="142">
        <v>8</v>
      </c>
      <c r="H52" s="48">
        <v>19</v>
      </c>
      <c r="I52" s="34">
        <v>0</v>
      </c>
      <c r="J52" s="41"/>
      <c r="K52" s="48">
        <v>980</v>
      </c>
      <c r="L52" s="48">
        <v>0</v>
      </c>
      <c r="M52" s="38"/>
      <c r="N52" s="48">
        <v>1070</v>
      </c>
      <c r="O52" s="48">
        <v>91</v>
      </c>
      <c r="P52" s="48">
        <v>1161</v>
      </c>
    </row>
    <row r="53" spans="1:17" ht="12" customHeight="1" x14ac:dyDescent="0.2">
      <c r="A53" s="98" t="s">
        <v>1199</v>
      </c>
      <c r="B53" s="142">
        <v>78</v>
      </c>
      <c r="C53" s="142">
        <v>116</v>
      </c>
      <c r="D53" s="48">
        <v>194</v>
      </c>
      <c r="E53" s="48"/>
      <c r="F53" s="142">
        <v>12</v>
      </c>
      <c r="G53" s="142">
        <v>1</v>
      </c>
      <c r="H53" s="48">
        <v>13</v>
      </c>
      <c r="I53" s="34" t="s">
        <v>304</v>
      </c>
      <c r="J53" s="41"/>
      <c r="K53" s="48" t="s">
        <v>304</v>
      </c>
      <c r="L53" s="48">
        <v>0</v>
      </c>
      <c r="M53" s="38"/>
      <c r="N53" s="48" t="s">
        <v>304</v>
      </c>
      <c r="O53" s="48" t="s">
        <v>304</v>
      </c>
      <c r="P53" s="48" t="s">
        <v>304</v>
      </c>
    </row>
    <row r="54" spans="1:17" ht="12" customHeight="1" x14ac:dyDescent="0.25">
      <c r="A54" s="27" t="s">
        <v>41</v>
      </c>
      <c r="B54" s="27"/>
      <c r="C54" s="27"/>
      <c r="D54" s="21"/>
      <c r="E54" s="21"/>
      <c r="F54" s="21"/>
      <c r="G54" s="21"/>
      <c r="H54" s="21"/>
      <c r="I54" s="21"/>
      <c r="J54" s="21"/>
      <c r="K54" s="75" t="s">
        <v>1041</v>
      </c>
      <c r="L54" s="21"/>
      <c r="M54" s="21"/>
      <c r="N54" s="21"/>
      <c r="O54" s="21"/>
      <c r="P54" s="21"/>
      <c r="Q54"/>
    </row>
    <row r="55" spans="1:17" ht="12" customHeight="1" x14ac:dyDescent="0.2">
      <c r="A55" s="1030" t="s">
        <v>276</v>
      </c>
      <c r="B55" s="1030"/>
      <c r="C55" s="1030"/>
      <c r="D55" s="1030"/>
      <c r="E55" s="1030"/>
      <c r="F55" s="1030"/>
      <c r="G55" s="1030"/>
      <c r="H55" s="1030"/>
      <c r="I55" s="1030"/>
      <c r="J55" s="1030"/>
      <c r="K55" s="1030"/>
      <c r="L55" s="1030"/>
      <c r="M55" s="1030"/>
      <c r="N55" s="1030"/>
      <c r="O55" s="1030"/>
      <c r="P55" s="1030"/>
    </row>
    <row r="56" spans="1:17" ht="22.2" customHeight="1" x14ac:dyDescent="0.2">
      <c r="A56" s="996" t="s">
        <v>1040</v>
      </c>
      <c r="B56" s="996"/>
      <c r="C56" s="996"/>
      <c r="D56" s="996"/>
      <c r="E56" s="996"/>
      <c r="F56" s="996"/>
      <c r="G56" s="996"/>
      <c r="H56" s="996"/>
      <c r="I56" s="996"/>
      <c r="J56" s="996"/>
      <c r="K56" s="996"/>
      <c r="L56" s="996"/>
      <c r="M56" s="996"/>
      <c r="N56" s="996"/>
      <c r="O56" s="996"/>
      <c r="P56" s="996"/>
    </row>
    <row r="57" spans="1:17" ht="12" customHeight="1" x14ac:dyDescent="0.2">
      <c r="A57" s="1000" t="s">
        <v>407</v>
      </c>
      <c r="B57" s="1000"/>
      <c r="C57" s="1000"/>
      <c r="D57" s="1000"/>
      <c r="E57" s="1000"/>
      <c r="F57" s="1000"/>
      <c r="G57" s="1000"/>
      <c r="H57" s="1000"/>
      <c r="I57" s="1000"/>
      <c r="J57" s="1000"/>
      <c r="K57" s="1000"/>
      <c r="L57" s="1000"/>
      <c r="M57" s="1000"/>
      <c r="N57" s="1000"/>
      <c r="O57" s="1000"/>
      <c r="P57" s="1000"/>
    </row>
    <row r="58" spans="1:17" ht="10.199999999999999" x14ac:dyDescent="0.2">
      <c r="A58" s="1000" t="s">
        <v>1042</v>
      </c>
      <c r="B58" s="1000"/>
      <c r="C58" s="1000"/>
      <c r="D58" s="1000"/>
      <c r="E58" s="1000"/>
      <c r="F58" s="1000"/>
      <c r="G58" s="1000"/>
      <c r="H58" s="1000"/>
      <c r="I58" s="1000"/>
      <c r="J58" s="1000"/>
      <c r="K58" s="1000"/>
      <c r="L58" s="1000"/>
      <c r="M58" s="1000"/>
      <c r="N58" s="1000"/>
      <c r="O58" s="1000"/>
      <c r="P58" s="1000"/>
    </row>
    <row r="71" spans="1:16" s="315" customFormat="1" ht="12" customHeight="1" x14ac:dyDescent="0.2">
      <c r="A71" s="274"/>
      <c r="B71" s="274"/>
      <c r="C71" s="274"/>
      <c r="D71" s="275"/>
      <c r="E71" s="275"/>
      <c r="F71" s="275"/>
      <c r="G71" s="275"/>
      <c r="H71" s="275"/>
      <c r="I71" s="275"/>
      <c r="J71" s="275"/>
      <c r="K71" s="275"/>
      <c r="L71" s="275"/>
      <c r="M71" s="275"/>
      <c r="N71" s="275"/>
      <c r="O71" s="275"/>
      <c r="P71" s="275"/>
    </row>
    <row r="77" spans="1:16" ht="12" customHeight="1" x14ac:dyDescent="0.2">
      <c r="A77" s="1096" t="s">
        <v>3</v>
      </c>
      <c r="B77" s="1096"/>
      <c r="C77" s="1096"/>
      <c r="D77" s="1096"/>
      <c r="E77" s="1096"/>
      <c r="F77" s="1096"/>
      <c r="G77" s="1096"/>
      <c r="H77" s="1096"/>
      <c r="I77" s="1096"/>
      <c r="J77" s="1096"/>
      <c r="K77" s="1096"/>
      <c r="L77" s="1096"/>
      <c r="M77" s="1096"/>
      <c r="N77" s="1096"/>
      <c r="O77" s="1096"/>
      <c r="P77" s="1096"/>
    </row>
    <row r="78" spans="1:16" ht="12" customHeight="1" x14ac:dyDescent="0.2">
      <c r="A78" s="401"/>
      <c r="B78" s="1117" t="s">
        <v>116</v>
      </c>
      <c r="C78" s="1117"/>
      <c r="D78" s="1117"/>
      <c r="E78" s="1117"/>
      <c r="F78" s="1117"/>
      <c r="G78" s="1117"/>
      <c r="H78" s="1117"/>
      <c r="I78" s="1117"/>
      <c r="J78" s="396"/>
      <c r="K78" s="406"/>
      <c r="L78" s="406"/>
      <c r="M78" s="396"/>
      <c r="N78" s="406"/>
      <c r="O78" s="406"/>
      <c r="P78" s="406"/>
    </row>
    <row r="79" spans="1:16" ht="12" customHeight="1" x14ac:dyDescent="0.2">
      <c r="A79" s="1009" t="s">
        <v>171</v>
      </c>
      <c r="B79" s="1032" t="s">
        <v>95</v>
      </c>
      <c r="C79" s="1032"/>
      <c r="D79" s="1032"/>
      <c r="E79" s="392"/>
      <c r="F79" s="1117" t="s">
        <v>164</v>
      </c>
      <c r="G79" s="1117"/>
      <c r="H79" s="1117"/>
      <c r="I79" s="392"/>
      <c r="J79" s="4"/>
      <c r="K79" s="1109" t="s">
        <v>35</v>
      </c>
      <c r="L79" s="1109"/>
      <c r="M79" s="4"/>
      <c r="N79" s="1109" t="s">
        <v>161</v>
      </c>
      <c r="O79" s="1109"/>
      <c r="P79" s="1109"/>
    </row>
    <row r="80" spans="1:16" ht="12" customHeight="1" x14ac:dyDescent="0.2">
      <c r="A80" s="1029"/>
      <c r="B80" s="388" t="s">
        <v>215</v>
      </c>
      <c r="C80" s="385" t="s">
        <v>214</v>
      </c>
      <c r="D80" s="386" t="s">
        <v>209</v>
      </c>
      <c r="E80" s="8"/>
      <c r="F80" s="385" t="s">
        <v>215</v>
      </c>
      <c r="G80" s="385" t="s">
        <v>214</v>
      </c>
      <c r="H80" s="388" t="s">
        <v>209</v>
      </c>
      <c r="I80" s="388" t="s">
        <v>118</v>
      </c>
      <c r="J80" s="388"/>
      <c r="K80" s="388" t="s">
        <v>215</v>
      </c>
      <c r="L80" s="388" t="s">
        <v>165</v>
      </c>
      <c r="M80" s="388"/>
      <c r="N80" s="388" t="s">
        <v>215</v>
      </c>
      <c r="O80" s="388" t="s">
        <v>214</v>
      </c>
      <c r="P80" s="388" t="s">
        <v>209</v>
      </c>
    </row>
    <row r="81" spans="1:16" ht="12" customHeight="1" x14ac:dyDescent="0.2">
      <c r="A81" s="90" t="s">
        <v>178</v>
      </c>
      <c r="B81" s="48" t="s">
        <v>304</v>
      </c>
      <c r="C81" s="48" t="s">
        <v>304</v>
      </c>
      <c r="D81" s="48">
        <f>AVERAGE(D10:D14)</f>
        <v>447.8</v>
      </c>
      <c r="E81" s="144"/>
      <c r="F81" s="143" t="s">
        <v>88</v>
      </c>
      <c r="G81" s="143" t="s">
        <v>88</v>
      </c>
      <c r="H81" s="48">
        <f>AVERAGE(H10:H14)</f>
        <v>30</v>
      </c>
      <c r="I81" s="34">
        <f>AVERAGE(I10:I14)</f>
        <v>124</v>
      </c>
      <c r="J81" s="41"/>
      <c r="K81" s="48">
        <f>AVERAGE(K10:K14)</f>
        <v>1431</v>
      </c>
      <c r="L81" s="48">
        <f>AVERAGE(L10:L14)</f>
        <v>49.6</v>
      </c>
      <c r="M81" s="38"/>
      <c r="N81" s="48">
        <f>AVERAGE(N10:N14)</f>
        <v>1944.2</v>
      </c>
      <c r="O81" s="48">
        <f>AVERAGE(O10:O14)</f>
        <v>128.4</v>
      </c>
      <c r="P81" s="48">
        <f>AVERAGE(P10:P14)</f>
        <v>2072.6</v>
      </c>
    </row>
    <row r="82" spans="1:16" ht="12" customHeight="1" x14ac:dyDescent="0.2">
      <c r="A82" s="90" t="s">
        <v>179</v>
      </c>
      <c r="B82" s="48" t="s">
        <v>304</v>
      </c>
      <c r="C82" s="48" t="s">
        <v>304</v>
      </c>
      <c r="D82" s="48">
        <f>AVERAGE(D15:D19)</f>
        <v>1072</v>
      </c>
      <c r="E82" s="144"/>
      <c r="F82" s="143" t="s">
        <v>88</v>
      </c>
      <c r="G82" s="143" t="s">
        <v>88</v>
      </c>
      <c r="H82" s="48">
        <f>AVERAGE(H15:H19)</f>
        <v>33.4</v>
      </c>
      <c r="I82" s="34">
        <f>AVERAGE(I15:I19)</f>
        <v>315</v>
      </c>
      <c r="J82" s="41"/>
      <c r="K82" s="48">
        <f>AVERAGE(K15:K19)</f>
        <v>2829.2</v>
      </c>
      <c r="L82" s="48">
        <f>AVERAGE(L15:L19)</f>
        <v>33.799999999999997</v>
      </c>
      <c r="M82" s="38"/>
      <c r="N82" s="48">
        <f>AVERAGE(N15:N19)</f>
        <v>4042.8</v>
      </c>
      <c r="O82" s="48">
        <f>AVERAGE(O15:O19)</f>
        <v>256.8</v>
      </c>
      <c r="P82" s="48">
        <f>AVERAGE(P15:P19)</f>
        <v>4299.6000000000004</v>
      </c>
    </row>
    <row r="83" spans="1:16" ht="12" customHeight="1" x14ac:dyDescent="0.2">
      <c r="A83" s="90" t="s">
        <v>237</v>
      </c>
      <c r="B83" s="48" t="s">
        <v>304</v>
      </c>
      <c r="C83" s="48" t="s">
        <v>304</v>
      </c>
      <c r="D83" s="48">
        <f>AVERAGE(D20:D24)</f>
        <v>432.4</v>
      </c>
      <c r="E83" s="144"/>
      <c r="F83" s="143" t="s">
        <v>88</v>
      </c>
      <c r="G83" s="143" t="s">
        <v>88</v>
      </c>
      <c r="H83" s="48">
        <f>AVERAGE(H20:H24)</f>
        <v>21.8</v>
      </c>
      <c r="I83" s="34">
        <f>AVERAGE(I20:I24)</f>
        <v>273.39999999999998</v>
      </c>
      <c r="J83" s="41"/>
      <c r="K83" s="48">
        <f>AVERAGE(K20:K24)</f>
        <v>1267.5999999999999</v>
      </c>
      <c r="L83" s="48">
        <f>AVERAGE(L20:L24)</f>
        <v>0</v>
      </c>
      <c r="M83" s="38"/>
      <c r="N83" s="48">
        <f>AVERAGE(N20:N24)</f>
        <v>1851.8</v>
      </c>
      <c r="O83" s="48">
        <f>AVERAGE(O20:O24)</f>
        <v>156.4</v>
      </c>
      <c r="P83" s="48">
        <f>AVERAGE(P20:P24)</f>
        <v>2008.2</v>
      </c>
    </row>
    <row r="84" spans="1:16" ht="12" customHeight="1" x14ac:dyDescent="0.2">
      <c r="A84" s="373" t="s">
        <v>375</v>
      </c>
      <c r="B84" s="48" t="s">
        <v>304</v>
      </c>
      <c r="C84" s="48" t="s">
        <v>304</v>
      </c>
      <c r="D84" s="48">
        <f>AVERAGE(D25:D29)</f>
        <v>284.60000000000002</v>
      </c>
      <c r="E84" s="144"/>
      <c r="F84" s="143" t="s">
        <v>88</v>
      </c>
      <c r="G84" s="143" t="s">
        <v>88</v>
      </c>
      <c r="H84" s="48">
        <f>AVERAGE(H25:H29)</f>
        <v>33</v>
      </c>
      <c r="I84" s="34">
        <f>AVERAGE(I25:I29)</f>
        <v>191.8</v>
      </c>
      <c r="J84" s="48"/>
      <c r="K84" s="48">
        <f>AVERAGE(K25:K29)</f>
        <v>1180.8</v>
      </c>
      <c r="L84" s="48">
        <f>AVERAGE(L25:L29)</f>
        <v>23</v>
      </c>
      <c r="M84" s="48"/>
      <c r="N84" s="48">
        <f>AVERAGE(N25:N29)</f>
        <v>1631</v>
      </c>
      <c r="O84" s="48">
        <f>AVERAGE(O25:O29)</f>
        <v>96.4</v>
      </c>
      <c r="P84" s="48">
        <f>AVERAGE(P25:P29)</f>
        <v>1727.4</v>
      </c>
    </row>
    <row r="85" spans="1:16" ht="12" customHeight="1" x14ac:dyDescent="0.2">
      <c r="A85" s="98" t="s">
        <v>424</v>
      </c>
      <c r="B85" s="48" t="s">
        <v>304</v>
      </c>
      <c r="C85" s="48" t="s">
        <v>304</v>
      </c>
      <c r="D85" s="48">
        <f>AVERAGE(D30:D34)</f>
        <v>348.2</v>
      </c>
      <c r="E85" s="144"/>
      <c r="F85" s="143" t="s">
        <v>88</v>
      </c>
      <c r="G85" s="143" t="s">
        <v>88</v>
      </c>
      <c r="H85" s="48">
        <f>AVERAGE(H30:H34)</f>
        <v>30.4</v>
      </c>
      <c r="I85" s="34">
        <f>AVERAGE(I30:I34)</f>
        <v>159.19999999999999</v>
      </c>
      <c r="J85" s="48"/>
      <c r="K85" s="48">
        <f>AVERAGE(K30:K34)</f>
        <v>1566</v>
      </c>
      <c r="L85" s="48">
        <f>AVERAGE(L30:L34)</f>
        <v>0</v>
      </c>
      <c r="M85" s="48"/>
      <c r="N85" s="48">
        <f>AVERAGE(N30:N34)</f>
        <v>1976</v>
      </c>
      <c r="O85" s="48">
        <f>AVERAGE(O30:O34)</f>
        <v>115.4</v>
      </c>
      <c r="P85" s="48">
        <f>AVERAGE(P30:P34)</f>
        <v>2091.4</v>
      </c>
    </row>
    <row r="86" spans="1:16" ht="12" customHeight="1" x14ac:dyDescent="0.2">
      <c r="A86" s="98" t="s">
        <v>719</v>
      </c>
      <c r="B86" s="48">
        <f t="shared" ref="B86:C86" si="3">AVERAGE(B35:B39)</f>
        <v>25.333333333333332</v>
      </c>
      <c r="C86" s="48">
        <f t="shared" si="3"/>
        <v>138.66666666666666</v>
      </c>
      <c r="D86" s="48">
        <f>AVERAGE(D35:D39)</f>
        <v>365.6</v>
      </c>
      <c r="E86" s="144"/>
      <c r="F86" s="48">
        <f t="shared" ref="F86:H86" si="4">AVERAGE(F35:F39)</f>
        <v>4.333333333333333</v>
      </c>
      <c r="G86" s="48">
        <f t="shared" si="4"/>
        <v>14</v>
      </c>
      <c r="H86" s="48">
        <f t="shared" si="4"/>
        <v>32</v>
      </c>
      <c r="I86" s="34">
        <f>AVERAGE(I35:I39)</f>
        <v>54</v>
      </c>
      <c r="J86" s="48"/>
      <c r="K86" s="48">
        <f t="shared" ref="K86:L86" si="5">AVERAGE(K35:K39)</f>
        <v>818.6</v>
      </c>
      <c r="L86" s="48">
        <f t="shared" si="5"/>
        <v>0.4</v>
      </c>
      <c r="M86" s="48"/>
      <c r="N86" s="48">
        <f t="shared" ref="N86:P86" si="6">AVERAGE(N35:N39)</f>
        <v>910.4</v>
      </c>
      <c r="O86" s="48">
        <f t="shared" si="6"/>
        <v>329.6</v>
      </c>
      <c r="P86" s="48">
        <f t="shared" si="6"/>
        <v>1240</v>
      </c>
    </row>
    <row r="87" spans="1:16" ht="12" customHeight="1" x14ac:dyDescent="0.2">
      <c r="A87" s="98">
        <v>2011</v>
      </c>
      <c r="B87" s="48">
        <f t="shared" ref="B87:D98" si="7">B40</f>
        <v>51</v>
      </c>
      <c r="C87" s="48">
        <f t="shared" si="7"/>
        <v>25</v>
      </c>
      <c r="D87" s="48">
        <f t="shared" si="7"/>
        <v>76</v>
      </c>
      <c r="E87" s="144"/>
      <c r="F87" s="48">
        <f t="shared" ref="F87:I98" si="8">F40</f>
        <v>7</v>
      </c>
      <c r="G87" s="48">
        <f t="shared" si="8"/>
        <v>3</v>
      </c>
      <c r="H87" s="48">
        <f t="shared" si="8"/>
        <v>10</v>
      </c>
      <c r="I87" s="34">
        <f t="shared" si="8"/>
        <v>22</v>
      </c>
      <c r="J87" s="41"/>
      <c r="K87" s="48">
        <f t="shared" ref="K87:L98" si="9">K40</f>
        <v>827</v>
      </c>
      <c r="L87" s="48">
        <f t="shared" si="9"/>
        <v>0</v>
      </c>
      <c r="M87" s="38"/>
      <c r="N87" s="48">
        <f t="shared" ref="N87:P98" si="10">N40</f>
        <v>885</v>
      </c>
      <c r="O87" s="48">
        <f t="shared" si="10"/>
        <v>50</v>
      </c>
      <c r="P87" s="48">
        <f t="shared" si="10"/>
        <v>935</v>
      </c>
    </row>
    <row r="88" spans="1:16" ht="12" customHeight="1" x14ac:dyDescent="0.2">
      <c r="A88" s="98">
        <v>2012</v>
      </c>
      <c r="B88" s="48">
        <f t="shared" si="7"/>
        <v>135</v>
      </c>
      <c r="C88" s="48">
        <f t="shared" si="7"/>
        <v>263</v>
      </c>
      <c r="D88" s="48">
        <f t="shared" si="7"/>
        <v>398</v>
      </c>
      <c r="E88" s="144"/>
      <c r="F88" s="48">
        <f t="shared" si="8"/>
        <v>9</v>
      </c>
      <c r="G88" s="48">
        <f t="shared" si="8"/>
        <v>11</v>
      </c>
      <c r="H88" s="48">
        <f t="shared" si="8"/>
        <v>20</v>
      </c>
      <c r="I88" s="34">
        <f t="shared" si="8"/>
        <v>36</v>
      </c>
      <c r="J88" s="41"/>
      <c r="K88" s="48">
        <f t="shared" si="9"/>
        <v>915</v>
      </c>
      <c r="L88" s="48">
        <f t="shared" si="9"/>
        <v>1</v>
      </c>
      <c r="M88" s="38"/>
      <c r="N88" s="48">
        <f t="shared" si="10"/>
        <v>1059</v>
      </c>
      <c r="O88" s="48">
        <f t="shared" si="10"/>
        <v>311</v>
      </c>
      <c r="P88" s="48">
        <f t="shared" si="10"/>
        <v>1370</v>
      </c>
    </row>
    <row r="89" spans="1:16" ht="12" customHeight="1" x14ac:dyDescent="0.2">
      <c r="A89" s="98">
        <v>2013</v>
      </c>
      <c r="B89" s="48">
        <f t="shared" si="7"/>
        <v>117</v>
      </c>
      <c r="C89" s="48">
        <f t="shared" si="7"/>
        <v>415</v>
      </c>
      <c r="D89" s="48">
        <f t="shared" si="7"/>
        <v>532</v>
      </c>
      <c r="E89" s="144"/>
      <c r="F89" s="48">
        <f t="shared" si="8"/>
        <v>6</v>
      </c>
      <c r="G89" s="48">
        <f t="shared" si="8"/>
        <v>17</v>
      </c>
      <c r="H89" s="48">
        <f t="shared" si="8"/>
        <v>23</v>
      </c>
      <c r="I89" s="34">
        <f t="shared" si="8"/>
        <v>65</v>
      </c>
      <c r="J89" s="41"/>
      <c r="K89" s="48">
        <f t="shared" si="9"/>
        <v>750</v>
      </c>
      <c r="L89" s="48">
        <f t="shared" si="9"/>
        <v>0</v>
      </c>
      <c r="M89" s="38"/>
      <c r="N89" s="48">
        <f t="shared" si="10"/>
        <v>873</v>
      </c>
      <c r="O89" s="48">
        <f t="shared" si="10"/>
        <v>497</v>
      </c>
      <c r="P89" s="48">
        <f t="shared" si="10"/>
        <v>1370</v>
      </c>
    </row>
    <row r="90" spans="1:16" ht="12" customHeight="1" x14ac:dyDescent="0.2">
      <c r="A90" s="98">
        <v>2014</v>
      </c>
      <c r="B90" s="48">
        <f t="shared" si="7"/>
        <v>67</v>
      </c>
      <c r="C90" s="48">
        <f t="shared" si="7"/>
        <v>264</v>
      </c>
      <c r="D90" s="48">
        <f t="shared" si="7"/>
        <v>331</v>
      </c>
      <c r="E90" s="144"/>
      <c r="F90" s="48">
        <f t="shared" si="8"/>
        <v>8</v>
      </c>
      <c r="G90" s="48">
        <f t="shared" si="8"/>
        <v>20</v>
      </c>
      <c r="H90" s="48">
        <f t="shared" si="8"/>
        <v>28</v>
      </c>
      <c r="I90" s="34">
        <f t="shared" si="8"/>
        <v>0</v>
      </c>
      <c r="J90" s="41"/>
      <c r="K90" s="48">
        <f t="shared" si="9"/>
        <v>744</v>
      </c>
      <c r="L90" s="48">
        <f t="shared" si="9"/>
        <v>0</v>
      </c>
      <c r="M90" s="38"/>
      <c r="N90" s="48">
        <f t="shared" si="10"/>
        <v>819</v>
      </c>
      <c r="O90" s="48">
        <f t="shared" si="10"/>
        <v>284</v>
      </c>
      <c r="P90" s="48">
        <f t="shared" si="10"/>
        <v>1103</v>
      </c>
    </row>
    <row r="91" spans="1:16" ht="12" customHeight="1" x14ac:dyDescent="0.2">
      <c r="A91" s="98">
        <v>2015</v>
      </c>
      <c r="B91" s="48">
        <f t="shared" si="7"/>
        <v>17</v>
      </c>
      <c r="C91" s="48">
        <f t="shared" si="7"/>
        <v>55</v>
      </c>
      <c r="D91" s="48">
        <f t="shared" si="7"/>
        <v>72</v>
      </c>
      <c r="E91" s="144"/>
      <c r="F91" s="48">
        <f t="shared" si="8"/>
        <v>9</v>
      </c>
      <c r="G91" s="48">
        <f t="shared" si="8"/>
        <v>5</v>
      </c>
      <c r="H91" s="48">
        <f t="shared" si="8"/>
        <v>14</v>
      </c>
      <c r="I91" s="34">
        <f t="shared" si="8"/>
        <v>0</v>
      </c>
      <c r="J91" s="41"/>
      <c r="K91" s="48">
        <f t="shared" si="9"/>
        <v>1070</v>
      </c>
      <c r="L91" s="48">
        <f t="shared" si="9"/>
        <v>0</v>
      </c>
      <c r="M91" s="38"/>
      <c r="N91" s="48">
        <f t="shared" si="10"/>
        <v>1096</v>
      </c>
      <c r="O91" s="48">
        <f t="shared" si="10"/>
        <v>60</v>
      </c>
      <c r="P91" s="48">
        <f t="shared" si="10"/>
        <v>1156</v>
      </c>
    </row>
    <row r="92" spans="1:16" ht="12" customHeight="1" x14ac:dyDescent="0.2">
      <c r="A92" s="98">
        <v>2016</v>
      </c>
      <c r="B92" s="48">
        <f t="shared" si="7"/>
        <v>4</v>
      </c>
      <c r="C92" s="48">
        <f t="shared" si="7"/>
        <v>2</v>
      </c>
      <c r="D92" s="48">
        <f t="shared" si="7"/>
        <v>6</v>
      </c>
      <c r="E92" s="144"/>
      <c r="F92" s="48">
        <f t="shared" si="8"/>
        <v>10</v>
      </c>
      <c r="G92" s="48">
        <f t="shared" si="8"/>
        <v>16</v>
      </c>
      <c r="H92" s="48">
        <f t="shared" si="8"/>
        <v>26</v>
      </c>
      <c r="I92" s="34">
        <f t="shared" si="8"/>
        <v>0</v>
      </c>
      <c r="J92" s="41"/>
      <c r="K92" s="48">
        <f t="shared" si="9"/>
        <v>1144</v>
      </c>
      <c r="L92" s="48">
        <f t="shared" si="9"/>
        <v>0</v>
      </c>
      <c r="M92" s="38"/>
      <c r="N92" s="48">
        <f t="shared" si="10"/>
        <v>1158</v>
      </c>
      <c r="O92" s="48">
        <f t="shared" si="10"/>
        <v>18</v>
      </c>
      <c r="P92" s="48">
        <f t="shared" si="10"/>
        <v>1176</v>
      </c>
    </row>
    <row r="93" spans="1:16" ht="12" customHeight="1" x14ac:dyDescent="0.2">
      <c r="A93" s="98">
        <v>2017</v>
      </c>
      <c r="B93" s="48">
        <f t="shared" si="7"/>
        <v>7</v>
      </c>
      <c r="C93" s="48">
        <f t="shared" si="7"/>
        <v>39</v>
      </c>
      <c r="D93" s="48">
        <f t="shared" si="7"/>
        <v>46</v>
      </c>
      <c r="E93" s="144"/>
      <c r="F93" s="48">
        <f t="shared" si="8"/>
        <v>8</v>
      </c>
      <c r="G93" s="48">
        <f t="shared" si="8"/>
        <v>12</v>
      </c>
      <c r="H93" s="48">
        <f t="shared" si="8"/>
        <v>20</v>
      </c>
      <c r="I93" s="34">
        <f t="shared" si="8"/>
        <v>0</v>
      </c>
      <c r="J93" s="41"/>
      <c r="K93" s="48">
        <f t="shared" si="9"/>
        <v>1364</v>
      </c>
      <c r="L93" s="48">
        <f t="shared" si="9"/>
        <v>0</v>
      </c>
      <c r="M93" s="38"/>
      <c r="N93" s="48">
        <f t="shared" si="10"/>
        <v>1379</v>
      </c>
      <c r="O93" s="48">
        <f t="shared" si="10"/>
        <v>51</v>
      </c>
      <c r="P93" s="48">
        <f t="shared" si="10"/>
        <v>1430</v>
      </c>
    </row>
    <row r="94" spans="1:16" ht="12" customHeight="1" x14ac:dyDescent="0.2">
      <c r="A94" s="98">
        <v>2018</v>
      </c>
      <c r="B94" s="48">
        <f t="shared" si="7"/>
        <v>15</v>
      </c>
      <c r="C94" s="48">
        <f t="shared" si="7"/>
        <v>43</v>
      </c>
      <c r="D94" s="48">
        <f t="shared" si="7"/>
        <v>58</v>
      </c>
      <c r="E94" s="144"/>
      <c r="F94" s="48" t="str">
        <f t="shared" si="8"/>
        <v>--</v>
      </c>
      <c r="G94" s="48" t="str">
        <f t="shared" si="8"/>
        <v>--</v>
      </c>
      <c r="H94" s="48">
        <f t="shared" si="8"/>
        <v>34</v>
      </c>
      <c r="I94" s="34">
        <f t="shared" si="8"/>
        <v>18</v>
      </c>
      <c r="J94" s="41"/>
      <c r="K94" s="48">
        <f t="shared" si="9"/>
        <v>793</v>
      </c>
      <c r="L94" s="48">
        <f t="shared" si="9"/>
        <v>0</v>
      </c>
      <c r="M94" s="38"/>
      <c r="N94" s="48">
        <f t="shared" si="10"/>
        <v>808</v>
      </c>
      <c r="O94" s="48">
        <f t="shared" si="10"/>
        <v>61</v>
      </c>
      <c r="P94" s="48">
        <f t="shared" si="10"/>
        <v>869</v>
      </c>
    </row>
    <row r="95" spans="1:16" ht="12" customHeight="1" x14ac:dyDescent="0.2">
      <c r="A95" s="98">
        <v>2019</v>
      </c>
      <c r="B95" s="48">
        <f t="shared" si="7"/>
        <v>9</v>
      </c>
      <c r="C95" s="48">
        <f t="shared" si="7"/>
        <v>12</v>
      </c>
      <c r="D95" s="48">
        <f t="shared" si="7"/>
        <v>21</v>
      </c>
      <c r="E95" s="144"/>
      <c r="F95" s="48">
        <f t="shared" si="8"/>
        <v>2</v>
      </c>
      <c r="G95" s="48">
        <f t="shared" si="8"/>
        <v>0</v>
      </c>
      <c r="H95" s="48">
        <f t="shared" si="8"/>
        <v>2</v>
      </c>
      <c r="I95" s="34">
        <f t="shared" si="8"/>
        <v>0</v>
      </c>
      <c r="J95" s="41"/>
      <c r="K95" s="48">
        <f t="shared" si="9"/>
        <v>766</v>
      </c>
      <c r="L95" s="48">
        <f t="shared" si="9"/>
        <v>0</v>
      </c>
      <c r="M95" s="38"/>
      <c r="N95" s="48">
        <f t="shared" si="10"/>
        <v>777</v>
      </c>
      <c r="O95" s="48">
        <f t="shared" si="10"/>
        <v>12</v>
      </c>
      <c r="P95" s="48">
        <f t="shared" si="10"/>
        <v>789</v>
      </c>
    </row>
    <row r="96" spans="1:16" ht="12" customHeight="1" x14ac:dyDescent="0.2">
      <c r="A96" s="98">
        <v>2020</v>
      </c>
      <c r="B96" s="48">
        <f t="shared" si="7"/>
        <v>0</v>
      </c>
      <c r="C96" s="48">
        <f t="shared" si="7"/>
        <v>0</v>
      </c>
      <c r="D96" s="48">
        <f t="shared" si="7"/>
        <v>0</v>
      </c>
      <c r="E96" s="144"/>
      <c r="F96" s="48">
        <f t="shared" si="8"/>
        <v>0</v>
      </c>
      <c r="G96" s="48">
        <f t="shared" si="8"/>
        <v>4</v>
      </c>
      <c r="H96" s="48">
        <f t="shared" si="8"/>
        <v>4</v>
      </c>
      <c r="I96" s="34">
        <f t="shared" si="8"/>
        <v>0</v>
      </c>
      <c r="J96" s="41"/>
      <c r="K96" s="48">
        <f t="shared" si="9"/>
        <v>1248</v>
      </c>
      <c r="L96" s="48">
        <f t="shared" si="9"/>
        <v>0</v>
      </c>
      <c r="M96" s="38"/>
      <c r="N96" s="48">
        <f t="shared" si="10"/>
        <v>1248</v>
      </c>
      <c r="O96" s="48">
        <f t="shared" si="10"/>
        <v>4</v>
      </c>
      <c r="P96" s="48">
        <f t="shared" si="10"/>
        <v>1252</v>
      </c>
    </row>
    <row r="97" spans="1:16" ht="12" customHeight="1" x14ac:dyDescent="0.2">
      <c r="A97" s="98">
        <v>2021</v>
      </c>
      <c r="B97" s="48">
        <f t="shared" si="7"/>
        <v>64</v>
      </c>
      <c r="C97" s="48">
        <f t="shared" si="7"/>
        <v>88</v>
      </c>
      <c r="D97" s="48">
        <f t="shared" si="7"/>
        <v>152</v>
      </c>
      <c r="E97" s="144"/>
      <c r="F97" s="48">
        <f t="shared" si="8"/>
        <v>6</v>
      </c>
      <c r="G97" s="48">
        <f t="shared" si="8"/>
        <v>5</v>
      </c>
      <c r="H97" s="48">
        <f t="shared" si="8"/>
        <v>11</v>
      </c>
      <c r="I97" s="34">
        <f t="shared" si="8"/>
        <v>13</v>
      </c>
      <c r="J97" s="41"/>
      <c r="K97" s="48">
        <f t="shared" si="9"/>
        <v>817</v>
      </c>
      <c r="L97" s="48">
        <f t="shared" si="9"/>
        <v>0</v>
      </c>
      <c r="M97" s="38"/>
      <c r="N97" s="48">
        <f t="shared" si="10"/>
        <v>900</v>
      </c>
      <c r="O97" s="48">
        <f t="shared" si="10"/>
        <v>93</v>
      </c>
      <c r="P97" s="48">
        <f t="shared" si="10"/>
        <v>993</v>
      </c>
    </row>
    <row r="98" spans="1:16" ht="12" customHeight="1" x14ac:dyDescent="0.2">
      <c r="A98" s="98">
        <v>2022</v>
      </c>
      <c r="B98" s="48">
        <f t="shared" si="7"/>
        <v>4</v>
      </c>
      <c r="C98" s="48">
        <f t="shared" si="7"/>
        <v>6</v>
      </c>
      <c r="D98" s="48">
        <f t="shared" si="7"/>
        <v>10</v>
      </c>
      <c r="E98" s="144"/>
      <c r="F98" s="48">
        <f t="shared" si="8"/>
        <v>7</v>
      </c>
      <c r="G98" s="48">
        <f t="shared" si="8"/>
        <v>14</v>
      </c>
      <c r="H98" s="48">
        <f t="shared" si="8"/>
        <v>21</v>
      </c>
      <c r="I98" s="34">
        <f t="shared" si="8"/>
        <v>0</v>
      </c>
      <c r="J98" s="41"/>
      <c r="K98" s="48">
        <f t="shared" si="9"/>
        <v>1055</v>
      </c>
      <c r="L98" s="48">
        <f t="shared" si="9"/>
        <v>0</v>
      </c>
      <c r="M98" s="38"/>
      <c r="N98" s="48">
        <f t="shared" si="10"/>
        <v>1066</v>
      </c>
      <c r="O98" s="48">
        <f t="shared" si="10"/>
        <v>20</v>
      </c>
      <c r="P98" s="48">
        <f t="shared" si="10"/>
        <v>1086</v>
      </c>
    </row>
    <row r="99" spans="1:16" ht="12" customHeight="1" x14ac:dyDescent="0.2">
      <c r="A99" s="98">
        <v>2023</v>
      </c>
      <c r="B99" s="48">
        <f t="shared" ref="B99:D100" si="11">B52</f>
        <v>79</v>
      </c>
      <c r="C99" s="48">
        <f t="shared" si="11"/>
        <v>83</v>
      </c>
      <c r="D99" s="48">
        <f t="shared" si="11"/>
        <v>162</v>
      </c>
      <c r="E99" s="144"/>
      <c r="F99" s="48">
        <f t="shared" ref="F99:H100" si="12">F52</f>
        <v>11</v>
      </c>
      <c r="G99" s="48">
        <f t="shared" si="12"/>
        <v>8</v>
      </c>
      <c r="H99" s="48">
        <f t="shared" si="12"/>
        <v>19</v>
      </c>
      <c r="I99" s="34">
        <f t="shared" ref="I99:I100" si="13">I52</f>
        <v>0</v>
      </c>
      <c r="J99" s="41"/>
      <c r="K99" s="48">
        <f t="shared" ref="K99:L100" si="14">K52</f>
        <v>980</v>
      </c>
      <c r="L99" s="48">
        <f t="shared" si="14"/>
        <v>0</v>
      </c>
      <c r="M99" s="38"/>
      <c r="N99" s="48">
        <f t="shared" ref="N99:P100" si="15">N52</f>
        <v>1070</v>
      </c>
      <c r="O99" s="48">
        <f t="shared" si="15"/>
        <v>91</v>
      </c>
      <c r="P99" s="48">
        <f t="shared" si="15"/>
        <v>1161</v>
      </c>
    </row>
    <row r="100" spans="1:16" ht="12" customHeight="1" x14ac:dyDescent="0.2">
      <c r="A100" s="98" t="s">
        <v>1199</v>
      </c>
      <c r="B100" s="48">
        <f t="shared" si="11"/>
        <v>78</v>
      </c>
      <c r="C100" s="48">
        <f t="shared" si="11"/>
        <v>116</v>
      </c>
      <c r="D100" s="48">
        <f t="shared" si="11"/>
        <v>194</v>
      </c>
      <c r="E100" s="144"/>
      <c r="F100" s="48">
        <f t="shared" si="12"/>
        <v>12</v>
      </c>
      <c r="G100" s="48">
        <f t="shared" si="12"/>
        <v>1</v>
      </c>
      <c r="H100" s="48">
        <f t="shared" si="12"/>
        <v>13</v>
      </c>
      <c r="I100" s="34" t="str">
        <f t="shared" si="13"/>
        <v>NA</v>
      </c>
      <c r="J100" s="41"/>
      <c r="K100" s="48" t="str">
        <f t="shared" si="14"/>
        <v>NA</v>
      </c>
      <c r="L100" s="48">
        <f t="shared" si="14"/>
        <v>0</v>
      </c>
      <c r="M100" s="38"/>
      <c r="N100" s="48" t="str">
        <f t="shared" si="15"/>
        <v>NA</v>
      </c>
      <c r="O100" s="48" t="str">
        <f t="shared" si="15"/>
        <v>NA</v>
      </c>
      <c r="P100" s="48" t="str">
        <f t="shared" si="15"/>
        <v>NA</v>
      </c>
    </row>
    <row r="101" spans="1:16" ht="12" customHeight="1" x14ac:dyDescent="0.2">
      <c r="A101" s="25" t="s">
        <v>216</v>
      </c>
      <c r="B101" s="25"/>
      <c r="C101" s="25"/>
      <c r="D101" s="675"/>
      <c r="E101" s="675"/>
      <c r="F101" s="675"/>
      <c r="G101" s="675"/>
      <c r="H101" s="675"/>
      <c r="I101" s="675"/>
      <c r="J101" s="675"/>
      <c r="K101" s="75" t="s">
        <v>1043</v>
      </c>
      <c r="L101" s="675"/>
      <c r="M101" s="675"/>
      <c r="N101" s="675"/>
      <c r="O101" s="675"/>
      <c r="P101" s="675"/>
    </row>
    <row r="102" spans="1:16" ht="12" customHeight="1" x14ac:dyDescent="0.2">
      <c r="A102" s="1030" t="str">
        <f>A55</f>
        <v>a/  Beginning in 1981, catch breakouts recalculated to account for Solduc hatchery yearling release dip-in fish.</v>
      </c>
      <c r="B102" s="1030"/>
      <c r="C102" s="1030"/>
      <c r="D102" s="1030"/>
      <c r="E102" s="1030"/>
      <c r="F102" s="1030"/>
      <c r="G102" s="1030"/>
      <c r="H102" s="1030"/>
      <c r="I102" s="1030"/>
      <c r="J102" s="1030"/>
      <c r="K102" s="1030"/>
      <c r="L102" s="1030"/>
      <c r="M102" s="1030"/>
      <c r="N102" s="1030"/>
      <c r="O102" s="1030"/>
      <c r="P102" s="1030"/>
    </row>
    <row r="103" spans="1:16" ht="22.95" customHeight="1" x14ac:dyDescent="0.2">
      <c r="A103" s="996" t="str">
        <f>A56</f>
        <v>b/  Recreational catch of adults (at least 24 inches total length); begining in 2008, all Chinook must be marked with a healed adipose fin clip. Sport fishery closed to retention of wild adult spring/summer Chinook through August 31in 2001, 2002, and every year since 2008.</v>
      </c>
      <c r="B103" s="996"/>
      <c r="C103" s="996"/>
      <c r="D103" s="996"/>
      <c r="E103" s="996"/>
      <c r="F103" s="996"/>
      <c r="G103" s="996"/>
      <c r="H103" s="996"/>
      <c r="I103" s="996"/>
      <c r="J103" s="996"/>
      <c r="K103" s="996"/>
      <c r="L103" s="996"/>
      <c r="M103" s="996"/>
      <c r="N103" s="996"/>
      <c r="O103" s="996"/>
      <c r="P103" s="996"/>
    </row>
    <row r="104" spans="1:16" ht="10.199999999999999" x14ac:dyDescent="0.2">
      <c r="A104" s="1000" t="str">
        <f t="shared" ref="A104:A105" si="16">A57</f>
        <v>c/   Preliminary.</v>
      </c>
      <c r="B104" s="1000"/>
      <c r="C104" s="1000"/>
      <c r="D104" s="1000"/>
      <c r="E104" s="1000"/>
      <c r="F104" s="1000"/>
      <c r="G104" s="1000"/>
      <c r="H104" s="1000"/>
      <c r="I104" s="1000"/>
      <c r="J104" s="1000"/>
      <c r="K104" s="1000"/>
      <c r="L104" s="1000"/>
      <c r="M104" s="1000"/>
      <c r="N104" s="1000"/>
      <c r="O104" s="1000"/>
      <c r="P104" s="1000"/>
    </row>
    <row r="105" spans="1:16" ht="10.199999999999999" x14ac:dyDescent="0.2">
      <c r="A105" s="1000" t="str">
        <f t="shared" si="16"/>
        <v xml:space="preserve">d/  Minimum.  Terminal run managed at 31 percent harvest rate of inriver run size.    </v>
      </c>
      <c r="B105" s="1000"/>
      <c r="C105" s="1000"/>
      <c r="D105" s="1000"/>
      <c r="E105" s="1000"/>
      <c r="F105" s="1000"/>
      <c r="G105" s="1000"/>
      <c r="H105" s="1000"/>
      <c r="I105" s="1000"/>
      <c r="J105" s="1000"/>
      <c r="K105" s="1000"/>
      <c r="L105" s="1000"/>
      <c r="M105" s="1000"/>
      <c r="N105" s="1000"/>
      <c r="O105" s="1000"/>
      <c r="P105" s="1000"/>
    </row>
  </sheetData>
  <customSheetViews>
    <customSheetView guid="{951E20F6-66AF-4739-924D-9C0B166AA065}" showPageBreaks="1" showGridLines="0" showRuler="0">
      <pane ySplit="4" topLeftCell="A25" activePane="bottomLeft" state="frozen"/>
      <selection pane="bottomLeft" activeCell="A45" sqref="A45:K45"/>
      <pageMargins left="1" right="1" top="1" bottom="1" header="0.5" footer="0.5"/>
      <pageSetup orientation="landscape" r:id="rId1"/>
      <headerFooter alignWithMargins="0"/>
    </customSheetView>
    <customSheetView guid="{56968ECB-F4FE-477A-8A39-9E820F23F3B6}" showPageBreaks="1" showGridLines="0" printArea="1">
      <pane ySplit="4" topLeftCell="A104" activePane="bottomLeft" state="frozen"/>
      <selection pane="bottomLeft" activeCell="Q39" sqref="Q39"/>
      <pageMargins left="1" right="1" top="1" bottom="1" header="0.5" footer="0.5"/>
      <pageSetup orientation="landscape" r:id="rId2"/>
      <headerFooter alignWithMargins="0"/>
    </customSheetView>
    <customSheetView guid="{8B1E0859-77EF-4DDB-A81F-104DBA348B31}" showPageBreaks="1" showGridLines="0" printArea="1">
      <pane ySplit="4" topLeftCell="A98" activePane="bottomLeft" state="frozen"/>
      <selection pane="bottomLeft" activeCell="U122" sqref="U122"/>
      <pageMargins left="1" right="1" top="1" bottom="1" header="0.5" footer="0.5"/>
      <pageSetup orientation="landscape" r:id="rId3"/>
      <headerFooter alignWithMargins="0"/>
    </customSheetView>
    <customSheetView guid="{5AF37BD3-DE11-4EB0-B468-40F0C613EAAC}" showPageBreaks="1" showGridLines="0" showRuler="0">
      <pane ySplit="4" topLeftCell="A92" activePane="bottomLeft" state="frozen"/>
      <selection pane="bottomLeft" activeCell="A100" sqref="A100:K127"/>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K35" sqref="K3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B2" sqref="B2:K4"/>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B2" sqref="B2:K4"/>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F35" sqref="F35"/>
      <pageMargins left="1" right="1" top="1" bottom="1" header="0.5" footer="0.5"/>
      <pageSetup orientation="landscape" r:id="rId8"/>
      <headerFooter alignWithMargins="0"/>
    </customSheetView>
    <customSheetView guid="{BBF7E6D9-D6DC-4A8E-B6D8-078D86A9ABA9}" showPageBreaks="1" showGridLines="0" showRuler="0">
      <pane ySplit="4" topLeftCell="A25" activePane="bottomLeft" state="frozen"/>
      <selection pane="bottomLeft" activeCell="A45" sqref="A45:K4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25" activePane="bottomLeft" state="frozen"/>
      <selection pane="bottomLeft" activeCell="A45" sqref="A45:K45"/>
      <pageMargins left="1" right="1" top="1" bottom="1" header="0.5" footer="0.5"/>
      <pageSetup orientation="landscape" r:id="rId12"/>
      <headerFooter alignWithMargins="0"/>
    </customSheetView>
    <customSheetView guid="{EF5D9E67-CDBC-4DA7-AF4B-457CDBE1825C}" showGridLines="0" printArea="1">
      <pane ySplit="4" topLeftCell="A17" activePane="bottomLeft" state="frozen"/>
      <selection pane="bottomLeft" activeCell="A44" sqref="A44"/>
      <pageMargins left="1" right="1" top="1" bottom="1" header="0.5" footer="0.5"/>
      <pageSetup orientation="landscape" r:id="rId13"/>
      <headerFooter alignWithMargins="0"/>
    </customSheetView>
  </customSheetViews>
  <mergeCells count="22">
    <mergeCell ref="A102:P102"/>
    <mergeCell ref="A103:P103"/>
    <mergeCell ref="A104:P104"/>
    <mergeCell ref="A105:P105"/>
    <mergeCell ref="A57:P57"/>
    <mergeCell ref="A58:P58"/>
    <mergeCell ref="A77:P77"/>
    <mergeCell ref="A79:A80"/>
    <mergeCell ref="K79:L79"/>
    <mergeCell ref="N79:P79"/>
    <mergeCell ref="B78:I78"/>
    <mergeCell ref="B79:D79"/>
    <mergeCell ref="F79:H79"/>
    <mergeCell ref="A1:P1"/>
    <mergeCell ref="A55:P55"/>
    <mergeCell ref="A56:P56"/>
    <mergeCell ref="A3:A4"/>
    <mergeCell ref="K3:L3"/>
    <mergeCell ref="N3:P3"/>
    <mergeCell ref="B3:D3"/>
    <mergeCell ref="F3:H3"/>
    <mergeCell ref="B2:I2"/>
  </mergeCells>
  <phoneticPr fontId="0" type="noConversion"/>
  <pageMargins left="1" right="1" top="1" bottom="1" header="0.5" footer="0.5"/>
  <pageSetup orientation="landscape" r:id="rId1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K123"/>
  <sheetViews>
    <sheetView showGridLines="0" zoomScaleNormal="100" zoomScaleSheetLayoutView="100" workbookViewId="0">
      <pane ySplit="4" topLeftCell="A91" activePane="bottomLeft" state="frozen"/>
      <selection activeCell="A19" sqref="A19"/>
      <selection pane="bottomLeft" activeCell="A19" sqref="A19"/>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1" width="10.6640625" style="5" customWidth="1"/>
    <col min="12" max="16384" width="9.109375" style="123"/>
  </cols>
  <sheetData>
    <row r="1" spans="1:11" ht="12" customHeight="1" x14ac:dyDescent="0.2">
      <c r="A1" s="1096" t="s">
        <v>4</v>
      </c>
      <c r="B1" s="1096"/>
      <c r="C1" s="1096"/>
      <c r="D1" s="1096"/>
      <c r="E1" s="1096"/>
      <c r="F1" s="1096"/>
      <c r="G1" s="1096"/>
      <c r="H1" s="1096"/>
      <c r="I1" s="1096"/>
      <c r="J1" s="1096"/>
      <c r="K1" s="1096"/>
    </row>
    <row r="2" spans="1:11" ht="12" customHeight="1" x14ac:dyDescent="0.2">
      <c r="A2" s="53"/>
      <c r="B2" s="1109" t="s">
        <v>166</v>
      </c>
      <c r="C2" s="1109"/>
      <c r="D2" s="1109"/>
      <c r="E2" s="4"/>
      <c r="F2" s="321"/>
      <c r="G2" s="321"/>
      <c r="H2" s="4"/>
      <c r="I2" s="321"/>
      <c r="J2" s="321"/>
      <c r="K2" s="321"/>
    </row>
    <row r="3" spans="1:11" ht="12" customHeight="1" x14ac:dyDescent="0.2">
      <c r="A3" s="1009" t="s">
        <v>171</v>
      </c>
      <c r="B3" s="392"/>
      <c r="C3" s="1031" t="s">
        <v>164</v>
      </c>
      <c r="D3" s="392"/>
      <c r="E3" s="4"/>
      <c r="F3" s="1109" t="s">
        <v>35</v>
      </c>
      <c r="G3" s="1109"/>
      <c r="H3" s="4"/>
      <c r="I3" s="1109" t="s">
        <v>161</v>
      </c>
      <c r="J3" s="1109"/>
      <c r="K3" s="1109"/>
    </row>
    <row r="4" spans="1:11" ht="12" customHeight="1" x14ac:dyDescent="0.2">
      <c r="A4" s="1029"/>
      <c r="B4" s="388" t="s">
        <v>95</v>
      </c>
      <c r="C4" s="1032"/>
      <c r="D4" s="388" t="s">
        <v>167</v>
      </c>
      <c r="E4" s="388"/>
      <c r="F4" s="388" t="s">
        <v>100</v>
      </c>
      <c r="G4" s="388" t="s">
        <v>165</v>
      </c>
      <c r="H4" s="388"/>
      <c r="I4" s="388" t="s">
        <v>100</v>
      </c>
      <c r="J4" s="388" t="s">
        <v>214</v>
      </c>
      <c r="K4" s="388" t="s">
        <v>209</v>
      </c>
    </row>
    <row r="5" spans="1:11" ht="12" hidden="1" customHeight="1" x14ac:dyDescent="0.2">
      <c r="A5" s="98">
        <v>1976</v>
      </c>
      <c r="B5" s="144">
        <v>500</v>
      </c>
      <c r="C5" s="144">
        <v>20</v>
      </c>
      <c r="D5" s="144">
        <v>45</v>
      </c>
      <c r="E5" s="41"/>
      <c r="F5" s="144">
        <v>2500</v>
      </c>
      <c r="G5" s="144" t="s">
        <v>185</v>
      </c>
      <c r="H5" s="41"/>
      <c r="I5" s="144">
        <v>3100</v>
      </c>
      <c r="J5" s="144" t="s">
        <v>185</v>
      </c>
      <c r="K5" s="144">
        <v>3100</v>
      </c>
    </row>
    <row r="6" spans="1:11" ht="12" hidden="1" customHeight="1" x14ac:dyDescent="0.2">
      <c r="A6" s="98">
        <v>1977</v>
      </c>
      <c r="B6" s="144">
        <v>1600</v>
      </c>
      <c r="C6" s="144">
        <v>20</v>
      </c>
      <c r="D6" s="144">
        <v>40</v>
      </c>
      <c r="E6" s="41"/>
      <c r="F6" s="144">
        <v>2100</v>
      </c>
      <c r="G6" s="144" t="s">
        <v>185</v>
      </c>
      <c r="H6" s="41"/>
      <c r="I6" s="144">
        <v>3800</v>
      </c>
      <c r="J6" s="144" t="s">
        <v>185</v>
      </c>
      <c r="K6" s="144">
        <v>3800</v>
      </c>
    </row>
    <row r="7" spans="1:11" ht="12" hidden="1" customHeight="1" x14ac:dyDescent="0.2">
      <c r="A7" s="98">
        <v>1978</v>
      </c>
      <c r="B7" s="144">
        <v>800</v>
      </c>
      <c r="C7" s="144">
        <v>100</v>
      </c>
      <c r="D7" s="144">
        <v>51</v>
      </c>
      <c r="E7" s="41"/>
      <c r="F7" s="144">
        <v>1900</v>
      </c>
      <c r="G7" s="144" t="s">
        <v>185</v>
      </c>
      <c r="H7" s="41"/>
      <c r="I7" s="144">
        <v>2900</v>
      </c>
      <c r="J7" s="144" t="s">
        <v>185</v>
      </c>
      <c r="K7" s="144">
        <v>2900</v>
      </c>
    </row>
    <row r="8" spans="1:11" ht="12" hidden="1" customHeight="1" x14ac:dyDescent="0.2">
      <c r="A8" s="98">
        <v>1979</v>
      </c>
      <c r="B8" s="144">
        <v>400</v>
      </c>
      <c r="C8" s="144">
        <v>20</v>
      </c>
      <c r="D8" s="144">
        <v>28</v>
      </c>
      <c r="E8" s="41"/>
      <c r="F8" s="144">
        <v>1700</v>
      </c>
      <c r="G8" s="144" t="s">
        <v>185</v>
      </c>
      <c r="H8" s="41"/>
      <c r="I8" s="144">
        <v>2200</v>
      </c>
      <c r="J8" s="144" t="s">
        <v>185</v>
      </c>
      <c r="K8" s="144">
        <v>2200</v>
      </c>
    </row>
    <row r="9" spans="1:11" ht="12" hidden="1" customHeight="1" x14ac:dyDescent="0.2">
      <c r="A9" s="98">
        <v>1980</v>
      </c>
      <c r="B9" s="144">
        <v>500</v>
      </c>
      <c r="C9" s="144">
        <v>20</v>
      </c>
      <c r="D9" s="144">
        <v>21</v>
      </c>
      <c r="E9" s="41"/>
      <c r="F9" s="144">
        <v>2200</v>
      </c>
      <c r="G9" s="144" t="s">
        <v>185</v>
      </c>
      <c r="H9" s="41"/>
      <c r="I9" s="144">
        <v>2800</v>
      </c>
      <c r="J9" s="144" t="s">
        <v>185</v>
      </c>
      <c r="K9" s="144">
        <v>2800</v>
      </c>
    </row>
    <row r="10" spans="1:11" ht="12" hidden="1" customHeight="1" x14ac:dyDescent="0.2">
      <c r="A10" s="98">
        <v>1981</v>
      </c>
      <c r="B10" s="144">
        <v>800</v>
      </c>
      <c r="C10" s="144">
        <v>20</v>
      </c>
      <c r="D10" s="144">
        <v>0</v>
      </c>
      <c r="E10" s="41"/>
      <c r="F10" s="144">
        <v>3100</v>
      </c>
      <c r="G10" s="144" t="s">
        <v>185</v>
      </c>
      <c r="H10" s="41"/>
      <c r="I10" s="144">
        <v>4000</v>
      </c>
      <c r="J10" s="144" t="s">
        <v>185</v>
      </c>
      <c r="K10" s="144">
        <v>4000</v>
      </c>
    </row>
    <row r="11" spans="1:11" ht="12" hidden="1" customHeight="1" x14ac:dyDescent="0.2">
      <c r="A11" s="98">
        <v>1982</v>
      </c>
      <c r="B11" s="144">
        <v>1200</v>
      </c>
      <c r="C11" s="144">
        <v>20</v>
      </c>
      <c r="D11" s="144">
        <v>12</v>
      </c>
      <c r="E11" s="41"/>
      <c r="F11" s="144">
        <v>4500</v>
      </c>
      <c r="G11" s="144">
        <v>20</v>
      </c>
      <c r="H11" s="41"/>
      <c r="I11" s="144">
        <v>5800</v>
      </c>
      <c r="J11" s="144">
        <v>100</v>
      </c>
      <c r="K11" s="144">
        <v>5900</v>
      </c>
    </row>
    <row r="12" spans="1:11" ht="12" hidden="1" customHeight="1" x14ac:dyDescent="0.2">
      <c r="A12" s="98">
        <v>1983</v>
      </c>
      <c r="B12" s="144">
        <v>500</v>
      </c>
      <c r="C12" s="144">
        <v>20</v>
      </c>
      <c r="D12" s="144">
        <v>134</v>
      </c>
      <c r="E12" s="41"/>
      <c r="F12" s="144">
        <v>2500</v>
      </c>
      <c r="G12" s="144">
        <v>20</v>
      </c>
      <c r="H12" s="41"/>
      <c r="I12" s="144">
        <v>3300</v>
      </c>
      <c r="J12" s="144">
        <v>100</v>
      </c>
      <c r="K12" s="144">
        <v>3400</v>
      </c>
    </row>
    <row r="13" spans="1:11" ht="12" hidden="1" customHeight="1" x14ac:dyDescent="0.2">
      <c r="A13" s="98">
        <v>1984</v>
      </c>
      <c r="B13" s="144">
        <v>800</v>
      </c>
      <c r="C13" s="144">
        <v>20</v>
      </c>
      <c r="D13" s="144">
        <v>118</v>
      </c>
      <c r="E13" s="41"/>
      <c r="F13" s="144">
        <v>1900</v>
      </c>
      <c r="G13" s="144">
        <v>20</v>
      </c>
      <c r="H13" s="41"/>
      <c r="I13" s="144">
        <v>2600</v>
      </c>
      <c r="J13" s="144">
        <v>100</v>
      </c>
      <c r="K13" s="144">
        <v>2700</v>
      </c>
    </row>
    <row r="14" spans="1:11" ht="12" hidden="1" customHeight="1" x14ac:dyDescent="0.2">
      <c r="A14" s="98">
        <v>1985</v>
      </c>
      <c r="B14" s="144">
        <v>946</v>
      </c>
      <c r="C14" s="144">
        <v>100</v>
      </c>
      <c r="D14" s="144">
        <v>30</v>
      </c>
      <c r="E14" s="41"/>
      <c r="F14" s="144">
        <v>1725</v>
      </c>
      <c r="G14" s="144">
        <v>20</v>
      </c>
      <c r="H14" s="41"/>
      <c r="I14" s="144">
        <v>2720</v>
      </c>
      <c r="J14" s="144">
        <v>100</v>
      </c>
      <c r="K14" s="144">
        <v>2820</v>
      </c>
    </row>
    <row r="15" spans="1:11" ht="12" hidden="1" customHeight="1" x14ac:dyDescent="0.2">
      <c r="A15" s="98">
        <v>1986</v>
      </c>
      <c r="B15" s="144">
        <v>900</v>
      </c>
      <c r="C15" s="144">
        <v>20</v>
      </c>
      <c r="D15" s="144">
        <v>178</v>
      </c>
      <c r="E15" s="41"/>
      <c r="F15" s="144">
        <v>4981</v>
      </c>
      <c r="G15" s="144">
        <v>20</v>
      </c>
      <c r="H15" s="41"/>
      <c r="I15" s="144">
        <v>6000</v>
      </c>
      <c r="J15" s="144">
        <v>100</v>
      </c>
      <c r="K15" s="144">
        <v>6100</v>
      </c>
    </row>
    <row r="16" spans="1:11" ht="12" hidden="1" customHeight="1" x14ac:dyDescent="0.2">
      <c r="A16" s="98">
        <v>1987</v>
      </c>
      <c r="B16" s="144">
        <v>1800</v>
      </c>
      <c r="C16" s="144">
        <v>20</v>
      </c>
      <c r="D16" s="144">
        <v>299</v>
      </c>
      <c r="E16" s="41"/>
      <c r="F16" s="144">
        <v>4006</v>
      </c>
      <c r="G16" s="144">
        <v>20</v>
      </c>
      <c r="H16" s="41"/>
      <c r="I16" s="144">
        <v>6147</v>
      </c>
      <c r="J16" s="144">
        <v>89</v>
      </c>
      <c r="K16" s="144">
        <v>6236</v>
      </c>
    </row>
    <row r="17" spans="1:11" ht="12" hidden="1" customHeight="1" x14ac:dyDescent="0.2">
      <c r="A17" s="98">
        <v>1988</v>
      </c>
      <c r="B17" s="144">
        <v>2639</v>
      </c>
      <c r="C17" s="144">
        <v>20</v>
      </c>
      <c r="D17" s="144">
        <v>224</v>
      </c>
      <c r="E17" s="41"/>
      <c r="F17" s="144">
        <v>4128</v>
      </c>
      <c r="G17" s="144">
        <v>20</v>
      </c>
      <c r="H17" s="41"/>
      <c r="I17" s="144">
        <v>6909</v>
      </c>
      <c r="J17" s="144">
        <v>100</v>
      </c>
      <c r="K17" s="144">
        <v>7009</v>
      </c>
    </row>
    <row r="18" spans="1:11" ht="12" hidden="1" customHeight="1" x14ac:dyDescent="0.2">
      <c r="A18" s="98">
        <v>1989</v>
      </c>
      <c r="B18" s="144">
        <v>2740</v>
      </c>
      <c r="C18" s="144">
        <v>50</v>
      </c>
      <c r="D18" s="144">
        <v>197</v>
      </c>
      <c r="E18" s="41"/>
      <c r="F18" s="144">
        <v>5148</v>
      </c>
      <c r="G18" s="144">
        <v>60</v>
      </c>
      <c r="H18" s="41"/>
      <c r="I18" s="144">
        <v>8692</v>
      </c>
      <c r="J18" s="144">
        <v>100</v>
      </c>
      <c r="K18" s="144">
        <v>8792</v>
      </c>
    </row>
    <row r="19" spans="1:11" ht="12" customHeight="1" x14ac:dyDescent="0.2">
      <c r="A19" s="98">
        <v>1990</v>
      </c>
      <c r="B19" s="144">
        <v>1921</v>
      </c>
      <c r="C19" s="144">
        <v>50</v>
      </c>
      <c r="D19" s="144">
        <v>169</v>
      </c>
      <c r="E19" s="41"/>
      <c r="F19" s="144">
        <v>4236</v>
      </c>
      <c r="G19" s="144">
        <v>46</v>
      </c>
      <c r="H19" s="41"/>
      <c r="I19" s="144">
        <v>6347</v>
      </c>
      <c r="J19" s="144">
        <v>50</v>
      </c>
      <c r="K19" s="144">
        <v>6397</v>
      </c>
    </row>
    <row r="20" spans="1:11" ht="12" customHeight="1" x14ac:dyDescent="0.2">
      <c r="A20" s="98">
        <v>1991</v>
      </c>
      <c r="B20" s="144">
        <v>1076</v>
      </c>
      <c r="C20" s="144">
        <v>15</v>
      </c>
      <c r="D20" s="144">
        <v>130</v>
      </c>
      <c r="E20" s="41"/>
      <c r="F20" s="144">
        <v>1420</v>
      </c>
      <c r="G20" s="144">
        <v>0</v>
      </c>
      <c r="H20" s="41"/>
      <c r="I20" s="144">
        <v>2628</v>
      </c>
      <c r="J20" s="144">
        <v>13</v>
      </c>
      <c r="K20" s="144">
        <v>2641</v>
      </c>
    </row>
    <row r="21" spans="1:11" ht="12" customHeight="1" x14ac:dyDescent="0.2">
      <c r="A21" s="98">
        <v>1992</v>
      </c>
      <c r="B21" s="144">
        <v>940</v>
      </c>
      <c r="C21" s="144">
        <v>30</v>
      </c>
      <c r="D21" s="144">
        <v>184</v>
      </c>
      <c r="E21" s="41"/>
      <c r="F21" s="144">
        <v>4003</v>
      </c>
      <c r="G21" s="144">
        <v>0</v>
      </c>
      <c r="H21" s="41"/>
      <c r="I21" s="144">
        <v>5139</v>
      </c>
      <c r="J21" s="144">
        <v>18</v>
      </c>
      <c r="K21" s="144">
        <v>5157</v>
      </c>
    </row>
    <row r="22" spans="1:11" ht="12" customHeight="1" x14ac:dyDescent="0.2">
      <c r="A22" s="98">
        <v>1993</v>
      </c>
      <c r="B22" s="144">
        <v>1148</v>
      </c>
      <c r="C22" s="144">
        <v>30</v>
      </c>
      <c r="D22" s="144">
        <v>416</v>
      </c>
      <c r="E22" s="41"/>
      <c r="F22" s="144">
        <v>2280</v>
      </c>
      <c r="G22" s="144">
        <v>0</v>
      </c>
      <c r="H22" s="41"/>
      <c r="I22" s="144">
        <v>2951</v>
      </c>
      <c r="J22" s="144">
        <v>91</v>
      </c>
      <c r="K22" s="144">
        <v>3042</v>
      </c>
    </row>
    <row r="23" spans="1:11" ht="12" customHeight="1" x14ac:dyDescent="0.2">
      <c r="A23" s="98">
        <v>1994</v>
      </c>
      <c r="B23" s="144">
        <v>687</v>
      </c>
      <c r="C23" s="144">
        <v>30</v>
      </c>
      <c r="D23" s="144">
        <v>242</v>
      </c>
      <c r="E23" s="41"/>
      <c r="F23" s="144">
        <v>3967</v>
      </c>
      <c r="G23" s="144">
        <v>0</v>
      </c>
      <c r="H23" s="41"/>
      <c r="I23" s="144">
        <v>4322</v>
      </c>
      <c r="J23" s="144">
        <v>179</v>
      </c>
      <c r="K23" s="144">
        <v>4501</v>
      </c>
    </row>
    <row r="24" spans="1:11" ht="12" customHeight="1" x14ac:dyDescent="0.2">
      <c r="A24" s="98">
        <v>1995</v>
      </c>
      <c r="B24" s="144">
        <v>502</v>
      </c>
      <c r="C24" s="144">
        <v>30</v>
      </c>
      <c r="D24" s="144">
        <v>194</v>
      </c>
      <c r="E24" s="41"/>
      <c r="F24" s="144">
        <v>2202</v>
      </c>
      <c r="G24" s="144">
        <v>0</v>
      </c>
      <c r="H24" s="41"/>
      <c r="I24" s="144">
        <v>2912</v>
      </c>
      <c r="J24" s="144">
        <v>22</v>
      </c>
      <c r="K24" s="144">
        <v>2934</v>
      </c>
    </row>
    <row r="25" spans="1:11" ht="12" customHeight="1" x14ac:dyDescent="0.2">
      <c r="A25" s="98">
        <v>1996</v>
      </c>
      <c r="B25" s="144">
        <v>836</v>
      </c>
      <c r="C25" s="144">
        <v>30</v>
      </c>
      <c r="D25" s="144">
        <v>192</v>
      </c>
      <c r="E25" s="41"/>
      <c r="F25" s="144">
        <v>3022</v>
      </c>
      <c r="G25" s="144">
        <v>0</v>
      </c>
      <c r="H25" s="41"/>
      <c r="I25" s="144">
        <f>SUM(B25:F25)-J25</f>
        <v>4061</v>
      </c>
      <c r="J25" s="144">
        <v>19</v>
      </c>
      <c r="K25" s="144">
        <v>4080</v>
      </c>
    </row>
    <row r="26" spans="1:11" ht="12" customHeight="1" x14ac:dyDescent="0.2">
      <c r="A26" s="98">
        <v>1997</v>
      </c>
      <c r="B26" s="144">
        <v>1114</v>
      </c>
      <c r="C26" s="144">
        <v>35</v>
      </c>
      <c r="D26" s="144">
        <v>164</v>
      </c>
      <c r="E26" s="41"/>
      <c r="F26" s="144">
        <v>1773</v>
      </c>
      <c r="G26" s="144">
        <v>0</v>
      </c>
      <c r="H26" s="41"/>
      <c r="I26" s="144">
        <f>SUM(B26:F26)-J26</f>
        <v>3034</v>
      </c>
      <c r="J26" s="144">
        <v>52</v>
      </c>
      <c r="K26" s="144">
        <v>3086</v>
      </c>
    </row>
    <row r="27" spans="1:11" ht="12" customHeight="1" x14ac:dyDescent="0.2">
      <c r="A27" s="98">
        <v>1998</v>
      </c>
      <c r="B27" s="144">
        <v>846</v>
      </c>
      <c r="C27" s="144">
        <v>30</v>
      </c>
      <c r="D27" s="144">
        <v>268</v>
      </c>
      <c r="E27" s="41"/>
      <c r="F27" s="144">
        <v>4257</v>
      </c>
      <c r="G27" s="144">
        <v>0</v>
      </c>
      <c r="H27" s="41"/>
      <c r="I27" s="144">
        <f>SUM(B27:F27)-J27</f>
        <v>5388</v>
      </c>
      <c r="J27" s="144">
        <v>13</v>
      </c>
      <c r="K27" s="144">
        <v>5401</v>
      </c>
    </row>
    <row r="28" spans="1:11" ht="12" customHeight="1" x14ac:dyDescent="0.2">
      <c r="A28" s="98">
        <v>1999</v>
      </c>
      <c r="B28" s="144">
        <v>596</v>
      </c>
      <c r="C28" s="144">
        <v>30</v>
      </c>
      <c r="D28" s="144">
        <v>413</v>
      </c>
      <c r="E28" s="41"/>
      <c r="F28" s="144">
        <v>1924</v>
      </c>
      <c r="G28" s="144">
        <v>0</v>
      </c>
      <c r="H28" s="41"/>
      <c r="I28" s="144">
        <f t="shared" ref="I28:I45" si="0">SUM(B28:F28)-J28</f>
        <v>2941</v>
      </c>
      <c r="J28" s="144">
        <v>22</v>
      </c>
      <c r="K28" s="144">
        <v>2963</v>
      </c>
    </row>
    <row r="29" spans="1:11" ht="12" customHeight="1" x14ac:dyDescent="0.2">
      <c r="A29" s="98">
        <v>2000</v>
      </c>
      <c r="B29" s="144">
        <v>404</v>
      </c>
      <c r="C29" s="144">
        <v>20</v>
      </c>
      <c r="D29" s="144">
        <v>479</v>
      </c>
      <c r="E29" s="41"/>
      <c r="F29" s="144">
        <v>1749</v>
      </c>
      <c r="G29" s="144">
        <v>0</v>
      </c>
      <c r="H29" s="41"/>
      <c r="I29" s="144">
        <f t="shared" si="0"/>
        <v>2632</v>
      </c>
      <c r="J29" s="144">
        <v>20</v>
      </c>
      <c r="K29" s="144">
        <f>SUM(I29:J29)</f>
        <v>2652</v>
      </c>
    </row>
    <row r="30" spans="1:11" ht="12" customHeight="1" x14ac:dyDescent="0.2">
      <c r="A30" s="98">
        <v>2001</v>
      </c>
      <c r="B30" s="144">
        <v>946</v>
      </c>
      <c r="C30" s="144">
        <v>40</v>
      </c>
      <c r="D30" s="144">
        <v>600</v>
      </c>
      <c r="E30" s="41"/>
      <c r="F30" s="144">
        <v>2560</v>
      </c>
      <c r="G30" s="144">
        <v>0</v>
      </c>
      <c r="H30" s="41"/>
      <c r="I30" s="144">
        <f>SUM(B30:F30)-J30</f>
        <v>4026</v>
      </c>
      <c r="J30" s="144">
        <v>120</v>
      </c>
      <c r="K30" s="144">
        <f>SUM(I30:J30)</f>
        <v>4146</v>
      </c>
    </row>
    <row r="31" spans="1:11" ht="12" customHeight="1" x14ac:dyDescent="0.2">
      <c r="A31" s="98">
        <v>2002</v>
      </c>
      <c r="B31" s="144">
        <v>1461</v>
      </c>
      <c r="C31" s="144">
        <v>30</v>
      </c>
      <c r="D31" s="144">
        <v>134</v>
      </c>
      <c r="E31" s="41"/>
      <c r="F31" s="144">
        <v>4415</v>
      </c>
      <c r="G31" s="144">
        <v>82</v>
      </c>
      <c r="H31" s="41"/>
      <c r="I31" s="144">
        <f t="shared" si="0"/>
        <v>5634</v>
      </c>
      <c r="J31" s="144">
        <v>406</v>
      </c>
      <c r="K31" s="144">
        <f t="shared" ref="K31:K45" si="1">SUM(I31:J31)</f>
        <v>6040</v>
      </c>
    </row>
    <row r="32" spans="1:11" ht="12" customHeight="1" x14ac:dyDescent="0.2">
      <c r="A32" s="98">
        <v>2003</v>
      </c>
      <c r="B32" s="144">
        <v>517</v>
      </c>
      <c r="C32" s="144">
        <v>30</v>
      </c>
      <c r="D32" s="144">
        <v>216</v>
      </c>
      <c r="E32" s="41"/>
      <c r="F32" s="144">
        <v>1649</v>
      </c>
      <c r="G32" s="144">
        <v>32</v>
      </c>
      <c r="H32" s="41"/>
      <c r="I32" s="144">
        <f t="shared" si="0"/>
        <v>2313.3398546820363</v>
      </c>
      <c r="J32" s="144">
        <v>98.660145317963767</v>
      </c>
      <c r="K32" s="144">
        <f t="shared" si="1"/>
        <v>2412</v>
      </c>
    </row>
    <row r="33" spans="1:11" ht="12" customHeight="1" x14ac:dyDescent="0.2">
      <c r="A33" s="98">
        <v>2004</v>
      </c>
      <c r="B33" s="144">
        <v>815</v>
      </c>
      <c r="C33" s="144">
        <v>30</v>
      </c>
      <c r="D33" s="144">
        <v>400</v>
      </c>
      <c r="E33" s="41"/>
      <c r="F33" s="144">
        <v>3282</v>
      </c>
      <c r="G33" s="144">
        <v>26</v>
      </c>
      <c r="H33" s="41"/>
      <c r="I33" s="144">
        <f t="shared" si="0"/>
        <v>4455.0543735224583</v>
      </c>
      <c r="J33" s="144">
        <v>71.945626477541367</v>
      </c>
      <c r="K33" s="144">
        <f t="shared" si="1"/>
        <v>4527</v>
      </c>
    </row>
    <row r="34" spans="1:11" ht="12" customHeight="1" x14ac:dyDescent="0.2">
      <c r="A34" s="98">
        <v>2005</v>
      </c>
      <c r="B34" s="144">
        <v>970</v>
      </c>
      <c r="C34" s="144">
        <v>21</v>
      </c>
      <c r="D34" s="144">
        <v>229</v>
      </c>
      <c r="E34" s="41"/>
      <c r="F34" s="144">
        <v>4180</v>
      </c>
      <c r="G34" s="144">
        <v>14</v>
      </c>
      <c r="H34" s="41"/>
      <c r="I34" s="144">
        <f t="shared" si="0"/>
        <v>5323</v>
      </c>
      <c r="J34" s="144">
        <v>77</v>
      </c>
      <c r="K34" s="144">
        <f t="shared" si="1"/>
        <v>5400</v>
      </c>
    </row>
    <row r="35" spans="1:11" ht="12" customHeight="1" x14ac:dyDescent="0.2">
      <c r="A35" s="98">
        <v>2006</v>
      </c>
      <c r="B35" s="144">
        <v>586</v>
      </c>
      <c r="C35" s="144">
        <v>30</v>
      </c>
      <c r="D35" s="144">
        <v>204</v>
      </c>
      <c r="E35" s="41"/>
      <c r="F35" s="144">
        <v>1535</v>
      </c>
      <c r="G35" s="144">
        <v>0</v>
      </c>
      <c r="H35" s="41"/>
      <c r="I35" s="144">
        <f t="shared" si="0"/>
        <v>2336</v>
      </c>
      <c r="J35" s="144">
        <v>19</v>
      </c>
      <c r="K35" s="144">
        <f t="shared" si="1"/>
        <v>2355</v>
      </c>
    </row>
    <row r="36" spans="1:11" ht="12" customHeight="1" x14ac:dyDescent="0.2">
      <c r="A36" s="98">
        <v>2007</v>
      </c>
      <c r="B36" s="144">
        <v>660</v>
      </c>
      <c r="C36" s="144">
        <v>30</v>
      </c>
      <c r="D36" s="144">
        <v>192</v>
      </c>
      <c r="E36" s="41"/>
      <c r="F36" s="144">
        <v>1556</v>
      </c>
      <c r="G36" s="144">
        <v>0</v>
      </c>
      <c r="H36" s="41"/>
      <c r="I36" s="144">
        <f t="shared" si="0"/>
        <v>2427</v>
      </c>
      <c r="J36" s="144">
        <v>11</v>
      </c>
      <c r="K36" s="144">
        <f t="shared" si="1"/>
        <v>2438</v>
      </c>
    </row>
    <row r="37" spans="1:11" ht="12" customHeight="1" x14ac:dyDescent="0.2">
      <c r="A37" s="98">
        <v>2008</v>
      </c>
      <c r="B37" s="144">
        <v>659</v>
      </c>
      <c r="C37" s="144">
        <v>0</v>
      </c>
      <c r="D37" s="144">
        <v>278</v>
      </c>
      <c r="E37" s="41"/>
      <c r="F37" s="144">
        <v>2999</v>
      </c>
      <c r="G37" s="144">
        <v>0</v>
      </c>
      <c r="H37" s="41"/>
      <c r="I37" s="144">
        <f t="shared" si="0"/>
        <v>3911</v>
      </c>
      <c r="J37" s="144">
        <v>25</v>
      </c>
      <c r="K37" s="144">
        <f t="shared" si="1"/>
        <v>3936</v>
      </c>
    </row>
    <row r="38" spans="1:11" ht="12" customHeight="1" x14ac:dyDescent="0.2">
      <c r="A38" s="98">
        <v>2009</v>
      </c>
      <c r="B38" s="144">
        <v>553</v>
      </c>
      <c r="C38" s="144">
        <v>0</v>
      </c>
      <c r="D38" s="144">
        <v>134</v>
      </c>
      <c r="E38" s="41"/>
      <c r="F38" s="144">
        <v>2081</v>
      </c>
      <c r="G38" s="144">
        <v>0</v>
      </c>
      <c r="H38" s="41"/>
      <c r="I38" s="144">
        <f t="shared" si="0"/>
        <v>2747</v>
      </c>
      <c r="J38" s="144">
        <v>21</v>
      </c>
      <c r="K38" s="144">
        <f t="shared" si="1"/>
        <v>2768</v>
      </c>
    </row>
    <row r="39" spans="1:11" ht="12" customHeight="1" x14ac:dyDescent="0.2">
      <c r="A39" s="98">
        <v>2010</v>
      </c>
      <c r="B39" s="144">
        <v>342</v>
      </c>
      <c r="C39" s="144">
        <v>0</v>
      </c>
      <c r="D39" s="144">
        <v>297</v>
      </c>
      <c r="E39" s="41"/>
      <c r="F39" s="144">
        <v>2599</v>
      </c>
      <c r="G39" s="144">
        <v>0</v>
      </c>
      <c r="H39" s="41"/>
      <c r="I39" s="144">
        <f t="shared" si="0"/>
        <v>3204</v>
      </c>
      <c r="J39" s="144">
        <v>34</v>
      </c>
      <c r="K39" s="144">
        <f t="shared" si="1"/>
        <v>3238</v>
      </c>
    </row>
    <row r="40" spans="1:11" ht="12" customHeight="1" x14ac:dyDescent="0.2">
      <c r="A40" s="98">
        <v>2011</v>
      </c>
      <c r="B40" s="144">
        <v>528</v>
      </c>
      <c r="C40" s="144">
        <v>0</v>
      </c>
      <c r="D40" s="144">
        <v>400</v>
      </c>
      <c r="E40" s="41"/>
      <c r="F40" s="144">
        <v>1293</v>
      </c>
      <c r="G40" s="144">
        <v>0</v>
      </c>
      <c r="H40" s="41"/>
      <c r="I40" s="144">
        <f t="shared" si="0"/>
        <v>2163</v>
      </c>
      <c r="J40" s="144">
        <v>58</v>
      </c>
      <c r="K40" s="144">
        <f t="shared" si="1"/>
        <v>2221</v>
      </c>
    </row>
    <row r="41" spans="1:11" ht="12" customHeight="1" x14ac:dyDescent="0.2">
      <c r="A41" s="98">
        <v>2012</v>
      </c>
      <c r="B41" s="144">
        <v>929</v>
      </c>
      <c r="C41" s="144">
        <v>10</v>
      </c>
      <c r="D41" s="144">
        <v>237</v>
      </c>
      <c r="E41" s="41"/>
      <c r="F41" s="144">
        <v>1937</v>
      </c>
      <c r="G41" s="144">
        <v>0</v>
      </c>
      <c r="H41" s="41"/>
      <c r="I41" s="144">
        <f t="shared" si="0"/>
        <v>3014</v>
      </c>
      <c r="J41" s="144">
        <v>99</v>
      </c>
      <c r="K41" s="144">
        <f t="shared" si="1"/>
        <v>3113</v>
      </c>
    </row>
    <row r="42" spans="1:11" ht="12" customHeight="1" x14ac:dyDescent="0.2">
      <c r="A42" s="98">
        <v>2013</v>
      </c>
      <c r="B42" s="144">
        <v>1683</v>
      </c>
      <c r="C42" s="144">
        <v>10</v>
      </c>
      <c r="D42" s="144">
        <v>477</v>
      </c>
      <c r="E42" s="41"/>
      <c r="F42" s="144">
        <v>1269</v>
      </c>
      <c r="G42" s="144">
        <v>0</v>
      </c>
      <c r="H42" s="41"/>
      <c r="I42" s="144">
        <f t="shared" si="0"/>
        <v>3297</v>
      </c>
      <c r="J42" s="144">
        <v>142</v>
      </c>
      <c r="K42" s="144">
        <f t="shared" si="1"/>
        <v>3439</v>
      </c>
    </row>
    <row r="43" spans="1:11" ht="12" customHeight="1" x14ac:dyDescent="0.2">
      <c r="A43" s="98">
        <v>2014</v>
      </c>
      <c r="B43" s="144">
        <v>658</v>
      </c>
      <c r="C43" s="144">
        <v>10</v>
      </c>
      <c r="D43" s="144">
        <v>144</v>
      </c>
      <c r="E43" s="41"/>
      <c r="F43" s="144">
        <v>1933</v>
      </c>
      <c r="G43" s="144">
        <v>0</v>
      </c>
      <c r="H43" s="41"/>
      <c r="I43" s="144">
        <f t="shared" si="0"/>
        <v>2664</v>
      </c>
      <c r="J43" s="144">
        <v>81</v>
      </c>
      <c r="K43" s="144">
        <f t="shared" si="1"/>
        <v>2745</v>
      </c>
    </row>
    <row r="44" spans="1:11" ht="12" customHeight="1" x14ac:dyDescent="0.2">
      <c r="A44" s="98">
        <v>2015</v>
      </c>
      <c r="B44" s="144">
        <v>493</v>
      </c>
      <c r="C44" s="144">
        <v>11</v>
      </c>
      <c r="D44" s="144">
        <v>198</v>
      </c>
      <c r="E44" s="41"/>
      <c r="F44" s="144">
        <v>1795</v>
      </c>
      <c r="G44" s="144">
        <v>0</v>
      </c>
      <c r="H44" s="41"/>
      <c r="I44" s="144">
        <f t="shared" si="0"/>
        <v>2439</v>
      </c>
      <c r="J44" s="144">
        <v>58</v>
      </c>
      <c r="K44" s="144">
        <f t="shared" si="1"/>
        <v>2497</v>
      </c>
    </row>
    <row r="45" spans="1:11" ht="12" customHeight="1" x14ac:dyDescent="0.2">
      <c r="A45" s="98">
        <v>2016</v>
      </c>
      <c r="B45" s="144">
        <v>137</v>
      </c>
      <c r="C45" s="144">
        <v>3</v>
      </c>
      <c r="D45" s="144">
        <v>47</v>
      </c>
      <c r="E45" s="41"/>
      <c r="F45" s="144">
        <v>2831</v>
      </c>
      <c r="G45" s="144">
        <v>0</v>
      </c>
      <c r="H45" s="41"/>
      <c r="I45" s="144">
        <f t="shared" si="0"/>
        <v>3012</v>
      </c>
      <c r="J45" s="144">
        <v>6</v>
      </c>
      <c r="K45" s="144">
        <f t="shared" si="1"/>
        <v>3018</v>
      </c>
    </row>
    <row r="46" spans="1:11" ht="12" customHeight="1" x14ac:dyDescent="0.2">
      <c r="A46" s="98">
        <v>2017</v>
      </c>
      <c r="B46" s="144">
        <v>518</v>
      </c>
      <c r="C46" s="144">
        <v>20</v>
      </c>
      <c r="D46" s="144">
        <v>223</v>
      </c>
      <c r="E46" s="41"/>
      <c r="F46" s="144">
        <v>1808</v>
      </c>
      <c r="G46" s="144">
        <v>0</v>
      </c>
      <c r="H46" s="41"/>
      <c r="I46" s="144">
        <v>2547</v>
      </c>
      <c r="J46" s="144">
        <v>22</v>
      </c>
      <c r="K46" s="144">
        <v>2569</v>
      </c>
    </row>
    <row r="47" spans="1:11" ht="12" customHeight="1" x14ac:dyDescent="0.2">
      <c r="A47" s="98">
        <v>2018</v>
      </c>
      <c r="B47" s="144">
        <v>139</v>
      </c>
      <c r="C47" s="144">
        <v>0</v>
      </c>
      <c r="D47" s="144">
        <v>94</v>
      </c>
      <c r="E47" s="41"/>
      <c r="F47" s="144">
        <v>2478</v>
      </c>
      <c r="G47" s="144">
        <v>0</v>
      </c>
      <c r="H47" s="41"/>
      <c r="I47" s="144">
        <v>2708</v>
      </c>
      <c r="J47" s="144">
        <v>3</v>
      </c>
      <c r="K47" s="144">
        <v>2711</v>
      </c>
    </row>
    <row r="48" spans="1:11" ht="12" customHeight="1" x14ac:dyDescent="0.2">
      <c r="A48" s="98">
        <v>2019</v>
      </c>
      <c r="B48" s="144">
        <v>768</v>
      </c>
      <c r="C48" s="144">
        <v>0</v>
      </c>
      <c r="D48" s="144">
        <v>297</v>
      </c>
      <c r="E48" s="41"/>
      <c r="F48" s="144">
        <v>1552</v>
      </c>
      <c r="G48" s="144">
        <v>0</v>
      </c>
      <c r="H48" s="41"/>
      <c r="I48" s="144">
        <v>2586</v>
      </c>
      <c r="J48" s="144">
        <v>31</v>
      </c>
      <c r="K48" s="144">
        <v>2617</v>
      </c>
    </row>
    <row r="49" spans="1:11" ht="12" customHeight="1" x14ac:dyDescent="0.2">
      <c r="A49" s="98">
        <v>2020</v>
      </c>
      <c r="B49" s="144">
        <v>1128</v>
      </c>
      <c r="C49" s="144">
        <v>0</v>
      </c>
      <c r="D49" s="144">
        <v>325</v>
      </c>
      <c r="E49" s="41"/>
      <c r="F49" s="144">
        <v>2273</v>
      </c>
      <c r="G49" s="144">
        <v>0</v>
      </c>
      <c r="H49" s="41"/>
      <c r="I49" s="144">
        <v>3704</v>
      </c>
      <c r="J49" s="144">
        <v>22</v>
      </c>
      <c r="K49" s="144">
        <v>3726</v>
      </c>
    </row>
    <row r="50" spans="1:11" ht="12" customHeight="1" x14ac:dyDescent="0.2">
      <c r="A50" s="98">
        <v>2021</v>
      </c>
      <c r="B50" s="144">
        <v>1167</v>
      </c>
      <c r="C50" s="144">
        <v>0</v>
      </c>
      <c r="D50" s="144">
        <v>211</v>
      </c>
      <c r="E50" s="41"/>
      <c r="F50" s="144">
        <v>2622</v>
      </c>
      <c r="G50" s="144">
        <v>0</v>
      </c>
      <c r="H50" s="41"/>
      <c r="I50" s="144">
        <v>3952</v>
      </c>
      <c r="J50" s="144">
        <v>48</v>
      </c>
      <c r="K50" s="144">
        <v>4000</v>
      </c>
    </row>
    <row r="51" spans="1:11" ht="12" customHeight="1" x14ac:dyDescent="0.2">
      <c r="A51" s="98">
        <v>2022</v>
      </c>
      <c r="B51" s="144">
        <v>440</v>
      </c>
      <c r="C51" s="144">
        <v>0</v>
      </c>
      <c r="D51" s="144">
        <v>147</v>
      </c>
      <c r="E51" s="41"/>
      <c r="F51" s="144">
        <v>1866</v>
      </c>
      <c r="G51" s="144">
        <v>0</v>
      </c>
      <c r="H51" s="41"/>
      <c r="I51" s="144">
        <v>2450</v>
      </c>
      <c r="J51" s="144">
        <v>4</v>
      </c>
      <c r="K51" s="144">
        <v>2454</v>
      </c>
    </row>
    <row r="52" spans="1:11" ht="12" customHeight="1" x14ac:dyDescent="0.2">
      <c r="A52" s="98">
        <v>2023</v>
      </c>
      <c r="B52" s="144">
        <v>700</v>
      </c>
      <c r="C52" s="144">
        <v>1</v>
      </c>
      <c r="D52" s="144">
        <v>325</v>
      </c>
      <c r="E52" s="41"/>
      <c r="F52" s="144">
        <v>2323</v>
      </c>
      <c r="G52" s="144">
        <v>0</v>
      </c>
      <c r="H52" s="41"/>
      <c r="I52" s="144">
        <v>3302</v>
      </c>
      <c r="J52" s="144">
        <v>47</v>
      </c>
      <c r="K52" s="144">
        <v>3349</v>
      </c>
    </row>
    <row r="53" spans="1:11" ht="12" customHeight="1" x14ac:dyDescent="0.2">
      <c r="A53" s="98" t="s">
        <v>1199</v>
      </c>
      <c r="B53" s="144">
        <v>590</v>
      </c>
      <c r="C53" s="144">
        <v>0</v>
      </c>
      <c r="D53" s="144" t="s">
        <v>304</v>
      </c>
      <c r="E53" s="41"/>
      <c r="F53" s="36" t="s">
        <v>304</v>
      </c>
      <c r="G53" s="144">
        <v>0</v>
      </c>
      <c r="H53" s="41"/>
      <c r="I53" s="144" t="s">
        <v>304</v>
      </c>
      <c r="J53" s="144" t="s">
        <v>304</v>
      </c>
      <c r="K53" s="144" t="s">
        <v>304</v>
      </c>
    </row>
    <row r="54" spans="1:11" ht="12" customHeight="1" x14ac:dyDescent="0.2">
      <c r="A54" s="25" t="s">
        <v>216</v>
      </c>
      <c r="B54" s="21"/>
      <c r="C54" s="21"/>
      <c r="D54" s="21"/>
      <c r="E54" s="21"/>
      <c r="F54" s="144" t="s">
        <v>1044</v>
      </c>
      <c r="G54" s="21"/>
      <c r="H54" s="21"/>
      <c r="I54" s="21"/>
      <c r="J54" s="21"/>
      <c r="K54" s="21"/>
    </row>
    <row r="55" spans="1:11" ht="12" customHeight="1" x14ac:dyDescent="0.2">
      <c r="A55" s="1030" t="s">
        <v>277</v>
      </c>
      <c r="B55" s="1030"/>
      <c r="C55" s="1030"/>
      <c r="D55" s="1030"/>
      <c r="E55" s="1030"/>
      <c r="F55" s="1030"/>
      <c r="G55" s="1030"/>
      <c r="H55" s="1030"/>
      <c r="I55" s="1030"/>
      <c r="J55" s="1030"/>
      <c r="K55" s="1030"/>
    </row>
    <row r="56" spans="1:11" ht="12" customHeight="1" x14ac:dyDescent="0.2">
      <c r="A56" s="1000" t="s">
        <v>119</v>
      </c>
      <c r="B56" s="1000"/>
      <c r="C56" s="1000"/>
      <c r="D56" s="1000"/>
      <c r="E56" s="1000"/>
      <c r="F56" s="1000"/>
      <c r="G56" s="1000"/>
      <c r="H56" s="1000"/>
      <c r="I56" s="1000"/>
      <c r="J56" s="1000"/>
      <c r="K56" s="1000"/>
    </row>
    <row r="57" spans="1:11" ht="12" customHeight="1" x14ac:dyDescent="0.2">
      <c r="A57" s="1000" t="s">
        <v>348</v>
      </c>
      <c r="B57" s="1000"/>
      <c r="C57" s="1000"/>
      <c r="D57" s="1000"/>
      <c r="E57" s="1000"/>
      <c r="F57" s="1000"/>
      <c r="G57" s="1000"/>
      <c r="H57" s="1000"/>
      <c r="I57" s="1000"/>
      <c r="J57" s="1000"/>
      <c r="K57" s="1000"/>
    </row>
    <row r="58" spans="1:11" ht="12" customHeight="1" x14ac:dyDescent="0.2">
      <c r="A58" s="996" t="s">
        <v>1045</v>
      </c>
      <c r="B58" s="996"/>
      <c r="C58" s="996"/>
      <c r="D58" s="996"/>
      <c r="E58" s="996"/>
      <c r="F58" s="996"/>
      <c r="G58" s="996"/>
      <c r="H58" s="996"/>
      <c r="I58" s="996"/>
      <c r="J58" s="996"/>
      <c r="K58" s="996"/>
    </row>
    <row r="59" spans="1:11" ht="12" customHeight="1" x14ac:dyDescent="0.2">
      <c r="A59" s="996"/>
      <c r="B59" s="996"/>
      <c r="C59" s="996"/>
      <c r="D59" s="996"/>
      <c r="E59" s="996"/>
      <c r="F59" s="996"/>
      <c r="G59" s="996"/>
      <c r="H59" s="996"/>
      <c r="I59" s="996"/>
      <c r="J59" s="996"/>
      <c r="K59" s="996"/>
    </row>
    <row r="60" spans="1:11" ht="12" customHeight="1" x14ac:dyDescent="0.2">
      <c r="F60" s="5" t="s">
        <v>1046</v>
      </c>
    </row>
    <row r="61" spans="1:11" ht="12" customHeight="1" x14ac:dyDescent="0.2">
      <c r="F61" s="701">
        <f>GEOMEAN(F50:F52)</f>
        <v>2248.3530727225179</v>
      </c>
    </row>
    <row r="64" spans="1:11" ht="12" customHeight="1" x14ac:dyDescent="0.2">
      <c r="J64" s="13"/>
    </row>
    <row r="65" spans="1:11" ht="12" customHeight="1" x14ac:dyDescent="0.2">
      <c r="J65" s="13"/>
    </row>
    <row r="66" spans="1:11" ht="12" customHeight="1" x14ac:dyDescent="0.2">
      <c r="J66" s="13"/>
    </row>
    <row r="67" spans="1:11" ht="12" customHeight="1" x14ac:dyDescent="0.2">
      <c r="H67" s="123"/>
      <c r="J67" s="13"/>
    </row>
    <row r="75" spans="1:11" s="315" customFormat="1" ht="12" customHeight="1" x14ac:dyDescent="0.2">
      <c r="A75" s="274"/>
      <c r="B75" s="275"/>
      <c r="C75" s="275"/>
      <c r="D75" s="275"/>
      <c r="E75" s="275"/>
      <c r="F75" s="275"/>
      <c r="G75" s="275"/>
      <c r="H75" s="275"/>
      <c r="I75" s="275"/>
      <c r="J75" s="275"/>
      <c r="K75" s="275"/>
    </row>
    <row r="93" spans="1:11" ht="12" customHeight="1" x14ac:dyDescent="0.2">
      <c r="A93" s="1096" t="s">
        <v>25</v>
      </c>
      <c r="B93" s="1096"/>
      <c r="C93" s="1096"/>
      <c r="D93" s="1096"/>
      <c r="E93" s="1096"/>
      <c r="F93" s="1096"/>
      <c r="G93" s="1096"/>
      <c r="H93" s="1096"/>
      <c r="I93" s="1096"/>
      <c r="J93" s="1096"/>
      <c r="K93" s="1096"/>
    </row>
    <row r="94" spans="1:11" ht="12" customHeight="1" x14ac:dyDescent="0.2">
      <c r="A94" s="401"/>
      <c r="B94" s="1035" t="s">
        <v>166</v>
      </c>
      <c r="C94" s="1035"/>
      <c r="D94" s="1035"/>
      <c r="E94" s="396"/>
      <c r="F94" s="316"/>
      <c r="G94" s="316"/>
      <c r="H94" s="396"/>
      <c r="I94" s="316"/>
      <c r="J94" s="316"/>
      <c r="K94" s="316"/>
    </row>
    <row r="95" spans="1:11" ht="12" customHeight="1" x14ac:dyDescent="0.2">
      <c r="A95" s="1009" t="s">
        <v>171</v>
      </c>
      <c r="B95" s="392"/>
      <c r="C95" s="1031" t="s">
        <v>164</v>
      </c>
      <c r="D95" s="392"/>
      <c r="E95" s="4"/>
      <c r="F95" s="1109" t="s">
        <v>35</v>
      </c>
      <c r="G95" s="1109"/>
      <c r="H95" s="4"/>
      <c r="I95" s="1109" t="s">
        <v>161</v>
      </c>
      <c r="J95" s="1109"/>
      <c r="K95" s="1109"/>
    </row>
    <row r="96" spans="1:11" ht="12" customHeight="1" x14ac:dyDescent="0.2">
      <c r="A96" s="1029"/>
      <c r="B96" s="388" t="s">
        <v>95</v>
      </c>
      <c r="C96" s="1032"/>
      <c r="D96" s="388" t="s">
        <v>167</v>
      </c>
      <c r="E96" s="388"/>
      <c r="F96" s="2" t="s">
        <v>100</v>
      </c>
      <c r="G96" s="2" t="s">
        <v>165</v>
      </c>
      <c r="H96" s="2"/>
      <c r="I96" s="388" t="s">
        <v>100</v>
      </c>
      <c r="J96" s="2" t="s">
        <v>214</v>
      </c>
      <c r="K96" s="2" t="s">
        <v>209</v>
      </c>
    </row>
    <row r="97" spans="1:11" ht="12" customHeight="1" x14ac:dyDescent="0.2">
      <c r="A97" s="90" t="s">
        <v>178</v>
      </c>
      <c r="B97" s="144">
        <f>AVERAGE(B10:B14)</f>
        <v>849.2</v>
      </c>
      <c r="C97" s="144">
        <f>AVERAGE(C10:C14)</f>
        <v>36</v>
      </c>
      <c r="D97" s="144">
        <f>AVERAGE(D10:D14)</f>
        <v>58.8</v>
      </c>
      <c r="E97" s="41"/>
      <c r="F97" s="144">
        <f>AVERAGE(F10:F14)</f>
        <v>2745</v>
      </c>
      <c r="G97" s="144">
        <f>AVERAGE(G10:G14)</f>
        <v>20</v>
      </c>
      <c r="H97" s="41"/>
      <c r="I97" s="144">
        <f>AVERAGE(I10:I14)</f>
        <v>3684</v>
      </c>
      <c r="J97" s="144">
        <f>AVERAGE(J10:J14)</f>
        <v>100</v>
      </c>
      <c r="K97" s="144">
        <f>AVERAGE(K10:K14)</f>
        <v>3764</v>
      </c>
    </row>
    <row r="98" spans="1:11" ht="12" customHeight="1" x14ac:dyDescent="0.2">
      <c r="A98" s="90" t="s">
        <v>179</v>
      </c>
      <c r="B98" s="144">
        <f>AVERAGE(B15:B19)</f>
        <v>2000</v>
      </c>
      <c r="C98" s="144">
        <f>AVERAGE(C15:C19)</f>
        <v>32</v>
      </c>
      <c r="D98" s="144">
        <f>AVERAGE(D15:D19)</f>
        <v>213.4</v>
      </c>
      <c r="E98" s="41"/>
      <c r="F98" s="144">
        <f>AVERAGE(F15:F19)</f>
        <v>4499.8</v>
      </c>
      <c r="G98" s="144">
        <f>AVERAGE(G15:G19)</f>
        <v>33.200000000000003</v>
      </c>
      <c r="H98" s="41"/>
      <c r="I98" s="144">
        <f>AVERAGE(I15:I19)</f>
        <v>6819</v>
      </c>
      <c r="J98" s="144">
        <f>AVERAGE(J15:J19)</f>
        <v>87.8</v>
      </c>
      <c r="K98" s="144">
        <f>AVERAGE(K15:K19)</f>
        <v>6906.8</v>
      </c>
    </row>
    <row r="99" spans="1:11" ht="12" customHeight="1" x14ac:dyDescent="0.2">
      <c r="A99" s="90" t="s">
        <v>237</v>
      </c>
      <c r="B99" s="144">
        <f>AVERAGE(B20:B24)</f>
        <v>870.6</v>
      </c>
      <c r="C99" s="144">
        <f t="shared" ref="C99:K99" si="2">AVERAGE(C20:C24)</f>
        <v>27</v>
      </c>
      <c r="D99" s="144">
        <f t="shared" si="2"/>
        <v>233.2</v>
      </c>
      <c r="E99" s="144"/>
      <c r="F99" s="144">
        <f t="shared" si="2"/>
        <v>2774.4</v>
      </c>
      <c r="G99" s="144">
        <f t="shared" si="2"/>
        <v>0</v>
      </c>
      <c r="H99" s="144"/>
      <c r="I99" s="144">
        <f t="shared" si="2"/>
        <v>3590.4</v>
      </c>
      <c r="J99" s="144">
        <f t="shared" si="2"/>
        <v>64.599999999999994</v>
      </c>
      <c r="K99" s="144">
        <f t="shared" si="2"/>
        <v>3655</v>
      </c>
    </row>
    <row r="100" spans="1:11" ht="12" customHeight="1" x14ac:dyDescent="0.2">
      <c r="A100" s="98" t="s">
        <v>375</v>
      </c>
      <c r="B100" s="144">
        <f>AVERAGE(B25:B29)</f>
        <v>759.2</v>
      </c>
      <c r="C100" s="144">
        <f t="shared" ref="C100:K100" si="3">AVERAGE(C25:C29)</f>
        <v>29</v>
      </c>
      <c r="D100" s="144">
        <f t="shared" si="3"/>
        <v>303.2</v>
      </c>
      <c r="E100" s="144"/>
      <c r="F100" s="144">
        <f t="shared" si="3"/>
        <v>2545</v>
      </c>
      <c r="G100" s="144">
        <f t="shared" si="3"/>
        <v>0</v>
      </c>
      <c r="H100" s="144"/>
      <c r="I100" s="144">
        <f t="shared" si="3"/>
        <v>3611.2</v>
      </c>
      <c r="J100" s="144">
        <f t="shared" si="3"/>
        <v>25.2</v>
      </c>
      <c r="K100" s="144">
        <f t="shared" si="3"/>
        <v>3636.4</v>
      </c>
    </row>
    <row r="101" spans="1:11" ht="12" customHeight="1" x14ac:dyDescent="0.2">
      <c r="A101" s="98" t="s">
        <v>424</v>
      </c>
      <c r="B101" s="144">
        <f>AVERAGE(B30:B34)</f>
        <v>941.8</v>
      </c>
      <c r="C101" s="144">
        <f t="shared" ref="C101:K101" si="4">AVERAGE(C30:C34)</f>
        <v>30.2</v>
      </c>
      <c r="D101" s="144">
        <f t="shared" si="4"/>
        <v>315.8</v>
      </c>
      <c r="E101" s="144"/>
      <c r="F101" s="144">
        <f t="shared" si="4"/>
        <v>3217.2</v>
      </c>
      <c r="G101" s="144">
        <f t="shared" si="4"/>
        <v>30.8</v>
      </c>
      <c r="H101" s="144"/>
      <c r="I101" s="144">
        <f t="shared" si="4"/>
        <v>4350.2788456408989</v>
      </c>
      <c r="J101" s="144">
        <f t="shared" si="4"/>
        <v>154.72115435910104</v>
      </c>
      <c r="K101" s="144">
        <f t="shared" si="4"/>
        <v>4505</v>
      </c>
    </row>
    <row r="102" spans="1:11" ht="12" customHeight="1" x14ac:dyDescent="0.2">
      <c r="A102" s="98" t="s">
        <v>719</v>
      </c>
      <c r="B102" s="144">
        <f>AVERAGE(B35:B39)</f>
        <v>560</v>
      </c>
      <c r="C102" s="144">
        <f t="shared" ref="C102:K102" si="5">AVERAGE(C35:C39)</f>
        <v>12</v>
      </c>
      <c r="D102" s="144">
        <f t="shared" si="5"/>
        <v>221</v>
      </c>
      <c r="E102" s="144"/>
      <c r="F102" s="144">
        <f t="shared" si="5"/>
        <v>2154</v>
      </c>
      <c r="G102" s="144">
        <f t="shared" si="5"/>
        <v>0</v>
      </c>
      <c r="H102" s="144"/>
      <c r="I102" s="144">
        <f t="shared" si="5"/>
        <v>2925</v>
      </c>
      <c r="J102" s="144">
        <f t="shared" si="5"/>
        <v>22</v>
      </c>
      <c r="K102" s="144">
        <f t="shared" si="5"/>
        <v>2947</v>
      </c>
    </row>
    <row r="103" spans="1:11" ht="12" customHeight="1" x14ac:dyDescent="0.2">
      <c r="A103" s="98">
        <v>2011</v>
      </c>
      <c r="B103" s="144">
        <f t="shared" ref="B103:D114" si="6">B40</f>
        <v>528</v>
      </c>
      <c r="C103" s="144">
        <f t="shared" si="6"/>
        <v>0</v>
      </c>
      <c r="D103" s="144">
        <f t="shared" si="6"/>
        <v>400</v>
      </c>
      <c r="E103" s="41"/>
      <c r="F103" s="144">
        <f t="shared" ref="F103:G114" si="7">F40</f>
        <v>1293</v>
      </c>
      <c r="G103" s="144">
        <f t="shared" si="7"/>
        <v>0</v>
      </c>
      <c r="H103" s="41"/>
      <c r="I103" s="144">
        <f t="shared" ref="I103:K114" si="8">I40</f>
        <v>2163</v>
      </c>
      <c r="J103" s="144">
        <f t="shared" si="8"/>
        <v>58</v>
      </c>
      <c r="K103" s="144">
        <f t="shared" si="8"/>
        <v>2221</v>
      </c>
    </row>
    <row r="104" spans="1:11" ht="12" customHeight="1" x14ac:dyDescent="0.2">
      <c r="A104" s="98">
        <v>2012</v>
      </c>
      <c r="B104" s="144">
        <f t="shared" si="6"/>
        <v>929</v>
      </c>
      <c r="C104" s="144">
        <f t="shared" si="6"/>
        <v>10</v>
      </c>
      <c r="D104" s="144">
        <f t="shared" si="6"/>
        <v>237</v>
      </c>
      <c r="E104" s="41"/>
      <c r="F104" s="144">
        <f t="shared" si="7"/>
        <v>1937</v>
      </c>
      <c r="G104" s="144">
        <f t="shared" si="7"/>
        <v>0</v>
      </c>
      <c r="H104" s="41"/>
      <c r="I104" s="144">
        <f t="shared" si="8"/>
        <v>3014</v>
      </c>
      <c r="J104" s="144">
        <f t="shared" si="8"/>
        <v>99</v>
      </c>
      <c r="K104" s="144">
        <f t="shared" si="8"/>
        <v>3113</v>
      </c>
    </row>
    <row r="105" spans="1:11" ht="12" customHeight="1" x14ac:dyDescent="0.2">
      <c r="A105" s="98">
        <v>2013</v>
      </c>
      <c r="B105" s="144">
        <f t="shared" si="6"/>
        <v>1683</v>
      </c>
      <c r="C105" s="144">
        <f t="shared" si="6"/>
        <v>10</v>
      </c>
      <c r="D105" s="144">
        <f t="shared" si="6"/>
        <v>477</v>
      </c>
      <c r="E105" s="41"/>
      <c r="F105" s="144">
        <f t="shared" si="7"/>
        <v>1269</v>
      </c>
      <c r="G105" s="144">
        <f t="shared" si="7"/>
        <v>0</v>
      </c>
      <c r="H105" s="41"/>
      <c r="I105" s="144">
        <f t="shared" si="8"/>
        <v>3297</v>
      </c>
      <c r="J105" s="144">
        <f t="shared" si="8"/>
        <v>142</v>
      </c>
      <c r="K105" s="144">
        <f t="shared" si="8"/>
        <v>3439</v>
      </c>
    </row>
    <row r="106" spans="1:11" ht="12" customHeight="1" x14ac:dyDescent="0.2">
      <c r="A106" s="98">
        <v>2014</v>
      </c>
      <c r="B106" s="144">
        <f t="shared" si="6"/>
        <v>658</v>
      </c>
      <c r="C106" s="144">
        <f t="shared" si="6"/>
        <v>10</v>
      </c>
      <c r="D106" s="144">
        <f t="shared" si="6"/>
        <v>144</v>
      </c>
      <c r="E106" s="41"/>
      <c r="F106" s="144">
        <f t="shared" si="7"/>
        <v>1933</v>
      </c>
      <c r="G106" s="144">
        <f t="shared" si="7"/>
        <v>0</v>
      </c>
      <c r="H106" s="41"/>
      <c r="I106" s="144">
        <f t="shared" si="8"/>
        <v>2664</v>
      </c>
      <c r="J106" s="144">
        <f t="shared" si="8"/>
        <v>81</v>
      </c>
      <c r="K106" s="144">
        <f t="shared" si="8"/>
        <v>2745</v>
      </c>
    </row>
    <row r="107" spans="1:11" ht="12" customHeight="1" x14ac:dyDescent="0.2">
      <c r="A107" s="98">
        <v>2015</v>
      </c>
      <c r="B107" s="144">
        <f t="shared" si="6"/>
        <v>493</v>
      </c>
      <c r="C107" s="144">
        <f t="shared" si="6"/>
        <v>11</v>
      </c>
      <c r="D107" s="144">
        <f t="shared" si="6"/>
        <v>198</v>
      </c>
      <c r="E107" s="41"/>
      <c r="F107" s="144">
        <f t="shared" si="7"/>
        <v>1795</v>
      </c>
      <c r="G107" s="144">
        <f t="shared" si="7"/>
        <v>0</v>
      </c>
      <c r="H107" s="41"/>
      <c r="I107" s="144">
        <f t="shared" si="8"/>
        <v>2439</v>
      </c>
      <c r="J107" s="144">
        <f t="shared" si="8"/>
        <v>58</v>
      </c>
      <c r="K107" s="144">
        <f t="shared" si="8"/>
        <v>2497</v>
      </c>
    </row>
    <row r="108" spans="1:11" ht="12" customHeight="1" x14ac:dyDescent="0.2">
      <c r="A108" s="98">
        <v>2016</v>
      </c>
      <c r="B108" s="144">
        <f t="shared" si="6"/>
        <v>137</v>
      </c>
      <c r="C108" s="144">
        <f t="shared" si="6"/>
        <v>3</v>
      </c>
      <c r="D108" s="144">
        <f t="shared" si="6"/>
        <v>47</v>
      </c>
      <c r="E108" s="41"/>
      <c r="F108" s="144">
        <f t="shared" si="7"/>
        <v>2831</v>
      </c>
      <c r="G108" s="144">
        <f t="shared" si="7"/>
        <v>0</v>
      </c>
      <c r="H108" s="41"/>
      <c r="I108" s="144">
        <f t="shared" si="8"/>
        <v>3012</v>
      </c>
      <c r="J108" s="144">
        <f t="shared" si="8"/>
        <v>6</v>
      </c>
      <c r="K108" s="144">
        <f t="shared" si="8"/>
        <v>3018</v>
      </c>
    </row>
    <row r="109" spans="1:11" ht="12" customHeight="1" x14ac:dyDescent="0.2">
      <c r="A109" s="98">
        <v>2017</v>
      </c>
      <c r="B109" s="144">
        <f t="shared" si="6"/>
        <v>518</v>
      </c>
      <c r="C109" s="144">
        <f t="shared" si="6"/>
        <v>20</v>
      </c>
      <c r="D109" s="144">
        <f t="shared" si="6"/>
        <v>223</v>
      </c>
      <c r="E109" s="41"/>
      <c r="F109" s="144">
        <f t="shared" si="7"/>
        <v>1808</v>
      </c>
      <c r="G109" s="144">
        <f t="shared" si="7"/>
        <v>0</v>
      </c>
      <c r="H109" s="41"/>
      <c r="I109" s="144">
        <f t="shared" si="8"/>
        <v>2547</v>
      </c>
      <c r="J109" s="144">
        <f t="shared" si="8"/>
        <v>22</v>
      </c>
      <c r="K109" s="144">
        <f t="shared" si="8"/>
        <v>2569</v>
      </c>
    </row>
    <row r="110" spans="1:11" ht="12" customHeight="1" x14ac:dyDescent="0.2">
      <c r="A110" s="98">
        <v>2018</v>
      </c>
      <c r="B110" s="144">
        <f t="shared" si="6"/>
        <v>139</v>
      </c>
      <c r="C110" s="144">
        <f t="shared" si="6"/>
        <v>0</v>
      </c>
      <c r="D110" s="144">
        <f t="shared" si="6"/>
        <v>94</v>
      </c>
      <c r="E110" s="41"/>
      <c r="F110" s="144">
        <f t="shared" si="7"/>
        <v>2478</v>
      </c>
      <c r="G110" s="144">
        <f t="shared" si="7"/>
        <v>0</v>
      </c>
      <c r="H110" s="41"/>
      <c r="I110" s="144">
        <f t="shared" si="8"/>
        <v>2708</v>
      </c>
      <c r="J110" s="144">
        <f t="shared" si="8"/>
        <v>3</v>
      </c>
      <c r="K110" s="144">
        <f t="shared" si="8"/>
        <v>2711</v>
      </c>
    </row>
    <row r="111" spans="1:11" ht="12" customHeight="1" x14ac:dyDescent="0.2">
      <c r="A111" s="98">
        <v>2019</v>
      </c>
      <c r="B111" s="144">
        <f t="shared" si="6"/>
        <v>768</v>
      </c>
      <c r="C111" s="144">
        <f t="shared" si="6"/>
        <v>0</v>
      </c>
      <c r="D111" s="144">
        <f t="shared" si="6"/>
        <v>297</v>
      </c>
      <c r="E111" s="41"/>
      <c r="F111" s="144">
        <f t="shared" si="7"/>
        <v>1552</v>
      </c>
      <c r="G111" s="144">
        <f t="shared" si="7"/>
        <v>0</v>
      </c>
      <c r="H111" s="41"/>
      <c r="I111" s="144">
        <f t="shared" si="8"/>
        <v>2586</v>
      </c>
      <c r="J111" s="144">
        <f t="shared" si="8"/>
        <v>31</v>
      </c>
      <c r="K111" s="144">
        <f t="shared" si="8"/>
        <v>2617</v>
      </c>
    </row>
    <row r="112" spans="1:11" ht="12" customHeight="1" x14ac:dyDescent="0.2">
      <c r="A112" s="98">
        <v>2020</v>
      </c>
      <c r="B112" s="144">
        <f t="shared" si="6"/>
        <v>1128</v>
      </c>
      <c r="C112" s="144">
        <f t="shared" si="6"/>
        <v>0</v>
      </c>
      <c r="D112" s="144">
        <f t="shared" si="6"/>
        <v>325</v>
      </c>
      <c r="E112" s="41"/>
      <c r="F112" s="144">
        <f t="shared" si="7"/>
        <v>2273</v>
      </c>
      <c r="G112" s="144">
        <f t="shared" si="7"/>
        <v>0</v>
      </c>
      <c r="H112" s="41"/>
      <c r="I112" s="144">
        <f t="shared" si="8"/>
        <v>3704</v>
      </c>
      <c r="J112" s="144">
        <f t="shared" si="8"/>
        <v>22</v>
      </c>
      <c r="K112" s="144">
        <f t="shared" si="8"/>
        <v>3726</v>
      </c>
    </row>
    <row r="113" spans="1:11" ht="12" customHeight="1" x14ac:dyDescent="0.2">
      <c r="A113" s="98">
        <v>2021</v>
      </c>
      <c r="B113" s="144">
        <f t="shared" si="6"/>
        <v>1167</v>
      </c>
      <c r="C113" s="144">
        <f t="shared" si="6"/>
        <v>0</v>
      </c>
      <c r="D113" s="144">
        <f t="shared" si="6"/>
        <v>211</v>
      </c>
      <c r="E113" s="41"/>
      <c r="F113" s="144">
        <f t="shared" si="7"/>
        <v>2622</v>
      </c>
      <c r="G113" s="144">
        <f t="shared" si="7"/>
        <v>0</v>
      </c>
      <c r="H113" s="41"/>
      <c r="I113" s="144">
        <f t="shared" si="8"/>
        <v>3952</v>
      </c>
      <c r="J113" s="144">
        <f t="shared" si="8"/>
        <v>48</v>
      </c>
      <c r="K113" s="144">
        <f t="shared" si="8"/>
        <v>4000</v>
      </c>
    </row>
    <row r="114" spans="1:11" ht="12" customHeight="1" x14ac:dyDescent="0.2">
      <c r="A114" s="98">
        <v>2022</v>
      </c>
      <c r="B114" s="144">
        <f t="shared" si="6"/>
        <v>440</v>
      </c>
      <c r="C114" s="144">
        <f t="shared" si="6"/>
        <v>0</v>
      </c>
      <c r="D114" s="144">
        <f t="shared" si="6"/>
        <v>147</v>
      </c>
      <c r="E114" s="41"/>
      <c r="F114" s="144">
        <f t="shared" si="7"/>
        <v>1866</v>
      </c>
      <c r="G114" s="144">
        <f t="shared" si="7"/>
        <v>0</v>
      </c>
      <c r="H114" s="41"/>
      <c r="I114" s="144">
        <f t="shared" si="8"/>
        <v>2450</v>
      </c>
      <c r="J114" s="144">
        <f t="shared" si="8"/>
        <v>4</v>
      </c>
      <c r="K114" s="144">
        <f t="shared" si="8"/>
        <v>2454</v>
      </c>
    </row>
    <row r="115" spans="1:11" ht="12" customHeight="1" x14ac:dyDescent="0.2">
      <c r="A115" s="98">
        <v>2023</v>
      </c>
      <c r="B115" s="144">
        <f t="shared" ref="B115:D116" si="9">B52</f>
        <v>700</v>
      </c>
      <c r="C115" s="144">
        <f t="shared" si="9"/>
        <v>1</v>
      </c>
      <c r="D115" s="144">
        <f t="shared" si="9"/>
        <v>325</v>
      </c>
      <c r="E115" s="41"/>
      <c r="F115" s="144">
        <f t="shared" ref="F115:G116" si="10">F52</f>
        <v>2323</v>
      </c>
      <c r="G115" s="144">
        <f t="shared" si="10"/>
        <v>0</v>
      </c>
      <c r="H115" s="41"/>
      <c r="I115" s="144">
        <f t="shared" ref="I115:K116" si="11">I52</f>
        <v>3302</v>
      </c>
      <c r="J115" s="144">
        <f t="shared" si="11"/>
        <v>47</v>
      </c>
      <c r="K115" s="144">
        <f t="shared" si="11"/>
        <v>3349</v>
      </c>
    </row>
    <row r="116" spans="1:11" ht="12" customHeight="1" x14ac:dyDescent="0.2">
      <c r="A116" s="98" t="s">
        <v>1199</v>
      </c>
      <c r="B116" s="144">
        <f t="shared" si="9"/>
        <v>590</v>
      </c>
      <c r="C116" s="144">
        <f t="shared" si="9"/>
        <v>0</v>
      </c>
      <c r="D116" s="144" t="str">
        <f t="shared" si="9"/>
        <v>NA</v>
      </c>
      <c r="E116" s="41"/>
      <c r="F116" s="144" t="str">
        <f t="shared" si="10"/>
        <v>NA</v>
      </c>
      <c r="G116" s="144">
        <f t="shared" si="10"/>
        <v>0</v>
      </c>
      <c r="H116" s="41"/>
      <c r="I116" s="144" t="str">
        <f t="shared" si="11"/>
        <v>NA</v>
      </c>
      <c r="J116" s="144" t="str">
        <f t="shared" si="11"/>
        <v>NA</v>
      </c>
      <c r="K116" s="144" t="str">
        <f t="shared" si="11"/>
        <v>NA</v>
      </c>
    </row>
    <row r="117" spans="1:11" ht="12" customHeight="1" x14ac:dyDescent="0.2">
      <c r="A117" s="25" t="s">
        <v>216</v>
      </c>
      <c r="B117" s="675"/>
      <c r="C117" s="675"/>
      <c r="D117" s="675"/>
      <c r="E117" s="675"/>
      <c r="F117" s="75" t="s">
        <v>1044</v>
      </c>
      <c r="G117" s="675"/>
      <c r="H117" s="675"/>
      <c r="I117" s="675"/>
      <c r="J117" s="675"/>
      <c r="K117" s="675"/>
    </row>
    <row r="118" spans="1:11" ht="12" customHeight="1" x14ac:dyDescent="0.2">
      <c r="A118" s="1030" t="str">
        <f>A55</f>
        <v>a/  Recreational catch of age-3 and older fish.</v>
      </c>
      <c r="B118" s="1030"/>
      <c r="C118" s="1030"/>
      <c r="D118" s="1030"/>
      <c r="E118" s="1030"/>
      <c r="F118" s="1030"/>
      <c r="G118" s="1030"/>
      <c r="H118" s="1030"/>
      <c r="I118" s="1030"/>
      <c r="J118" s="1030"/>
      <c r="K118" s="1030"/>
    </row>
    <row r="119" spans="1:11" ht="10.199999999999999" x14ac:dyDescent="0.2">
      <c r="A119" s="1000" t="str">
        <f>A56</f>
        <v>b/  Includes fish taken for hatchery brood stock.</v>
      </c>
      <c r="B119" s="1000"/>
      <c r="C119" s="1000"/>
      <c r="D119" s="1000"/>
      <c r="E119" s="1000"/>
      <c r="F119" s="1000"/>
      <c r="G119" s="1000"/>
      <c r="H119" s="1000"/>
      <c r="I119" s="1000"/>
      <c r="J119" s="1000"/>
      <c r="K119" s="1000"/>
    </row>
    <row r="120" spans="1:11" ht="10.199999999999999" x14ac:dyDescent="0.2">
      <c r="A120" s="1000" t="str">
        <f>A57</f>
        <v>c/  Preliminary.</v>
      </c>
      <c r="B120" s="1000"/>
      <c r="C120" s="1000"/>
      <c r="D120" s="1000"/>
      <c r="E120" s="1000"/>
      <c r="F120" s="1000"/>
      <c r="G120" s="1000"/>
      <c r="H120" s="1000"/>
      <c r="I120" s="1000"/>
      <c r="J120" s="1000"/>
      <c r="K120" s="1000"/>
    </row>
    <row r="121" spans="1:11" ht="12" customHeight="1" x14ac:dyDescent="0.2">
      <c r="A121" s="1000" t="str">
        <f>A58</f>
        <v>d/  Minimum.  Terminal run managed for a maximum 40 percent harvest rate of inriver run size.</v>
      </c>
      <c r="B121" s="1000"/>
      <c r="C121" s="1000"/>
      <c r="D121" s="1000"/>
      <c r="E121" s="1000"/>
      <c r="F121" s="1000"/>
      <c r="G121" s="1000"/>
      <c r="H121" s="1000"/>
      <c r="I121" s="1000"/>
      <c r="J121" s="1000"/>
      <c r="K121" s="1000"/>
    </row>
    <row r="122" spans="1:11" ht="12" customHeight="1" x14ac:dyDescent="0.2">
      <c r="A122" s="1000"/>
      <c r="B122" s="1000"/>
      <c r="C122" s="1000"/>
      <c r="D122" s="1000"/>
      <c r="E122" s="1000"/>
      <c r="F122" s="1000"/>
      <c r="G122" s="1000"/>
      <c r="H122" s="1000"/>
      <c r="I122" s="1000"/>
      <c r="J122" s="1000"/>
      <c r="K122" s="1000"/>
    </row>
    <row r="123" spans="1:11" ht="12" customHeight="1" x14ac:dyDescent="0.2">
      <c r="A123" s="58"/>
      <c r="B123" s="58"/>
      <c r="C123" s="58"/>
      <c r="D123" s="58"/>
      <c r="E123" s="58"/>
      <c r="F123" s="58"/>
      <c r="G123" s="58"/>
      <c r="H123" s="58"/>
      <c r="I123" s="58"/>
      <c r="J123" s="58"/>
      <c r="K123" s="58"/>
    </row>
  </sheetData>
  <customSheetViews>
    <customSheetView guid="{951E20F6-66AF-4739-924D-9C0B166AA065}" showPageBreaks="1" showGridLines="0" showRuler="0">
      <pane ySplit="4" topLeftCell="A22" activePane="bottomLeft" state="frozen"/>
      <selection pane="bottomLeft" activeCell="G37" sqref="G37"/>
      <pageMargins left="1" right="1" top="1" bottom="1" header="0.5" footer="0.5"/>
      <pageSetup orientation="landscape" r:id="rId1"/>
      <headerFooter alignWithMargins="0"/>
    </customSheetView>
    <customSheetView guid="{56968ECB-F4FE-477A-8A39-9E820F23F3B6}" showPageBreaks="1" showGridLines="0" printArea="1">
      <pane ySplit="4" topLeftCell="A105" activePane="bottomLeft" state="frozen"/>
      <selection pane="bottomLeft" activeCell="K39" sqref="K39"/>
      <pageMargins left="1" right="1" top="1" bottom="1" header="0.5" footer="0.5"/>
      <pageSetup orientation="landscape" r:id="rId2"/>
      <headerFooter alignWithMargins="0"/>
    </customSheetView>
    <customSheetView guid="{8B1E0859-77EF-4DDB-A81F-104DBA348B31}" showPageBreaks="1" showGridLines="0" printArea="1">
      <pane ySplit="4" topLeftCell="A89" activePane="bottomLeft" state="frozen"/>
      <selection pane="bottomLeft" activeCell="O33" sqref="O33"/>
      <pageMargins left="1" right="1" top="1" bottom="1" header="0.5" footer="0.5"/>
      <pageSetup orientation="landscape" r:id="rId3"/>
      <headerFooter alignWithMargins="0"/>
    </customSheetView>
    <customSheetView guid="{5AF37BD3-DE11-4EB0-B468-40F0C613EAAC}" showPageBreaks="1" showGridLines="0" showRuler="0">
      <pane ySplit="4" topLeftCell="A83" activePane="bottomLeft" state="frozen"/>
      <selection pane="bottomLeft" activeCell="G103" sqref="G103:K103"/>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F34" sqref="F34"/>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F101" sqref="F101"/>
      <pageMargins left="1" right="1" top="1" bottom="1" header="0.5" footer="0.5"/>
      <pageSetup orientation="landscape" r:id="rId7"/>
      <headerFooter alignWithMargins="0"/>
    </customSheetView>
    <customSheetView guid="{622B48C2-7B56-4B1F-A7B4-4660CCA8C989}" showPageBreaks="1" showGridLines="0" printArea="1" showRuler="0">
      <pane ySplit="4" topLeftCell="A13" activePane="bottomLeft" state="frozen"/>
      <selection pane="bottomLeft" activeCell="A36" sqref="A36:K36"/>
      <pageMargins left="1" right="1" top="1" bottom="1" header="0.5" footer="0.5"/>
      <pageSetup orientation="landscape" r:id="rId8"/>
      <headerFooter alignWithMargins="0"/>
    </customSheetView>
    <customSheetView guid="{BBF7E6D9-D6DC-4A8E-B6D8-078D86A9ABA9}" showPageBreaks="1" showGridLines="0" showRuler="0">
      <pane ySplit="4" topLeftCell="A22" activePane="bottomLeft" state="frozen"/>
      <selection pane="bottomLeft" activeCell="G37" sqref="G37"/>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22" activePane="bottomLeft" state="frozen"/>
      <selection pane="bottomLeft" activeCell="G37" sqref="G37"/>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1">
    <mergeCell ref="A122:K122"/>
    <mergeCell ref="A118:K118"/>
    <mergeCell ref="A119:K119"/>
    <mergeCell ref="A1:K1"/>
    <mergeCell ref="A55:K55"/>
    <mergeCell ref="A56:K56"/>
    <mergeCell ref="B2:D2"/>
    <mergeCell ref="A3:A4"/>
    <mergeCell ref="I3:K3"/>
    <mergeCell ref="C3:C4"/>
    <mergeCell ref="F3:G3"/>
    <mergeCell ref="A57:K57"/>
    <mergeCell ref="A58:K59"/>
    <mergeCell ref="A121:K121"/>
    <mergeCell ref="A120:K120"/>
    <mergeCell ref="A93:K93"/>
    <mergeCell ref="B94:D94"/>
    <mergeCell ref="A95:A96"/>
    <mergeCell ref="C95:C96"/>
    <mergeCell ref="F95:G95"/>
    <mergeCell ref="I95:K95"/>
  </mergeCells>
  <phoneticPr fontId="0" type="noConversion"/>
  <pageMargins left="1" right="1" top="1" bottom="1" header="0.5" footer="0.5"/>
  <pageSetup orientation="landscape" r:id="rId1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M115"/>
  <sheetViews>
    <sheetView showGridLines="0" zoomScaleNormal="100" workbookViewId="0">
      <pane ySplit="4" topLeftCell="A82" activePane="bottomLeft" state="frozen"/>
      <selection activeCell="A19" sqref="A19"/>
      <selection pane="bottomLeft" activeCell="A5" sqref="A5"/>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1" width="10.6640625" style="5" customWidth="1"/>
    <col min="12" max="16384" width="9.109375" style="123"/>
  </cols>
  <sheetData>
    <row r="1" spans="1:11" ht="12" customHeight="1" x14ac:dyDescent="0.2">
      <c r="A1" s="1096" t="s">
        <v>122</v>
      </c>
      <c r="B1" s="1096"/>
      <c r="C1" s="1096"/>
      <c r="D1" s="1096"/>
      <c r="E1" s="1096"/>
      <c r="F1" s="1096"/>
      <c r="G1" s="1096"/>
      <c r="H1" s="1096"/>
      <c r="I1" s="1096"/>
      <c r="J1" s="1096"/>
      <c r="K1" s="1096"/>
    </row>
    <row r="2" spans="1:11" ht="12" customHeight="1" x14ac:dyDescent="0.2">
      <c r="A2" s="53"/>
      <c r="B2" s="1109" t="s">
        <v>116</v>
      </c>
      <c r="C2" s="1109"/>
      <c r="D2" s="1109"/>
      <c r="E2" s="4"/>
      <c r="F2" s="321"/>
      <c r="G2" s="321"/>
      <c r="H2" s="4"/>
      <c r="I2" s="321"/>
      <c r="J2" s="321"/>
      <c r="K2" s="321"/>
    </row>
    <row r="3" spans="1:11" ht="12" customHeight="1" x14ac:dyDescent="0.2">
      <c r="A3" s="1009" t="s">
        <v>171</v>
      </c>
      <c r="B3" s="392"/>
      <c r="C3" s="1031" t="s">
        <v>164</v>
      </c>
      <c r="D3" s="392"/>
      <c r="E3" s="4"/>
      <c r="F3" s="1109" t="s">
        <v>35</v>
      </c>
      <c r="G3" s="1109"/>
      <c r="H3" s="4"/>
      <c r="I3" s="1109" t="s">
        <v>161</v>
      </c>
      <c r="J3" s="1109"/>
      <c r="K3" s="1109"/>
    </row>
    <row r="4" spans="1:11" ht="12" customHeight="1" x14ac:dyDescent="0.2">
      <c r="A4" s="1029"/>
      <c r="B4" s="388" t="s">
        <v>95</v>
      </c>
      <c r="C4" s="1032"/>
      <c r="D4" s="388" t="s">
        <v>118</v>
      </c>
      <c r="E4" s="388"/>
      <c r="F4" s="2" t="s">
        <v>97</v>
      </c>
      <c r="G4" s="33" t="s">
        <v>165</v>
      </c>
      <c r="H4" s="388"/>
      <c r="I4" s="2" t="s">
        <v>97</v>
      </c>
      <c r="J4" s="388" t="s">
        <v>214</v>
      </c>
      <c r="K4" s="388" t="s">
        <v>209</v>
      </c>
    </row>
    <row r="5" spans="1:11" ht="12" customHeight="1" x14ac:dyDescent="0.2">
      <c r="A5" s="98">
        <v>1976</v>
      </c>
      <c r="B5" s="144">
        <v>1800</v>
      </c>
      <c r="C5" s="144">
        <v>50</v>
      </c>
      <c r="D5" s="144">
        <v>44</v>
      </c>
      <c r="E5" s="41"/>
      <c r="F5" s="144">
        <v>2300</v>
      </c>
      <c r="G5" s="144">
        <v>0</v>
      </c>
      <c r="H5" s="41"/>
      <c r="I5" s="144">
        <v>4200</v>
      </c>
      <c r="J5" s="144">
        <v>0</v>
      </c>
      <c r="K5" s="145">
        <v>4200</v>
      </c>
    </row>
    <row r="6" spans="1:11" ht="12" customHeight="1" x14ac:dyDescent="0.2">
      <c r="A6" s="98">
        <v>1977</v>
      </c>
      <c r="B6" s="144">
        <v>1000</v>
      </c>
      <c r="C6" s="144">
        <v>30</v>
      </c>
      <c r="D6" s="144">
        <v>6</v>
      </c>
      <c r="E6" s="41"/>
      <c r="F6" s="144">
        <v>2400</v>
      </c>
      <c r="G6" s="144">
        <v>0</v>
      </c>
      <c r="H6" s="41"/>
      <c r="I6" s="144">
        <v>3400</v>
      </c>
      <c r="J6" s="144">
        <v>0</v>
      </c>
      <c r="K6" s="144">
        <v>3400</v>
      </c>
    </row>
    <row r="7" spans="1:11" ht="12" customHeight="1" x14ac:dyDescent="0.2">
      <c r="A7" s="98">
        <v>1978</v>
      </c>
      <c r="B7" s="144">
        <v>2800</v>
      </c>
      <c r="C7" s="144">
        <v>125</v>
      </c>
      <c r="D7" s="144">
        <v>20</v>
      </c>
      <c r="E7" s="41"/>
      <c r="F7" s="144">
        <v>2100</v>
      </c>
      <c r="G7" s="144">
        <v>0</v>
      </c>
      <c r="H7" s="41"/>
      <c r="I7" s="144">
        <v>5100</v>
      </c>
      <c r="J7" s="144">
        <v>0</v>
      </c>
      <c r="K7" s="144">
        <v>5100</v>
      </c>
    </row>
    <row r="8" spans="1:11" ht="12" customHeight="1" x14ac:dyDescent="0.2">
      <c r="A8" s="98">
        <v>1979</v>
      </c>
      <c r="B8" s="144">
        <v>2900</v>
      </c>
      <c r="C8" s="144">
        <v>100</v>
      </c>
      <c r="D8" s="144">
        <v>47</v>
      </c>
      <c r="E8" s="41"/>
      <c r="F8" s="144">
        <v>5000</v>
      </c>
      <c r="G8" s="144">
        <v>93</v>
      </c>
      <c r="H8" s="41"/>
      <c r="I8" s="144">
        <v>8200</v>
      </c>
      <c r="J8" s="144">
        <v>593</v>
      </c>
      <c r="K8" s="144">
        <v>8793</v>
      </c>
    </row>
    <row r="9" spans="1:11" ht="12" customHeight="1" x14ac:dyDescent="0.2">
      <c r="A9" s="98">
        <v>1980</v>
      </c>
      <c r="B9" s="144">
        <v>1300</v>
      </c>
      <c r="C9" s="144">
        <v>65</v>
      </c>
      <c r="D9" s="144">
        <v>23</v>
      </c>
      <c r="E9" s="41"/>
      <c r="F9" s="144">
        <v>1700</v>
      </c>
      <c r="G9" s="144">
        <v>100</v>
      </c>
      <c r="H9" s="41"/>
      <c r="I9" s="144">
        <v>2515</v>
      </c>
      <c r="J9" s="144">
        <v>700</v>
      </c>
      <c r="K9" s="144">
        <v>3215</v>
      </c>
    </row>
    <row r="10" spans="1:11" ht="12" customHeight="1" x14ac:dyDescent="0.2">
      <c r="A10" s="98">
        <v>1981</v>
      </c>
      <c r="B10" s="144">
        <v>2073</v>
      </c>
      <c r="C10" s="144">
        <v>40</v>
      </c>
      <c r="D10" s="144">
        <v>7</v>
      </c>
      <c r="E10" s="41"/>
      <c r="F10" s="144">
        <v>1900</v>
      </c>
      <c r="G10" s="144">
        <v>100</v>
      </c>
      <c r="H10" s="41"/>
      <c r="I10" s="144">
        <v>3245</v>
      </c>
      <c r="J10" s="144">
        <v>875</v>
      </c>
      <c r="K10" s="144">
        <v>4120</v>
      </c>
    </row>
    <row r="11" spans="1:11" ht="12" customHeight="1" x14ac:dyDescent="0.2">
      <c r="A11" s="98">
        <v>1982</v>
      </c>
      <c r="B11" s="144">
        <v>2000</v>
      </c>
      <c r="C11" s="144">
        <v>100</v>
      </c>
      <c r="D11" s="144">
        <v>6</v>
      </c>
      <c r="E11" s="41"/>
      <c r="F11" s="144">
        <v>3600</v>
      </c>
      <c r="G11" s="144">
        <v>100</v>
      </c>
      <c r="H11" s="41"/>
      <c r="I11" s="144">
        <v>5351</v>
      </c>
      <c r="J11" s="144">
        <v>319</v>
      </c>
      <c r="K11" s="144">
        <v>5670</v>
      </c>
    </row>
    <row r="12" spans="1:11" ht="12" customHeight="1" x14ac:dyDescent="0.2">
      <c r="A12" s="98">
        <v>1983</v>
      </c>
      <c r="B12" s="144">
        <v>152</v>
      </c>
      <c r="C12" s="144">
        <v>10</v>
      </c>
      <c r="D12" s="144">
        <v>9</v>
      </c>
      <c r="E12" s="41"/>
      <c r="F12" s="144">
        <v>1735</v>
      </c>
      <c r="G12" s="144">
        <v>260</v>
      </c>
      <c r="H12" s="41"/>
      <c r="I12" s="144">
        <v>1810</v>
      </c>
      <c r="J12" s="144">
        <v>346</v>
      </c>
      <c r="K12" s="144">
        <v>2156</v>
      </c>
    </row>
    <row r="13" spans="1:11" ht="12" customHeight="1" x14ac:dyDescent="0.2">
      <c r="A13" s="98">
        <v>1984</v>
      </c>
      <c r="B13" s="144">
        <v>351</v>
      </c>
      <c r="C13" s="144">
        <v>46</v>
      </c>
      <c r="D13" s="144">
        <v>9</v>
      </c>
      <c r="E13" s="41"/>
      <c r="F13" s="144">
        <v>7400</v>
      </c>
      <c r="G13" s="144">
        <v>0</v>
      </c>
      <c r="H13" s="41"/>
      <c r="I13" s="144">
        <v>7690</v>
      </c>
      <c r="J13" s="144">
        <v>116</v>
      </c>
      <c r="K13" s="144">
        <v>7806</v>
      </c>
    </row>
    <row r="14" spans="1:11" ht="12" customHeight="1" x14ac:dyDescent="0.2">
      <c r="A14" s="98">
        <v>1985</v>
      </c>
      <c r="B14" s="144">
        <v>3444</v>
      </c>
      <c r="C14" s="144">
        <v>43</v>
      </c>
      <c r="D14" s="144">
        <v>79</v>
      </c>
      <c r="E14" s="41"/>
      <c r="F14" s="144">
        <v>2218</v>
      </c>
      <c r="G14" s="144">
        <v>0</v>
      </c>
      <c r="H14" s="41"/>
      <c r="I14" s="144">
        <v>5178</v>
      </c>
      <c r="J14" s="144">
        <v>606</v>
      </c>
      <c r="K14" s="144">
        <v>5784</v>
      </c>
    </row>
    <row r="15" spans="1:11" ht="12" customHeight="1" x14ac:dyDescent="0.2">
      <c r="A15" s="98">
        <v>1986</v>
      </c>
      <c r="B15" s="144">
        <v>2800</v>
      </c>
      <c r="C15" s="144">
        <v>42</v>
      </c>
      <c r="D15" s="144">
        <v>385</v>
      </c>
      <c r="E15" s="41"/>
      <c r="F15" s="144">
        <v>4270</v>
      </c>
      <c r="G15" s="144">
        <v>0</v>
      </c>
      <c r="H15" s="41"/>
      <c r="I15" s="144">
        <v>6400</v>
      </c>
      <c r="J15" s="144">
        <v>795</v>
      </c>
      <c r="K15" s="144">
        <v>7195</v>
      </c>
    </row>
    <row r="16" spans="1:11" ht="12" customHeight="1" x14ac:dyDescent="0.2">
      <c r="A16" s="98">
        <v>1987</v>
      </c>
      <c r="B16" s="144">
        <v>3917</v>
      </c>
      <c r="C16" s="144">
        <v>50</v>
      </c>
      <c r="D16" s="144">
        <v>239</v>
      </c>
      <c r="E16" s="41"/>
      <c r="F16" s="144">
        <v>3516</v>
      </c>
      <c r="G16" s="144">
        <v>46</v>
      </c>
      <c r="H16" s="41"/>
      <c r="I16" s="144">
        <v>7165</v>
      </c>
      <c r="J16" s="144">
        <v>557</v>
      </c>
      <c r="K16" s="144">
        <v>7722</v>
      </c>
    </row>
    <row r="17" spans="1:11" ht="12" customHeight="1" x14ac:dyDescent="0.2">
      <c r="A17" s="98">
        <v>1988</v>
      </c>
      <c r="B17" s="144">
        <v>350</v>
      </c>
      <c r="C17" s="144">
        <v>20</v>
      </c>
      <c r="D17" s="144">
        <v>43</v>
      </c>
      <c r="E17" s="41"/>
      <c r="F17" s="144">
        <v>2350</v>
      </c>
      <c r="G17" s="144">
        <v>611</v>
      </c>
      <c r="H17" s="41"/>
      <c r="I17" s="144">
        <v>2643</v>
      </c>
      <c r="J17" s="144">
        <v>731</v>
      </c>
      <c r="K17" s="144">
        <v>3374</v>
      </c>
    </row>
    <row r="18" spans="1:11" ht="12" customHeight="1" x14ac:dyDescent="0.2">
      <c r="A18" s="98">
        <v>1989</v>
      </c>
      <c r="B18" s="144">
        <v>2350</v>
      </c>
      <c r="C18" s="144">
        <v>20</v>
      </c>
      <c r="D18" s="144">
        <v>115</v>
      </c>
      <c r="E18" s="41"/>
      <c r="F18" s="144">
        <v>3497</v>
      </c>
      <c r="G18" s="144">
        <v>351</v>
      </c>
      <c r="H18" s="41"/>
      <c r="I18" s="144">
        <v>5437</v>
      </c>
      <c r="J18" s="144">
        <v>720</v>
      </c>
      <c r="K18" s="144">
        <v>6157</v>
      </c>
    </row>
    <row r="19" spans="1:11" ht="12" customHeight="1" x14ac:dyDescent="0.2">
      <c r="A19" s="98">
        <v>1990</v>
      </c>
      <c r="B19" s="144">
        <v>3119</v>
      </c>
      <c r="C19" s="144">
        <v>20</v>
      </c>
      <c r="D19" s="144">
        <v>42</v>
      </c>
      <c r="E19" s="41"/>
      <c r="F19" s="144">
        <v>2094</v>
      </c>
      <c r="G19" s="144">
        <v>184</v>
      </c>
      <c r="H19" s="41"/>
      <c r="I19" s="144">
        <v>4460</v>
      </c>
      <c r="J19" s="144">
        <v>999</v>
      </c>
      <c r="K19" s="144">
        <v>5459</v>
      </c>
    </row>
    <row r="20" spans="1:11" ht="12" customHeight="1" x14ac:dyDescent="0.2">
      <c r="A20" s="98">
        <v>1991</v>
      </c>
      <c r="B20" s="144">
        <v>1254</v>
      </c>
      <c r="C20" s="144">
        <v>20</v>
      </c>
      <c r="D20" s="144">
        <v>276</v>
      </c>
      <c r="E20" s="41"/>
      <c r="F20" s="144">
        <v>4129</v>
      </c>
      <c r="G20" s="144">
        <v>14</v>
      </c>
      <c r="H20" s="41"/>
      <c r="I20" s="144">
        <v>5370</v>
      </c>
      <c r="J20" s="144">
        <v>323</v>
      </c>
      <c r="K20" s="144">
        <v>5693</v>
      </c>
    </row>
    <row r="21" spans="1:11" ht="12" customHeight="1" x14ac:dyDescent="0.2">
      <c r="A21" s="98">
        <v>1992</v>
      </c>
      <c r="B21" s="144">
        <v>1420</v>
      </c>
      <c r="C21" s="144">
        <v>30</v>
      </c>
      <c r="D21" s="144">
        <v>110</v>
      </c>
      <c r="E21" s="41"/>
      <c r="F21" s="144">
        <v>4045</v>
      </c>
      <c r="G21" s="144">
        <v>594</v>
      </c>
      <c r="H21" s="41"/>
      <c r="I21" s="144">
        <v>5010</v>
      </c>
      <c r="J21" s="144">
        <v>1189</v>
      </c>
      <c r="K21" s="144">
        <v>6199</v>
      </c>
    </row>
    <row r="22" spans="1:11" ht="12" customHeight="1" x14ac:dyDescent="0.2">
      <c r="A22" s="98">
        <v>1993</v>
      </c>
      <c r="B22" s="144">
        <v>709</v>
      </c>
      <c r="C22" s="144">
        <v>30</v>
      </c>
      <c r="D22" s="144">
        <v>90</v>
      </c>
      <c r="E22" s="41"/>
      <c r="F22" s="144">
        <v>1345</v>
      </c>
      <c r="G22" s="144">
        <v>0</v>
      </c>
      <c r="H22" s="41"/>
      <c r="I22" s="144">
        <v>1874</v>
      </c>
      <c r="J22" s="144">
        <v>300</v>
      </c>
      <c r="K22" s="144">
        <v>2174</v>
      </c>
    </row>
    <row r="23" spans="1:11" ht="12" customHeight="1" x14ac:dyDescent="0.2">
      <c r="A23" s="98">
        <v>1994</v>
      </c>
      <c r="B23" s="144">
        <v>144</v>
      </c>
      <c r="C23" s="144">
        <v>20</v>
      </c>
      <c r="D23" s="144">
        <v>123</v>
      </c>
      <c r="E23" s="41"/>
      <c r="F23" s="144">
        <v>1161</v>
      </c>
      <c r="G23" s="144">
        <v>0</v>
      </c>
      <c r="H23" s="41"/>
      <c r="I23" s="144">
        <v>1404</v>
      </c>
      <c r="J23" s="144">
        <v>44</v>
      </c>
      <c r="K23" s="144">
        <v>1448</v>
      </c>
    </row>
    <row r="24" spans="1:11" ht="12" customHeight="1" x14ac:dyDescent="0.2">
      <c r="A24" s="98">
        <v>1995</v>
      </c>
      <c r="B24" s="144">
        <v>478</v>
      </c>
      <c r="C24" s="144">
        <v>30</v>
      </c>
      <c r="D24" s="144">
        <v>242</v>
      </c>
      <c r="E24" s="41"/>
      <c r="F24" s="144">
        <v>4710</v>
      </c>
      <c r="G24" s="144">
        <v>0</v>
      </c>
      <c r="H24" s="41"/>
      <c r="I24" s="144">
        <v>5420</v>
      </c>
      <c r="J24" s="144">
        <v>40</v>
      </c>
      <c r="K24" s="144">
        <v>5460</v>
      </c>
    </row>
    <row r="25" spans="1:11" ht="12" customHeight="1" x14ac:dyDescent="0.2">
      <c r="A25" s="98">
        <v>1996</v>
      </c>
      <c r="B25" s="144">
        <v>972</v>
      </c>
      <c r="C25" s="144">
        <v>50</v>
      </c>
      <c r="D25" s="144">
        <v>101</v>
      </c>
      <c r="E25" s="41"/>
      <c r="F25" s="144">
        <v>4858</v>
      </c>
      <c r="G25" s="144">
        <v>0</v>
      </c>
      <c r="H25" s="41"/>
      <c r="I25" s="144">
        <v>5835</v>
      </c>
      <c r="J25" s="144">
        <v>146</v>
      </c>
      <c r="K25" s="144">
        <v>5981</v>
      </c>
    </row>
    <row r="26" spans="1:11" ht="12" customHeight="1" x14ac:dyDescent="0.2">
      <c r="A26" s="98">
        <v>1997</v>
      </c>
      <c r="B26" s="144">
        <v>85</v>
      </c>
      <c r="C26" s="144">
        <v>25</v>
      </c>
      <c r="D26" s="144">
        <v>4</v>
      </c>
      <c r="E26" s="41"/>
      <c r="F26" s="144">
        <v>1386</v>
      </c>
      <c r="G26" s="144">
        <v>0</v>
      </c>
      <c r="H26" s="41"/>
      <c r="I26" s="144">
        <v>1449</v>
      </c>
      <c r="J26" s="144">
        <v>51</v>
      </c>
      <c r="K26" s="144">
        <v>1500</v>
      </c>
    </row>
    <row r="27" spans="1:11" ht="12" customHeight="1" x14ac:dyDescent="0.2">
      <c r="A27" s="98">
        <v>1998</v>
      </c>
      <c r="B27" s="144">
        <v>650</v>
      </c>
      <c r="C27" s="144">
        <v>20</v>
      </c>
      <c r="D27" s="144">
        <v>213</v>
      </c>
      <c r="E27" s="41"/>
      <c r="F27" s="144">
        <v>4418</v>
      </c>
      <c r="G27" s="144">
        <v>0</v>
      </c>
      <c r="H27" s="41"/>
      <c r="I27" s="144">
        <v>5184</v>
      </c>
      <c r="J27" s="144">
        <v>118</v>
      </c>
      <c r="K27" s="144">
        <v>5302</v>
      </c>
    </row>
    <row r="28" spans="1:11" ht="12" customHeight="1" x14ac:dyDescent="0.2">
      <c r="A28" s="98">
        <v>1999</v>
      </c>
      <c r="B28" s="144">
        <v>1706</v>
      </c>
      <c r="C28" s="144">
        <v>25</v>
      </c>
      <c r="D28" s="144">
        <v>256</v>
      </c>
      <c r="E28" s="41"/>
      <c r="F28" s="144">
        <v>4594</v>
      </c>
      <c r="G28" s="144">
        <v>0</v>
      </c>
      <c r="H28" s="41"/>
      <c r="I28" s="144">
        <v>6293</v>
      </c>
      <c r="J28" s="144">
        <v>308</v>
      </c>
      <c r="K28" s="144">
        <v>6601</v>
      </c>
    </row>
    <row r="29" spans="1:11" ht="12" customHeight="1" x14ac:dyDescent="0.2">
      <c r="A29" s="98">
        <v>2000</v>
      </c>
      <c r="B29" s="144">
        <v>1932</v>
      </c>
      <c r="C29" s="144">
        <v>20</v>
      </c>
      <c r="D29" s="144">
        <v>280</v>
      </c>
      <c r="E29" s="41"/>
      <c r="F29" s="144">
        <v>6772</v>
      </c>
      <c r="G29" s="144">
        <v>0</v>
      </c>
      <c r="H29" s="41"/>
      <c r="I29" s="144">
        <f t="shared" ref="I29:I45" si="0">SUM(B29:F29)-J29</f>
        <v>8831</v>
      </c>
      <c r="J29" s="144">
        <v>173</v>
      </c>
      <c r="K29" s="144">
        <f>I29+J29</f>
        <v>9004</v>
      </c>
    </row>
    <row r="30" spans="1:11" ht="12" customHeight="1" x14ac:dyDescent="0.2">
      <c r="A30" s="98">
        <v>2001</v>
      </c>
      <c r="B30" s="144">
        <v>3909</v>
      </c>
      <c r="C30" s="144">
        <v>40</v>
      </c>
      <c r="D30" s="144">
        <v>786</v>
      </c>
      <c r="E30" s="41"/>
      <c r="F30" s="144">
        <v>10773</v>
      </c>
      <c r="G30" s="144">
        <v>840</v>
      </c>
      <c r="H30" s="41"/>
      <c r="I30" s="144">
        <f t="shared" si="0"/>
        <v>13961</v>
      </c>
      <c r="J30" s="144">
        <v>1547</v>
      </c>
      <c r="K30" s="144">
        <f>I30+J30</f>
        <v>15508</v>
      </c>
    </row>
    <row r="31" spans="1:11" ht="12" customHeight="1" x14ac:dyDescent="0.2">
      <c r="A31" s="98" t="s">
        <v>93</v>
      </c>
      <c r="B31" s="144">
        <v>3114</v>
      </c>
      <c r="C31" s="144">
        <v>30</v>
      </c>
      <c r="D31" s="144">
        <v>401</v>
      </c>
      <c r="E31" s="41"/>
      <c r="F31" s="144">
        <v>9009</v>
      </c>
      <c r="G31" s="144">
        <v>1922</v>
      </c>
      <c r="H31" s="41"/>
      <c r="I31" s="144">
        <f t="shared" si="0"/>
        <v>9332</v>
      </c>
      <c r="J31" s="144">
        <v>3222</v>
      </c>
      <c r="K31" s="144">
        <f t="shared" ref="K31:K45" si="1">I31+J31</f>
        <v>12554</v>
      </c>
    </row>
    <row r="32" spans="1:11" ht="12" customHeight="1" x14ac:dyDescent="0.2">
      <c r="A32" s="98">
        <v>2003</v>
      </c>
      <c r="B32" s="144">
        <v>1872</v>
      </c>
      <c r="C32" s="144">
        <v>20</v>
      </c>
      <c r="D32" s="144">
        <v>350</v>
      </c>
      <c r="E32" s="41"/>
      <c r="F32" s="144">
        <v>6273</v>
      </c>
      <c r="G32" s="144">
        <v>645</v>
      </c>
      <c r="H32" s="41"/>
      <c r="I32" s="144">
        <f>SUM(B32:F32)-J32</f>
        <v>7494</v>
      </c>
      <c r="J32" s="144">
        <v>1021</v>
      </c>
      <c r="K32" s="144">
        <f t="shared" si="1"/>
        <v>8515</v>
      </c>
    </row>
    <row r="33" spans="1:11" ht="12" customHeight="1" x14ac:dyDescent="0.2">
      <c r="A33" s="98">
        <v>2004</v>
      </c>
      <c r="B33" s="144">
        <v>1255</v>
      </c>
      <c r="C33" s="144">
        <v>20</v>
      </c>
      <c r="D33" s="144">
        <v>437</v>
      </c>
      <c r="E33" s="41"/>
      <c r="F33" s="144">
        <v>4702</v>
      </c>
      <c r="G33" s="144">
        <v>14</v>
      </c>
      <c r="H33" s="41"/>
      <c r="I33" s="144">
        <f t="shared" si="0"/>
        <v>6277</v>
      </c>
      <c r="J33" s="144">
        <v>137</v>
      </c>
      <c r="K33" s="144">
        <f t="shared" si="1"/>
        <v>6414</v>
      </c>
    </row>
    <row r="34" spans="1:11" ht="12" customHeight="1" x14ac:dyDescent="0.2">
      <c r="A34" s="98">
        <v>2005</v>
      </c>
      <c r="B34" s="144">
        <v>3830</v>
      </c>
      <c r="C34" s="144">
        <v>30</v>
      </c>
      <c r="D34" s="144">
        <v>280</v>
      </c>
      <c r="E34" s="41"/>
      <c r="F34" s="144">
        <v>4711</v>
      </c>
      <c r="G34" s="144">
        <v>732</v>
      </c>
      <c r="H34" s="41"/>
      <c r="I34" s="144">
        <f>SUM(B34:F34)-J34</f>
        <v>7592</v>
      </c>
      <c r="J34" s="144">
        <v>1259</v>
      </c>
      <c r="K34" s="144">
        <f t="shared" si="1"/>
        <v>8851</v>
      </c>
    </row>
    <row r="35" spans="1:11" ht="12" customHeight="1" x14ac:dyDescent="0.2">
      <c r="A35" s="98">
        <v>2006</v>
      </c>
      <c r="B35" s="144">
        <v>1313</v>
      </c>
      <c r="C35" s="144">
        <v>30</v>
      </c>
      <c r="D35" s="144">
        <v>108</v>
      </c>
      <c r="E35" s="41"/>
      <c r="F35" s="144">
        <v>1282</v>
      </c>
      <c r="G35" s="144">
        <v>0</v>
      </c>
      <c r="H35" s="41"/>
      <c r="I35" s="144">
        <f>SUM(B35:F35)-J35</f>
        <v>2267</v>
      </c>
      <c r="J35" s="144">
        <v>466</v>
      </c>
      <c r="K35" s="144">
        <f>I35+J35</f>
        <v>2733</v>
      </c>
    </row>
    <row r="36" spans="1:11" ht="12" customHeight="1" x14ac:dyDescent="0.2">
      <c r="A36" s="98">
        <v>2007</v>
      </c>
      <c r="B36" s="144">
        <v>1757</v>
      </c>
      <c r="C36" s="144">
        <v>40</v>
      </c>
      <c r="D36" s="144">
        <v>305</v>
      </c>
      <c r="E36" s="41"/>
      <c r="F36" s="144">
        <v>3072</v>
      </c>
      <c r="G36" s="144">
        <v>0</v>
      </c>
      <c r="H36" s="41"/>
      <c r="I36" s="144">
        <f t="shared" si="0"/>
        <v>5120</v>
      </c>
      <c r="J36" s="144">
        <v>54</v>
      </c>
      <c r="K36" s="144">
        <f t="shared" si="1"/>
        <v>5174</v>
      </c>
    </row>
    <row r="37" spans="1:11" ht="12" customHeight="1" x14ac:dyDescent="0.2">
      <c r="A37" s="98">
        <v>2008</v>
      </c>
      <c r="B37" s="144">
        <v>1788</v>
      </c>
      <c r="C37" s="144">
        <v>4</v>
      </c>
      <c r="D37" s="144">
        <v>204</v>
      </c>
      <c r="E37" s="41"/>
      <c r="F37" s="144">
        <v>2461</v>
      </c>
      <c r="G37" s="144">
        <v>67</v>
      </c>
      <c r="H37" s="41"/>
      <c r="I37" s="144">
        <f t="shared" si="0"/>
        <v>4237</v>
      </c>
      <c r="J37" s="144">
        <v>220</v>
      </c>
      <c r="K37" s="144">
        <f t="shared" si="1"/>
        <v>4457</v>
      </c>
    </row>
    <row r="38" spans="1:11" ht="12" customHeight="1" x14ac:dyDescent="0.2">
      <c r="A38" s="98">
        <v>2009</v>
      </c>
      <c r="B38" s="144">
        <v>4294</v>
      </c>
      <c r="C38" s="144">
        <v>0</v>
      </c>
      <c r="D38" s="144">
        <v>505</v>
      </c>
      <c r="E38" s="41"/>
      <c r="F38" s="144">
        <v>6595</v>
      </c>
      <c r="G38" s="144">
        <v>0</v>
      </c>
      <c r="H38" s="144" t="s">
        <v>304</v>
      </c>
      <c r="I38" s="144">
        <f t="shared" si="0"/>
        <v>10709</v>
      </c>
      <c r="J38" s="144">
        <v>685</v>
      </c>
      <c r="K38" s="144">
        <f t="shared" si="1"/>
        <v>11394</v>
      </c>
    </row>
    <row r="39" spans="1:11" ht="12" customHeight="1" x14ac:dyDescent="0.2">
      <c r="A39" s="98">
        <v>2010</v>
      </c>
      <c r="B39" s="144">
        <v>2638</v>
      </c>
      <c r="C39" s="144">
        <v>0</v>
      </c>
      <c r="D39" s="144">
        <v>515</v>
      </c>
      <c r="E39" s="41"/>
      <c r="F39" s="144">
        <v>8231</v>
      </c>
      <c r="G39" s="144">
        <v>0</v>
      </c>
      <c r="H39" s="144" t="s">
        <v>304</v>
      </c>
      <c r="I39" s="144">
        <f t="shared" si="0"/>
        <v>10916</v>
      </c>
      <c r="J39" s="144">
        <v>468</v>
      </c>
      <c r="K39" s="144">
        <f t="shared" si="1"/>
        <v>11384</v>
      </c>
    </row>
    <row r="40" spans="1:11" ht="12" customHeight="1" x14ac:dyDescent="0.2">
      <c r="A40" s="98">
        <v>2011</v>
      </c>
      <c r="B40" s="144">
        <v>3418</v>
      </c>
      <c r="C40" s="144">
        <v>0</v>
      </c>
      <c r="D40" s="144">
        <v>1210</v>
      </c>
      <c r="E40" s="41"/>
      <c r="F40" s="144">
        <v>8043</v>
      </c>
      <c r="G40" s="144">
        <v>0</v>
      </c>
      <c r="H40" s="144" t="s">
        <v>304</v>
      </c>
      <c r="I40" s="144">
        <f t="shared" si="0"/>
        <v>12463</v>
      </c>
      <c r="J40" s="144">
        <v>208</v>
      </c>
      <c r="K40" s="144">
        <f t="shared" si="1"/>
        <v>12671</v>
      </c>
    </row>
    <row r="41" spans="1:11" ht="12" customHeight="1" x14ac:dyDescent="0.2">
      <c r="A41" s="98">
        <v>2012</v>
      </c>
      <c r="B41" s="144">
        <v>2706</v>
      </c>
      <c r="C41" s="144">
        <v>10</v>
      </c>
      <c r="D41" s="144">
        <v>444</v>
      </c>
      <c r="E41" s="41"/>
      <c r="F41" s="144">
        <v>4072</v>
      </c>
      <c r="G41" s="144">
        <v>0</v>
      </c>
      <c r="H41" s="144" t="s">
        <v>304</v>
      </c>
      <c r="I41" s="144">
        <f>SUM(B41:F41)-J41</f>
        <v>7106</v>
      </c>
      <c r="J41" s="144">
        <v>126</v>
      </c>
      <c r="K41" s="144">
        <f t="shared" si="1"/>
        <v>7232</v>
      </c>
    </row>
    <row r="42" spans="1:11" ht="12" customHeight="1" x14ac:dyDescent="0.2">
      <c r="A42" s="98">
        <v>2013</v>
      </c>
      <c r="B42" s="144">
        <v>4830</v>
      </c>
      <c r="C42" s="144">
        <v>20</v>
      </c>
      <c r="D42" s="144">
        <v>1093</v>
      </c>
      <c r="E42" s="41"/>
      <c r="F42" s="144">
        <v>2899</v>
      </c>
      <c r="G42" s="144">
        <v>0</v>
      </c>
      <c r="H42" s="144"/>
      <c r="I42" s="144">
        <f t="shared" si="0"/>
        <v>8609</v>
      </c>
      <c r="J42" s="144">
        <v>233</v>
      </c>
      <c r="K42" s="144">
        <f t="shared" si="1"/>
        <v>8842</v>
      </c>
    </row>
    <row r="43" spans="1:11" ht="12" customHeight="1" x14ac:dyDescent="0.2">
      <c r="A43" s="98">
        <v>2014</v>
      </c>
      <c r="B43" s="144">
        <v>3879</v>
      </c>
      <c r="C43" s="144">
        <v>20</v>
      </c>
      <c r="D43" s="144">
        <v>432</v>
      </c>
      <c r="E43" s="144" t="s">
        <v>304</v>
      </c>
      <c r="F43" s="144">
        <v>4565</v>
      </c>
      <c r="G43" s="144">
        <v>0</v>
      </c>
      <c r="H43" s="144" t="s">
        <v>304</v>
      </c>
      <c r="I43" s="144">
        <f t="shared" si="0"/>
        <v>8656</v>
      </c>
      <c r="J43" s="144">
        <v>240</v>
      </c>
      <c r="K43" s="144">
        <f t="shared" si="1"/>
        <v>8896</v>
      </c>
    </row>
    <row r="44" spans="1:11" ht="12" customHeight="1" x14ac:dyDescent="0.2">
      <c r="A44" s="98">
        <v>2015</v>
      </c>
      <c r="B44" s="144">
        <v>579</v>
      </c>
      <c r="C44" s="144">
        <v>10</v>
      </c>
      <c r="D44" s="144">
        <v>253</v>
      </c>
      <c r="E44" s="144" t="s">
        <v>304</v>
      </c>
      <c r="F44" s="144">
        <v>1794</v>
      </c>
      <c r="G44" s="144">
        <v>0</v>
      </c>
      <c r="H44" s="144" t="s">
        <v>304</v>
      </c>
      <c r="I44" s="144">
        <f t="shared" si="0"/>
        <v>2609</v>
      </c>
      <c r="J44" s="144">
        <v>27</v>
      </c>
      <c r="K44" s="144">
        <f t="shared" si="1"/>
        <v>2636</v>
      </c>
    </row>
    <row r="45" spans="1:11" ht="12" customHeight="1" x14ac:dyDescent="0.2">
      <c r="A45" s="98">
        <v>2016</v>
      </c>
      <c r="B45" s="144">
        <v>297</v>
      </c>
      <c r="C45" s="144">
        <v>2</v>
      </c>
      <c r="D45" s="144">
        <v>40</v>
      </c>
      <c r="E45" s="144" t="s">
        <v>304</v>
      </c>
      <c r="F45" s="144">
        <v>5009</v>
      </c>
      <c r="G45" s="144">
        <v>0</v>
      </c>
      <c r="H45" s="144" t="s">
        <v>304</v>
      </c>
      <c r="I45" s="144">
        <f t="shared" si="0"/>
        <v>5324</v>
      </c>
      <c r="J45" s="144">
        <v>24</v>
      </c>
      <c r="K45" s="144">
        <f t="shared" si="1"/>
        <v>5348</v>
      </c>
    </row>
    <row r="46" spans="1:11" ht="12" customHeight="1" x14ac:dyDescent="0.2">
      <c r="A46" s="98">
        <v>2017</v>
      </c>
      <c r="B46" s="144">
        <v>1766</v>
      </c>
      <c r="C46" s="144">
        <v>20</v>
      </c>
      <c r="D46" s="144">
        <v>885</v>
      </c>
      <c r="E46" s="144" t="s">
        <v>304</v>
      </c>
      <c r="F46" s="144">
        <v>4478</v>
      </c>
      <c r="G46" s="144">
        <v>0</v>
      </c>
      <c r="H46" s="144" t="s">
        <v>304</v>
      </c>
      <c r="I46" s="144">
        <v>6981</v>
      </c>
      <c r="J46" s="144">
        <v>168</v>
      </c>
      <c r="K46" s="144">
        <v>7149</v>
      </c>
    </row>
    <row r="47" spans="1:11" ht="12" customHeight="1" x14ac:dyDescent="0.2">
      <c r="A47" s="98">
        <v>2018</v>
      </c>
      <c r="B47" s="144">
        <v>560</v>
      </c>
      <c r="C47" s="144">
        <v>0</v>
      </c>
      <c r="D47" s="144">
        <v>408</v>
      </c>
      <c r="E47" s="144" t="s">
        <v>304</v>
      </c>
      <c r="F47" s="144">
        <v>2463</v>
      </c>
      <c r="G47" s="144">
        <v>0</v>
      </c>
      <c r="H47" s="144" t="s">
        <v>304</v>
      </c>
      <c r="I47" s="144">
        <v>3395</v>
      </c>
      <c r="J47" s="144">
        <v>36</v>
      </c>
      <c r="K47" s="144">
        <v>3431</v>
      </c>
    </row>
    <row r="48" spans="1:11" ht="12" customHeight="1" x14ac:dyDescent="0.2">
      <c r="A48" s="98">
        <v>2019</v>
      </c>
      <c r="B48" s="144">
        <v>1485</v>
      </c>
      <c r="C48" s="144">
        <v>1</v>
      </c>
      <c r="D48" s="144">
        <v>1403</v>
      </c>
      <c r="E48" s="144" t="s">
        <v>304</v>
      </c>
      <c r="F48" s="144">
        <v>2445</v>
      </c>
      <c r="G48" s="144">
        <v>0</v>
      </c>
      <c r="H48" s="144" t="s">
        <v>304</v>
      </c>
      <c r="I48" s="144">
        <v>5164</v>
      </c>
      <c r="J48" s="144">
        <v>170</v>
      </c>
      <c r="K48" s="144">
        <v>5334</v>
      </c>
    </row>
    <row r="49" spans="1:13" ht="12" customHeight="1" x14ac:dyDescent="0.2">
      <c r="A49" s="98">
        <v>2020</v>
      </c>
      <c r="B49" s="144">
        <v>2324</v>
      </c>
      <c r="C49" s="144">
        <v>0</v>
      </c>
      <c r="D49" s="144">
        <v>863</v>
      </c>
      <c r="E49" s="144" t="s">
        <v>304</v>
      </c>
      <c r="F49" s="144">
        <v>2840</v>
      </c>
      <c r="G49" s="144">
        <v>0</v>
      </c>
      <c r="H49" s="144" t="s">
        <v>304</v>
      </c>
      <c r="I49" s="144">
        <v>5924</v>
      </c>
      <c r="J49" s="144">
        <v>103</v>
      </c>
      <c r="K49" s="144">
        <v>6027</v>
      </c>
    </row>
    <row r="50" spans="1:13" ht="12" customHeight="1" x14ac:dyDescent="0.2">
      <c r="A50" s="98">
        <v>2021</v>
      </c>
      <c r="B50" s="144">
        <v>1595</v>
      </c>
      <c r="C50" s="144">
        <v>0</v>
      </c>
      <c r="D50" s="144">
        <v>53</v>
      </c>
      <c r="E50" s="144" t="s">
        <v>304</v>
      </c>
      <c r="F50" s="144">
        <v>6396</v>
      </c>
      <c r="G50" s="144">
        <v>0</v>
      </c>
      <c r="H50" s="144" t="s">
        <v>304</v>
      </c>
      <c r="I50" s="144">
        <v>7959</v>
      </c>
      <c r="J50" s="144">
        <v>85</v>
      </c>
      <c r="K50" s="144">
        <v>8044</v>
      </c>
    </row>
    <row r="51" spans="1:13" ht="12" customHeight="1" x14ac:dyDescent="0.2">
      <c r="A51" s="98">
        <v>2022</v>
      </c>
      <c r="B51" s="144">
        <v>2431</v>
      </c>
      <c r="C51" s="144">
        <v>0</v>
      </c>
      <c r="D51" s="144">
        <v>326</v>
      </c>
      <c r="E51" s="144" t="s">
        <v>304</v>
      </c>
      <c r="F51" s="144">
        <v>8224</v>
      </c>
      <c r="G51" s="144">
        <v>0</v>
      </c>
      <c r="H51" s="144" t="s">
        <v>304</v>
      </c>
      <c r="I51" s="144">
        <v>10563</v>
      </c>
      <c r="J51" s="144">
        <v>418</v>
      </c>
      <c r="K51" s="144">
        <v>10981</v>
      </c>
    </row>
    <row r="52" spans="1:13" ht="12" customHeight="1" x14ac:dyDescent="0.2">
      <c r="A52" s="98">
        <v>2023</v>
      </c>
      <c r="B52" s="144">
        <v>815</v>
      </c>
      <c r="C52" s="144">
        <v>1</v>
      </c>
      <c r="D52" s="144">
        <v>1233</v>
      </c>
      <c r="E52" s="144" t="s">
        <v>304</v>
      </c>
      <c r="F52" s="144">
        <v>3879</v>
      </c>
      <c r="G52" s="144">
        <v>0</v>
      </c>
      <c r="H52" s="144" t="s">
        <v>304</v>
      </c>
      <c r="I52" s="144">
        <v>5776</v>
      </c>
      <c r="J52" s="144">
        <v>152</v>
      </c>
      <c r="K52" s="144">
        <v>5928</v>
      </c>
    </row>
    <row r="53" spans="1:13" ht="12" customHeight="1" x14ac:dyDescent="0.2">
      <c r="A53" s="655" t="s">
        <v>1203</v>
      </c>
      <c r="B53" s="36">
        <v>747</v>
      </c>
      <c r="C53" s="36">
        <v>0</v>
      </c>
      <c r="D53" s="36" t="s">
        <v>304</v>
      </c>
      <c r="E53" s="36" t="s">
        <v>304</v>
      </c>
      <c r="F53" s="36" t="s">
        <v>304</v>
      </c>
      <c r="G53" s="36">
        <v>0</v>
      </c>
      <c r="H53" s="36" t="s">
        <v>304</v>
      </c>
      <c r="I53" s="36" t="s">
        <v>304</v>
      </c>
      <c r="J53" s="36" t="s">
        <v>304</v>
      </c>
      <c r="K53" s="36" t="s">
        <v>304</v>
      </c>
    </row>
    <row r="54" spans="1:13" ht="12" customHeight="1" x14ac:dyDescent="0.2">
      <c r="A54" s="655" t="s">
        <v>216</v>
      </c>
      <c r="B54" s="22"/>
      <c r="C54" s="12"/>
      <c r="D54" s="20"/>
      <c r="E54" s="110"/>
      <c r="F54" s="23" t="s">
        <v>120</v>
      </c>
      <c r="G54" s="12"/>
      <c r="H54" s="20"/>
      <c r="I54" s="20"/>
      <c r="J54" s="20"/>
      <c r="K54" s="20"/>
    </row>
    <row r="55" spans="1:13" ht="12" customHeight="1" x14ac:dyDescent="0.2">
      <c r="A55" s="1000" t="s">
        <v>115</v>
      </c>
      <c r="B55" s="1000"/>
      <c r="C55" s="1000"/>
      <c r="D55" s="1000"/>
      <c r="E55" s="1000"/>
      <c r="F55" s="1000"/>
      <c r="G55" s="1000"/>
      <c r="H55" s="1000"/>
      <c r="I55" s="1000"/>
      <c r="J55" s="1000"/>
      <c r="K55" s="1000"/>
      <c r="L55" s="63"/>
      <c r="M55" s="63"/>
    </row>
    <row r="56" spans="1:13" ht="12" customHeight="1" x14ac:dyDescent="0.2">
      <c r="A56" s="1000" t="s">
        <v>117</v>
      </c>
      <c r="B56" s="1000"/>
      <c r="C56" s="1000"/>
      <c r="D56" s="1000"/>
      <c r="E56" s="1000"/>
      <c r="F56" s="1000"/>
      <c r="G56" s="1000"/>
      <c r="H56" s="1000"/>
      <c r="I56" s="1000"/>
      <c r="J56" s="1000"/>
      <c r="K56" s="1000"/>
      <c r="L56" s="63"/>
      <c r="M56" s="63"/>
    </row>
    <row r="57" spans="1:13" ht="12" customHeight="1" x14ac:dyDescent="0.2">
      <c r="A57" s="1000" t="s">
        <v>760</v>
      </c>
      <c r="B57" s="1000"/>
      <c r="C57" s="1000"/>
      <c r="D57" s="1000"/>
      <c r="E57" s="1000"/>
      <c r="F57" s="1000"/>
      <c r="G57" s="1000"/>
      <c r="H57" s="1000"/>
      <c r="I57" s="1000"/>
      <c r="J57" s="1000"/>
      <c r="K57" s="1000"/>
      <c r="L57" s="63"/>
      <c r="M57" s="63"/>
    </row>
    <row r="58" spans="1:13" ht="22.5" customHeight="1" x14ac:dyDescent="0.2">
      <c r="A58" s="996" t="s">
        <v>716</v>
      </c>
      <c r="B58" s="996"/>
      <c r="C58" s="996"/>
      <c r="D58" s="996"/>
      <c r="E58" s="996"/>
      <c r="F58" s="996"/>
      <c r="G58" s="996"/>
      <c r="H58" s="996"/>
      <c r="I58" s="996"/>
      <c r="J58" s="996"/>
      <c r="K58" s="996"/>
    </row>
    <row r="59" spans="1:13" ht="12" customHeight="1" x14ac:dyDescent="0.2">
      <c r="A59" s="996" t="s">
        <v>717</v>
      </c>
      <c r="B59" s="1095"/>
      <c r="C59" s="1095"/>
      <c r="D59" s="1095"/>
      <c r="E59" s="1095"/>
      <c r="F59" s="1095"/>
      <c r="G59" s="1095"/>
      <c r="H59" s="1095"/>
      <c r="I59" s="1095"/>
      <c r="J59" s="1095"/>
      <c r="K59" s="1095"/>
    </row>
    <row r="60" spans="1:13" ht="12" customHeight="1" x14ac:dyDescent="0.2">
      <c r="A60" s="1095"/>
      <c r="B60" s="1095"/>
      <c r="C60" s="1095"/>
      <c r="D60" s="1095"/>
      <c r="E60" s="1095"/>
      <c r="F60" s="1095"/>
      <c r="G60" s="1095"/>
      <c r="H60" s="1095"/>
      <c r="I60" s="1095"/>
      <c r="J60" s="1095"/>
      <c r="K60" s="1095"/>
    </row>
    <row r="61" spans="1:13" ht="12" customHeight="1" x14ac:dyDescent="0.2">
      <c r="A61" s="1000" t="s">
        <v>121</v>
      </c>
      <c r="B61" s="1000"/>
      <c r="C61" s="1000"/>
      <c r="D61" s="1000"/>
      <c r="E61" s="1000"/>
      <c r="F61" s="1000"/>
      <c r="G61" s="1000"/>
      <c r="H61" s="1000"/>
      <c r="I61" s="1000"/>
      <c r="J61" s="1000"/>
      <c r="K61" s="1000"/>
    </row>
    <row r="66" spans="1:11" s="315" customFormat="1" ht="12" customHeight="1" x14ac:dyDescent="0.2">
      <c r="A66" s="274"/>
      <c r="B66" s="275"/>
      <c r="C66" s="275"/>
      <c r="D66" s="275"/>
      <c r="E66" s="275"/>
      <c r="F66" s="275"/>
      <c r="G66" s="275"/>
      <c r="H66" s="275"/>
      <c r="I66" s="275"/>
      <c r="J66" s="275"/>
      <c r="K66" s="275"/>
    </row>
    <row r="84" spans="1:11" ht="12" customHeight="1" x14ac:dyDescent="0.2">
      <c r="A84" s="1096" t="s">
        <v>200</v>
      </c>
      <c r="B84" s="1096"/>
      <c r="C84" s="1096"/>
      <c r="D84" s="1096"/>
      <c r="E84" s="1096"/>
      <c r="F84" s="1096"/>
      <c r="G84" s="1096"/>
      <c r="H84" s="1096"/>
      <c r="I84" s="1096"/>
      <c r="J84" s="1096"/>
      <c r="K84" s="1096"/>
    </row>
    <row r="85" spans="1:11" ht="12" customHeight="1" x14ac:dyDescent="0.2">
      <c r="A85" s="401"/>
      <c r="B85" s="1035" t="s">
        <v>116</v>
      </c>
      <c r="C85" s="1035"/>
      <c r="D85" s="1035"/>
      <c r="E85" s="396"/>
      <c r="F85" s="406"/>
      <c r="G85" s="406"/>
      <c r="H85" s="396"/>
      <c r="I85" s="406"/>
      <c r="J85" s="406"/>
      <c r="K85" s="406"/>
    </row>
    <row r="86" spans="1:11" ht="12" customHeight="1" x14ac:dyDescent="0.2">
      <c r="A86" s="1009" t="s">
        <v>171</v>
      </c>
      <c r="B86" s="392"/>
      <c r="C86" s="1031" t="s">
        <v>164</v>
      </c>
      <c r="D86" s="392"/>
      <c r="E86" s="4"/>
      <c r="F86" s="1109" t="s">
        <v>35</v>
      </c>
      <c r="G86" s="1109"/>
      <c r="H86" s="4"/>
      <c r="I86" s="1109" t="s">
        <v>161</v>
      </c>
      <c r="J86" s="1109"/>
      <c r="K86" s="1109"/>
    </row>
    <row r="87" spans="1:11" ht="12" customHeight="1" x14ac:dyDescent="0.2">
      <c r="A87" s="1029"/>
      <c r="B87" s="388" t="s">
        <v>95</v>
      </c>
      <c r="C87" s="1032"/>
      <c r="D87" s="388" t="s">
        <v>118</v>
      </c>
      <c r="E87" s="388"/>
      <c r="F87" s="2" t="s">
        <v>97</v>
      </c>
      <c r="G87" s="388" t="s">
        <v>214</v>
      </c>
      <c r="H87" s="388"/>
      <c r="I87" s="388" t="s">
        <v>97</v>
      </c>
      <c r="J87" s="388" t="s">
        <v>214</v>
      </c>
      <c r="K87" s="388" t="s">
        <v>209</v>
      </c>
    </row>
    <row r="88" spans="1:11" ht="12" customHeight="1" x14ac:dyDescent="0.2">
      <c r="A88" s="90" t="s">
        <v>178</v>
      </c>
      <c r="B88" s="144">
        <f>AVERAGE(B10:B14)</f>
        <v>1604</v>
      </c>
      <c r="C88" s="144">
        <f>AVERAGE(C10:C14)</f>
        <v>47.8</v>
      </c>
      <c r="D88" s="144">
        <f>AVERAGE(D10:D14)</f>
        <v>22</v>
      </c>
      <c r="E88" s="41"/>
      <c r="F88" s="144">
        <f>AVERAGE(F10:F14)</f>
        <v>3370.6</v>
      </c>
      <c r="G88" s="144">
        <f>AVERAGE(G10:G14)</f>
        <v>92</v>
      </c>
      <c r="H88" s="41"/>
      <c r="I88" s="144">
        <f>AVERAGE(I10:I14)</f>
        <v>4654.8</v>
      </c>
      <c r="J88" s="144">
        <f>AVERAGE(J10:J14)</f>
        <v>452.4</v>
      </c>
      <c r="K88" s="144">
        <f>AVERAGE(K10:K14)</f>
        <v>5107.2</v>
      </c>
    </row>
    <row r="89" spans="1:11" ht="12" customHeight="1" x14ac:dyDescent="0.2">
      <c r="A89" s="90" t="s">
        <v>179</v>
      </c>
      <c r="B89" s="144">
        <f>AVERAGE(B15:B19)</f>
        <v>2507.1999999999998</v>
      </c>
      <c r="C89" s="144">
        <f>AVERAGE(C15:C19)</f>
        <v>30.4</v>
      </c>
      <c r="D89" s="144">
        <f>AVERAGE(D15:D19)</f>
        <v>164.8</v>
      </c>
      <c r="E89" s="41"/>
      <c r="F89" s="144">
        <f>AVERAGE(F15:F19)</f>
        <v>3145.4</v>
      </c>
      <c r="G89" s="144">
        <f>AVERAGE(G15:G19)</f>
        <v>238.4</v>
      </c>
      <c r="H89" s="41"/>
      <c r="I89" s="144">
        <f>AVERAGE(I15:I19)</f>
        <v>5221</v>
      </c>
      <c r="J89" s="144">
        <f>AVERAGE(J15:J19)</f>
        <v>760.4</v>
      </c>
      <c r="K89" s="144">
        <f>AVERAGE(K15:K19)</f>
        <v>5981.4</v>
      </c>
    </row>
    <row r="90" spans="1:11" ht="12" customHeight="1" x14ac:dyDescent="0.2">
      <c r="A90" s="90" t="s">
        <v>237</v>
      </c>
      <c r="B90" s="144">
        <f>AVERAGE(B20:B24)</f>
        <v>801</v>
      </c>
      <c r="C90" s="144">
        <f t="shared" ref="C90:K90" si="2">AVERAGE(C20:C24)</f>
        <v>26</v>
      </c>
      <c r="D90" s="144">
        <f t="shared" si="2"/>
        <v>168.2</v>
      </c>
      <c r="E90" s="41"/>
      <c r="F90" s="144">
        <f t="shared" si="2"/>
        <v>3078</v>
      </c>
      <c r="G90" s="144">
        <f t="shared" si="2"/>
        <v>121.6</v>
      </c>
      <c r="H90" s="41"/>
      <c r="I90" s="144">
        <f t="shared" si="2"/>
        <v>3815.6</v>
      </c>
      <c r="J90" s="144">
        <f t="shared" si="2"/>
        <v>379.2</v>
      </c>
      <c r="K90" s="144">
        <f t="shared" si="2"/>
        <v>4194.8</v>
      </c>
    </row>
    <row r="91" spans="1:11" ht="12" customHeight="1" x14ac:dyDescent="0.2">
      <c r="A91" s="98" t="s">
        <v>996</v>
      </c>
      <c r="B91" s="144">
        <f>AVERAGE(B25:B29)</f>
        <v>1069</v>
      </c>
      <c r="C91" s="144">
        <f>AVERAGE(C25:C29)</f>
        <v>28</v>
      </c>
      <c r="D91" s="144">
        <f>AVERAGE(D25:D29)</f>
        <v>170.8</v>
      </c>
      <c r="E91" s="144"/>
      <c r="F91" s="144">
        <f>AVERAGE(F25:F29)</f>
        <v>4405.6000000000004</v>
      </c>
      <c r="G91" s="144">
        <f>AVERAGE(G25:G29)</f>
        <v>0</v>
      </c>
      <c r="H91" s="144"/>
      <c r="I91" s="144">
        <f>AVERAGE(I25:I29)</f>
        <v>5518.4</v>
      </c>
      <c r="J91" s="144">
        <f>AVERAGE(J25:J29)</f>
        <v>159.19999999999999</v>
      </c>
      <c r="K91" s="144">
        <f>AVERAGE(K25:K29)</f>
        <v>5677.6</v>
      </c>
    </row>
    <row r="92" spans="1:11" ht="12" customHeight="1" x14ac:dyDescent="0.2">
      <c r="A92" s="98" t="s">
        <v>997</v>
      </c>
      <c r="B92" s="144">
        <f>AVERAGE(B30:B34)</f>
        <v>2796</v>
      </c>
      <c r="C92" s="144">
        <f>AVERAGE(C30:C34)</f>
        <v>28</v>
      </c>
      <c r="D92" s="144">
        <f>AVERAGE(D30:D34)</f>
        <v>450.8</v>
      </c>
      <c r="E92" s="144"/>
      <c r="F92" s="144">
        <f>AVERAGE(F30:F34)</f>
        <v>7093.6</v>
      </c>
      <c r="G92" s="144">
        <f>AVERAGE(G30:G34)</f>
        <v>830.6</v>
      </c>
      <c r="H92" s="144"/>
      <c r="I92" s="144">
        <f>AVERAGE(I30:I34)</f>
        <v>8931.2000000000007</v>
      </c>
      <c r="J92" s="144">
        <f>AVERAGE(J30:J34)</f>
        <v>1437.2</v>
      </c>
      <c r="K92" s="144">
        <f>AVERAGE(K30:K34)</f>
        <v>10368.4</v>
      </c>
    </row>
    <row r="93" spans="1:11" ht="12" customHeight="1" x14ac:dyDescent="0.2">
      <c r="A93" s="98" t="s">
        <v>719</v>
      </c>
      <c r="B93" s="144">
        <f>AVERAGE(B35:B39)</f>
        <v>2358</v>
      </c>
      <c r="C93" s="144">
        <f t="shared" ref="C93:K93" si="3">AVERAGE(C35:C39)</f>
        <v>14.8</v>
      </c>
      <c r="D93" s="144">
        <f t="shared" si="3"/>
        <v>327.39999999999998</v>
      </c>
      <c r="E93" s="144"/>
      <c r="F93" s="144">
        <f t="shared" si="3"/>
        <v>4328.2</v>
      </c>
      <c r="G93" s="144">
        <f t="shared" si="3"/>
        <v>13.4</v>
      </c>
      <c r="H93" s="144"/>
      <c r="I93" s="144">
        <f t="shared" si="3"/>
        <v>6649.8</v>
      </c>
      <c r="J93" s="144">
        <f t="shared" si="3"/>
        <v>378.6</v>
      </c>
      <c r="K93" s="144">
        <f t="shared" si="3"/>
        <v>7028.4</v>
      </c>
    </row>
    <row r="94" spans="1:11" ht="12" customHeight="1" x14ac:dyDescent="0.2">
      <c r="A94" s="98">
        <v>2011</v>
      </c>
      <c r="B94" s="144">
        <f t="shared" ref="B94:D102" si="4">B40</f>
        <v>3418</v>
      </c>
      <c r="C94" s="144">
        <f t="shared" si="4"/>
        <v>0</v>
      </c>
      <c r="D94" s="144">
        <f t="shared" si="4"/>
        <v>1210</v>
      </c>
      <c r="E94" s="41"/>
      <c r="F94" s="144">
        <f t="shared" ref="F94:G102" si="5">F40</f>
        <v>8043</v>
      </c>
      <c r="G94" s="144">
        <f t="shared" si="5"/>
        <v>0</v>
      </c>
      <c r="H94" s="41"/>
      <c r="I94" s="144">
        <f t="shared" ref="I94:K102" si="6">I40</f>
        <v>12463</v>
      </c>
      <c r="J94" s="144">
        <f t="shared" si="6"/>
        <v>208</v>
      </c>
      <c r="K94" s="144">
        <f t="shared" si="6"/>
        <v>12671</v>
      </c>
    </row>
    <row r="95" spans="1:11" ht="12" customHeight="1" x14ac:dyDescent="0.2">
      <c r="A95" s="98">
        <v>2012</v>
      </c>
      <c r="B95" s="144">
        <f t="shared" si="4"/>
        <v>2706</v>
      </c>
      <c r="C95" s="144">
        <f t="shared" si="4"/>
        <v>10</v>
      </c>
      <c r="D95" s="144">
        <f t="shared" si="4"/>
        <v>444</v>
      </c>
      <c r="E95" s="41"/>
      <c r="F95" s="144">
        <f t="shared" si="5"/>
        <v>4072</v>
      </c>
      <c r="G95" s="144">
        <f t="shared" si="5"/>
        <v>0</v>
      </c>
      <c r="H95" s="41"/>
      <c r="I95" s="144">
        <f t="shared" si="6"/>
        <v>7106</v>
      </c>
      <c r="J95" s="144">
        <f t="shared" si="6"/>
        <v>126</v>
      </c>
      <c r="K95" s="144">
        <f t="shared" si="6"/>
        <v>7232</v>
      </c>
    </row>
    <row r="96" spans="1:11" ht="12" customHeight="1" x14ac:dyDescent="0.2">
      <c r="A96" s="98">
        <v>2013</v>
      </c>
      <c r="B96" s="144">
        <f t="shared" si="4"/>
        <v>4830</v>
      </c>
      <c r="C96" s="144">
        <f t="shared" si="4"/>
        <v>20</v>
      </c>
      <c r="D96" s="144">
        <f t="shared" si="4"/>
        <v>1093</v>
      </c>
      <c r="E96" s="41"/>
      <c r="F96" s="144">
        <f t="shared" si="5"/>
        <v>2899</v>
      </c>
      <c r="G96" s="144">
        <f t="shared" si="5"/>
        <v>0</v>
      </c>
      <c r="H96" s="41"/>
      <c r="I96" s="144">
        <f t="shared" si="6"/>
        <v>8609</v>
      </c>
      <c r="J96" s="144">
        <f t="shared" si="6"/>
        <v>233</v>
      </c>
      <c r="K96" s="144">
        <f t="shared" si="6"/>
        <v>8842</v>
      </c>
    </row>
    <row r="97" spans="1:11" ht="12" customHeight="1" x14ac:dyDescent="0.2">
      <c r="A97" s="98">
        <v>2014</v>
      </c>
      <c r="B97" s="144">
        <f t="shared" si="4"/>
        <v>3879</v>
      </c>
      <c r="C97" s="144">
        <f t="shared" si="4"/>
        <v>20</v>
      </c>
      <c r="D97" s="144">
        <f t="shared" si="4"/>
        <v>432</v>
      </c>
      <c r="E97" s="41"/>
      <c r="F97" s="144">
        <f t="shared" si="5"/>
        <v>4565</v>
      </c>
      <c r="G97" s="144">
        <f t="shared" si="5"/>
        <v>0</v>
      </c>
      <c r="H97" s="41"/>
      <c r="I97" s="144">
        <f t="shared" si="6"/>
        <v>8656</v>
      </c>
      <c r="J97" s="144">
        <f t="shared" si="6"/>
        <v>240</v>
      </c>
      <c r="K97" s="144">
        <f t="shared" si="6"/>
        <v>8896</v>
      </c>
    </row>
    <row r="98" spans="1:11" ht="12" customHeight="1" x14ac:dyDescent="0.2">
      <c r="A98" s="98">
        <v>2015</v>
      </c>
      <c r="B98" s="144">
        <f t="shared" si="4"/>
        <v>579</v>
      </c>
      <c r="C98" s="144">
        <f t="shared" si="4"/>
        <v>10</v>
      </c>
      <c r="D98" s="144">
        <f t="shared" si="4"/>
        <v>253</v>
      </c>
      <c r="E98" s="41"/>
      <c r="F98" s="144">
        <f t="shared" si="5"/>
        <v>1794</v>
      </c>
      <c r="G98" s="144">
        <f t="shared" si="5"/>
        <v>0</v>
      </c>
      <c r="H98" s="41"/>
      <c r="I98" s="144">
        <f t="shared" si="6"/>
        <v>2609</v>
      </c>
      <c r="J98" s="144">
        <f t="shared" si="6"/>
        <v>27</v>
      </c>
      <c r="K98" s="144">
        <f t="shared" si="6"/>
        <v>2636</v>
      </c>
    </row>
    <row r="99" spans="1:11" ht="12" customHeight="1" x14ac:dyDescent="0.2">
      <c r="A99" s="98">
        <v>2016</v>
      </c>
      <c r="B99" s="144">
        <f t="shared" si="4"/>
        <v>297</v>
      </c>
      <c r="C99" s="144">
        <f t="shared" si="4"/>
        <v>2</v>
      </c>
      <c r="D99" s="144">
        <f t="shared" si="4"/>
        <v>40</v>
      </c>
      <c r="E99" s="41"/>
      <c r="F99" s="144">
        <f t="shared" si="5"/>
        <v>5009</v>
      </c>
      <c r="G99" s="144">
        <f t="shared" si="5"/>
        <v>0</v>
      </c>
      <c r="H99" s="41"/>
      <c r="I99" s="144">
        <f t="shared" si="6"/>
        <v>5324</v>
      </c>
      <c r="J99" s="144">
        <f t="shared" si="6"/>
        <v>24</v>
      </c>
      <c r="K99" s="144">
        <f t="shared" si="6"/>
        <v>5348</v>
      </c>
    </row>
    <row r="100" spans="1:11" ht="12" customHeight="1" x14ac:dyDescent="0.2">
      <c r="A100" s="98">
        <v>2017</v>
      </c>
      <c r="B100" s="144">
        <f t="shared" si="4"/>
        <v>1766</v>
      </c>
      <c r="C100" s="144">
        <f t="shared" si="4"/>
        <v>20</v>
      </c>
      <c r="D100" s="144">
        <f t="shared" si="4"/>
        <v>885</v>
      </c>
      <c r="E100" s="41"/>
      <c r="F100" s="144">
        <f t="shared" si="5"/>
        <v>4478</v>
      </c>
      <c r="G100" s="144">
        <f t="shared" si="5"/>
        <v>0</v>
      </c>
      <c r="H100" s="41"/>
      <c r="I100" s="144">
        <f t="shared" si="6"/>
        <v>6981</v>
      </c>
      <c r="J100" s="144">
        <f t="shared" si="6"/>
        <v>168</v>
      </c>
      <c r="K100" s="144">
        <f t="shared" si="6"/>
        <v>7149</v>
      </c>
    </row>
    <row r="101" spans="1:11" ht="12" customHeight="1" x14ac:dyDescent="0.2">
      <c r="A101" s="98">
        <v>2018</v>
      </c>
      <c r="B101" s="144">
        <f t="shared" si="4"/>
        <v>560</v>
      </c>
      <c r="C101" s="144">
        <f t="shared" si="4"/>
        <v>0</v>
      </c>
      <c r="D101" s="144">
        <f t="shared" si="4"/>
        <v>408</v>
      </c>
      <c r="E101" s="41"/>
      <c r="F101" s="144">
        <f t="shared" si="5"/>
        <v>2463</v>
      </c>
      <c r="G101" s="144">
        <f t="shared" si="5"/>
        <v>0</v>
      </c>
      <c r="H101" s="41"/>
      <c r="I101" s="144">
        <f t="shared" si="6"/>
        <v>3395</v>
      </c>
      <c r="J101" s="144">
        <f t="shared" si="6"/>
        <v>36</v>
      </c>
      <c r="K101" s="144">
        <f t="shared" si="6"/>
        <v>3431</v>
      </c>
    </row>
    <row r="102" spans="1:11" ht="12" customHeight="1" x14ac:dyDescent="0.2">
      <c r="A102" s="98">
        <v>2019</v>
      </c>
      <c r="B102" s="144">
        <f t="shared" si="4"/>
        <v>1485</v>
      </c>
      <c r="C102" s="144">
        <f t="shared" si="4"/>
        <v>1</v>
      </c>
      <c r="D102" s="144">
        <f t="shared" si="4"/>
        <v>1403</v>
      </c>
      <c r="E102" s="41"/>
      <c r="F102" s="144">
        <f t="shared" si="5"/>
        <v>2445</v>
      </c>
      <c r="G102" s="144">
        <f t="shared" si="5"/>
        <v>0</v>
      </c>
      <c r="H102" s="41"/>
      <c r="I102" s="144">
        <f t="shared" si="6"/>
        <v>5164</v>
      </c>
      <c r="J102" s="144">
        <f t="shared" si="6"/>
        <v>170</v>
      </c>
      <c r="K102" s="144">
        <f t="shared" si="6"/>
        <v>5334</v>
      </c>
    </row>
    <row r="103" spans="1:11" ht="12" customHeight="1" x14ac:dyDescent="0.2">
      <c r="A103" s="98">
        <v>2020</v>
      </c>
      <c r="B103" s="144">
        <f t="shared" ref="B103:D103" si="7">B49</f>
        <v>2324</v>
      </c>
      <c r="C103" s="144">
        <f t="shared" si="7"/>
        <v>0</v>
      </c>
      <c r="D103" s="144">
        <f t="shared" si="7"/>
        <v>863</v>
      </c>
      <c r="E103" s="41"/>
      <c r="F103" s="144">
        <f t="shared" ref="F103:G103" si="8">F49</f>
        <v>2840</v>
      </c>
      <c r="G103" s="144">
        <f t="shared" si="8"/>
        <v>0</v>
      </c>
      <c r="H103" s="41"/>
      <c r="I103" s="144">
        <f t="shared" ref="I103:K103" si="9">I49</f>
        <v>5924</v>
      </c>
      <c r="J103" s="144">
        <f t="shared" si="9"/>
        <v>103</v>
      </c>
      <c r="K103" s="144">
        <f t="shared" si="9"/>
        <v>6027</v>
      </c>
    </row>
    <row r="104" spans="1:11" ht="12" customHeight="1" x14ac:dyDescent="0.2">
      <c r="A104" s="98">
        <v>2021</v>
      </c>
      <c r="B104" s="144">
        <f t="shared" ref="B104:D104" si="10">B50</f>
        <v>1595</v>
      </c>
      <c r="C104" s="144">
        <f t="shared" si="10"/>
        <v>0</v>
      </c>
      <c r="D104" s="144">
        <f t="shared" si="10"/>
        <v>53</v>
      </c>
      <c r="E104" s="41"/>
      <c r="F104" s="144">
        <f t="shared" ref="F104:G104" si="11">F50</f>
        <v>6396</v>
      </c>
      <c r="G104" s="144">
        <f t="shared" si="11"/>
        <v>0</v>
      </c>
      <c r="H104" s="41"/>
      <c r="I104" s="144">
        <f t="shared" ref="I104:K104" si="12">I50</f>
        <v>7959</v>
      </c>
      <c r="J104" s="144">
        <f t="shared" si="12"/>
        <v>85</v>
      </c>
      <c r="K104" s="144">
        <f t="shared" si="12"/>
        <v>8044</v>
      </c>
    </row>
    <row r="105" spans="1:11" ht="12" customHeight="1" x14ac:dyDescent="0.2">
      <c r="A105" s="98" t="s">
        <v>1149</v>
      </c>
      <c r="B105" s="144">
        <f>B51</f>
        <v>2431</v>
      </c>
      <c r="C105" s="144">
        <f>C51</f>
        <v>0</v>
      </c>
      <c r="D105" s="144">
        <f>D51</f>
        <v>326</v>
      </c>
      <c r="E105" s="41"/>
      <c r="F105" s="144">
        <f>F51</f>
        <v>8224</v>
      </c>
      <c r="G105" s="144">
        <f>G51</f>
        <v>0</v>
      </c>
      <c r="H105" s="41"/>
      <c r="I105" s="144">
        <f>I51</f>
        <v>10563</v>
      </c>
      <c r="J105" s="144">
        <f>J51</f>
        <v>418</v>
      </c>
      <c r="K105" s="144">
        <f>K51</f>
        <v>10981</v>
      </c>
    </row>
    <row r="106" spans="1:11" ht="12" customHeight="1" x14ac:dyDescent="0.2">
      <c r="A106" s="98">
        <v>2023</v>
      </c>
      <c r="B106" s="144">
        <f t="shared" ref="B106:D107" si="13">B52</f>
        <v>815</v>
      </c>
      <c r="C106" s="144">
        <f t="shared" si="13"/>
        <v>1</v>
      </c>
      <c r="D106" s="144">
        <f t="shared" si="13"/>
        <v>1233</v>
      </c>
      <c r="E106" s="41"/>
      <c r="F106" s="144">
        <f t="shared" ref="F106:G107" si="14">F52</f>
        <v>3879</v>
      </c>
      <c r="G106" s="144">
        <f t="shared" si="14"/>
        <v>0</v>
      </c>
      <c r="H106" s="41"/>
      <c r="I106" s="144">
        <f t="shared" ref="I106:K107" si="15">I52</f>
        <v>5776</v>
      </c>
      <c r="J106" s="144">
        <f t="shared" si="15"/>
        <v>152</v>
      </c>
      <c r="K106" s="144">
        <f t="shared" si="15"/>
        <v>5928</v>
      </c>
    </row>
    <row r="107" spans="1:11" ht="12" customHeight="1" x14ac:dyDescent="0.2">
      <c r="A107" s="98" t="s">
        <v>1203</v>
      </c>
      <c r="B107" s="144">
        <f t="shared" si="13"/>
        <v>747</v>
      </c>
      <c r="C107" s="144">
        <f t="shared" si="13"/>
        <v>0</v>
      </c>
      <c r="D107" s="144" t="str">
        <f t="shared" si="13"/>
        <v>NA</v>
      </c>
      <c r="E107" s="41"/>
      <c r="F107" s="144" t="str">
        <f t="shared" si="14"/>
        <v>NA</v>
      </c>
      <c r="G107" s="144">
        <f t="shared" si="14"/>
        <v>0</v>
      </c>
      <c r="H107" s="41"/>
      <c r="I107" s="144" t="str">
        <f t="shared" si="15"/>
        <v>NA</v>
      </c>
      <c r="J107" s="144" t="str">
        <f t="shared" si="15"/>
        <v>NA</v>
      </c>
      <c r="K107" s="144" t="str">
        <f t="shared" si="15"/>
        <v>NA</v>
      </c>
    </row>
    <row r="108" spans="1:11" ht="12" customHeight="1" x14ac:dyDescent="0.2">
      <c r="A108" s="25" t="s">
        <v>216</v>
      </c>
      <c r="B108" s="813"/>
      <c r="C108" s="15"/>
      <c r="D108" s="21"/>
      <c r="E108" s="15"/>
      <c r="F108" s="814" t="s">
        <v>120</v>
      </c>
      <c r="G108" s="15"/>
      <c r="H108" s="21"/>
      <c r="I108" s="21"/>
      <c r="J108" s="21"/>
      <c r="K108" s="21"/>
    </row>
    <row r="109" spans="1:11" ht="12" customHeight="1" x14ac:dyDescent="0.2">
      <c r="A109" s="1030" t="str">
        <f>A55</f>
        <v>a/  Includes dip-in fish from other river systems.</v>
      </c>
      <c r="B109" s="1030"/>
      <c r="C109" s="1030"/>
      <c r="D109" s="1030"/>
      <c r="E109" s="1030"/>
      <c r="F109" s="1030"/>
      <c r="G109" s="1030"/>
      <c r="H109" s="1030"/>
      <c r="I109" s="1030"/>
      <c r="J109" s="1030"/>
      <c r="K109" s="1030"/>
    </row>
    <row r="110" spans="1:11" ht="12" customHeight="1" x14ac:dyDescent="0.2">
      <c r="A110" s="1000" t="str">
        <f>A56</f>
        <v>b/  Recreational catch of adults (coho over 20 inches).</v>
      </c>
      <c r="B110" s="1000"/>
      <c r="C110" s="1000"/>
      <c r="D110" s="1000"/>
      <c r="E110" s="1000"/>
      <c r="F110" s="1000"/>
      <c r="G110" s="1000"/>
      <c r="H110" s="1000"/>
      <c r="I110" s="1000"/>
      <c r="J110" s="1000"/>
      <c r="K110" s="1000"/>
    </row>
    <row r="111" spans="1:11" ht="12" customHeight="1" x14ac:dyDescent="0.2">
      <c r="A111" s="996" t="str">
        <f>A57</f>
        <v>c/  Natural escapement and run sizes estimate include fish taken for hatchery brood stock.</v>
      </c>
      <c r="B111" s="996"/>
      <c r="C111" s="996"/>
      <c r="D111" s="996"/>
      <c r="E111" s="996"/>
      <c r="F111" s="996"/>
      <c r="G111" s="996"/>
      <c r="H111" s="996"/>
      <c r="I111" s="996"/>
      <c r="J111" s="996"/>
      <c r="K111" s="996"/>
    </row>
    <row r="112" spans="1:11" ht="21.75" customHeight="1" x14ac:dyDescent="0.2">
      <c r="A112" s="996" t="str">
        <f>A58</f>
        <v>d/  In 1997: Recreational fishermen were limited to Chinook only.  Release of adult coho required.  Tribal net fishery used large mesh to minimize coho impacts.</v>
      </c>
      <c r="B112" s="996"/>
      <c r="C112" s="996"/>
      <c r="D112" s="996"/>
      <c r="E112" s="996"/>
      <c r="F112" s="996"/>
      <c r="G112" s="996"/>
      <c r="H112" s="996"/>
      <c r="I112" s="996"/>
      <c r="J112" s="996"/>
      <c r="K112" s="996"/>
    </row>
    <row r="113" spans="1:11" ht="12" customHeight="1" x14ac:dyDescent="0.2">
      <c r="A113" s="996" t="str">
        <f>A59</f>
        <v>e/  In 2002: Sport and tribal gillnet seasons reduced inseason in response to delayed upriver movement of coho caused by extreme low water conditions in October and early November.  Closures were for two weeks.</v>
      </c>
      <c r="B113" s="996"/>
      <c r="C113" s="996"/>
      <c r="D113" s="996"/>
      <c r="E113" s="996"/>
      <c r="F113" s="996"/>
      <c r="G113" s="996"/>
      <c r="H113" s="996"/>
      <c r="I113" s="996"/>
      <c r="J113" s="996"/>
      <c r="K113" s="996"/>
    </row>
    <row r="114" spans="1:11" ht="9.75" customHeight="1" x14ac:dyDescent="0.2">
      <c r="A114" s="996"/>
      <c r="B114" s="996"/>
      <c r="C114" s="996"/>
      <c r="D114" s="996"/>
      <c r="E114" s="996"/>
      <c r="F114" s="996"/>
      <c r="G114" s="996"/>
      <c r="H114" s="996"/>
      <c r="I114" s="996"/>
      <c r="J114" s="996"/>
      <c r="K114" s="996"/>
    </row>
    <row r="115" spans="1:11" ht="11.25" customHeight="1" x14ac:dyDescent="0.2">
      <c r="A115" s="1000" t="str">
        <f>A61</f>
        <v xml:space="preserve">f/  Preliminary. </v>
      </c>
      <c r="B115" s="1000"/>
      <c r="C115" s="1000"/>
      <c r="D115" s="1000"/>
      <c r="E115" s="1000"/>
      <c r="F115" s="1000"/>
      <c r="G115" s="1000"/>
      <c r="H115" s="1000"/>
      <c r="I115" s="1000"/>
      <c r="J115" s="1000"/>
      <c r="K115" s="1000"/>
    </row>
  </sheetData>
  <customSheetViews>
    <customSheetView guid="{951E20F6-66AF-4739-924D-9C0B166AA065}" showPageBreaks="1" showGridLines="0" showRuler="0">
      <pane ySplit="4" topLeftCell="A118" activePane="bottomLeft" state="frozen"/>
      <selection pane="bottomLeft" activeCell="A118" sqref="A118"/>
      <pageMargins left="1" right="1" top="1" bottom="1" header="0.5" footer="0.5"/>
      <pageSetup orientation="landscape" r:id="rId1"/>
      <headerFooter alignWithMargins="0"/>
    </customSheetView>
    <customSheetView guid="{56968ECB-F4FE-477A-8A39-9E820F23F3B6}" showPageBreaks="1" showGridLines="0" printArea="1">
      <pane ySplit="4" topLeftCell="A104" activePane="bottomLeft" state="frozen"/>
      <selection pane="bottomLeft" activeCell="I36" sqref="I36:I37"/>
      <pageMargins left="1" right="1" top="1" bottom="1" header="0.5" footer="0.5"/>
      <pageSetup orientation="landscape" r:id="rId2"/>
      <headerFooter alignWithMargins="0"/>
    </customSheetView>
    <customSheetView guid="{8B1E0859-77EF-4DDB-A81F-104DBA348B31}" showPageBreaks="1" showGridLines="0" printArea="1">
      <pane ySplit="4" topLeftCell="A62" activePane="bottomLeft" state="frozen"/>
      <selection pane="bottomLeft" activeCell="B36" sqref="B36:K38"/>
      <pageMargins left="1" right="1" top="1" bottom="1" header="0.5" footer="0.5"/>
      <pageSetup orientation="landscape" r:id="rId3"/>
      <headerFooter alignWithMargins="0"/>
    </customSheetView>
    <customSheetView guid="{5AF37BD3-DE11-4EB0-B468-40F0C613EAAC}" showPageBreaks="1" showGridLines="0" showRuler="0">
      <pane ySplit="4" topLeftCell="A92" activePane="bottomLeft" state="frozen"/>
      <selection pane="bottomLeft" activeCell="F102" sqref="F102"/>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K34" sqref="B5:K34"/>
      <pageMargins left="1" right="1" top="1" bottom="1" header="0.5" footer="0.5"/>
      <pageSetup orientation="landscape" r:id="rId6"/>
      <headerFooter alignWithMargins="0"/>
    </customSheetView>
    <customSheetView guid="{1BB9C890-5E21-46C2-BAFE-D361E72979A8}" showPageBreaks="1" showGridLines="0" printArea="1" showRuler="0">
      <pane ySplit="4" topLeftCell="A91" activePane="bottomLeft" state="frozen"/>
      <selection pane="bottomLeft" activeCell="D93" sqref="D93"/>
      <pageMargins left="1" right="1" top="1" bottom="1" header="0.5" footer="0.5"/>
      <pageSetup orientation="landscape" r:id="rId7"/>
      <headerFooter alignWithMargins="0"/>
    </customSheetView>
    <customSheetView guid="{622B48C2-7B56-4B1F-A7B4-4660CCA8C989}" showPageBreaks="1" showGridLines="0" printArea="1" showRuler="0">
      <pane ySplit="4" topLeftCell="A19" activePane="bottomLeft" state="frozen"/>
      <selection pane="bottomLeft" activeCell="L24" sqref="L24"/>
      <pageMargins left="1" right="1" top="1" bottom="1" header="0.5" footer="0.5"/>
      <pageSetup orientation="landscape" r:id="rId8"/>
      <headerFooter alignWithMargins="0"/>
    </customSheetView>
    <customSheetView guid="{BBF7E6D9-D6DC-4A8E-B6D8-078D86A9ABA9}" showPageBreaks="1" showGridLines="0" showRuler="0">
      <pane ySplit="4" topLeftCell="A118" activePane="bottomLeft" state="frozen"/>
      <selection pane="bottomLeft" activeCell="A118" sqref="A118"/>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118" activePane="bottomLeft" state="frozen"/>
      <selection pane="bottomLeft" activeCell="A118" sqref="A118"/>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4">
    <mergeCell ref="C86:C87"/>
    <mergeCell ref="F86:G86"/>
    <mergeCell ref="I86:K86"/>
    <mergeCell ref="A1:K1"/>
    <mergeCell ref="A3:A4"/>
    <mergeCell ref="B2:D2"/>
    <mergeCell ref="C3:C4"/>
    <mergeCell ref="A84:K84"/>
    <mergeCell ref="A115:K115"/>
    <mergeCell ref="A111:K111"/>
    <mergeCell ref="F3:G3"/>
    <mergeCell ref="I3:K3"/>
    <mergeCell ref="A59:K60"/>
    <mergeCell ref="A61:K61"/>
    <mergeCell ref="A58:K58"/>
    <mergeCell ref="A55:K55"/>
    <mergeCell ref="A56:K56"/>
    <mergeCell ref="A57:K57"/>
    <mergeCell ref="A113:K114"/>
    <mergeCell ref="A112:K112"/>
    <mergeCell ref="A109:K109"/>
    <mergeCell ref="A110:K110"/>
    <mergeCell ref="B85:D85"/>
    <mergeCell ref="A86:A87"/>
  </mergeCells>
  <phoneticPr fontId="0" type="noConversion"/>
  <pageMargins left="1" right="1" top="1" bottom="1" header="0.5" footer="0.5"/>
  <pageSetup orientation="landscape" r:id="rId1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L110"/>
  <sheetViews>
    <sheetView showGridLines="0" zoomScale="130" zoomScaleNormal="130" zoomScaleSheetLayoutView="100" workbookViewId="0">
      <pane ySplit="4" topLeftCell="A74" activePane="bottomLeft" state="frozen"/>
      <selection activeCell="A19" sqref="A19"/>
      <selection pane="bottomLeft" activeCell="N44" sqref="N44"/>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2" width="10.6640625" style="5" customWidth="1"/>
    <col min="13" max="16384" width="9.109375" style="123"/>
  </cols>
  <sheetData>
    <row r="1" spans="1:12" ht="12" customHeight="1" x14ac:dyDescent="0.2">
      <c r="A1" s="1096" t="s">
        <v>5</v>
      </c>
      <c r="B1" s="1096"/>
      <c r="C1" s="1096"/>
      <c r="D1" s="1096"/>
      <c r="E1" s="1096"/>
      <c r="F1" s="1096"/>
      <c r="G1" s="1096"/>
      <c r="H1" s="1096"/>
      <c r="I1" s="1096"/>
      <c r="J1" s="1096"/>
      <c r="K1" s="1096"/>
    </row>
    <row r="2" spans="1:12" ht="12" customHeight="1" x14ac:dyDescent="0.2">
      <c r="A2" s="53"/>
      <c r="B2" s="1109" t="s">
        <v>166</v>
      </c>
      <c r="C2" s="1109"/>
      <c r="D2" s="1109"/>
      <c r="E2" s="4"/>
      <c r="F2" s="123"/>
      <c r="G2" s="123"/>
      <c r="H2" s="4"/>
      <c r="I2" s="123"/>
      <c r="J2" s="123"/>
      <c r="K2" s="123"/>
    </row>
    <row r="3" spans="1:12" ht="12" customHeight="1" x14ac:dyDescent="0.2">
      <c r="A3" s="1009" t="s">
        <v>171</v>
      </c>
      <c r="B3" s="392"/>
      <c r="C3" s="1031" t="s">
        <v>154</v>
      </c>
      <c r="D3" s="392"/>
      <c r="E3" s="4"/>
      <c r="F3" s="1109" t="s">
        <v>35</v>
      </c>
      <c r="G3" s="1109"/>
      <c r="H3" s="4"/>
      <c r="I3" s="1109" t="s">
        <v>161</v>
      </c>
      <c r="J3" s="1109"/>
      <c r="K3" s="1109"/>
    </row>
    <row r="4" spans="1:12" ht="12" customHeight="1" x14ac:dyDescent="0.2">
      <c r="A4" s="1029"/>
      <c r="B4" s="388" t="s">
        <v>95</v>
      </c>
      <c r="C4" s="1032"/>
      <c r="D4" s="388" t="s">
        <v>118</v>
      </c>
      <c r="E4" s="388"/>
      <c r="F4" s="388" t="s">
        <v>97</v>
      </c>
      <c r="G4" s="388" t="s">
        <v>131</v>
      </c>
      <c r="H4" s="388"/>
      <c r="I4" s="388" t="s">
        <v>97</v>
      </c>
      <c r="J4" s="388" t="s">
        <v>39</v>
      </c>
      <c r="K4" s="388" t="s">
        <v>209</v>
      </c>
    </row>
    <row r="5" spans="1:12" ht="12" customHeight="1" x14ac:dyDescent="0.2">
      <c r="A5" s="98">
        <v>1976</v>
      </c>
      <c r="B5" s="144">
        <v>2400</v>
      </c>
      <c r="C5" s="144">
        <v>20</v>
      </c>
      <c r="D5" s="144">
        <v>800</v>
      </c>
      <c r="E5" s="41"/>
      <c r="F5" s="144">
        <v>1300</v>
      </c>
      <c r="G5" s="144">
        <v>1800</v>
      </c>
      <c r="H5" s="41"/>
      <c r="I5" s="144" t="s">
        <v>185</v>
      </c>
      <c r="J5" s="144" t="s">
        <v>185</v>
      </c>
      <c r="K5" s="144">
        <v>4970</v>
      </c>
      <c r="L5" s="186"/>
    </row>
    <row r="6" spans="1:12" ht="12" customHeight="1" x14ac:dyDescent="0.2">
      <c r="A6" s="98">
        <v>1977</v>
      </c>
      <c r="B6" s="144">
        <v>3200</v>
      </c>
      <c r="C6" s="144">
        <v>20</v>
      </c>
      <c r="D6" s="144">
        <v>400</v>
      </c>
      <c r="E6" s="41"/>
      <c r="F6" s="144">
        <v>3800</v>
      </c>
      <c r="G6" s="144">
        <v>900</v>
      </c>
      <c r="H6" s="41"/>
      <c r="I6" s="144" t="s">
        <v>185</v>
      </c>
      <c r="J6" s="144" t="s">
        <v>185</v>
      </c>
      <c r="K6" s="144">
        <v>5393</v>
      </c>
      <c r="L6" s="186"/>
    </row>
    <row r="7" spans="1:12" ht="12" customHeight="1" x14ac:dyDescent="0.2">
      <c r="A7" s="98">
        <v>1978</v>
      </c>
      <c r="B7" s="144">
        <v>3400</v>
      </c>
      <c r="C7" s="144">
        <v>20</v>
      </c>
      <c r="D7" s="144">
        <v>400</v>
      </c>
      <c r="E7" s="41"/>
      <c r="F7" s="144">
        <v>2300</v>
      </c>
      <c r="G7" s="144">
        <v>700</v>
      </c>
      <c r="H7" s="41"/>
      <c r="I7" s="144" t="s">
        <v>185</v>
      </c>
      <c r="J7" s="144" t="s">
        <v>185</v>
      </c>
      <c r="K7" s="144">
        <v>3891</v>
      </c>
      <c r="L7" s="186"/>
    </row>
    <row r="8" spans="1:12" ht="12" customHeight="1" x14ac:dyDescent="0.2">
      <c r="A8" s="98">
        <v>1979</v>
      </c>
      <c r="B8" s="144">
        <v>2600</v>
      </c>
      <c r="C8" s="144">
        <v>20</v>
      </c>
      <c r="D8" s="144">
        <v>200</v>
      </c>
      <c r="E8" s="41"/>
      <c r="F8" s="144">
        <v>2100</v>
      </c>
      <c r="G8" s="144">
        <v>200</v>
      </c>
      <c r="H8" s="41"/>
      <c r="I8" s="144" t="s">
        <v>185</v>
      </c>
      <c r="J8" s="144" t="s">
        <v>185</v>
      </c>
      <c r="K8" s="144">
        <v>2545</v>
      </c>
      <c r="L8" s="186"/>
    </row>
    <row r="9" spans="1:12" ht="12" customHeight="1" x14ac:dyDescent="0.2">
      <c r="A9" s="98">
        <v>1980</v>
      </c>
      <c r="B9" s="144">
        <v>1000</v>
      </c>
      <c r="C9" s="144">
        <v>20</v>
      </c>
      <c r="D9" s="144">
        <v>100</v>
      </c>
      <c r="E9" s="41"/>
      <c r="F9" s="144">
        <v>964</v>
      </c>
      <c r="G9" s="144">
        <v>400</v>
      </c>
      <c r="H9" s="41"/>
      <c r="I9" s="144" t="s">
        <v>185</v>
      </c>
      <c r="J9" s="144" t="s">
        <v>185</v>
      </c>
      <c r="K9" s="144">
        <v>1692</v>
      </c>
      <c r="L9" s="186"/>
    </row>
    <row r="10" spans="1:12" ht="12" customHeight="1" x14ac:dyDescent="0.2">
      <c r="A10" s="98">
        <v>1981</v>
      </c>
      <c r="B10" s="144">
        <v>1000</v>
      </c>
      <c r="C10" s="144">
        <v>20</v>
      </c>
      <c r="D10" s="144">
        <v>100</v>
      </c>
      <c r="E10" s="41"/>
      <c r="F10" s="144">
        <v>815</v>
      </c>
      <c r="G10" s="144">
        <v>300</v>
      </c>
      <c r="H10" s="41"/>
      <c r="I10" s="144" t="s">
        <v>185</v>
      </c>
      <c r="J10" s="144" t="s">
        <v>185</v>
      </c>
      <c r="K10" s="144">
        <v>1416</v>
      </c>
      <c r="L10" s="186"/>
    </row>
    <row r="11" spans="1:12" ht="12" customHeight="1" x14ac:dyDescent="0.2">
      <c r="A11" s="98">
        <v>1982</v>
      </c>
      <c r="B11" s="144">
        <v>1700</v>
      </c>
      <c r="C11" s="144">
        <v>20</v>
      </c>
      <c r="D11" s="144">
        <v>36</v>
      </c>
      <c r="E11" s="41"/>
      <c r="F11" s="144">
        <v>1126</v>
      </c>
      <c r="G11" s="144">
        <v>100</v>
      </c>
      <c r="H11" s="41"/>
      <c r="I11" s="144" t="s">
        <v>185</v>
      </c>
      <c r="J11" s="144" t="s">
        <v>185</v>
      </c>
      <c r="K11" s="144">
        <v>1402</v>
      </c>
      <c r="L11" s="186"/>
    </row>
    <row r="12" spans="1:12" ht="12" customHeight="1" x14ac:dyDescent="0.2">
      <c r="A12" s="98">
        <v>1983</v>
      </c>
      <c r="B12" s="144">
        <v>400</v>
      </c>
      <c r="C12" s="144">
        <v>20</v>
      </c>
      <c r="D12" s="144">
        <v>68</v>
      </c>
      <c r="E12" s="41"/>
      <c r="F12" s="144">
        <v>548</v>
      </c>
      <c r="G12" s="144">
        <v>200</v>
      </c>
      <c r="H12" s="41"/>
      <c r="I12" s="144" t="s">
        <v>185</v>
      </c>
      <c r="J12" s="144" t="s">
        <v>185</v>
      </c>
      <c r="K12" s="144">
        <v>928</v>
      </c>
      <c r="L12" s="186"/>
    </row>
    <row r="13" spans="1:12" ht="12" customHeight="1" x14ac:dyDescent="0.2">
      <c r="A13" s="98">
        <v>1984</v>
      </c>
      <c r="B13" s="144">
        <v>300</v>
      </c>
      <c r="C13" s="144">
        <v>20</v>
      </c>
      <c r="D13" s="144">
        <v>18</v>
      </c>
      <c r="E13" s="41"/>
      <c r="F13" s="144">
        <v>618</v>
      </c>
      <c r="G13" s="144">
        <v>400</v>
      </c>
      <c r="H13" s="41"/>
      <c r="I13" s="144" t="s">
        <v>185</v>
      </c>
      <c r="J13" s="144" t="s">
        <v>185</v>
      </c>
      <c r="K13" s="144">
        <v>1162</v>
      </c>
      <c r="L13" s="186"/>
    </row>
    <row r="14" spans="1:12" ht="12" customHeight="1" x14ac:dyDescent="0.2">
      <c r="A14" s="98">
        <v>1985</v>
      </c>
      <c r="B14" s="144">
        <v>100</v>
      </c>
      <c r="C14" s="144">
        <v>20</v>
      </c>
      <c r="D14" s="144">
        <v>18</v>
      </c>
      <c r="E14" s="41"/>
      <c r="F14" s="144">
        <v>550</v>
      </c>
      <c r="G14" s="144">
        <v>300</v>
      </c>
      <c r="H14" s="41"/>
      <c r="I14" s="144" t="s">
        <v>185</v>
      </c>
      <c r="J14" s="144" t="s">
        <v>185</v>
      </c>
      <c r="K14" s="144">
        <v>910</v>
      </c>
      <c r="L14" s="186"/>
    </row>
    <row r="15" spans="1:12" ht="12" customHeight="1" x14ac:dyDescent="0.2">
      <c r="A15" s="98">
        <v>1986</v>
      </c>
      <c r="B15" s="144">
        <v>400</v>
      </c>
      <c r="C15" s="144">
        <v>20</v>
      </c>
      <c r="D15" s="144">
        <v>74</v>
      </c>
      <c r="E15" s="41"/>
      <c r="F15" s="144">
        <v>853</v>
      </c>
      <c r="G15" s="144">
        <v>300</v>
      </c>
      <c r="H15" s="41"/>
      <c r="I15" s="144" t="s">
        <v>185</v>
      </c>
      <c r="J15" s="144" t="s">
        <v>185</v>
      </c>
      <c r="K15" s="144">
        <v>1336</v>
      </c>
      <c r="L15" s="186"/>
    </row>
    <row r="16" spans="1:12" ht="12" customHeight="1" x14ac:dyDescent="0.2">
      <c r="A16" s="98">
        <v>1987</v>
      </c>
      <c r="B16" s="144">
        <v>1800</v>
      </c>
      <c r="C16" s="144">
        <v>20</v>
      </c>
      <c r="D16" s="144">
        <v>182</v>
      </c>
      <c r="E16" s="41"/>
      <c r="F16" s="144">
        <v>666</v>
      </c>
      <c r="G16" s="144">
        <v>1500</v>
      </c>
      <c r="H16" s="41"/>
      <c r="I16" s="144" t="s">
        <v>185</v>
      </c>
      <c r="J16" s="144" t="s">
        <v>185</v>
      </c>
      <c r="K16" s="144">
        <v>3608</v>
      </c>
      <c r="L16" s="186"/>
    </row>
    <row r="17" spans="1:12" ht="12" customHeight="1" x14ac:dyDescent="0.25">
      <c r="A17" s="98">
        <v>1988</v>
      </c>
      <c r="B17" s="144">
        <v>1968</v>
      </c>
      <c r="C17" s="144">
        <v>20</v>
      </c>
      <c r="D17" s="144">
        <v>431</v>
      </c>
      <c r="E17" s="41"/>
      <c r="F17" s="144">
        <v>2599</v>
      </c>
      <c r="G17" s="144">
        <v>1200</v>
      </c>
      <c r="H17" s="41"/>
      <c r="I17" s="144">
        <v>3943</v>
      </c>
      <c r="J17" s="144">
        <v>2275</v>
      </c>
      <c r="K17" s="144">
        <v>6218</v>
      </c>
      <c r="L17"/>
    </row>
    <row r="18" spans="1:12" ht="12" customHeight="1" x14ac:dyDescent="0.25">
      <c r="A18" s="98">
        <v>1989</v>
      </c>
      <c r="B18" s="144">
        <v>2255</v>
      </c>
      <c r="C18" s="144">
        <v>25</v>
      </c>
      <c r="D18" s="144">
        <v>277</v>
      </c>
      <c r="E18" s="41"/>
      <c r="F18" s="144">
        <v>2407</v>
      </c>
      <c r="G18" s="144">
        <v>1150</v>
      </c>
      <c r="H18" s="41"/>
      <c r="I18" s="144">
        <v>3472</v>
      </c>
      <c r="J18" s="144">
        <v>2642</v>
      </c>
      <c r="K18" s="144">
        <v>6114</v>
      </c>
      <c r="L18"/>
    </row>
    <row r="19" spans="1:12" ht="12" customHeight="1" x14ac:dyDescent="0.25">
      <c r="A19" s="98">
        <v>1990</v>
      </c>
      <c r="B19" s="144">
        <v>1730</v>
      </c>
      <c r="C19" s="144">
        <v>25</v>
      </c>
      <c r="D19" s="144">
        <v>326</v>
      </c>
      <c r="E19" s="41"/>
      <c r="F19" s="144">
        <v>1483</v>
      </c>
      <c r="G19" s="144">
        <v>867</v>
      </c>
      <c r="H19" s="41"/>
      <c r="I19" s="144">
        <v>1840</v>
      </c>
      <c r="J19" s="144">
        <v>2591</v>
      </c>
      <c r="K19" s="144">
        <v>4431</v>
      </c>
      <c r="L19"/>
    </row>
    <row r="20" spans="1:12" ht="12" customHeight="1" x14ac:dyDescent="0.25">
      <c r="A20" s="373">
        <v>1991</v>
      </c>
      <c r="B20" s="144">
        <v>1271</v>
      </c>
      <c r="C20" s="144">
        <v>25</v>
      </c>
      <c r="D20" s="144">
        <v>381</v>
      </c>
      <c r="E20" s="41"/>
      <c r="F20" s="144">
        <v>1188</v>
      </c>
      <c r="G20" s="144">
        <v>781</v>
      </c>
      <c r="H20" s="41"/>
      <c r="I20" s="144">
        <v>1500</v>
      </c>
      <c r="J20" s="144">
        <v>2146</v>
      </c>
      <c r="K20" s="144">
        <v>3646</v>
      </c>
      <c r="L20"/>
    </row>
    <row r="21" spans="1:12" ht="12" customHeight="1" x14ac:dyDescent="0.25">
      <c r="A21" s="373">
        <v>1992</v>
      </c>
      <c r="B21" s="144">
        <v>917</v>
      </c>
      <c r="C21" s="144">
        <v>25</v>
      </c>
      <c r="D21" s="144">
        <v>295</v>
      </c>
      <c r="E21" s="41"/>
      <c r="F21" s="144">
        <v>1009</v>
      </c>
      <c r="G21" s="144">
        <v>1540</v>
      </c>
      <c r="H21" s="41"/>
      <c r="I21" s="144">
        <v>1271</v>
      </c>
      <c r="J21" s="144">
        <v>2515</v>
      </c>
      <c r="K21" s="144">
        <v>3786</v>
      </c>
      <c r="L21"/>
    </row>
    <row r="22" spans="1:12" ht="12" customHeight="1" x14ac:dyDescent="0.25">
      <c r="A22" s="373">
        <v>1993</v>
      </c>
      <c r="B22" s="144">
        <v>1237</v>
      </c>
      <c r="C22" s="144">
        <v>25</v>
      </c>
      <c r="D22" s="144">
        <v>367</v>
      </c>
      <c r="E22" s="41"/>
      <c r="F22" s="144">
        <v>1292</v>
      </c>
      <c r="G22" s="144">
        <v>866</v>
      </c>
      <c r="H22" s="41"/>
      <c r="I22" s="144">
        <v>1531</v>
      </c>
      <c r="J22" s="144">
        <v>2256</v>
      </c>
      <c r="K22" s="144">
        <v>3787</v>
      </c>
      <c r="L22"/>
    </row>
    <row r="23" spans="1:12" ht="12" customHeight="1" x14ac:dyDescent="0.25">
      <c r="A23" s="373">
        <v>1994</v>
      </c>
      <c r="B23" s="144">
        <v>570</v>
      </c>
      <c r="C23" s="144">
        <v>25</v>
      </c>
      <c r="D23" s="144">
        <v>79</v>
      </c>
      <c r="E23" s="41"/>
      <c r="F23" s="144">
        <v>974</v>
      </c>
      <c r="G23" s="144">
        <v>537</v>
      </c>
      <c r="H23" s="41"/>
      <c r="I23" s="144">
        <v>1187</v>
      </c>
      <c r="J23" s="144">
        <v>998</v>
      </c>
      <c r="K23" s="144">
        <v>2185</v>
      </c>
      <c r="L23"/>
    </row>
    <row r="24" spans="1:12" ht="12" customHeight="1" x14ac:dyDescent="0.25">
      <c r="A24" s="373">
        <v>1995</v>
      </c>
      <c r="B24" s="144">
        <v>471</v>
      </c>
      <c r="C24" s="144">
        <v>25</v>
      </c>
      <c r="D24" s="144">
        <v>341</v>
      </c>
      <c r="E24" s="41"/>
      <c r="F24" s="144">
        <v>1333</v>
      </c>
      <c r="G24" s="144">
        <v>438</v>
      </c>
      <c r="H24" s="41"/>
      <c r="I24" s="144">
        <v>1731</v>
      </c>
      <c r="J24" s="144">
        <v>877</v>
      </c>
      <c r="K24" s="144">
        <v>2608</v>
      </c>
      <c r="L24"/>
    </row>
    <row r="25" spans="1:12" ht="12" customHeight="1" x14ac:dyDescent="0.25">
      <c r="A25" s="373">
        <v>1996</v>
      </c>
      <c r="B25" s="144">
        <v>136</v>
      </c>
      <c r="C25" s="144">
        <v>50</v>
      </c>
      <c r="D25" s="144">
        <v>257</v>
      </c>
      <c r="E25" s="41"/>
      <c r="F25" s="144">
        <v>1170</v>
      </c>
      <c r="G25" s="144">
        <v>226</v>
      </c>
      <c r="H25" s="41"/>
      <c r="I25" s="144">
        <v>1388</v>
      </c>
      <c r="J25" s="144">
        <v>426</v>
      </c>
      <c r="K25" s="144">
        <v>1814</v>
      </c>
      <c r="L25"/>
    </row>
    <row r="26" spans="1:12" ht="12" customHeight="1" x14ac:dyDescent="0.25">
      <c r="A26" s="98">
        <v>1997</v>
      </c>
      <c r="B26" s="144">
        <v>106</v>
      </c>
      <c r="C26" s="144">
        <v>50</v>
      </c>
      <c r="D26" s="144">
        <v>263</v>
      </c>
      <c r="E26" s="41"/>
      <c r="F26" s="144">
        <v>890</v>
      </c>
      <c r="G26" s="144">
        <v>198</v>
      </c>
      <c r="H26" s="41"/>
      <c r="I26" s="144">
        <v>1177</v>
      </c>
      <c r="J26" s="144">
        <v>305</v>
      </c>
      <c r="K26" s="144">
        <v>1482</v>
      </c>
      <c r="L26"/>
    </row>
    <row r="27" spans="1:12" ht="12" customHeight="1" x14ac:dyDescent="0.25">
      <c r="A27" s="373">
        <v>1998</v>
      </c>
      <c r="B27" s="144">
        <v>199</v>
      </c>
      <c r="C27" s="144">
        <v>50</v>
      </c>
      <c r="D27" s="144">
        <v>128</v>
      </c>
      <c r="E27" s="41"/>
      <c r="F27" s="144">
        <v>1599</v>
      </c>
      <c r="G27" s="144">
        <v>247</v>
      </c>
      <c r="H27" s="41"/>
      <c r="I27" s="144">
        <v>1829</v>
      </c>
      <c r="J27" s="144">
        <v>369</v>
      </c>
      <c r="K27" s="144">
        <v>2198</v>
      </c>
      <c r="L27"/>
    </row>
    <row r="28" spans="1:12" ht="12" customHeight="1" x14ac:dyDescent="0.25">
      <c r="A28" s="98">
        <v>1999</v>
      </c>
      <c r="B28" s="144">
        <v>368</v>
      </c>
      <c r="C28" s="144">
        <v>50</v>
      </c>
      <c r="D28" s="144">
        <v>238</v>
      </c>
      <c r="E28" s="41"/>
      <c r="F28" s="144">
        <v>713</v>
      </c>
      <c r="G28" s="144">
        <v>596</v>
      </c>
      <c r="H28" s="41"/>
      <c r="I28" s="144">
        <v>818</v>
      </c>
      <c r="J28" s="144">
        <v>1147</v>
      </c>
      <c r="K28" s="144">
        <v>1965</v>
      </c>
      <c r="L28"/>
    </row>
    <row r="29" spans="1:12" ht="12" customHeight="1" x14ac:dyDescent="0.25">
      <c r="A29" s="98">
        <v>2000</v>
      </c>
      <c r="B29" s="144">
        <v>254</v>
      </c>
      <c r="C29" s="144">
        <v>50</v>
      </c>
      <c r="D29" s="144">
        <v>307</v>
      </c>
      <c r="E29" s="41"/>
      <c r="F29" s="144">
        <v>989</v>
      </c>
      <c r="G29" s="144">
        <v>227</v>
      </c>
      <c r="H29" s="41"/>
      <c r="I29" s="144">
        <v>1149</v>
      </c>
      <c r="J29" s="144">
        <v>678</v>
      </c>
      <c r="K29" s="144">
        <v>1827</v>
      </c>
      <c r="L29"/>
    </row>
    <row r="30" spans="1:12" ht="12" customHeight="1" x14ac:dyDescent="0.25">
      <c r="A30" s="98">
        <v>2001</v>
      </c>
      <c r="B30" s="144">
        <v>330</v>
      </c>
      <c r="C30" s="144">
        <v>50</v>
      </c>
      <c r="D30" s="144">
        <v>353</v>
      </c>
      <c r="E30" s="41"/>
      <c r="F30" s="144">
        <v>1225</v>
      </c>
      <c r="G30" s="144">
        <v>973</v>
      </c>
      <c r="H30" s="41"/>
      <c r="I30" s="144">
        <v>1399</v>
      </c>
      <c r="J30" s="144">
        <v>1515</v>
      </c>
      <c r="K30" s="144">
        <v>2914</v>
      </c>
      <c r="L30"/>
    </row>
    <row r="31" spans="1:12" ht="12" customHeight="1" x14ac:dyDescent="0.25">
      <c r="A31" s="98">
        <v>2002</v>
      </c>
      <c r="B31" s="144">
        <v>419</v>
      </c>
      <c r="C31" s="144">
        <v>50</v>
      </c>
      <c r="D31" s="144">
        <v>367</v>
      </c>
      <c r="E31" s="41"/>
      <c r="F31" s="144">
        <v>1002</v>
      </c>
      <c r="G31" s="144">
        <v>836</v>
      </c>
      <c r="H31" s="41"/>
      <c r="I31" s="144">
        <v>1100</v>
      </c>
      <c r="J31" s="144">
        <v>1573</v>
      </c>
      <c r="K31" s="144">
        <v>2673</v>
      </c>
      <c r="L31"/>
    </row>
    <row r="32" spans="1:12" ht="12" customHeight="1" x14ac:dyDescent="0.25">
      <c r="A32" s="98">
        <v>2003</v>
      </c>
      <c r="B32" s="144">
        <v>184</v>
      </c>
      <c r="C32" s="144">
        <v>50</v>
      </c>
      <c r="D32" s="144">
        <v>343</v>
      </c>
      <c r="E32" s="41"/>
      <c r="F32" s="144">
        <v>1219</v>
      </c>
      <c r="G32" s="144">
        <v>1250</v>
      </c>
      <c r="H32" s="41"/>
      <c r="I32" s="144">
        <v>1308</v>
      </c>
      <c r="J32" s="144">
        <v>1738</v>
      </c>
      <c r="K32" s="144">
        <v>3046</v>
      </c>
      <c r="L32"/>
    </row>
    <row r="33" spans="1:12" ht="12" customHeight="1" x14ac:dyDescent="0.25">
      <c r="A33" s="98">
        <v>2004</v>
      </c>
      <c r="B33" s="144">
        <v>217</v>
      </c>
      <c r="C33" s="144">
        <v>50</v>
      </c>
      <c r="D33" s="144">
        <v>341</v>
      </c>
      <c r="E33" s="41"/>
      <c r="F33" s="144">
        <v>1093</v>
      </c>
      <c r="G33" s="144">
        <v>763</v>
      </c>
      <c r="H33" s="41"/>
      <c r="I33" s="144">
        <v>1259</v>
      </c>
      <c r="J33" s="144">
        <v>1195</v>
      </c>
      <c r="K33" s="144">
        <v>2454</v>
      </c>
      <c r="L33"/>
    </row>
    <row r="34" spans="1:12" ht="12" customHeight="1" x14ac:dyDescent="0.25">
      <c r="A34" s="98">
        <v>2005</v>
      </c>
      <c r="B34" s="144">
        <v>332</v>
      </c>
      <c r="C34" s="144">
        <v>3</v>
      </c>
      <c r="D34" s="144">
        <v>479</v>
      </c>
      <c r="E34" s="41"/>
      <c r="F34" s="144">
        <v>876</v>
      </c>
      <c r="G34" s="144">
        <v>801</v>
      </c>
      <c r="H34" s="41"/>
      <c r="I34" s="144">
        <v>1033</v>
      </c>
      <c r="J34" s="144">
        <v>1467</v>
      </c>
      <c r="K34" s="144">
        <v>2500</v>
      </c>
      <c r="L34"/>
    </row>
    <row r="35" spans="1:12" ht="12" customHeight="1" x14ac:dyDescent="0.25">
      <c r="A35" s="98">
        <v>2006</v>
      </c>
      <c r="B35" s="144">
        <v>688</v>
      </c>
      <c r="C35" s="144">
        <v>0</v>
      </c>
      <c r="D35" s="144">
        <v>318</v>
      </c>
      <c r="E35" s="41"/>
      <c r="F35" s="144">
        <v>553</v>
      </c>
      <c r="G35" s="144">
        <v>1032</v>
      </c>
      <c r="H35" s="41"/>
      <c r="I35" s="144">
        <v>604</v>
      </c>
      <c r="J35" s="144">
        <v>1987</v>
      </c>
      <c r="K35" s="144">
        <v>2591</v>
      </c>
      <c r="L35"/>
    </row>
    <row r="36" spans="1:12" ht="12" customHeight="1" x14ac:dyDescent="0.25">
      <c r="A36" s="98">
        <v>2007</v>
      </c>
      <c r="B36" s="144">
        <v>800</v>
      </c>
      <c r="C36" s="144">
        <v>0</v>
      </c>
      <c r="D36" s="144">
        <v>180</v>
      </c>
      <c r="E36" s="41"/>
      <c r="F36" s="144">
        <v>502</v>
      </c>
      <c r="G36" s="144">
        <v>1007</v>
      </c>
      <c r="H36" s="41"/>
      <c r="I36" s="144">
        <v>568</v>
      </c>
      <c r="J36" s="144">
        <v>1921</v>
      </c>
      <c r="K36" s="144">
        <v>2489</v>
      </c>
      <c r="L36"/>
    </row>
    <row r="37" spans="1:12" ht="12" customHeight="1" x14ac:dyDescent="0.25">
      <c r="A37" s="98">
        <v>2008</v>
      </c>
      <c r="B37" s="144">
        <v>993</v>
      </c>
      <c r="C37" s="144">
        <v>40</v>
      </c>
      <c r="D37" s="144">
        <v>223</v>
      </c>
      <c r="E37" s="41"/>
      <c r="F37" s="144">
        <v>949</v>
      </c>
      <c r="G37" s="144">
        <v>796</v>
      </c>
      <c r="H37" s="41"/>
      <c r="I37" s="144">
        <v>1081</v>
      </c>
      <c r="J37" s="144">
        <v>1920</v>
      </c>
      <c r="K37" s="144">
        <f>SUM(I37:J37)</f>
        <v>3001</v>
      </c>
      <c r="L37"/>
    </row>
    <row r="38" spans="1:12" ht="12" customHeight="1" x14ac:dyDescent="0.25">
      <c r="A38" s="98">
        <v>2009</v>
      </c>
      <c r="B38" s="144">
        <v>483</v>
      </c>
      <c r="C38" s="144">
        <v>30</v>
      </c>
      <c r="D38" s="144">
        <v>192</v>
      </c>
      <c r="E38" s="41"/>
      <c r="F38" s="144">
        <v>646</v>
      </c>
      <c r="G38" s="144">
        <v>722</v>
      </c>
      <c r="H38" s="41"/>
      <c r="I38" s="144">
        <v>772</v>
      </c>
      <c r="J38" s="144">
        <v>1301</v>
      </c>
      <c r="K38" s="144">
        <f t="shared" ref="K38:K47" si="0">SUM(I38:J38)</f>
        <v>2073</v>
      </c>
      <c r="L38"/>
    </row>
    <row r="39" spans="1:12" ht="12" customHeight="1" x14ac:dyDescent="0.25">
      <c r="A39" s="98">
        <v>2010</v>
      </c>
      <c r="B39" s="144">
        <v>567</v>
      </c>
      <c r="C39" s="144">
        <v>0</v>
      </c>
      <c r="D39" s="144">
        <v>233</v>
      </c>
      <c r="E39" s="41"/>
      <c r="F39" s="144">
        <v>815</v>
      </c>
      <c r="G39" s="144">
        <v>880</v>
      </c>
      <c r="H39" s="41"/>
      <c r="I39" s="144">
        <v>941</v>
      </c>
      <c r="J39" s="144">
        <v>1554</v>
      </c>
      <c r="K39" s="144">
        <f t="shared" si="0"/>
        <v>2495</v>
      </c>
      <c r="L39"/>
    </row>
    <row r="40" spans="1:12" ht="12" customHeight="1" x14ac:dyDescent="0.25">
      <c r="A40" s="98">
        <v>2011</v>
      </c>
      <c r="B40" s="144">
        <v>599</v>
      </c>
      <c r="C40" s="144">
        <v>41</v>
      </c>
      <c r="D40" s="144">
        <v>659</v>
      </c>
      <c r="E40" s="41"/>
      <c r="F40" s="144">
        <v>587</v>
      </c>
      <c r="G40" s="144">
        <v>696</v>
      </c>
      <c r="H40" s="41"/>
      <c r="I40" s="144">
        <v>823</v>
      </c>
      <c r="J40" s="144">
        <v>1759</v>
      </c>
      <c r="K40" s="144">
        <f t="shared" si="0"/>
        <v>2582</v>
      </c>
      <c r="L40"/>
    </row>
    <row r="41" spans="1:12" ht="12" customHeight="1" x14ac:dyDescent="0.25">
      <c r="A41" s="98">
        <v>2012</v>
      </c>
      <c r="B41" s="144">
        <v>880</v>
      </c>
      <c r="C41" s="144">
        <v>20</v>
      </c>
      <c r="D41" s="144">
        <v>640</v>
      </c>
      <c r="E41" s="41"/>
      <c r="F41" s="144">
        <v>785</v>
      </c>
      <c r="G41" s="144">
        <v>437</v>
      </c>
      <c r="H41" s="41"/>
      <c r="I41" s="144">
        <v>881</v>
      </c>
      <c r="J41" s="144">
        <v>1881</v>
      </c>
      <c r="K41" s="144">
        <f t="shared" si="0"/>
        <v>2762</v>
      </c>
      <c r="L41"/>
    </row>
    <row r="42" spans="1:12" ht="12" customHeight="1" x14ac:dyDescent="0.25">
      <c r="A42" s="98">
        <v>2013</v>
      </c>
      <c r="B42" s="144">
        <v>1204</v>
      </c>
      <c r="C42" s="144">
        <v>0</v>
      </c>
      <c r="D42" s="144">
        <v>803</v>
      </c>
      <c r="E42" s="41"/>
      <c r="F42" s="144">
        <v>968</v>
      </c>
      <c r="G42" s="144">
        <v>528</v>
      </c>
      <c r="H42" s="41"/>
      <c r="I42" s="144">
        <v>1123</v>
      </c>
      <c r="J42" s="144">
        <v>2380</v>
      </c>
      <c r="K42" s="144">
        <f t="shared" si="0"/>
        <v>3503</v>
      </c>
      <c r="L42"/>
    </row>
    <row r="43" spans="1:12" ht="12" customHeight="1" x14ac:dyDescent="0.25">
      <c r="A43" s="98">
        <v>2014</v>
      </c>
      <c r="B43" s="144">
        <v>714</v>
      </c>
      <c r="C43" s="144">
        <v>0</v>
      </c>
      <c r="D43" s="144">
        <v>481</v>
      </c>
      <c r="E43" s="41"/>
      <c r="F43" s="144">
        <v>625</v>
      </c>
      <c r="G43" s="144">
        <v>342</v>
      </c>
      <c r="H43" s="41"/>
      <c r="I43" s="144">
        <v>832</v>
      </c>
      <c r="J43" s="144">
        <v>1330</v>
      </c>
      <c r="K43" s="144">
        <f t="shared" si="0"/>
        <v>2162</v>
      </c>
      <c r="L43"/>
    </row>
    <row r="44" spans="1:12" ht="12" customHeight="1" x14ac:dyDescent="0.25">
      <c r="A44" s="98">
        <v>2015</v>
      </c>
      <c r="B44" s="144">
        <v>1075</v>
      </c>
      <c r="C44" s="144">
        <v>0</v>
      </c>
      <c r="D44" s="144">
        <v>556</v>
      </c>
      <c r="E44" s="41"/>
      <c r="F44" s="144">
        <v>783</v>
      </c>
      <c r="G44" s="144">
        <v>505</v>
      </c>
      <c r="H44" s="41"/>
      <c r="I44" s="144">
        <v>995</v>
      </c>
      <c r="J44" s="144">
        <v>1924</v>
      </c>
      <c r="K44" s="144">
        <f t="shared" si="0"/>
        <v>2919</v>
      </c>
      <c r="L44"/>
    </row>
    <row r="45" spans="1:12" ht="12" customHeight="1" x14ac:dyDescent="0.25">
      <c r="A45" s="98">
        <v>2016</v>
      </c>
      <c r="B45" s="144">
        <v>1374</v>
      </c>
      <c r="C45" s="144">
        <v>15</v>
      </c>
      <c r="D45" s="144">
        <v>480</v>
      </c>
      <c r="E45" s="41"/>
      <c r="F45" s="144">
        <v>871</v>
      </c>
      <c r="G45" s="144">
        <v>745</v>
      </c>
      <c r="H45" s="41"/>
      <c r="I45" s="144">
        <v>1142</v>
      </c>
      <c r="J45" s="144">
        <v>2343</v>
      </c>
      <c r="K45" s="144">
        <f t="shared" si="0"/>
        <v>3485</v>
      </c>
      <c r="L45"/>
    </row>
    <row r="46" spans="1:12" ht="12.75" customHeight="1" x14ac:dyDescent="0.25">
      <c r="A46" s="98">
        <v>2017</v>
      </c>
      <c r="B46" s="144">
        <v>1239</v>
      </c>
      <c r="C46" s="144">
        <v>60</v>
      </c>
      <c r="D46" s="144">
        <v>929</v>
      </c>
      <c r="E46" s="41"/>
      <c r="F46" s="144">
        <v>1097</v>
      </c>
      <c r="G46" s="144">
        <v>521</v>
      </c>
      <c r="H46" s="41"/>
      <c r="I46" s="144">
        <v>1362</v>
      </c>
      <c r="J46" s="144">
        <v>2484</v>
      </c>
      <c r="K46" s="144">
        <f t="shared" si="0"/>
        <v>3846</v>
      </c>
      <c r="L46"/>
    </row>
    <row r="47" spans="1:12" ht="12" customHeight="1" x14ac:dyDescent="0.25">
      <c r="A47" s="98">
        <v>2018</v>
      </c>
      <c r="B47" s="144">
        <v>1426</v>
      </c>
      <c r="C47" s="144">
        <v>10</v>
      </c>
      <c r="D47" s="144">
        <v>820</v>
      </c>
      <c r="E47" s="41"/>
      <c r="F47" s="144">
        <v>990</v>
      </c>
      <c r="G47" s="144">
        <v>602</v>
      </c>
      <c r="H47" s="41"/>
      <c r="I47" s="144">
        <v>1203</v>
      </c>
      <c r="J47" s="144">
        <v>2645</v>
      </c>
      <c r="K47" s="144">
        <f t="shared" si="0"/>
        <v>3848</v>
      </c>
      <c r="L47"/>
    </row>
    <row r="48" spans="1:12" ht="12" customHeight="1" x14ac:dyDescent="0.25">
      <c r="A48" s="98">
        <v>2019</v>
      </c>
      <c r="B48" s="144">
        <v>1671</v>
      </c>
      <c r="C48" s="144">
        <v>35</v>
      </c>
      <c r="D48" s="144">
        <v>405</v>
      </c>
      <c r="E48" s="41"/>
      <c r="F48" s="144">
        <v>1442</v>
      </c>
      <c r="G48" s="144">
        <v>823</v>
      </c>
      <c r="H48" s="41"/>
      <c r="I48" s="144">
        <v>1590</v>
      </c>
      <c r="J48" s="144">
        <v>2786</v>
      </c>
      <c r="K48" s="144">
        <v>4376</v>
      </c>
      <c r="L48"/>
    </row>
    <row r="49" spans="1:12" ht="12" customHeight="1" x14ac:dyDescent="0.25">
      <c r="A49" s="98">
        <v>2020</v>
      </c>
      <c r="B49" s="144">
        <v>801</v>
      </c>
      <c r="C49" s="144">
        <v>0</v>
      </c>
      <c r="D49" s="144">
        <v>491</v>
      </c>
      <c r="E49" s="41"/>
      <c r="F49" s="144">
        <v>942</v>
      </c>
      <c r="G49" s="144">
        <v>742</v>
      </c>
      <c r="H49" s="41"/>
      <c r="I49" s="144">
        <v>1082</v>
      </c>
      <c r="J49" s="144">
        <v>1894</v>
      </c>
      <c r="K49" s="144">
        <v>2976</v>
      </c>
      <c r="L49"/>
    </row>
    <row r="50" spans="1:12" ht="12" customHeight="1" x14ac:dyDescent="0.25">
      <c r="A50" s="98">
        <v>2021</v>
      </c>
      <c r="B50" s="144">
        <v>695</v>
      </c>
      <c r="C50" s="144">
        <v>10</v>
      </c>
      <c r="D50" s="144">
        <v>367</v>
      </c>
      <c r="E50" s="41"/>
      <c r="F50" s="144">
        <v>1082</v>
      </c>
      <c r="G50" s="144">
        <v>813</v>
      </c>
      <c r="H50" s="41"/>
      <c r="I50" s="144">
        <v>1156</v>
      </c>
      <c r="J50" s="144">
        <v>1811</v>
      </c>
      <c r="K50" s="144">
        <v>2967</v>
      </c>
      <c r="L50"/>
    </row>
    <row r="51" spans="1:12" ht="12" customHeight="1" x14ac:dyDescent="0.25">
      <c r="A51" s="831" t="s">
        <v>1181</v>
      </c>
      <c r="B51" s="144">
        <v>1236</v>
      </c>
      <c r="C51" s="144">
        <v>10</v>
      </c>
      <c r="D51" s="144">
        <v>762</v>
      </c>
      <c r="E51" s="41"/>
      <c r="F51" s="144">
        <v>1574</v>
      </c>
      <c r="G51" s="144">
        <v>776</v>
      </c>
      <c r="H51" s="41"/>
      <c r="I51" s="144">
        <v>1791</v>
      </c>
      <c r="J51" s="144">
        <v>2567</v>
      </c>
      <c r="K51" s="144">
        <v>4358</v>
      </c>
      <c r="L51"/>
    </row>
    <row r="52" spans="1:12" ht="12" customHeight="1" x14ac:dyDescent="0.25">
      <c r="A52" s="98">
        <v>2023</v>
      </c>
      <c r="B52" s="144">
        <v>829</v>
      </c>
      <c r="C52" s="144">
        <v>13</v>
      </c>
      <c r="D52" s="144">
        <v>180</v>
      </c>
      <c r="E52" s="41"/>
      <c r="F52" s="144">
        <v>2087</v>
      </c>
      <c r="G52" s="144">
        <v>749</v>
      </c>
      <c r="H52" s="41"/>
      <c r="I52" s="144">
        <v>2266</v>
      </c>
      <c r="J52" s="144">
        <v>1592</v>
      </c>
      <c r="K52" s="144">
        <v>3858</v>
      </c>
      <c r="L52"/>
    </row>
    <row r="53" spans="1:12" ht="12" customHeight="1" x14ac:dyDescent="0.25">
      <c r="A53" s="98" t="s">
        <v>1200</v>
      </c>
      <c r="B53" s="144">
        <v>903</v>
      </c>
      <c r="C53" s="144">
        <v>10</v>
      </c>
      <c r="D53" s="144">
        <v>436</v>
      </c>
      <c r="E53" s="41"/>
      <c r="F53" s="144">
        <v>1275</v>
      </c>
      <c r="G53" s="144">
        <v>1624</v>
      </c>
      <c r="H53" s="41"/>
      <c r="I53" s="144">
        <v>1428</v>
      </c>
      <c r="J53" s="144">
        <v>2789</v>
      </c>
      <c r="K53" s="144">
        <v>4217</v>
      </c>
      <c r="L53"/>
    </row>
    <row r="54" spans="1:12" ht="12" customHeight="1" x14ac:dyDescent="0.25">
      <c r="A54" s="25" t="s">
        <v>216</v>
      </c>
      <c r="B54" s="43"/>
      <c r="C54" s="43"/>
      <c r="D54" s="43"/>
      <c r="E54" s="43"/>
      <c r="F54" s="87" t="s">
        <v>700</v>
      </c>
      <c r="G54" s="43"/>
      <c r="H54" s="43"/>
      <c r="I54" s="43"/>
      <c r="J54" s="43"/>
      <c r="K54" s="43"/>
      <c r="L54"/>
    </row>
    <row r="55" spans="1:12" ht="12" customHeight="1" x14ac:dyDescent="0.2">
      <c r="A55" s="1016" t="s">
        <v>1101</v>
      </c>
      <c r="B55" s="1016"/>
      <c r="C55" s="1016"/>
      <c r="D55" s="1016"/>
      <c r="E55" s="1016"/>
      <c r="F55" s="1016"/>
      <c r="G55" s="1016"/>
      <c r="H55" s="1016"/>
      <c r="I55" s="1016"/>
      <c r="J55" s="1016"/>
      <c r="K55" s="1016"/>
    </row>
    <row r="56" spans="1:12" ht="12" customHeight="1" x14ac:dyDescent="0.2">
      <c r="A56" s="996"/>
      <c r="B56" s="996"/>
      <c r="C56" s="996"/>
      <c r="D56" s="996"/>
      <c r="E56" s="996"/>
      <c r="F56" s="996"/>
      <c r="G56" s="996"/>
      <c r="H56" s="996"/>
      <c r="I56" s="996"/>
      <c r="J56" s="996"/>
      <c r="K56" s="996"/>
    </row>
    <row r="57" spans="1:12" ht="12" customHeight="1" x14ac:dyDescent="0.2">
      <c r="A57" s="1000" t="s">
        <v>156</v>
      </c>
      <c r="B57" s="1000"/>
      <c r="C57" s="1000"/>
      <c r="D57" s="1000"/>
      <c r="E57" s="1000"/>
      <c r="F57" s="1000"/>
      <c r="G57" s="1000"/>
      <c r="H57" s="1000"/>
      <c r="I57" s="1000"/>
      <c r="J57" s="1000"/>
      <c r="K57" s="1000"/>
    </row>
    <row r="58" spans="1:12" ht="12" customHeight="1" x14ac:dyDescent="0.2">
      <c r="A58" s="1000" t="s">
        <v>292</v>
      </c>
      <c r="B58" s="1000"/>
      <c r="C58" s="1000"/>
      <c r="D58" s="1000"/>
      <c r="E58" s="1000"/>
      <c r="F58" s="1000"/>
      <c r="G58" s="1000"/>
      <c r="H58" s="1000"/>
      <c r="I58" s="1000"/>
      <c r="J58" s="1000"/>
      <c r="K58" s="1000"/>
    </row>
    <row r="59" spans="1:12" ht="12" customHeight="1" x14ac:dyDescent="0.2">
      <c r="A59" s="1000" t="s">
        <v>130</v>
      </c>
      <c r="B59" s="1000"/>
      <c r="C59" s="1000"/>
      <c r="D59" s="1000"/>
      <c r="E59" s="1000"/>
      <c r="F59" s="1000"/>
      <c r="G59" s="1000"/>
      <c r="H59" s="1000"/>
      <c r="I59" s="1000"/>
      <c r="J59" s="1000"/>
      <c r="K59" s="1000"/>
    </row>
    <row r="60" spans="1:12" ht="12" customHeight="1" x14ac:dyDescent="0.2">
      <c r="A60" s="1000" t="s">
        <v>180</v>
      </c>
      <c r="B60" s="1000"/>
      <c r="C60" s="1000"/>
      <c r="D60" s="1000"/>
      <c r="E60" s="1000"/>
      <c r="F60" s="1000"/>
      <c r="G60" s="1000"/>
      <c r="H60" s="1000"/>
      <c r="I60" s="1000"/>
      <c r="J60" s="1000"/>
      <c r="K60" s="1000"/>
    </row>
    <row r="61" spans="1:12" ht="12" customHeight="1" x14ac:dyDescent="0.2">
      <c r="A61" s="1000" t="s">
        <v>701</v>
      </c>
      <c r="B61" s="1000"/>
      <c r="C61" s="1000"/>
      <c r="D61" s="1000"/>
      <c r="E61" s="1000"/>
      <c r="F61" s="1000"/>
      <c r="G61" s="1000"/>
      <c r="H61" s="1000"/>
      <c r="I61" s="1000"/>
      <c r="J61" s="1000"/>
      <c r="K61" s="1000"/>
    </row>
    <row r="62" spans="1:12" ht="12" customHeight="1" x14ac:dyDescent="0.2">
      <c r="A62" s="1000"/>
      <c r="B62" s="1000"/>
      <c r="C62" s="1000"/>
      <c r="D62" s="1000"/>
      <c r="E62" s="1000"/>
      <c r="F62" s="1000"/>
      <c r="G62" s="1000"/>
      <c r="H62" s="1000"/>
      <c r="I62" s="1000"/>
      <c r="J62" s="1000"/>
      <c r="K62" s="1000"/>
    </row>
    <row r="65" spans="1:12" s="315" customFormat="1" ht="12" customHeight="1" x14ac:dyDescent="0.2">
      <c r="A65" s="274"/>
      <c r="B65" s="275"/>
      <c r="C65" s="275"/>
      <c r="D65" s="275"/>
      <c r="E65" s="275"/>
      <c r="F65" s="275"/>
      <c r="G65" s="275"/>
      <c r="H65" s="275"/>
      <c r="I65" s="275"/>
      <c r="J65" s="275"/>
      <c r="K65" s="275"/>
      <c r="L65" s="275"/>
    </row>
    <row r="78" spans="1:12" ht="12" customHeight="1" x14ac:dyDescent="0.2">
      <c r="A78" s="1023" t="s">
        <v>290</v>
      </c>
      <c r="B78" s="1023"/>
      <c r="C78" s="1023"/>
      <c r="D78" s="1023"/>
      <c r="E78" s="1023"/>
      <c r="F78" s="1023"/>
      <c r="G78" s="1023"/>
      <c r="H78" s="1023"/>
      <c r="I78" s="1023"/>
      <c r="J78" s="1023"/>
      <c r="K78" s="1023"/>
    </row>
    <row r="79" spans="1:12" ht="12" customHeight="1" x14ac:dyDescent="0.2">
      <c r="A79" s="401"/>
      <c r="B79" s="1035" t="s">
        <v>166</v>
      </c>
      <c r="C79" s="1035"/>
      <c r="D79" s="1035"/>
      <c r="E79" s="396"/>
      <c r="F79" s="316"/>
      <c r="G79" s="316"/>
      <c r="H79" s="396"/>
      <c r="I79" s="316"/>
      <c r="J79" s="316"/>
      <c r="K79" s="316"/>
    </row>
    <row r="80" spans="1:12" ht="12" customHeight="1" x14ac:dyDescent="0.2">
      <c r="A80" s="1009" t="s">
        <v>171</v>
      </c>
      <c r="B80" s="392"/>
      <c r="C80" s="1031" t="s">
        <v>154</v>
      </c>
      <c r="D80" s="392"/>
      <c r="E80" s="4"/>
      <c r="F80" s="1109" t="s">
        <v>35</v>
      </c>
      <c r="G80" s="1109"/>
      <c r="H80" s="4"/>
      <c r="I80" s="1109" t="s">
        <v>161</v>
      </c>
      <c r="J80" s="1109"/>
      <c r="K80" s="1109"/>
    </row>
    <row r="81" spans="1:11" ht="12" customHeight="1" x14ac:dyDescent="0.2">
      <c r="A81" s="1029"/>
      <c r="B81" s="388" t="s">
        <v>95</v>
      </c>
      <c r="C81" s="1032"/>
      <c r="D81" s="388" t="s">
        <v>118</v>
      </c>
      <c r="E81" s="388"/>
      <c r="F81" s="388" t="s">
        <v>97</v>
      </c>
      <c r="G81" s="388" t="s">
        <v>131</v>
      </c>
      <c r="H81" s="388"/>
      <c r="I81" s="388" t="s">
        <v>97</v>
      </c>
      <c r="J81" s="388" t="s">
        <v>39</v>
      </c>
      <c r="K81" s="388" t="s">
        <v>209</v>
      </c>
    </row>
    <row r="82" spans="1:11" ht="12" customHeight="1" x14ac:dyDescent="0.2">
      <c r="A82" s="90" t="s">
        <v>178</v>
      </c>
      <c r="B82" s="144">
        <f>AVERAGE(B10:B14)</f>
        <v>700</v>
      </c>
      <c r="C82" s="144">
        <f>AVERAGE(C10:C14)</f>
        <v>20</v>
      </c>
      <c r="D82" s="144">
        <f>AVERAGE(D10:D14)</f>
        <v>48</v>
      </c>
      <c r="E82" s="41"/>
      <c r="F82" s="144">
        <f>AVERAGE(F10:F14)</f>
        <v>731.4</v>
      </c>
      <c r="G82" s="144">
        <f>AVERAGE(G10:G14)</f>
        <v>260</v>
      </c>
      <c r="H82" s="41"/>
      <c r="I82" s="144" t="s">
        <v>185</v>
      </c>
      <c r="J82" s="144" t="s">
        <v>185</v>
      </c>
      <c r="K82" s="144">
        <f>AVERAGE(K10:K14)</f>
        <v>1163.5999999999999</v>
      </c>
    </row>
    <row r="83" spans="1:11" ht="12" customHeight="1" x14ac:dyDescent="0.2">
      <c r="A83" s="90" t="s">
        <v>179</v>
      </c>
      <c r="B83" s="144">
        <f>AVERAGE(B15:B19)</f>
        <v>1630.6</v>
      </c>
      <c r="C83" s="144">
        <f>AVERAGE(C15:C19)</f>
        <v>22</v>
      </c>
      <c r="D83" s="144">
        <f>AVERAGE(D15:D19)</f>
        <v>258</v>
      </c>
      <c r="E83" s="41"/>
      <c r="F83" s="144">
        <f>AVERAGE(F15:F19)</f>
        <v>1601.6</v>
      </c>
      <c r="G83" s="144">
        <f>AVERAGE(G15:G19)</f>
        <v>1003.4</v>
      </c>
      <c r="H83" s="41"/>
      <c r="I83" s="144">
        <f>AVERAGE(I15:I19)</f>
        <v>3085</v>
      </c>
      <c r="J83" s="144">
        <f>AVERAGE(J15:J19)</f>
        <v>2502.6666666666665</v>
      </c>
      <c r="K83" s="144">
        <f>AVERAGE(K15:K19)</f>
        <v>4341.3999999999996</v>
      </c>
    </row>
    <row r="84" spans="1:11" ht="12" customHeight="1" x14ac:dyDescent="0.2">
      <c r="A84" s="90" t="s">
        <v>237</v>
      </c>
      <c r="B84" s="144">
        <f>AVERAGE(B20:B24)</f>
        <v>893.2</v>
      </c>
      <c r="C84" s="144">
        <f t="shared" ref="C84:K84" si="1">AVERAGE(C20:C24)</f>
        <v>25</v>
      </c>
      <c r="D84" s="144">
        <f t="shared" si="1"/>
        <v>292.60000000000002</v>
      </c>
      <c r="E84" s="144"/>
      <c r="F84" s="144">
        <f t="shared" si="1"/>
        <v>1159.2</v>
      </c>
      <c r="G84" s="144">
        <f t="shared" si="1"/>
        <v>832.4</v>
      </c>
      <c r="H84" s="144"/>
      <c r="I84" s="144">
        <f t="shared" si="1"/>
        <v>1444</v>
      </c>
      <c r="J84" s="144">
        <f t="shared" si="1"/>
        <v>1758.4</v>
      </c>
      <c r="K84" s="144">
        <f t="shared" si="1"/>
        <v>3202.4</v>
      </c>
    </row>
    <row r="85" spans="1:11" ht="12" customHeight="1" x14ac:dyDescent="0.2">
      <c r="A85" s="373" t="s">
        <v>375</v>
      </c>
      <c r="B85" s="144">
        <f>AVERAGE(B25:B29)</f>
        <v>212.6</v>
      </c>
      <c r="C85" s="144">
        <f t="shared" ref="C85:K85" si="2">AVERAGE(C25:C29)</f>
        <v>50</v>
      </c>
      <c r="D85" s="144">
        <f t="shared" si="2"/>
        <v>238.6</v>
      </c>
      <c r="E85" s="144"/>
      <c r="F85" s="144">
        <f t="shared" si="2"/>
        <v>1072.2</v>
      </c>
      <c r="G85" s="144">
        <f t="shared" si="2"/>
        <v>298.8</v>
      </c>
      <c r="H85" s="144"/>
      <c r="I85" s="144">
        <f t="shared" si="2"/>
        <v>1272.2</v>
      </c>
      <c r="J85" s="144">
        <f t="shared" si="2"/>
        <v>585</v>
      </c>
      <c r="K85" s="144">
        <f t="shared" si="2"/>
        <v>1857.2</v>
      </c>
    </row>
    <row r="86" spans="1:11" ht="12" customHeight="1" x14ac:dyDescent="0.2">
      <c r="A86" s="98" t="s">
        <v>424</v>
      </c>
      <c r="B86" s="144">
        <f>AVERAGE(B30:B34)</f>
        <v>296.39999999999998</v>
      </c>
      <c r="C86" s="144">
        <f t="shared" ref="C86:K86" si="3">AVERAGE(C30:C34)</f>
        <v>40.6</v>
      </c>
      <c r="D86" s="144">
        <f t="shared" si="3"/>
        <v>376.6</v>
      </c>
      <c r="E86" s="144"/>
      <c r="F86" s="144">
        <f t="shared" si="3"/>
        <v>1083</v>
      </c>
      <c r="G86" s="144">
        <f t="shared" si="3"/>
        <v>924.6</v>
      </c>
      <c r="H86" s="144"/>
      <c r="I86" s="144">
        <f t="shared" si="3"/>
        <v>1219.8</v>
      </c>
      <c r="J86" s="144">
        <f t="shared" si="3"/>
        <v>1497.6</v>
      </c>
      <c r="K86" s="144">
        <f t="shared" si="3"/>
        <v>2717.4</v>
      </c>
    </row>
    <row r="87" spans="1:11" ht="12" customHeight="1" x14ac:dyDescent="0.2">
      <c r="A87" s="98" t="s">
        <v>719</v>
      </c>
      <c r="B87" s="144">
        <f>AVERAGE(B35:B39)</f>
        <v>706.2</v>
      </c>
      <c r="C87" s="144">
        <f t="shared" ref="C87:K87" si="4">AVERAGE(C35:C39)</f>
        <v>14</v>
      </c>
      <c r="D87" s="144">
        <f t="shared" si="4"/>
        <v>229.2</v>
      </c>
      <c r="E87" s="144"/>
      <c r="F87" s="144">
        <f t="shared" si="4"/>
        <v>693</v>
      </c>
      <c r="G87" s="144">
        <f t="shared" si="4"/>
        <v>887.4</v>
      </c>
      <c r="H87" s="144"/>
      <c r="I87" s="144">
        <f t="shared" si="4"/>
        <v>793.2</v>
      </c>
      <c r="J87" s="144">
        <f t="shared" si="4"/>
        <v>1736.6</v>
      </c>
      <c r="K87" s="144">
        <f t="shared" si="4"/>
        <v>2529.8000000000002</v>
      </c>
    </row>
    <row r="88" spans="1:11" ht="12" customHeight="1" x14ac:dyDescent="0.2">
      <c r="A88" s="98">
        <v>2011</v>
      </c>
      <c r="B88" s="144">
        <f t="shared" ref="B88:D99" si="5">B40</f>
        <v>599</v>
      </c>
      <c r="C88" s="144">
        <f t="shared" si="5"/>
        <v>41</v>
      </c>
      <c r="D88" s="144">
        <f t="shared" si="5"/>
        <v>659</v>
      </c>
      <c r="E88" s="41"/>
      <c r="F88" s="144">
        <f t="shared" ref="F88:G99" si="6">F40</f>
        <v>587</v>
      </c>
      <c r="G88" s="144">
        <f t="shared" si="6"/>
        <v>696</v>
      </c>
      <c r="H88" s="41"/>
      <c r="I88" s="144">
        <f t="shared" ref="I88:K99" si="7">I40</f>
        <v>823</v>
      </c>
      <c r="J88" s="144">
        <f t="shared" si="7"/>
        <v>1759</v>
      </c>
      <c r="K88" s="144">
        <f t="shared" si="7"/>
        <v>2582</v>
      </c>
    </row>
    <row r="89" spans="1:11" ht="12" customHeight="1" x14ac:dyDescent="0.2">
      <c r="A89" s="98">
        <v>2012</v>
      </c>
      <c r="B89" s="144">
        <f t="shared" si="5"/>
        <v>880</v>
      </c>
      <c r="C89" s="144">
        <f t="shared" si="5"/>
        <v>20</v>
      </c>
      <c r="D89" s="144">
        <f t="shared" si="5"/>
        <v>640</v>
      </c>
      <c r="E89" s="41"/>
      <c r="F89" s="144">
        <f t="shared" si="6"/>
        <v>785</v>
      </c>
      <c r="G89" s="144">
        <f t="shared" si="6"/>
        <v>437</v>
      </c>
      <c r="H89" s="41"/>
      <c r="I89" s="144">
        <f t="shared" si="7"/>
        <v>881</v>
      </c>
      <c r="J89" s="144">
        <f t="shared" si="7"/>
        <v>1881</v>
      </c>
      <c r="K89" s="144">
        <f t="shared" si="7"/>
        <v>2762</v>
      </c>
    </row>
    <row r="90" spans="1:11" ht="12" customHeight="1" x14ac:dyDescent="0.2">
      <c r="A90" s="98">
        <v>2013</v>
      </c>
      <c r="B90" s="144">
        <f t="shared" si="5"/>
        <v>1204</v>
      </c>
      <c r="C90" s="144">
        <f t="shared" si="5"/>
        <v>0</v>
      </c>
      <c r="D90" s="144">
        <f t="shared" si="5"/>
        <v>803</v>
      </c>
      <c r="E90" s="41"/>
      <c r="F90" s="144">
        <f t="shared" si="6"/>
        <v>968</v>
      </c>
      <c r="G90" s="144">
        <f t="shared" si="6"/>
        <v>528</v>
      </c>
      <c r="H90" s="41"/>
      <c r="I90" s="144">
        <f t="shared" si="7"/>
        <v>1123</v>
      </c>
      <c r="J90" s="144">
        <f t="shared" si="7"/>
        <v>2380</v>
      </c>
      <c r="K90" s="144">
        <f t="shared" si="7"/>
        <v>3503</v>
      </c>
    </row>
    <row r="91" spans="1:11" ht="12" customHeight="1" x14ac:dyDescent="0.2">
      <c r="A91" s="98">
        <v>2014</v>
      </c>
      <c r="B91" s="144">
        <f t="shared" si="5"/>
        <v>714</v>
      </c>
      <c r="C91" s="144">
        <f t="shared" si="5"/>
        <v>0</v>
      </c>
      <c r="D91" s="144">
        <f t="shared" si="5"/>
        <v>481</v>
      </c>
      <c r="E91" s="41"/>
      <c r="F91" s="144">
        <f t="shared" si="6"/>
        <v>625</v>
      </c>
      <c r="G91" s="144">
        <f t="shared" si="6"/>
        <v>342</v>
      </c>
      <c r="H91" s="41"/>
      <c r="I91" s="144">
        <f t="shared" si="7"/>
        <v>832</v>
      </c>
      <c r="J91" s="144">
        <f t="shared" si="7"/>
        <v>1330</v>
      </c>
      <c r="K91" s="144">
        <f t="shared" si="7"/>
        <v>2162</v>
      </c>
    </row>
    <row r="92" spans="1:11" ht="12" customHeight="1" x14ac:dyDescent="0.2">
      <c r="A92" s="98">
        <v>2015</v>
      </c>
      <c r="B92" s="144">
        <f t="shared" si="5"/>
        <v>1075</v>
      </c>
      <c r="C92" s="144">
        <f t="shared" si="5"/>
        <v>0</v>
      </c>
      <c r="D92" s="144">
        <f t="shared" si="5"/>
        <v>556</v>
      </c>
      <c r="E92" s="41"/>
      <c r="F92" s="144">
        <f t="shared" si="6"/>
        <v>783</v>
      </c>
      <c r="G92" s="144">
        <f t="shared" si="6"/>
        <v>505</v>
      </c>
      <c r="H92" s="41"/>
      <c r="I92" s="144">
        <f t="shared" si="7"/>
        <v>995</v>
      </c>
      <c r="J92" s="144">
        <f t="shared" si="7"/>
        <v>1924</v>
      </c>
      <c r="K92" s="144">
        <f t="shared" si="7"/>
        <v>2919</v>
      </c>
    </row>
    <row r="93" spans="1:11" ht="12" customHeight="1" x14ac:dyDescent="0.2">
      <c r="A93" s="98">
        <v>2016</v>
      </c>
      <c r="B93" s="144">
        <f t="shared" si="5"/>
        <v>1374</v>
      </c>
      <c r="C93" s="144">
        <f t="shared" si="5"/>
        <v>15</v>
      </c>
      <c r="D93" s="144">
        <f t="shared" si="5"/>
        <v>480</v>
      </c>
      <c r="E93" s="41"/>
      <c r="F93" s="144">
        <f t="shared" si="6"/>
        <v>871</v>
      </c>
      <c r="G93" s="144">
        <f t="shared" si="6"/>
        <v>745</v>
      </c>
      <c r="H93" s="41"/>
      <c r="I93" s="144">
        <f t="shared" si="7"/>
        <v>1142</v>
      </c>
      <c r="J93" s="144">
        <f t="shared" si="7"/>
        <v>2343</v>
      </c>
      <c r="K93" s="144">
        <f t="shared" si="7"/>
        <v>3485</v>
      </c>
    </row>
    <row r="94" spans="1:11" ht="12" customHeight="1" x14ac:dyDescent="0.2">
      <c r="A94" s="98">
        <v>2017</v>
      </c>
      <c r="B94" s="144">
        <f t="shared" si="5"/>
        <v>1239</v>
      </c>
      <c r="C94" s="144">
        <f t="shared" si="5"/>
        <v>60</v>
      </c>
      <c r="D94" s="144">
        <f t="shared" si="5"/>
        <v>929</v>
      </c>
      <c r="E94" s="41"/>
      <c r="F94" s="144">
        <f t="shared" si="6"/>
        <v>1097</v>
      </c>
      <c r="G94" s="144">
        <f t="shared" si="6"/>
        <v>521</v>
      </c>
      <c r="H94" s="41"/>
      <c r="I94" s="144">
        <f t="shared" si="7"/>
        <v>1362</v>
      </c>
      <c r="J94" s="144">
        <f t="shared" si="7"/>
        <v>2484</v>
      </c>
      <c r="K94" s="144">
        <f t="shared" si="7"/>
        <v>3846</v>
      </c>
    </row>
    <row r="95" spans="1:11" ht="12" customHeight="1" x14ac:dyDescent="0.2">
      <c r="A95" s="98">
        <v>2018</v>
      </c>
      <c r="B95" s="144">
        <f t="shared" si="5"/>
        <v>1426</v>
      </c>
      <c r="C95" s="144">
        <f t="shared" si="5"/>
        <v>10</v>
      </c>
      <c r="D95" s="144">
        <f t="shared" si="5"/>
        <v>820</v>
      </c>
      <c r="E95" s="41"/>
      <c r="F95" s="144">
        <f t="shared" si="6"/>
        <v>990</v>
      </c>
      <c r="G95" s="144">
        <f t="shared" si="6"/>
        <v>602</v>
      </c>
      <c r="H95" s="41"/>
      <c r="I95" s="144">
        <f t="shared" si="7"/>
        <v>1203</v>
      </c>
      <c r="J95" s="144">
        <f t="shared" si="7"/>
        <v>2645</v>
      </c>
      <c r="K95" s="144">
        <f t="shared" si="7"/>
        <v>3848</v>
      </c>
    </row>
    <row r="96" spans="1:11" ht="12" customHeight="1" x14ac:dyDescent="0.2">
      <c r="A96" s="98">
        <v>2019</v>
      </c>
      <c r="B96" s="144">
        <f t="shared" si="5"/>
        <v>1671</v>
      </c>
      <c r="C96" s="144">
        <f t="shared" si="5"/>
        <v>35</v>
      </c>
      <c r="D96" s="144">
        <f t="shared" si="5"/>
        <v>405</v>
      </c>
      <c r="E96" s="41"/>
      <c r="F96" s="144">
        <f t="shared" si="6"/>
        <v>1442</v>
      </c>
      <c r="G96" s="144">
        <f t="shared" si="6"/>
        <v>823</v>
      </c>
      <c r="H96" s="41"/>
      <c r="I96" s="144">
        <f t="shared" si="7"/>
        <v>1590</v>
      </c>
      <c r="J96" s="144">
        <f t="shared" si="7"/>
        <v>2786</v>
      </c>
      <c r="K96" s="144">
        <f t="shared" si="7"/>
        <v>4376</v>
      </c>
    </row>
    <row r="97" spans="1:11" ht="12" customHeight="1" x14ac:dyDescent="0.2">
      <c r="A97" s="98">
        <v>2020</v>
      </c>
      <c r="B97" s="144">
        <f t="shared" si="5"/>
        <v>801</v>
      </c>
      <c r="C97" s="144">
        <f t="shared" si="5"/>
        <v>0</v>
      </c>
      <c r="D97" s="144">
        <f t="shared" si="5"/>
        <v>491</v>
      </c>
      <c r="E97" s="41"/>
      <c r="F97" s="144">
        <f t="shared" si="6"/>
        <v>942</v>
      </c>
      <c r="G97" s="144">
        <f t="shared" si="6"/>
        <v>742</v>
      </c>
      <c r="H97" s="41"/>
      <c r="I97" s="144">
        <f t="shared" si="7"/>
        <v>1082</v>
      </c>
      <c r="J97" s="144">
        <f t="shared" si="7"/>
        <v>1894</v>
      </c>
      <c r="K97" s="144">
        <f t="shared" si="7"/>
        <v>2976</v>
      </c>
    </row>
    <row r="98" spans="1:11" ht="12" customHeight="1" x14ac:dyDescent="0.2">
      <c r="A98" s="98">
        <v>2021</v>
      </c>
      <c r="B98" s="144">
        <f t="shared" si="5"/>
        <v>695</v>
      </c>
      <c r="C98" s="144">
        <f t="shared" si="5"/>
        <v>10</v>
      </c>
      <c r="D98" s="144">
        <f t="shared" si="5"/>
        <v>367</v>
      </c>
      <c r="E98" s="41"/>
      <c r="F98" s="144">
        <f t="shared" si="6"/>
        <v>1082</v>
      </c>
      <c r="G98" s="144">
        <f t="shared" si="6"/>
        <v>813</v>
      </c>
      <c r="H98" s="41"/>
      <c r="I98" s="144">
        <f t="shared" si="7"/>
        <v>1156</v>
      </c>
      <c r="J98" s="144">
        <f t="shared" si="7"/>
        <v>1811</v>
      </c>
      <c r="K98" s="144">
        <f t="shared" si="7"/>
        <v>2967</v>
      </c>
    </row>
    <row r="99" spans="1:11" ht="12" customHeight="1" x14ac:dyDescent="0.2">
      <c r="A99" s="831" t="s">
        <v>1181</v>
      </c>
      <c r="B99" s="144">
        <f t="shared" si="5"/>
        <v>1236</v>
      </c>
      <c r="C99" s="144">
        <f t="shared" si="5"/>
        <v>10</v>
      </c>
      <c r="D99" s="144">
        <f t="shared" si="5"/>
        <v>762</v>
      </c>
      <c r="E99" s="41"/>
      <c r="F99" s="144">
        <f t="shared" si="6"/>
        <v>1574</v>
      </c>
      <c r="G99" s="144">
        <f t="shared" si="6"/>
        <v>776</v>
      </c>
      <c r="H99" s="41"/>
      <c r="I99" s="144">
        <f t="shared" si="7"/>
        <v>1791</v>
      </c>
      <c r="J99" s="144">
        <f t="shared" si="7"/>
        <v>2567</v>
      </c>
      <c r="K99" s="144">
        <f t="shared" si="7"/>
        <v>4358</v>
      </c>
    </row>
    <row r="100" spans="1:11" ht="12" customHeight="1" x14ac:dyDescent="0.2">
      <c r="A100" s="98">
        <v>2023</v>
      </c>
      <c r="B100" s="144">
        <f t="shared" ref="B100:D101" si="8">B52</f>
        <v>829</v>
      </c>
      <c r="C100" s="144">
        <f t="shared" si="8"/>
        <v>13</v>
      </c>
      <c r="D100" s="144">
        <f t="shared" si="8"/>
        <v>180</v>
      </c>
      <c r="E100" s="41"/>
      <c r="F100" s="144">
        <f t="shared" ref="F100:G101" si="9">F52</f>
        <v>2087</v>
      </c>
      <c r="G100" s="144">
        <f t="shared" si="9"/>
        <v>749</v>
      </c>
      <c r="H100" s="41"/>
      <c r="I100" s="144">
        <f t="shared" ref="I100:K101" si="10">I52</f>
        <v>2266</v>
      </c>
      <c r="J100" s="144">
        <f t="shared" si="10"/>
        <v>1592</v>
      </c>
      <c r="K100" s="144">
        <f t="shared" si="10"/>
        <v>3858</v>
      </c>
    </row>
    <row r="101" spans="1:11" ht="12" customHeight="1" x14ac:dyDescent="0.2">
      <c r="A101" s="98" t="s">
        <v>1200</v>
      </c>
      <c r="B101" s="36">
        <f t="shared" si="8"/>
        <v>903</v>
      </c>
      <c r="C101" s="144">
        <f t="shared" si="8"/>
        <v>10</v>
      </c>
      <c r="D101" s="36">
        <f t="shared" si="8"/>
        <v>436</v>
      </c>
      <c r="E101" s="41"/>
      <c r="F101" s="36">
        <f t="shared" si="9"/>
        <v>1275</v>
      </c>
      <c r="G101" s="36">
        <f t="shared" si="9"/>
        <v>1624</v>
      </c>
      <c r="H101" s="41"/>
      <c r="I101" s="36">
        <f t="shared" si="10"/>
        <v>1428</v>
      </c>
      <c r="J101" s="36">
        <f t="shared" si="10"/>
        <v>2789</v>
      </c>
      <c r="K101" s="36">
        <f t="shared" si="10"/>
        <v>4217</v>
      </c>
    </row>
    <row r="102" spans="1:11" ht="12" customHeight="1" x14ac:dyDescent="0.2">
      <c r="A102" s="25" t="s">
        <v>216</v>
      </c>
      <c r="B102" s="43"/>
      <c r="C102" s="43"/>
      <c r="D102" s="43"/>
      <c r="E102" s="43"/>
      <c r="F102" s="87" t="s">
        <v>932</v>
      </c>
      <c r="G102" s="43"/>
      <c r="H102" s="43"/>
      <c r="I102" s="43"/>
      <c r="J102" s="43"/>
      <c r="K102" s="43"/>
    </row>
    <row r="103" spans="1:11" ht="12" customHeight="1" x14ac:dyDescent="0.2">
      <c r="A103" s="1118" t="str">
        <f>A55</f>
        <v>a/  Beginning in 2005, ceremonial and subsistence catch taken during scheduled gillnet fishery is reported as gillnet catch.  Catch during designated ceremonial and subsistence fisheries is listed separately.</v>
      </c>
      <c r="B103" s="1118"/>
      <c r="C103" s="1118"/>
      <c r="D103" s="1118"/>
      <c r="E103" s="1118"/>
      <c r="F103" s="1118"/>
      <c r="G103" s="1118"/>
      <c r="H103" s="1118"/>
      <c r="I103" s="1118"/>
      <c r="J103" s="1118"/>
      <c r="K103" s="1118"/>
    </row>
    <row r="104" spans="1:11" ht="12" customHeight="1" x14ac:dyDescent="0.2">
      <c r="A104" s="1119"/>
      <c r="B104" s="1119"/>
      <c r="C104" s="1119"/>
      <c r="D104" s="1119"/>
      <c r="E104" s="1119"/>
      <c r="F104" s="1119"/>
      <c r="G104" s="1119"/>
      <c r="H104" s="1119"/>
      <c r="I104" s="1119"/>
      <c r="J104" s="1119"/>
      <c r="K104" s="1119"/>
    </row>
    <row r="105" spans="1:11" ht="12" customHeight="1" x14ac:dyDescent="0.2">
      <c r="A105" s="1000" t="str">
        <f>A57</f>
        <v>b/  Recreational catch of adults; mark selective for adipose fin clipped coho beginning in 2003.</v>
      </c>
      <c r="B105" s="1000"/>
      <c r="C105" s="1000"/>
      <c r="D105" s="1000"/>
      <c r="E105" s="1000"/>
      <c r="F105" s="1000"/>
      <c r="G105" s="1000"/>
      <c r="H105" s="1000"/>
      <c r="I105" s="1000"/>
      <c r="J105" s="1000"/>
      <c r="K105" s="1000"/>
    </row>
    <row r="106" spans="1:11" ht="12" customHeight="1" x14ac:dyDescent="0.2">
      <c r="A106" s="1000" t="str">
        <f>A58</f>
        <v>c/  Natural escapement includes hatchery strays and broodstock fish.</v>
      </c>
      <c r="B106" s="1000"/>
      <c r="C106" s="1000"/>
      <c r="D106" s="1000"/>
      <c r="E106" s="1000"/>
      <c r="F106" s="1000"/>
      <c r="G106" s="1000"/>
      <c r="H106" s="1000"/>
      <c r="I106" s="1000"/>
      <c r="J106" s="1000"/>
      <c r="K106" s="1000"/>
    </row>
    <row r="107" spans="1:11" ht="12" customHeight="1" x14ac:dyDescent="0.2">
      <c r="A107" s="1000" t="str">
        <f>A59</f>
        <v>d/  Hatchery escapement and terminal run size exclude hatchery strays.</v>
      </c>
      <c r="B107" s="1000"/>
      <c r="C107" s="1000"/>
      <c r="D107" s="1000"/>
      <c r="E107" s="1000"/>
      <c r="F107" s="1000"/>
      <c r="G107" s="1000"/>
      <c r="H107" s="1000"/>
      <c r="I107" s="1000"/>
      <c r="J107" s="1000"/>
      <c r="K107" s="1000"/>
    </row>
    <row r="108" spans="1:11" ht="12" customHeight="1" x14ac:dyDescent="0.2">
      <c r="A108" s="1000" t="str">
        <f>A60</f>
        <v>e/  Preliminary.</v>
      </c>
      <c r="B108" s="1000"/>
      <c r="C108" s="1000"/>
      <c r="D108" s="1000"/>
      <c r="E108" s="1000"/>
      <c r="F108" s="1000"/>
      <c r="G108" s="1000"/>
      <c r="H108" s="1000"/>
      <c r="I108" s="1000"/>
      <c r="J108" s="1000"/>
      <c r="K108" s="1000"/>
    </row>
    <row r="109" spans="1:11" ht="12" customHeight="1" x14ac:dyDescent="0.2">
      <c r="A109" s="1000" t="str">
        <f>A61</f>
        <v>f/  FMP goal is adults; WDFW goal of 1,200 includes age-3 males (jacks).</v>
      </c>
      <c r="B109" s="1000"/>
      <c r="C109" s="1000"/>
      <c r="D109" s="1000"/>
      <c r="E109" s="1000"/>
      <c r="F109" s="1000"/>
      <c r="G109" s="1000"/>
      <c r="H109" s="1000"/>
      <c r="I109" s="1000"/>
      <c r="J109" s="1000"/>
      <c r="K109" s="1000"/>
    </row>
    <row r="110" spans="1:11" ht="12" customHeight="1" x14ac:dyDescent="0.2">
      <c r="A110" s="1000"/>
      <c r="B110" s="1000"/>
      <c r="C110" s="1000"/>
      <c r="D110" s="1000"/>
      <c r="E110" s="1000"/>
      <c r="F110" s="1000"/>
      <c r="G110" s="1000"/>
      <c r="H110" s="1000"/>
      <c r="I110" s="1000"/>
      <c r="J110" s="1000"/>
      <c r="K110" s="1000"/>
    </row>
  </sheetData>
  <customSheetViews>
    <customSheetView guid="{951E20F6-66AF-4739-924D-9C0B166AA065}" showPageBreaks="1" showGridLines="0" printArea="1" showRuler="0">
      <pane ySplit="4" topLeftCell="A92" activePane="bottomLeft" state="frozen"/>
      <selection pane="bottomLeft" activeCell="B113" sqref="B113"/>
      <pageMargins left="1" right="1" top="1" bottom="1" header="0.5" footer="0.5"/>
      <pageSetup orientation="landscape" r:id="rId1"/>
      <headerFooter alignWithMargins="0"/>
    </customSheetView>
    <customSheetView guid="{56968ECB-F4FE-477A-8A39-9E820F23F3B6}" showGridLines="0">
      <pane ySplit="4" topLeftCell="A107" activePane="bottomLeft" state="frozen"/>
      <selection pane="bottomLeft" activeCell="A125" sqref="A125"/>
      <pageMargins left="1" right="1" top="1" bottom="1" header="0.5" footer="0.5"/>
      <pageSetup orientation="landscape" r:id="rId2"/>
      <headerFooter alignWithMargins="0"/>
    </customSheetView>
    <customSheetView guid="{8B1E0859-77EF-4DDB-A81F-104DBA348B31}" showPageBreaks="1" showGridLines="0" printArea="1">
      <pane ySplit="4" topLeftCell="A30"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98" activePane="bottomLeft" state="frozen"/>
      <selection pane="bottomLeft" activeCell="F52" sqref="F52"/>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B6" sqref="B6"/>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B6" sqref="B6"/>
      <pageMargins left="1" right="1" top="1" bottom="1" header="0.5" footer="0.5"/>
      <pageSetup orientation="landscape" r:id="rId7"/>
      <headerFooter alignWithMargins="0"/>
    </customSheetView>
    <customSheetView guid="{622B48C2-7B56-4B1F-A7B4-4660CCA8C989}" showPageBreaks="1" showGridLines="0" printArea="1" showRuler="0">
      <pane ySplit="4" topLeftCell="A31" activePane="bottomLeft" state="frozen"/>
      <selection pane="bottomLeft" activeCell="A36" sqref="A36:K42"/>
      <pageMargins left="1" right="1" top="1" bottom="1" header="0.5" footer="0.5"/>
      <pageSetup orientation="landscape" r:id="rId8"/>
      <headerFooter alignWithMargins="0"/>
    </customSheetView>
    <customSheetView guid="{BBF7E6D9-D6DC-4A8E-B6D8-078D86A9ABA9}" showPageBreaks="1" showGridLines="0" showRuler="0">
      <pane ySplit="4" topLeftCell="A100" activePane="bottomLeft" state="frozen"/>
      <selection pane="bottomLeft" activeCell="A115" sqref="A115:A121"/>
      <pageMargins left="1" right="1" top="1" bottom="1" header="0.5" footer="0.5"/>
      <pageSetup orientation="landscape" r:id="rId9"/>
      <headerFooter alignWithMargins="0"/>
    </customSheetView>
    <customSheetView guid="{CD5E8C7E-750A-46DA-942B-F5133C1E4099}" showPageBreaks="1" showGridLines="0" showRuler="0">
      <pane ySplit="4" topLeftCell="A98" activePane="bottomLeft" state="frozen"/>
      <selection pane="bottomLeft" activeCell="A101" sqref="A101:K101"/>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printArea="1" showRuler="0">
      <pane ySplit="4" topLeftCell="A92" activePane="bottomLeft" state="frozen"/>
      <selection pane="bottomLeft" activeCell="B113" sqref="B113"/>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6">
    <mergeCell ref="A103:K104"/>
    <mergeCell ref="A109:K109"/>
    <mergeCell ref="A110:K110"/>
    <mergeCell ref="A105:K105"/>
    <mergeCell ref="A106:K106"/>
    <mergeCell ref="A107:K107"/>
    <mergeCell ref="A108:K108"/>
    <mergeCell ref="A1:K1"/>
    <mergeCell ref="A78:K78"/>
    <mergeCell ref="B79:D79"/>
    <mergeCell ref="A60:K60"/>
    <mergeCell ref="A57:K57"/>
    <mergeCell ref="A58:K58"/>
    <mergeCell ref="B2:D2"/>
    <mergeCell ref="A3:A4"/>
    <mergeCell ref="F3:G3"/>
    <mergeCell ref="A55:K56"/>
    <mergeCell ref="C3:C4"/>
    <mergeCell ref="F80:G80"/>
    <mergeCell ref="I3:K3"/>
    <mergeCell ref="A61:K61"/>
    <mergeCell ref="A62:K62"/>
    <mergeCell ref="A80:A81"/>
    <mergeCell ref="A59:K59"/>
    <mergeCell ref="C80:C81"/>
    <mergeCell ref="I80:K80"/>
  </mergeCells>
  <phoneticPr fontId="0" type="noConversion"/>
  <pageMargins left="1" right="1" top="1" bottom="1" header="0.5" footer="0.5"/>
  <pageSetup orientation="landscape" r:id="rId1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L112"/>
  <sheetViews>
    <sheetView showGridLines="0" zoomScale="145" zoomScaleNormal="145" workbookViewId="0">
      <pane ySplit="4" topLeftCell="A79" activePane="bottomLeft" state="frozen"/>
      <selection activeCell="A19" sqref="A19"/>
      <selection pane="bottomLeft" activeCell="L17" sqref="L17"/>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1" width="10.6640625" style="5" customWidth="1"/>
    <col min="12" max="16384" width="9.109375" style="123"/>
  </cols>
  <sheetData>
    <row r="1" spans="1:11" ht="12" customHeight="1" x14ac:dyDescent="0.2">
      <c r="A1" s="1096" t="s">
        <v>6</v>
      </c>
      <c r="B1" s="1096"/>
      <c r="C1" s="1096"/>
      <c r="D1" s="1096"/>
      <c r="E1" s="1096"/>
      <c r="F1" s="1096"/>
      <c r="G1" s="1096"/>
      <c r="H1" s="1096"/>
      <c r="I1" s="1096"/>
      <c r="J1" s="1096"/>
      <c r="K1" s="1096"/>
    </row>
    <row r="2" spans="1:11" ht="12" customHeight="1" x14ac:dyDescent="0.2">
      <c r="A2" s="401"/>
      <c r="B2" s="1035" t="s">
        <v>166</v>
      </c>
      <c r="C2" s="1035"/>
      <c r="D2" s="1035"/>
      <c r="E2" s="396"/>
      <c r="F2" s="316"/>
      <c r="G2" s="316"/>
      <c r="H2" s="396"/>
      <c r="I2" s="316"/>
      <c r="J2" s="316"/>
      <c r="K2" s="316"/>
    </row>
    <row r="3" spans="1:11" ht="12" customHeight="1" x14ac:dyDescent="0.2">
      <c r="A3" s="1009" t="s">
        <v>171</v>
      </c>
      <c r="B3" s="392"/>
      <c r="C3" s="1031" t="s">
        <v>154</v>
      </c>
      <c r="D3" s="392"/>
      <c r="E3" s="4"/>
      <c r="F3" s="1109" t="s">
        <v>35</v>
      </c>
      <c r="G3" s="1109"/>
      <c r="H3" s="4"/>
      <c r="I3" s="1109" t="s">
        <v>161</v>
      </c>
      <c r="J3" s="1109"/>
      <c r="K3" s="1109"/>
    </row>
    <row r="4" spans="1:11" ht="12" customHeight="1" x14ac:dyDescent="0.2">
      <c r="A4" s="1029"/>
      <c r="B4" s="388" t="s">
        <v>95</v>
      </c>
      <c r="C4" s="1032"/>
      <c r="D4" s="388" t="s">
        <v>118</v>
      </c>
      <c r="E4" s="388"/>
      <c r="F4" s="2" t="s">
        <v>97</v>
      </c>
      <c r="G4" s="2" t="s">
        <v>293</v>
      </c>
      <c r="H4" s="2"/>
      <c r="I4" s="2" t="s">
        <v>97</v>
      </c>
      <c r="J4" s="2" t="s">
        <v>39</v>
      </c>
      <c r="K4" s="2" t="s">
        <v>209</v>
      </c>
    </row>
    <row r="5" spans="1:11" ht="12" customHeight="1" x14ac:dyDescent="0.2">
      <c r="A5" s="98">
        <v>1976</v>
      </c>
      <c r="B5" s="144">
        <v>2300</v>
      </c>
      <c r="C5" s="144">
        <v>20</v>
      </c>
      <c r="D5" s="144">
        <v>300</v>
      </c>
      <c r="E5" s="41"/>
      <c r="F5" s="144">
        <v>2500</v>
      </c>
      <c r="G5" s="144">
        <v>100</v>
      </c>
      <c r="H5" s="41"/>
      <c r="I5" s="144">
        <v>4700</v>
      </c>
      <c r="J5" s="144">
        <v>400</v>
      </c>
      <c r="K5" s="144">
        <f t="shared" ref="K5:K38" si="0">SUM(I5:J5)</f>
        <v>5100</v>
      </c>
    </row>
    <row r="6" spans="1:11" ht="12" customHeight="1" x14ac:dyDescent="0.2">
      <c r="A6" s="98">
        <v>1977</v>
      </c>
      <c r="B6" s="144">
        <v>5400</v>
      </c>
      <c r="C6" s="144">
        <v>20</v>
      </c>
      <c r="D6" s="144">
        <v>100</v>
      </c>
      <c r="E6" s="41"/>
      <c r="F6" s="144">
        <v>3300</v>
      </c>
      <c r="G6" s="144">
        <v>200</v>
      </c>
      <c r="H6" s="41"/>
      <c r="I6" s="144">
        <v>7600</v>
      </c>
      <c r="J6" s="144">
        <v>1400</v>
      </c>
      <c r="K6" s="144">
        <f t="shared" si="0"/>
        <v>9000</v>
      </c>
    </row>
    <row r="7" spans="1:11" ht="12" customHeight="1" x14ac:dyDescent="0.2">
      <c r="A7" s="98">
        <v>1978</v>
      </c>
      <c r="B7" s="144">
        <v>1500</v>
      </c>
      <c r="C7" s="144">
        <v>20</v>
      </c>
      <c r="D7" s="144">
        <v>300</v>
      </c>
      <c r="E7" s="41"/>
      <c r="F7" s="144">
        <v>4700</v>
      </c>
      <c r="G7" s="144">
        <v>300</v>
      </c>
      <c r="H7" s="41"/>
      <c r="I7" s="144">
        <v>6200</v>
      </c>
      <c r="J7" s="144">
        <v>500</v>
      </c>
      <c r="K7" s="144">
        <f t="shared" si="0"/>
        <v>6700</v>
      </c>
    </row>
    <row r="8" spans="1:11" ht="12" customHeight="1" x14ac:dyDescent="0.2">
      <c r="A8" s="98">
        <v>1979</v>
      </c>
      <c r="B8" s="144">
        <v>2700</v>
      </c>
      <c r="C8" s="144">
        <v>20</v>
      </c>
      <c r="D8" s="144">
        <v>200</v>
      </c>
      <c r="E8" s="41"/>
      <c r="F8" s="144">
        <v>3900</v>
      </c>
      <c r="G8" s="144">
        <v>100</v>
      </c>
      <c r="H8" s="41"/>
      <c r="I8" s="144">
        <v>6600</v>
      </c>
      <c r="J8" s="144">
        <v>200</v>
      </c>
      <c r="K8" s="144">
        <f t="shared" si="0"/>
        <v>6800</v>
      </c>
    </row>
    <row r="9" spans="1:11" ht="12" customHeight="1" x14ac:dyDescent="0.2">
      <c r="A9" s="98">
        <v>1980</v>
      </c>
      <c r="B9" s="144">
        <v>1300</v>
      </c>
      <c r="C9" s="144">
        <v>20</v>
      </c>
      <c r="D9" s="144">
        <v>200</v>
      </c>
      <c r="E9" s="41"/>
      <c r="F9" s="144">
        <v>6700</v>
      </c>
      <c r="G9" s="144">
        <v>20</v>
      </c>
      <c r="H9" s="41"/>
      <c r="I9" s="144">
        <v>7600</v>
      </c>
      <c r="J9" s="144">
        <v>700</v>
      </c>
      <c r="K9" s="144">
        <f t="shared" si="0"/>
        <v>8300</v>
      </c>
    </row>
    <row r="10" spans="1:11" ht="12" customHeight="1" x14ac:dyDescent="0.2">
      <c r="A10" s="98">
        <v>1981</v>
      </c>
      <c r="B10" s="144">
        <v>1328</v>
      </c>
      <c r="C10" s="144">
        <v>50</v>
      </c>
      <c r="D10" s="144">
        <v>109</v>
      </c>
      <c r="E10" s="41"/>
      <c r="F10" s="144">
        <v>5963</v>
      </c>
      <c r="G10" s="144">
        <v>127</v>
      </c>
      <c r="H10" s="41"/>
      <c r="I10" s="144">
        <v>7102</v>
      </c>
      <c r="J10" s="144">
        <v>428</v>
      </c>
      <c r="K10" s="144">
        <f t="shared" si="0"/>
        <v>7530</v>
      </c>
    </row>
    <row r="11" spans="1:11" ht="12" customHeight="1" x14ac:dyDescent="0.2">
      <c r="A11" s="98">
        <v>1982</v>
      </c>
      <c r="B11" s="144">
        <v>2765</v>
      </c>
      <c r="C11" s="144">
        <v>50</v>
      </c>
      <c r="D11" s="144">
        <v>97</v>
      </c>
      <c r="E11" s="41"/>
      <c r="F11" s="144">
        <v>7107</v>
      </c>
      <c r="G11" s="144">
        <v>76</v>
      </c>
      <c r="H11" s="41"/>
      <c r="I11" s="144">
        <v>9651</v>
      </c>
      <c r="J11" s="144">
        <v>330</v>
      </c>
      <c r="K11" s="144">
        <f t="shared" si="0"/>
        <v>9981</v>
      </c>
    </row>
    <row r="12" spans="1:11" ht="12" customHeight="1" x14ac:dyDescent="0.2">
      <c r="A12" s="98">
        <v>1983</v>
      </c>
      <c r="B12" s="144">
        <v>2539</v>
      </c>
      <c r="C12" s="144">
        <v>50</v>
      </c>
      <c r="D12" s="144">
        <v>120</v>
      </c>
      <c r="E12" s="41"/>
      <c r="F12" s="144">
        <v>3069</v>
      </c>
      <c r="G12" s="144">
        <v>83</v>
      </c>
      <c r="H12" s="41"/>
      <c r="I12" s="144">
        <v>5530</v>
      </c>
      <c r="J12" s="144">
        <v>296</v>
      </c>
      <c r="K12" s="144">
        <f t="shared" si="0"/>
        <v>5826</v>
      </c>
    </row>
    <row r="13" spans="1:11" ht="12" customHeight="1" x14ac:dyDescent="0.2">
      <c r="A13" s="98">
        <v>1984</v>
      </c>
      <c r="B13" s="144">
        <v>1384</v>
      </c>
      <c r="C13" s="144">
        <v>50</v>
      </c>
      <c r="D13" s="144">
        <v>124</v>
      </c>
      <c r="E13" s="41"/>
      <c r="F13" s="144">
        <v>9128</v>
      </c>
      <c r="G13" s="144">
        <v>80</v>
      </c>
      <c r="H13" s="41"/>
      <c r="I13" s="144">
        <v>10447</v>
      </c>
      <c r="J13" s="144">
        <v>330</v>
      </c>
      <c r="K13" s="144">
        <f t="shared" si="0"/>
        <v>10777</v>
      </c>
    </row>
    <row r="14" spans="1:11" ht="12" customHeight="1" x14ac:dyDescent="0.2">
      <c r="A14" s="98">
        <v>1985</v>
      </c>
      <c r="B14" s="144">
        <v>2360</v>
      </c>
      <c r="C14" s="144">
        <v>50</v>
      </c>
      <c r="D14" s="144">
        <v>204</v>
      </c>
      <c r="E14" s="41"/>
      <c r="F14" s="144">
        <v>6145</v>
      </c>
      <c r="G14" s="144">
        <v>20</v>
      </c>
      <c r="H14" s="41"/>
      <c r="I14" s="144">
        <v>8367</v>
      </c>
      <c r="J14" s="144">
        <v>142</v>
      </c>
      <c r="K14" s="144">
        <f t="shared" si="0"/>
        <v>8509</v>
      </c>
    </row>
    <row r="15" spans="1:11" ht="12" customHeight="1" x14ac:dyDescent="0.2">
      <c r="A15" s="98">
        <v>1986</v>
      </c>
      <c r="B15" s="144">
        <v>2990</v>
      </c>
      <c r="C15" s="144">
        <v>50</v>
      </c>
      <c r="D15" s="144">
        <v>651</v>
      </c>
      <c r="E15" s="41"/>
      <c r="F15" s="144">
        <v>10006</v>
      </c>
      <c r="G15" s="144">
        <v>94</v>
      </c>
      <c r="H15" s="41"/>
      <c r="I15" s="144">
        <v>13380</v>
      </c>
      <c r="J15" s="144">
        <v>257</v>
      </c>
      <c r="K15" s="144">
        <f t="shared" si="0"/>
        <v>13637</v>
      </c>
    </row>
    <row r="16" spans="1:11" ht="12" customHeight="1" x14ac:dyDescent="0.2">
      <c r="A16" s="98">
        <v>1987</v>
      </c>
      <c r="B16" s="144">
        <v>7996</v>
      </c>
      <c r="C16" s="144">
        <v>50</v>
      </c>
      <c r="D16" s="144">
        <v>386</v>
      </c>
      <c r="E16" s="41"/>
      <c r="F16" s="144">
        <v>12352</v>
      </c>
      <c r="G16" s="144">
        <v>172</v>
      </c>
      <c r="H16" s="41"/>
      <c r="I16" s="144">
        <v>20349</v>
      </c>
      <c r="J16" s="144">
        <v>453</v>
      </c>
      <c r="K16" s="144">
        <f t="shared" si="0"/>
        <v>20802</v>
      </c>
    </row>
    <row r="17" spans="1:11" ht="12" customHeight="1" x14ac:dyDescent="0.2">
      <c r="A17" s="98">
        <v>1988</v>
      </c>
      <c r="B17" s="144">
        <v>6241</v>
      </c>
      <c r="C17" s="144">
        <v>50</v>
      </c>
      <c r="D17" s="144">
        <v>949</v>
      </c>
      <c r="E17" s="41"/>
      <c r="F17" s="144">
        <v>15168</v>
      </c>
      <c r="G17" s="144">
        <v>171</v>
      </c>
      <c r="H17" s="41"/>
      <c r="I17" s="144">
        <v>22115</v>
      </c>
      <c r="J17" s="144">
        <v>502</v>
      </c>
      <c r="K17" s="144">
        <f t="shared" si="0"/>
        <v>22617</v>
      </c>
    </row>
    <row r="18" spans="1:11" ht="12" customHeight="1" x14ac:dyDescent="0.2">
      <c r="A18" s="98">
        <v>1989</v>
      </c>
      <c r="B18" s="144">
        <v>7288</v>
      </c>
      <c r="C18" s="144">
        <v>50</v>
      </c>
      <c r="D18" s="144">
        <v>458</v>
      </c>
      <c r="E18" s="41"/>
      <c r="F18" s="144">
        <v>9951</v>
      </c>
      <c r="G18" s="144">
        <v>108</v>
      </c>
      <c r="H18" s="41"/>
      <c r="I18" s="144">
        <v>17260</v>
      </c>
      <c r="J18" s="144">
        <v>586</v>
      </c>
      <c r="K18" s="144">
        <f t="shared" si="0"/>
        <v>17846</v>
      </c>
    </row>
    <row r="19" spans="1:11" ht="12" customHeight="1" x14ac:dyDescent="0.2">
      <c r="A19" s="98">
        <v>1990</v>
      </c>
      <c r="B19" s="144">
        <v>2860</v>
      </c>
      <c r="C19" s="144">
        <v>50</v>
      </c>
      <c r="D19" s="144">
        <v>377</v>
      </c>
      <c r="E19" s="41"/>
      <c r="F19" s="144">
        <v>13711</v>
      </c>
      <c r="G19" s="144">
        <v>14</v>
      </c>
      <c r="H19" s="41"/>
      <c r="I19" s="144">
        <v>16914</v>
      </c>
      <c r="J19" s="144">
        <v>98</v>
      </c>
      <c r="K19" s="144">
        <f t="shared" si="0"/>
        <v>17012</v>
      </c>
    </row>
    <row r="20" spans="1:11" ht="12" customHeight="1" x14ac:dyDescent="0.2">
      <c r="A20" s="373">
        <v>1991</v>
      </c>
      <c r="B20" s="144">
        <v>951</v>
      </c>
      <c r="C20" s="144">
        <v>50</v>
      </c>
      <c r="D20" s="144">
        <v>376</v>
      </c>
      <c r="E20" s="41"/>
      <c r="F20" s="144">
        <v>6292</v>
      </c>
      <c r="G20" s="144">
        <v>13</v>
      </c>
      <c r="H20" s="41"/>
      <c r="I20" s="144">
        <v>7631</v>
      </c>
      <c r="J20" s="144">
        <v>51</v>
      </c>
      <c r="K20" s="144">
        <f t="shared" si="0"/>
        <v>7682</v>
      </c>
    </row>
    <row r="21" spans="1:11" ht="12" customHeight="1" x14ac:dyDescent="0.2">
      <c r="A21" s="373">
        <v>1992</v>
      </c>
      <c r="B21" s="144">
        <v>1208</v>
      </c>
      <c r="C21" s="144">
        <v>50</v>
      </c>
      <c r="D21" s="144">
        <v>200</v>
      </c>
      <c r="E21" s="41"/>
      <c r="F21" s="144">
        <v>6342</v>
      </c>
      <c r="G21" s="144">
        <v>14</v>
      </c>
      <c r="H21" s="41"/>
      <c r="I21" s="144">
        <v>7750</v>
      </c>
      <c r="J21" s="144">
        <v>62</v>
      </c>
      <c r="K21" s="144">
        <f t="shared" si="0"/>
        <v>7812</v>
      </c>
    </row>
    <row r="22" spans="1:11" ht="12" customHeight="1" x14ac:dyDescent="0.2">
      <c r="A22" s="373">
        <v>1993</v>
      </c>
      <c r="B22" s="144">
        <v>407</v>
      </c>
      <c r="C22" s="144">
        <v>50</v>
      </c>
      <c r="D22" s="144">
        <v>26</v>
      </c>
      <c r="E22" s="41"/>
      <c r="F22" s="144">
        <v>5254</v>
      </c>
      <c r="G22" s="144">
        <v>28</v>
      </c>
      <c r="H22" s="41"/>
      <c r="I22" s="144">
        <v>5735</v>
      </c>
      <c r="J22" s="144">
        <v>30</v>
      </c>
      <c r="K22" s="144">
        <f t="shared" si="0"/>
        <v>5765</v>
      </c>
    </row>
    <row r="23" spans="1:11" ht="12" customHeight="1" x14ac:dyDescent="0.2">
      <c r="A23" s="373">
        <v>1994</v>
      </c>
      <c r="B23" s="144">
        <v>448</v>
      </c>
      <c r="C23" s="144">
        <v>50</v>
      </c>
      <c r="D23" s="144">
        <v>262</v>
      </c>
      <c r="E23" s="41"/>
      <c r="F23" s="144">
        <v>4932</v>
      </c>
      <c r="G23" s="144">
        <v>0</v>
      </c>
      <c r="H23" s="41"/>
      <c r="I23" s="144">
        <v>5692</v>
      </c>
      <c r="J23" s="144">
        <v>0</v>
      </c>
      <c r="K23" s="144">
        <f t="shared" si="0"/>
        <v>5692</v>
      </c>
    </row>
    <row r="24" spans="1:11" ht="12" customHeight="1" x14ac:dyDescent="0.2">
      <c r="A24" s="373">
        <v>1995</v>
      </c>
      <c r="B24" s="144">
        <v>552</v>
      </c>
      <c r="C24" s="144">
        <v>50</v>
      </c>
      <c r="D24" s="144">
        <v>582</v>
      </c>
      <c r="E24" s="41"/>
      <c r="F24" s="144">
        <v>5532</v>
      </c>
      <c r="G24" s="144">
        <v>0</v>
      </c>
      <c r="H24" s="41"/>
      <c r="I24" s="144">
        <v>6716</v>
      </c>
      <c r="J24" s="144">
        <v>0</v>
      </c>
      <c r="K24" s="144">
        <f t="shared" si="0"/>
        <v>6716</v>
      </c>
    </row>
    <row r="25" spans="1:11" ht="12" customHeight="1" x14ac:dyDescent="0.2">
      <c r="A25" s="373">
        <v>1996</v>
      </c>
      <c r="B25" s="144">
        <v>1377</v>
      </c>
      <c r="C25" s="144">
        <v>100</v>
      </c>
      <c r="D25" s="144">
        <v>500</v>
      </c>
      <c r="E25" s="41"/>
      <c r="F25" s="144">
        <v>7316</v>
      </c>
      <c r="G25" s="144">
        <v>0</v>
      </c>
      <c r="H25" s="41"/>
      <c r="I25" s="144">
        <v>9293</v>
      </c>
      <c r="J25" s="144">
        <v>0</v>
      </c>
      <c r="K25" s="144">
        <f t="shared" si="0"/>
        <v>9293</v>
      </c>
    </row>
    <row r="26" spans="1:11" ht="12" customHeight="1" x14ac:dyDescent="0.2">
      <c r="A26" s="98">
        <v>1997</v>
      </c>
      <c r="B26" s="144">
        <v>282</v>
      </c>
      <c r="C26" s="144">
        <v>50</v>
      </c>
      <c r="D26" s="144">
        <v>310</v>
      </c>
      <c r="E26" s="41"/>
      <c r="F26" s="144">
        <v>5405</v>
      </c>
      <c r="G26" s="144">
        <v>0</v>
      </c>
      <c r="H26" s="41"/>
      <c r="I26" s="144">
        <v>6047</v>
      </c>
      <c r="J26" s="144">
        <v>0</v>
      </c>
      <c r="K26" s="144">
        <f t="shared" si="0"/>
        <v>6047</v>
      </c>
    </row>
    <row r="27" spans="1:11" ht="12" customHeight="1" x14ac:dyDescent="0.2">
      <c r="A27" s="98">
        <v>1998</v>
      </c>
      <c r="B27" s="144">
        <v>762</v>
      </c>
      <c r="C27" s="144">
        <v>100</v>
      </c>
      <c r="D27" s="144">
        <v>326</v>
      </c>
      <c r="E27" s="41"/>
      <c r="F27" s="144">
        <v>6752</v>
      </c>
      <c r="G27" s="144">
        <v>0</v>
      </c>
      <c r="H27" s="41"/>
      <c r="I27" s="144">
        <v>7940</v>
      </c>
      <c r="J27" s="144">
        <v>0</v>
      </c>
      <c r="K27" s="144">
        <f t="shared" si="0"/>
        <v>7940</v>
      </c>
    </row>
    <row r="28" spans="1:11" ht="12" customHeight="1" x14ac:dyDescent="0.2">
      <c r="A28" s="98">
        <v>1999</v>
      </c>
      <c r="B28" s="144">
        <v>1129</v>
      </c>
      <c r="C28" s="144">
        <v>100</v>
      </c>
      <c r="D28" s="144">
        <v>195</v>
      </c>
      <c r="E28" s="41"/>
      <c r="F28" s="144">
        <v>3334</v>
      </c>
      <c r="G28" s="144">
        <v>0</v>
      </c>
      <c r="H28" s="41"/>
      <c r="I28" s="144">
        <v>4758</v>
      </c>
      <c r="J28" s="144">
        <v>0</v>
      </c>
      <c r="K28" s="144">
        <f t="shared" si="0"/>
        <v>4758</v>
      </c>
    </row>
    <row r="29" spans="1:11" ht="12" customHeight="1" x14ac:dyDescent="0.2">
      <c r="A29" s="98">
        <v>2000</v>
      </c>
      <c r="B29" s="144">
        <v>604</v>
      </c>
      <c r="C29" s="144">
        <v>100</v>
      </c>
      <c r="D29" s="144">
        <v>360</v>
      </c>
      <c r="E29" s="41"/>
      <c r="F29" s="144">
        <v>3730</v>
      </c>
      <c r="G29" s="144">
        <v>0</v>
      </c>
      <c r="H29" s="41"/>
      <c r="I29" s="144">
        <v>4794</v>
      </c>
      <c r="J29" s="144">
        <v>0</v>
      </c>
      <c r="K29" s="144">
        <f t="shared" si="0"/>
        <v>4794</v>
      </c>
    </row>
    <row r="30" spans="1:11" ht="12" customHeight="1" x14ac:dyDescent="0.2">
      <c r="A30" s="98">
        <v>2001</v>
      </c>
      <c r="B30" s="144">
        <v>1650</v>
      </c>
      <c r="C30" s="144">
        <v>100</v>
      </c>
      <c r="D30" s="144">
        <v>659</v>
      </c>
      <c r="E30" s="41"/>
      <c r="F30" s="144">
        <v>5136</v>
      </c>
      <c r="G30" s="144">
        <v>0</v>
      </c>
      <c r="H30" s="41"/>
      <c r="I30" s="144">
        <v>7545</v>
      </c>
      <c r="J30" s="144">
        <v>0</v>
      </c>
      <c r="K30" s="144">
        <f t="shared" si="0"/>
        <v>7545</v>
      </c>
    </row>
    <row r="31" spans="1:11" ht="12" customHeight="1" x14ac:dyDescent="0.2">
      <c r="A31" s="98">
        <v>2002</v>
      </c>
      <c r="B31" s="144">
        <v>3074</v>
      </c>
      <c r="C31" s="144">
        <v>100</v>
      </c>
      <c r="D31" s="144">
        <v>271</v>
      </c>
      <c r="E31" s="41"/>
      <c r="F31" s="144">
        <v>6067</v>
      </c>
      <c r="G31" s="144">
        <v>0</v>
      </c>
      <c r="H31" s="41"/>
      <c r="I31" s="144">
        <v>9512</v>
      </c>
      <c r="J31" s="144">
        <v>0</v>
      </c>
      <c r="K31" s="144">
        <f t="shared" si="0"/>
        <v>9512</v>
      </c>
    </row>
    <row r="32" spans="1:11" ht="12" customHeight="1" x14ac:dyDescent="0.2">
      <c r="A32" s="98">
        <v>2003</v>
      </c>
      <c r="B32" s="144">
        <v>1345</v>
      </c>
      <c r="C32" s="144">
        <v>100</v>
      </c>
      <c r="D32" s="144">
        <v>626</v>
      </c>
      <c r="E32" s="41"/>
      <c r="F32" s="144">
        <v>7398</v>
      </c>
      <c r="G32" s="144">
        <v>0</v>
      </c>
      <c r="H32" s="41"/>
      <c r="I32" s="144">
        <v>9469</v>
      </c>
      <c r="J32" s="144">
        <v>23</v>
      </c>
      <c r="K32" s="144">
        <f t="shared" si="0"/>
        <v>9492</v>
      </c>
    </row>
    <row r="33" spans="1:12" ht="12" customHeight="1" x14ac:dyDescent="0.2">
      <c r="A33" s="98">
        <v>2004</v>
      </c>
      <c r="B33" s="144">
        <v>527</v>
      </c>
      <c r="C33" s="144">
        <v>100</v>
      </c>
      <c r="D33" s="144">
        <v>681</v>
      </c>
      <c r="E33" s="41"/>
      <c r="F33" s="144">
        <v>3831</v>
      </c>
      <c r="G33" s="144">
        <v>0</v>
      </c>
      <c r="H33" s="41"/>
      <c r="I33" s="144">
        <v>6133</v>
      </c>
      <c r="J33" s="144">
        <v>12</v>
      </c>
      <c r="K33" s="144">
        <f t="shared" si="0"/>
        <v>6145</v>
      </c>
    </row>
    <row r="34" spans="1:12" ht="12" customHeight="1" x14ac:dyDescent="0.2">
      <c r="A34" s="98">
        <v>2005</v>
      </c>
      <c r="B34" s="144">
        <v>1414</v>
      </c>
      <c r="C34" s="144">
        <v>0</v>
      </c>
      <c r="D34" s="144">
        <v>499</v>
      </c>
      <c r="E34" s="41"/>
      <c r="F34" s="144">
        <v>6406</v>
      </c>
      <c r="G34" s="144">
        <v>0</v>
      </c>
      <c r="H34" s="41"/>
      <c r="I34" s="144">
        <v>8319</v>
      </c>
      <c r="J34" s="144">
        <v>32</v>
      </c>
      <c r="K34" s="144">
        <f t="shared" si="0"/>
        <v>8351</v>
      </c>
    </row>
    <row r="35" spans="1:12" ht="12" customHeight="1" x14ac:dyDescent="0.2">
      <c r="A35" s="98">
        <v>2006</v>
      </c>
      <c r="B35" s="144">
        <v>1969</v>
      </c>
      <c r="C35" s="144">
        <v>0</v>
      </c>
      <c r="D35" s="144">
        <v>35</v>
      </c>
      <c r="E35" s="41"/>
      <c r="F35" s="144">
        <v>5642</v>
      </c>
      <c r="G35" s="144">
        <v>0</v>
      </c>
      <c r="H35" s="41"/>
      <c r="I35" s="144">
        <v>7656</v>
      </c>
      <c r="J35" s="144">
        <v>15</v>
      </c>
      <c r="K35" s="144">
        <f t="shared" si="0"/>
        <v>7671</v>
      </c>
    </row>
    <row r="36" spans="1:12" ht="12" customHeight="1" x14ac:dyDescent="0.2">
      <c r="A36" s="98">
        <v>2007</v>
      </c>
      <c r="B36" s="144">
        <v>905</v>
      </c>
      <c r="C36" s="144">
        <v>0</v>
      </c>
      <c r="D36" s="144">
        <v>166</v>
      </c>
      <c r="E36" s="41"/>
      <c r="F36" s="144">
        <v>3066</v>
      </c>
      <c r="G36" s="144">
        <v>0</v>
      </c>
      <c r="H36" s="41"/>
      <c r="I36" s="144">
        <v>4137</v>
      </c>
      <c r="J36" s="144">
        <v>0</v>
      </c>
      <c r="K36" s="144">
        <f t="shared" si="0"/>
        <v>4137</v>
      </c>
    </row>
    <row r="37" spans="1:12" ht="12" customHeight="1" x14ac:dyDescent="0.2">
      <c r="A37" s="98">
        <v>2008</v>
      </c>
      <c r="B37" s="144">
        <v>1426</v>
      </c>
      <c r="C37" s="144">
        <v>0</v>
      </c>
      <c r="D37" s="144">
        <v>217</v>
      </c>
      <c r="E37" s="41"/>
      <c r="F37" s="144">
        <v>3612</v>
      </c>
      <c r="G37" s="144">
        <v>0</v>
      </c>
      <c r="H37" s="41"/>
      <c r="I37" s="144">
        <v>5250</v>
      </c>
      <c r="J37" s="144">
        <v>5</v>
      </c>
      <c r="K37" s="144">
        <f t="shared" si="0"/>
        <v>5255</v>
      </c>
    </row>
    <row r="38" spans="1:12" ht="12" customHeight="1" x14ac:dyDescent="0.2">
      <c r="A38" s="98">
        <v>2009</v>
      </c>
      <c r="B38" s="144">
        <v>2434</v>
      </c>
      <c r="C38" s="144">
        <v>0</v>
      </c>
      <c r="D38" s="144">
        <v>352</v>
      </c>
      <c r="E38" s="41"/>
      <c r="F38" s="144">
        <v>3130</v>
      </c>
      <c r="G38" s="144">
        <v>0</v>
      </c>
      <c r="H38" s="41"/>
      <c r="I38" s="144">
        <v>5874</v>
      </c>
      <c r="J38" s="144">
        <v>42</v>
      </c>
      <c r="K38" s="144">
        <f t="shared" si="0"/>
        <v>5916</v>
      </c>
    </row>
    <row r="39" spans="1:12" ht="12" customHeight="1" x14ac:dyDescent="0.2">
      <c r="A39" s="98">
        <v>2010</v>
      </c>
      <c r="B39" s="144">
        <v>1815</v>
      </c>
      <c r="C39" s="144">
        <v>0</v>
      </c>
      <c r="D39" s="144">
        <v>553</v>
      </c>
      <c r="E39" s="41"/>
      <c r="F39" s="144">
        <v>4635</v>
      </c>
      <c r="G39" s="144">
        <v>0</v>
      </c>
      <c r="H39" s="41"/>
      <c r="I39" s="144">
        <v>6985</v>
      </c>
      <c r="J39" s="144">
        <v>18</v>
      </c>
      <c r="K39" s="144">
        <v>7003</v>
      </c>
    </row>
    <row r="40" spans="1:12" ht="12" customHeight="1" x14ac:dyDescent="0.2">
      <c r="A40" s="98">
        <v>2011</v>
      </c>
      <c r="B40" s="144">
        <v>1972</v>
      </c>
      <c r="C40" s="144">
        <v>3</v>
      </c>
      <c r="D40" s="144">
        <v>868</v>
      </c>
      <c r="E40" s="41"/>
      <c r="F40" s="144">
        <v>3963</v>
      </c>
      <c r="G40" s="144">
        <v>0</v>
      </c>
      <c r="H40" s="41"/>
      <c r="I40" s="144">
        <v>6765</v>
      </c>
      <c r="J40" s="144">
        <v>41</v>
      </c>
      <c r="K40" s="144">
        <v>6806</v>
      </c>
    </row>
    <row r="41" spans="1:12" ht="12" customHeight="1" x14ac:dyDescent="0.2">
      <c r="A41" s="98">
        <v>2012</v>
      </c>
      <c r="B41" s="144">
        <v>2842</v>
      </c>
      <c r="C41" s="144">
        <v>0</v>
      </c>
      <c r="D41" s="144">
        <v>358</v>
      </c>
      <c r="E41" s="41"/>
      <c r="F41" s="144">
        <v>3518</v>
      </c>
      <c r="G41" s="144">
        <v>0</v>
      </c>
      <c r="H41" s="41"/>
      <c r="I41" s="144">
        <v>6682</v>
      </c>
      <c r="J41" s="144">
        <v>36</v>
      </c>
      <c r="K41" s="144">
        <v>6718</v>
      </c>
    </row>
    <row r="42" spans="1:12" ht="12" customHeight="1" x14ac:dyDescent="0.2">
      <c r="A42" s="98">
        <v>2013</v>
      </c>
      <c r="B42" s="144">
        <v>2001</v>
      </c>
      <c r="C42" s="144">
        <v>0</v>
      </c>
      <c r="D42" s="144">
        <v>1024</v>
      </c>
      <c r="E42" s="41"/>
      <c r="F42" s="144">
        <v>3901</v>
      </c>
      <c r="G42" s="144">
        <v>0</v>
      </c>
      <c r="H42" s="41"/>
      <c r="I42" s="144">
        <v>6877</v>
      </c>
      <c r="J42" s="144">
        <v>49</v>
      </c>
      <c r="K42" s="144">
        <v>6926</v>
      </c>
    </row>
    <row r="43" spans="1:12" ht="12" customHeight="1" x14ac:dyDescent="0.2">
      <c r="A43" s="98">
        <v>2014</v>
      </c>
      <c r="B43" s="144">
        <v>4213</v>
      </c>
      <c r="C43" s="144">
        <v>0</v>
      </c>
      <c r="D43" s="144">
        <v>423</v>
      </c>
      <c r="E43" s="41"/>
      <c r="F43" s="144">
        <v>2782</v>
      </c>
      <c r="G43" s="144">
        <v>0</v>
      </c>
      <c r="H43" s="41"/>
      <c r="I43" s="144">
        <v>7322</v>
      </c>
      <c r="J43" s="144">
        <v>96</v>
      </c>
      <c r="K43" s="144">
        <v>7418</v>
      </c>
    </row>
    <row r="44" spans="1:12" ht="12" customHeight="1" x14ac:dyDescent="0.2">
      <c r="A44" s="98">
        <v>2015</v>
      </c>
      <c r="B44" s="144">
        <v>2387</v>
      </c>
      <c r="C44" s="144">
        <v>0</v>
      </c>
      <c r="D44" s="144">
        <v>868</v>
      </c>
      <c r="E44" s="41"/>
      <c r="F44" s="144">
        <v>3440</v>
      </c>
      <c r="G44" s="144">
        <v>0</v>
      </c>
      <c r="H44" s="41"/>
      <c r="I44" s="144">
        <v>6676</v>
      </c>
      <c r="J44" s="144">
        <v>19</v>
      </c>
      <c r="K44" s="144">
        <v>6695</v>
      </c>
    </row>
    <row r="45" spans="1:12" ht="12" customHeight="1" x14ac:dyDescent="0.2">
      <c r="A45" s="98">
        <v>2016</v>
      </c>
      <c r="B45" s="144">
        <v>1328</v>
      </c>
      <c r="C45" s="144">
        <v>0</v>
      </c>
      <c r="D45" s="144">
        <v>29</v>
      </c>
      <c r="E45" s="41"/>
      <c r="F45" s="144">
        <v>3654</v>
      </c>
      <c r="G45" s="144">
        <v>0</v>
      </c>
      <c r="H45" s="41"/>
      <c r="I45" s="144">
        <v>5005</v>
      </c>
      <c r="J45" s="144">
        <v>6</v>
      </c>
      <c r="K45" s="144">
        <v>5011</v>
      </c>
    </row>
    <row r="46" spans="1:12" ht="12" customHeight="1" x14ac:dyDescent="0.2">
      <c r="A46" s="98">
        <v>2017</v>
      </c>
      <c r="B46" s="144">
        <v>3999</v>
      </c>
      <c r="C46" s="144">
        <v>0</v>
      </c>
      <c r="D46" s="144">
        <v>396</v>
      </c>
      <c r="E46" s="41"/>
      <c r="F46" s="144">
        <v>3604</v>
      </c>
      <c r="G46" s="144">
        <v>0</v>
      </c>
      <c r="H46" s="41"/>
      <c r="I46" s="144">
        <v>7957</v>
      </c>
      <c r="J46" s="144">
        <v>42</v>
      </c>
      <c r="K46" s="144">
        <v>7999</v>
      </c>
      <c r="L46" s="323"/>
    </row>
    <row r="47" spans="1:12" ht="12" customHeight="1" x14ac:dyDescent="0.2">
      <c r="A47" s="98">
        <v>2018</v>
      </c>
      <c r="B47" s="144">
        <v>2042</v>
      </c>
      <c r="C47" s="144">
        <v>8</v>
      </c>
      <c r="D47" s="144">
        <v>735</v>
      </c>
      <c r="E47" s="41"/>
      <c r="F47" s="144">
        <v>3937</v>
      </c>
      <c r="G47" s="144">
        <v>0</v>
      </c>
      <c r="H47" s="41"/>
      <c r="I47" s="144">
        <v>6707</v>
      </c>
      <c r="J47" s="144">
        <v>15</v>
      </c>
      <c r="K47" s="144">
        <v>6722</v>
      </c>
      <c r="L47" s="323"/>
    </row>
    <row r="48" spans="1:12" ht="12" customHeight="1" x14ac:dyDescent="0.2">
      <c r="A48" s="98" t="s">
        <v>833</v>
      </c>
      <c r="B48" s="144">
        <v>1532</v>
      </c>
      <c r="C48" s="144">
        <v>0</v>
      </c>
      <c r="D48" s="144">
        <v>859</v>
      </c>
      <c r="E48" s="41"/>
      <c r="F48" s="144">
        <v>7765</v>
      </c>
      <c r="G48" s="144">
        <v>0</v>
      </c>
      <c r="H48" s="41"/>
      <c r="I48" s="144">
        <v>10151</v>
      </c>
      <c r="J48" s="144">
        <v>5</v>
      </c>
      <c r="K48" s="144">
        <v>10156</v>
      </c>
      <c r="L48" s="323"/>
    </row>
    <row r="49" spans="1:12" ht="12" customHeight="1" x14ac:dyDescent="0.2">
      <c r="A49" s="98" t="s">
        <v>1090</v>
      </c>
      <c r="B49" s="144">
        <v>1627</v>
      </c>
      <c r="C49" s="144">
        <v>0</v>
      </c>
      <c r="D49" s="144">
        <v>757</v>
      </c>
      <c r="E49" s="41"/>
      <c r="F49" s="144">
        <v>8672</v>
      </c>
      <c r="G49" s="144">
        <v>0</v>
      </c>
      <c r="H49" s="41"/>
      <c r="I49" s="144">
        <v>11054</v>
      </c>
      <c r="J49" s="144">
        <v>2</v>
      </c>
      <c r="K49" s="144">
        <v>11056</v>
      </c>
      <c r="L49" s="323"/>
    </row>
    <row r="50" spans="1:12" ht="12" customHeight="1" x14ac:dyDescent="0.2">
      <c r="A50" s="98" t="s">
        <v>1114</v>
      </c>
      <c r="B50" s="144">
        <v>719</v>
      </c>
      <c r="C50" s="144">
        <v>2</v>
      </c>
      <c r="D50" s="144">
        <v>611</v>
      </c>
      <c r="E50" s="41"/>
      <c r="F50" s="144">
        <v>5568</v>
      </c>
      <c r="G50" s="144">
        <v>0</v>
      </c>
      <c r="H50" s="41"/>
      <c r="I50" s="144">
        <v>6897</v>
      </c>
      <c r="J50" s="144">
        <v>3</v>
      </c>
      <c r="K50" s="144">
        <v>6900</v>
      </c>
      <c r="L50" s="323"/>
    </row>
    <row r="51" spans="1:12" ht="12" customHeight="1" x14ac:dyDescent="0.2">
      <c r="A51" s="98" t="s">
        <v>1148</v>
      </c>
      <c r="B51" s="144">
        <v>1361</v>
      </c>
      <c r="C51" s="144">
        <v>0</v>
      </c>
      <c r="D51" s="144">
        <v>136</v>
      </c>
      <c r="E51" s="41"/>
      <c r="F51" s="144">
        <v>8369</v>
      </c>
      <c r="G51" s="144">
        <v>0</v>
      </c>
      <c r="H51" s="41"/>
      <c r="I51" s="144">
        <v>9858</v>
      </c>
      <c r="J51" s="144">
        <v>8</v>
      </c>
      <c r="K51" s="144">
        <v>9866</v>
      </c>
      <c r="L51" s="323"/>
    </row>
    <row r="52" spans="1:12" ht="12" customHeight="1" x14ac:dyDescent="0.2">
      <c r="A52" s="98">
        <v>2023</v>
      </c>
      <c r="B52" s="144">
        <v>2291</v>
      </c>
      <c r="C52" s="144">
        <v>0</v>
      </c>
      <c r="D52" s="144">
        <v>164</v>
      </c>
      <c r="E52" s="41"/>
      <c r="F52" s="144">
        <v>6682</v>
      </c>
      <c r="G52" s="144">
        <v>0</v>
      </c>
      <c r="H52" s="41"/>
      <c r="I52" s="144">
        <v>9134</v>
      </c>
      <c r="J52" s="144">
        <v>3</v>
      </c>
      <c r="K52" s="144">
        <v>9137</v>
      </c>
      <c r="L52" s="323"/>
    </row>
    <row r="53" spans="1:12" ht="12" customHeight="1" x14ac:dyDescent="0.2">
      <c r="A53" s="98" t="s">
        <v>1200</v>
      </c>
      <c r="B53" s="144">
        <v>1918</v>
      </c>
      <c r="C53" s="144">
        <v>0</v>
      </c>
      <c r="D53" s="144">
        <v>435</v>
      </c>
      <c r="E53" s="41"/>
      <c r="F53" s="36">
        <v>5378</v>
      </c>
      <c r="G53" s="144">
        <v>0</v>
      </c>
      <c r="H53" s="41"/>
      <c r="I53" s="144">
        <v>7718</v>
      </c>
      <c r="J53" s="144">
        <v>13</v>
      </c>
      <c r="K53" s="144">
        <v>7731</v>
      </c>
      <c r="L53" s="323"/>
    </row>
    <row r="54" spans="1:12" ht="12" customHeight="1" x14ac:dyDescent="0.2">
      <c r="A54" s="25" t="s">
        <v>216</v>
      </c>
      <c r="B54" s="77"/>
      <c r="C54" s="77"/>
      <c r="D54" s="77"/>
      <c r="E54" s="77"/>
      <c r="F54" s="87" t="s">
        <v>703</v>
      </c>
      <c r="G54" s="77"/>
      <c r="H54" s="77"/>
      <c r="I54" s="77"/>
      <c r="J54" s="77"/>
      <c r="K54" s="77"/>
      <c r="L54" s="828">
        <f>GEOMEAN(F51:F53)</f>
        <v>6699.8787883618279</v>
      </c>
    </row>
    <row r="55" spans="1:12" ht="12" customHeight="1" x14ac:dyDescent="0.2">
      <c r="A55" s="1000" t="s">
        <v>704</v>
      </c>
      <c r="B55" s="1000"/>
      <c r="C55" s="1000"/>
      <c r="D55" s="1000"/>
      <c r="E55" s="1000"/>
      <c r="F55" s="1000"/>
      <c r="G55" s="1000"/>
      <c r="H55" s="1000"/>
      <c r="I55" s="1000"/>
      <c r="J55" s="1000"/>
      <c r="K55" s="1000"/>
    </row>
    <row r="56" spans="1:12" ht="12" customHeight="1" x14ac:dyDescent="0.2">
      <c r="A56" s="1000" t="s">
        <v>294</v>
      </c>
      <c r="B56" s="1000"/>
      <c r="C56" s="1000"/>
      <c r="D56" s="1000"/>
      <c r="E56" s="1000"/>
      <c r="F56" s="1000"/>
      <c r="G56" s="1000"/>
      <c r="H56" s="1000"/>
      <c r="I56" s="1000"/>
      <c r="J56" s="1000"/>
      <c r="K56" s="1000"/>
    </row>
    <row r="57" spans="1:12" ht="12" customHeight="1" x14ac:dyDescent="0.2">
      <c r="A57" s="1000" t="s">
        <v>295</v>
      </c>
      <c r="B57" s="1000"/>
      <c r="C57" s="1000"/>
      <c r="D57" s="1000"/>
      <c r="E57" s="1000"/>
      <c r="F57" s="1000"/>
      <c r="G57" s="1000"/>
      <c r="H57" s="1000"/>
      <c r="I57" s="1000"/>
      <c r="J57" s="1000"/>
      <c r="K57" s="1000"/>
    </row>
    <row r="58" spans="1:12" ht="12" customHeight="1" x14ac:dyDescent="0.2">
      <c r="A58" s="1000" t="s">
        <v>130</v>
      </c>
      <c r="B58" s="1000"/>
      <c r="C58" s="1000"/>
      <c r="D58" s="1000"/>
      <c r="E58" s="1000"/>
      <c r="F58" s="1000"/>
      <c r="G58" s="1000"/>
      <c r="H58" s="1000"/>
      <c r="I58" s="1000"/>
      <c r="J58" s="1000"/>
      <c r="K58" s="1000"/>
    </row>
    <row r="59" spans="1:12" ht="12" customHeight="1" x14ac:dyDescent="0.2">
      <c r="A59" s="1000" t="s">
        <v>180</v>
      </c>
      <c r="B59" s="1000"/>
      <c r="C59" s="1000"/>
      <c r="D59" s="1000"/>
      <c r="E59" s="1000"/>
      <c r="F59" s="1000"/>
      <c r="G59" s="1000"/>
      <c r="H59" s="1000"/>
      <c r="I59" s="1000"/>
      <c r="J59" s="1000"/>
      <c r="K59" s="1000"/>
    </row>
    <row r="60" spans="1:12" ht="12" customHeight="1" x14ac:dyDescent="0.2">
      <c r="A60" s="1000" t="s">
        <v>702</v>
      </c>
      <c r="B60" s="1000"/>
      <c r="C60" s="1000"/>
      <c r="D60" s="1000"/>
      <c r="E60" s="1000"/>
      <c r="F60" s="1000"/>
      <c r="G60" s="1000"/>
      <c r="H60" s="1000"/>
      <c r="I60" s="1000"/>
      <c r="J60" s="1000"/>
      <c r="K60" s="1000"/>
    </row>
    <row r="61" spans="1:12" ht="12" customHeight="1" x14ac:dyDescent="0.2">
      <c r="A61" s="1000"/>
      <c r="B61" s="1000"/>
      <c r="C61" s="1000"/>
      <c r="D61" s="1000"/>
      <c r="E61" s="1000"/>
      <c r="F61" s="1000"/>
      <c r="G61" s="1000"/>
      <c r="H61" s="1000"/>
      <c r="I61" s="1000"/>
      <c r="J61" s="1000"/>
      <c r="K61" s="1000"/>
    </row>
    <row r="62" spans="1:12" ht="12" customHeight="1" x14ac:dyDescent="0.2">
      <c r="A62" s="123"/>
      <c r="B62" s="123"/>
      <c r="C62" s="123"/>
      <c r="D62" s="123"/>
      <c r="E62" s="123"/>
      <c r="F62" s="123"/>
      <c r="G62" s="123"/>
      <c r="H62" s="123"/>
      <c r="I62" s="123"/>
      <c r="J62" s="123"/>
      <c r="K62" s="123"/>
    </row>
    <row r="63" spans="1:12" ht="12" customHeight="1" x14ac:dyDescent="0.2">
      <c r="A63" s="1000"/>
      <c r="B63" s="1000"/>
      <c r="C63" s="1000"/>
      <c r="D63" s="1000"/>
      <c r="E63" s="1000"/>
      <c r="F63" s="1000"/>
      <c r="G63" s="1000"/>
      <c r="H63" s="1000"/>
      <c r="I63" s="1000"/>
      <c r="J63" s="1000"/>
      <c r="K63" s="1000"/>
    </row>
    <row r="66" spans="1:11" s="315" customFormat="1" ht="12" customHeight="1" x14ac:dyDescent="0.2">
      <c r="A66" s="274"/>
      <c r="B66" s="275"/>
      <c r="C66" s="275"/>
      <c r="D66" s="275"/>
      <c r="E66" s="275"/>
      <c r="F66" s="275"/>
      <c r="G66" s="275"/>
      <c r="H66" s="275"/>
      <c r="I66" s="275"/>
      <c r="J66" s="275"/>
      <c r="K66" s="275"/>
    </row>
    <row r="72" spans="1:11" ht="17.25" customHeight="1" x14ac:dyDescent="0.2"/>
    <row r="81" spans="1:11" ht="12" customHeight="1" x14ac:dyDescent="0.2">
      <c r="A81" s="1096" t="s">
        <v>291</v>
      </c>
      <c r="B81" s="1096"/>
      <c r="C81" s="1096"/>
      <c r="D81" s="1096"/>
      <c r="E81" s="1096"/>
      <c r="F81" s="1096"/>
      <c r="G81" s="1096"/>
      <c r="H81" s="1096"/>
      <c r="I81" s="1096"/>
      <c r="J81" s="1096"/>
      <c r="K81" s="1096"/>
    </row>
    <row r="82" spans="1:11" ht="12" customHeight="1" x14ac:dyDescent="0.2">
      <c r="A82" s="401"/>
      <c r="B82" s="1035" t="s">
        <v>166</v>
      </c>
      <c r="C82" s="1035"/>
      <c r="D82" s="1035"/>
      <c r="E82" s="396"/>
      <c r="F82" s="316"/>
      <c r="G82" s="316"/>
      <c r="H82" s="396"/>
      <c r="I82" s="316"/>
      <c r="J82" s="316"/>
      <c r="K82" s="316"/>
    </row>
    <row r="83" spans="1:11" ht="12" customHeight="1" x14ac:dyDescent="0.2">
      <c r="A83" s="1009" t="s">
        <v>171</v>
      </c>
      <c r="B83" s="392"/>
      <c r="C83" s="1031" t="s">
        <v>154</v>
      </c>
      <c r="D83" s="392"/>
      <c r="E83" s="4"/>
      <c r="F83" s="1109" t="s">
        <v>35</v>
      </c>
      <c r="G83" s="1109"/>
      <c r="H83" s="4"/>
      <c r="I83" s="1109" t="s">
        <v>161</v>
      </c>
      <c r="J83" s="1109"/>
      <c r="K83" s="1109"/>
    </row>
    <row r="84" spans="1:11" ht="12" customHeight="1" x14ac:dyDescent="0.2">
      <c r="A84" s="1029"/>
      <c r="B84" s="388" t="s">
        <v>95</v>
      </c>
      <c r="C84" s="1032"/>
      <c r="D84" s="388" t="s">
        <v>118</v>
      </c>
      <c r="E84" s="388"/>
      <c r="F84" s="2" t="s">
        <v>97</v>
      </c>
      <c r="G84" s="2" t="s">
        <v>293</v>
      </c>
      <c r="H84" s="2"/>
      <c r="I84" s="2" t="s">
        <v>97</v>
      </c>
      <c r="J84" s="2" t="s">
        <v>39</v>
      </c>
      <c r="K84" s="2" t="s">
        <v>209</v>
      </c>
    </row>
    <row r="85" spans="1:11" ht="12" customHeight="1" x14ac:dyDescent="0.2">
      <c r="A85" s="90" t="s">
        <v>178</v>
      </c>
      <c r="B85" s="144">
        <f>AVERAGE(B10:B14)</f>
        <v>2075.1999999999998</v>
      </c>
      <c r="C85" s="144">
        <f>AVERAGE(C10:C14)</f>
        <v>50</v>
      </c>
      <c r="D85" s="144">
        <f>AVERAGE(D10:D14)</f>
        <v>130.80000000000001</v>
      </c>
      <c r="E85" s="41"/>
      <c r="F85" s="144">
        <f>AVERAGE(F10:F14)</f>
        <v>6282.4</v>
      </c>
      <c r="G85" s="144">
        <f>AVERAGE(G10:G14)</f>
        <v>77.2</v>
      </c>
      <c r="H85" s="41"/>
      <c r="I85" s="144">
        <f>AVERAGE(I10:I14)</f>
        <v>8219.4</v>
      </c>
      <c r="J85" s="144">
        <f>AVERAGE(J10:J14)</f>
        <v>305.2</v>
      </c>
      <c r="K85" s="144">
        <f>AVERAGE(K10:K14)</f>
        <v>8524.6</v>
      </c>
    </row>
    <row r="86" spans="1:11" ht="12" customHeight="1" x14ac:dyDescent="0.2">
      <c r="A86" s="90" t="s">
        <v>179</v>
      </c>
      <c r="B86" s="144">
        <f>AVERAGE(B15:B19)</f>
        <v>5475</v>
      </c>
      <c r="C86" s="144">
        <f>AVERAGE(C15:C19)</f>
        <v>50</v>
      </c>
      <c r="D86" s="144">
        <f>AVERAGE(D15:D19)</f>
        <v>564.20000000000005</v>
      </c>
      <c r="E86" s="41"/>
      <c r="F86" s="144">
        <f>AVERAGE(F15:F19)</f>
        <v>12237.6</v>
      </c>
      <c r="G86" s="144">
        <f>AVERAGE(G15:G19)</f>
        <v>111.8</v>
      </c>
      <c r="H86" s="41"/>
      <c r="I86" s="144">
        <f>AVERAGE(I15:I19)</f>
        <v>18003.599999999999</v>
      </c>
      <c r="J86" s="144">
        <f>AVERAGE(J15:J19)</f>
        <v>379.2</v>
      </c>
      <c r="K86" s="144">
        <f>AVERAGE(K15:K19)</f>
        <v>18382.8</v>
      </c>
    </row>
    <row r="87" spans="1:11" ht="12" customHeight="1" x14ac:dyDescent="0.2">
      <c r="A87" s="90" t="s">
        <v>237</v>
      </c>
      <c r="B87" s="144">
        <f>AVERAGE(B20:B24)</f>
        <v>713.2</v>
      </c>
      <c r="C87" s="144">
        <f t="shared" ref="C87:K87" si="1">AVERAGE(C20:C24)</f>
        <v>50</v>
      </c>
      <c r="D87" s="144">
        <f t="shared" si="1"/>
        <v>289.2</v>
      </c>
      <c r="E87" s="144"/>
      <c r="F87" s="144">
        <f t="shared" si="1"/>
        <v>5670.4</v>
      </c>
      <c r="G87" s="144">
        <f t="shared" si="1"/>
        <v>11</v>
      </c>
      <c r="H87" s="144"/>
      <c r="I87" s="144">
        <f t="shared" si="1"/>
        <v>6704.8</v>
      </c>
      <c r="J87" s="144">
        <f t="shared" si="1"/>
        <v>28.6</v>
      </c>
      <c r="K87" s="144">
        <f t="shared" si="1"/>
        <v>6733.4</v>
      </c>
    </row>
    <row r="88" spans="1:11" ht="12" customHeight="1" x14ac:dyDescent="0.2">
      <c r="A88" s="373" t="s">
        <v>375</v>
      </c>
      <c r="B88" s="144">
        <f>AVERAGE(B25:B29)</f>
        <v>830.8</v>
      </c>
      <c r="C88" s="144">
        <f t="shared" ref="C88:K88" si="2">AVERAGE(C25:C29)</f>
        <v>90</v>
      </c>
      <c r="D88" s="144">
        <f t="shared" si="2"/>
        <v>338.2</v>
      </c>
      <c r="E88" s="144"/>
      <c r="F88" s="144">
        <f t="shared" si="2"/>
        <v>5307.4</v>
      </c>
      <c r="G88" s="144">
        <f t="shared" si="2"/>
        <v>0</v>
      </c>
      <c r="H88" s="144"/>
      <c r="I88" s="144">
        <f t="shared" si="2"/>
        <v>6566.4</v>
      </c>
      <c r="J88" s="144">
        <f t="shared" si="2"/>
        <v>0</v>
      </c>
      <c r="K88" s="144">
        <f t="shared" si="2"/>
        <v>6566.4</v>
      </c>
    </row>
    <row r="89" spans="1:11" ht="12" customHeight="1" x14ac:dyDescent="0.2">
      <c r="A89" s="98" t="s">
        <v>424</v>
      </c>
      <c r="B89" s="144">
        <f>AVERAGE(B30:B34)</f>
        <v>1602</v>
      </c>
      <c r="C89" s="144">
        <f t="shared" ref="C89:K89" si="3">AVERAGE(C30:C34)</f>
        <v>80</v>
      </c>
      <c r="D89" s="144">
        <f t="shared" si="3"/>
        <v>547.20000000000005</v>
      </c>
      <c r="E89" s="144"/>
      <c r="F89" s="144">
        <f t="shared" si="3"/>
        <v>5767.6</v>
      </c>
      <c r="G89" s="144">
        <f t="shared" si="3"/>
        <v>0</v>
      </c>
      <c r="H89" s="144"/>
      <c r="I89" s="144">
        <f t="shared" si="3"/>
        <v>8195.6</v>
      </c>
      <c r="J89" s="144">
        <f t="shared" si="3"/>
        <v>13.4</v>
      </c>
      <c r="K89" s="144">
        <f t="shared" si="3"/>
        <v>8209</v>
      </c>
    </row>
    <row r="90" spans="1:11" ht="12" customHeight="1" x14ac:dyDescent="0.2">
      <c r="A90" s="98" t="s">
        <v>719</v>
      </c>
      <c r="B90" s="144">
        <f>AVERAGE(B35:B39)</f>
        <v>1709.8</v>
      </c>
      <c r="C90" s="144">
        <f t="shared" ref="C90:K90" si="4">AVERAGE(C35:C39)</f>
        <v>0</v>
      </c>
      <c r="D90" s="144">
        <f t="shared" si="4"/>
        <v>264.60000000000002</v>
      </c>
      <c r="E90" s="144"/>
      <c r="F90" s="144">
        <f t="shared" si="4"/>
        <v>4017</v>
      </c>
      <c r="G90" s="144">
        <f t="shared" si="4"/>
        <v>0</v>
      </c>
      <c r="H90" s="144"/>
      <c r="I90" s="144">
        <f t="shared" si="4"/>
        <v>5980.4</v>
      </c>
      <c r="J90" s="144">
        <f t="shared" si="4"/>
        <v>16</v>
      </c>
      <c r="K90" s="144">
        <f t="shared" si="4"/>
        <v>5996.4</v>
      </c>
    </row>
    <row r="91" spans="1:11" ht="12" customHeight="1" x14ac:dyDescent="0.2">
      <c r="A91" s="98">
        <v>2011</v>
      </c>
      <c r="B91" s="144">
        <f t="shared" ref="B91:D102" si="5">B40</f>
        <v>1972</v>
      </c>
      <c r="C91" s="144">
        <f t="shared" si="5"/>
        <v>3</v>
      </c>
      <c r="D91" s="144">
        <f t="shared" si="5"/>
        <v>868</v>
      </c>
      <c r="E91" s="41"/>
      <c r="F91" s="144">
        <f t="shared" ref="F91:G102" si="6">F40</f>
        <v>3963</v>
      </c>
      <c r="G91" s="144">
        <f t="shared" si="6"/>
        <v>0</v>
      </c>
      <c r="H91" s="41"/>
      <c r="I91" s="144">
        <f t="shared" ref="I91:K102" si="7">I40</f>
        <v>6765</v>
      </c>
      <c r="J91" s="144">
        <f t="shared" si="7"/>
        <v>41</v>
      </c>
      <c r="K91" s="144">
        <f t="shared" si="7"/>
        <v>6806</v>
      </c>
    </row>
    <row r="92" spans="1:11" ht="12" customHeight="1" x14ac:dyDescent="0.2">
      <c r="A92" s="98">
        <v>2012</v>
      </c>
      <c r="B92" s="144">
        <f t="shared" si="5"/>
        <v>2842</v>
      </c>
      <c r="C92" s="144">
        <f t="shared" si="5"/>
        <v>0</v>
      </c>
      <c r="D92" s="144">
        <f t="shared" si="5"/>
        <v>358</v>
      </c>
      <c r="E92" s="41"/>
      <c r="F92" s="144">
        <f t="shared" si="6"/>
        <v>3518</v>
      </c>
      <c r="G92" s="144">
        <f t="shared" si="6"/>
        <v>0</v>
      </c>
      <c r="H92" s="41"/>
      <c r="I92" s="144">
        <f t="shared" si="7"/>
        <v>6682</v>
      </c>
      <c r="J92" s="144">
        <f t="shared" si="7"/>
        <v>36</v>
      </c>
      <c r="K92" s="144">
        <f t="shared" si="7"/>
        <v>6718</v>
      </c>
    </row>
    <row r="93" spans="1:11" ht="12" customHeight="1" x14ac:dyDescent="0.2">
      <c r="A93" s="98">
        <v>2013</v>
      </c>
      <c r="B93" s="144">
        <f t="shared" si="5"/>
        <v>2001</v>
      </c>
      <c r="C93" s="144">
        <f t="shared" si="5"/>
        <v>0</v>
      </c>
      <c r="D93" s="144">
        <f t="shared" si="5"/>
        <v>1024</v>
      </c>
      <c r="E93" s="41"/>
      <c r="F93" s="144">
        <f t="shared" si="6"/>
        <v>3901</v>
      </c>
      <c r="G93" s="144">
        <f t="shared" si="6"/>
        <v>0</v>
      </c>
      <c r="H93" s="41"/>
      <c r="I93" s="144">
        <f t="shared" si="7"/>
        <v>6877</v>
      </c>
      <c r="J93" s="144">
        <f t="shared" si="7"/>
        <v>49</v>
      </c>
      <c r="K93" s="144">
        <f t="shared" si="7"/>
        <v>6926</v>
      </c>
    </row>
    <row r="94" spans="1:11" ht="12" customHeight="1" x14ac:dyDescent="0.2">
      <c r="A94" s="98">
        <v>2014</v>
      </c>
      <c r="B94" s="144">
        <f t="shared" si="5"/>
        <v>4213</v>
      </c>
      <c r="C94" s="144">
        <f t="shared" si="5"/>
        <v>0</v>
      </c>
      <c r="D94" s="144">
        <f t="shared" si="5"/>
        <v>423</v>
      </c>
      <c r="E94" s="41"/>
      <c r="F94" s="144">
        <f t="shared" si="6"/>
        <v>2782</v>
      </c>
      <c r="G94" s="144">
        <f t="shared" si="6"/>
        <v>0</v>
      </c>
      <c r="H94" s="41"/>
      <c r="I94" s="144">
        <f t="shared" si="7"/>
        <v>7322</v>
      </c>
      <c r="J94" s="144">
        <f t="shared" si="7"/>
        <v>96</v>
      </c>
      <c r="K94" s="144">
        <f t="shared" si="7"/>
        <v>7418</v>
      </c>
    </row>
    <row r="95" spans="1:11" ht="12" customHeight="1" x14ac:dyDescent="0.2">
      <c r="A95" s="98">
        <v>2015</v>
      </c>
      <c r="B95" s="144">
        <f t="shared" si="5"/>
        <v>2387</v>
      </c>
      <c r="C95" s="144">
        <f t="shared" si="5"/>
        <v>0</v>
      </c>
      <c r="D95" s="144">
        <f t="shared" si="5"/>
        <v>868</v>
      </c>
      <c r="E95" s="41"/>
      <c r="F95" s="144">
        <f t="shared" si="6"/>
        <v>3440</v>
      </c>
      <c r="G95" s="144">
        <f t="shared" si="6"/>
        <v>0</v>
      </c>
      <c r="H95" s="41"/>
      <c r="I95" s="144">
        <f t="shared" si="7"/>
        <v>6676</v>
      </c>
      <c r="J95" s="144">
        <f t="shared" si="7"/>
        <v>19</v>
      </c>
      <c r="K95" s="144">
        <f t="shared" si="7"/>
        <v>6695</v>
      </c>
    </row>
    <row r="96" spans="1:11" ht="12" customHeight="1" x14ac:dyDescent="0.2">
      <c r="A96" s="98">
        <v>2016</v>
      </c>
      <c r="B96" s="144">
        <f t="shared" si="5"/>
        <v>1328</v>
      </c>
      <c r="C96" s="144">
        <f t="shared" si="5"/>
        <v>0</v>
      </c>
      <c r="D96" s="144">
        <f t="shared" si="5"/>
        <v>29</v>
      </c>
      <c r="E96" s="41"/>
      <c r="F96" s="144">
        <f t="shared" si="6"/>
        <v>3654</v>
      </c>
      <c r="G96" s="144">
        <f t="shared" si="6"/>
        <v>0</v>
      </c>
      <c r="H96" s="41"/>
      <c r="I96" s="144">
        <f t="shared" si="7"/>
        <v>5005</v>
      </c>
      <c r="J96" s="144">
        <f t="shared" si="7"/>
        <v>6</v>
      </c>
      <c r="K96" s="144">
        <f t="shared" si="7"/>
        <v>5011</v>
      </c>
    </row>
    <row r="97" spans="1:11" ht="12" customHeight="1" x14ac:dyDescent="0.2">
      <c r="A97" s="98">
        <v>2017</v>
      </c>
      <c r="B97" s="144">
        <f t="shared" si="5"/>
        <v>3999</v>
      </c>
      <c r="C97" s="144">
        <f t="shared" si="5"/>
        <v>0</v>
      </c>
      <c r="D97" s="144">
        <f t="shared" si="5"/>
        <v>396</v>
      </c>
      <c r="E97" s="41"/>
      <c r="F97" s="144">
        <f t="shared" si="6"/>
        <v>3604</v>
      </c>
      <c r="G97" s="144">
        <f t="shared" si="6"/>
        <v>0</v>
      </c>
      <c r="H97" s="41"/>
      <c r="I97" s="144">
        <f t="shared" si="7"/>
        <v>7957</v>
      </c>
      <c r="J97" s="144">
        <f t="shared" si="7"/>
        <v>42</v>
      </c>
      <c r="K97" s="144">
        <f t="shared" si="7"/>
        <v>7999</v>
      </c>
    </row>
    <row r="98" spans="1:11" ht="12" customHeight="1" x14ac:dyDescent="0.2">
      <c r="A98" s="98">
        <v>2018</v>
      </c>
      <c r="B98" s="144">
        <f t="shared" si="5"/>
        <v>2042</v>
      </c>
      <c r="C98" s="144">
        <f t="shared" si="5"/>
        <v>8</v>
      </c>
      <c r="D98" s="144">
        <f t="shared" si="5"/>
        <v>735</v>
      </c>
      <c r="E98" s="41"/>
      <c r="F98" s="144">
        <f t="shared" si="6"/>
        <v>3937</v>
      </c>
      <c r="G98" s="144">
        <f t="shared" si="6"/>
        <v>0</v>
      </c>
      <c r="H98" s="41"/>
      <c r="I98" s="144">
        <f t="shared" si="7"/>
        <v>6707</v>
      </c>
      <c r="J98" s="144">
        <f t="shared" si="7"/>
        <v>15</v>
      </c>
      <c r="K98" s="144">
        <f t="shared" si="7"/>
        <v>6722</v>
      </c>
    </row>
    <row r="99" spans="1:11" ht="12" customHeight="1" x14ac:dyDescent="0.2">
      <c r="A99" s="98" t="s">
        <v>833</v>
      </c>
      <c r="B99" s="144">
        <f t="shared" si="5"/>
        <v>1532</v>
      </c>
      <c r="C99" s="144">
        <f t="shared" si="5"/>
        <v>0</v>
      </c>
      <c r="D99" s="144">
        <f t="shared" si="5"/>
        <v>859</v>
      </c>
      <c r="E99" s="41"/>
      <c r="F99" s="144">
        <f t="shared" si="6"/>
        <v>7765</v>
      </c>
      <c r="G99" s="144">
        <f t="shared" si="6"/>
        <v>0</v>
      </c>
      <c r="H99" s="41"/>
      <c r="I99" s="144">
        <f t="shared" si="7"/>
        <v>10151</v>
      </c>
      <c r="J99" s="144">
        <f t="shared" si="7"/>
        <v>5</v>
      </c>
      <c r="K99" s="144">
        <f t="shared" si="7"/>
        <v>10156</v>
      </c>
    </row>
    <row r="100" spans="1:11" ht="12" customHeight="1" x14ac:dyDescent="0.2">
      <c r="A100" s="98" t="s">
        <v>1090</v>
      </c>
      <c r="B100" s="144">
        <f t="shared" si="5"/>
        <v>1627</v>
      </c>
      <c r="C100" s="144">
        <f t="shared" si="5"/>
        <v>0</v>
      </c>
      <c r="D100" s="144">
        <f t="shared" si="5"/>
        <v>757</v>
      </c>
      <c r="E100" s="41"/>
      <c r="F100" s="144">
        <f t="shared" si="6"/>
        <v>8672</v>
      </c>
      <c r="G100" s="144">
        <f t="shared" si="6"/>
        <v>0</v>
      </c>
      <c r="H100" s="41"/>
      <c r="I100" s="144">
        <f t="shared" si="7"/>
        <v>11054</v>
      </c>
      <c r="J100" s="144">
        <f t="shared" si="7"/>
        <v>2</v>
      </c>
      <c r="K100" s="144">
        <f t="shared" si="7"/>
        <v>11056</v>
      </c>
    </row>
    <row r="101" spans="1:11" ht="12" customHeight="1" x14ac:dyDescent="0.2">
      <c r="A101" s="98" t="s">
        <v>1114</v>
      </c>
      <c r="B101" s="144">
        <f t="shared" si="5"/>
        <v>719</v>
      </c>
      <c r="C101" s="144">
        <f t="shared" si="5"/>
        <v>2</v>
      </c>
      <c r="D101" s="144">
        <f t="shared" si="5"/>
        <v>611</v>
      </c>
      <c r="E101" s="41"/>
      <c r="F101" s="144">
        <f t="shared" si="6"/>
        <v>5568</v>
      </c>
      <c r="G101" s="144">
        <f t="shared" si="6"/>
        <v>0</v>
      </c>
      <c r="H101" s="41"/>
      <c r="I101" s="144">
        <f t="shared" si="7"/>
        <v>6897</v>
      </c>
      <c r="J101" s="144">
        <f t="shared" si="7"/>
        <v>3</v>
      </c>
      <c r="K101" s="144">
        <f t="shared" si="7"/>
        <v>6900</v>
      </c>
    </row>
    <row r="102" spans="1:11" ht="12" customHeight="1" x14ac:dyDescent="0.2">
      <c r="A102" s="98" t="s">
        <v>1148</v>
      </c>
      <c r="B102" s="144">
        <f t="shared" si="5"/>
        <v>1361</v>
      </c>
      <c r="C102" s="144">
        <f t="shared" si="5"/>
        <v>0</v>
      </c>
      <c r="D102" s="144">
        <f t="shared" si="5"/>
        <v>136</v>
      </c>
      <c r="E102" s="41"/>
      <c r="F102" s="144">
        <f t="shared" si="6"/>
        <v>8369</v>
      </c>
      <c r="G102" s="144">
        <f t="shared" si="6"/>
        <v>0</v>
      </c>
      <c r="H102" s="41"/>
      <c r="I102" s="144">
        <f t="shared" si="7"/>
        <v>9858</v>
      </c>
      <c r="J102" s="144">
        <f t="shared" si="7"/>
        <v>8</v>
      </c>
      <c r="K102" s="144">
        <f t="shared" si="7"/>
        <v>9866</v>
      </c>
    </row>
    <row r="103" spans="1:11" ht="12" customHeight="1" x14ac:dyDescent="0.2">
      <c r="A103" s="98">
        <v>2023</v>
      </c>
      <c r="B103" s="144">
        <f t="shared" ref="B103:D104" si="8">B52</f>
        <v>2291</v>
      </c>
      <c r="C103" s="144">
        <f t="shared" si="8"/>
        <v>0</v>
      </c>
      <c r="D103" s="144">
        <f t="shared" si="8"/>
        <v>164</v>
      </c>
      <c r="E103" s="41"/>
      <c r="F103" s="144">
        <f t="shared" ref="F103:G104" si="9">F52</f>
        <v>6682</v>
      </c>
      <c r="G103" s="144">
        <f t="shared" si="9"/>
        <v>0</v>
      </c>
      <c r="H103" s="41"/>
      <c r="I103" s="144">
        <f t="shared" ref="I103:K104" si="10">I52</f>
        <v>9134</v>
      </c>
      <c r="J103" s="144">
        <f t="shared" si="10"/>
        <v>3</v>
      </c>
      <c r="K103" s="144">
        <f t="shared" si="10"/>
        <v>9137</v>
      </c>
    </row>
    <row r="104" spans="1:11" ht="12" customHeight="1" x14ac:dyDescent="0.2">
      <c r="A104" s="98" t="s">
        <v>1200</v>
      </c>
      <c r="B104" s="144">
        <f t="shared" si="8"/>
        <v>1918</v>
      </c>
      <c r="C104" s="144">
        <f t="shared" si="8"/>
        <v>0</v>
      </c>
      <c r="D104" s="144">
        <f t="shared" si="8"/>
        <v>435</v>
      </c>
      <c r="E104" s="41"/>
      <c r="F104" s="144">
        <f t="shared" si="9"/>
        <v>5378</v>
      </c>
      <c r="G104" s="144">
        <f t="shared" si="9"/>
        <v>0</v>
      </c>
      <c r="H104" s="41"/>
      <c r="I104" s="144">
        <f t="shared" si="10"/>
        <v>7718</v>
      </c>
      <c r="J104" s="144">
        <f t="shared" si="10"/>
        <v>13</v>
      </c>
      <c r="K104" s="144">
        <f t="shared" si="10"/>
        <v>7731</v>
      </c>
    </row>
    <row r="105" spans="1:11" ht="12" customHeight="1" x14ac:dyDescent="0.2">
      <c r="A105" s="25" t="s">
        <v>216</v>
      </c>
      <c r="B105" s="101"/>
      <c r="C105" s="101"/>
      <c r="D105" s="101"/>
      <c r="E105" s="101"/>
      <c r="F105" s="87" t="s">
        <v>703</v>
      </c>
      <c r="G105" s="101"/>
      <c r="H105" s="101"/>
      <c r="I105" s="101"/>
      <c r="J105" s="101"/>
      <c r="K105" s="101"/>
    </row>
    <row r="106" spans="1:11" ht="12" customHeight="1" x14ac:dyDescent="0.2">
      <c r="A106" s="1030" t="str">
        <f t="shared" ref="A106:A111" si="11">A55</f>
        <v>a/  Beginning in 2005, ceremonial and subsistence catch taken during scheduled gillnet fishery is reported as gillnet catch.</v>
      </c>
      <c r="B106" s="1030"/>
      <c r="C106" s="1030"/>
      <c r="D106" s="1030"/>
      <c r="E106" s="1030"/>
      <c r="F106" s="1030"/>
      <c r="G106" s="1030"/>
      <c r="H106" s="1030"/>
      <c r="I106" s="1030"/>
      <c r="J106" s="1030"/>
      <c r="K106" s="1030"/>
    </row>
    <row r="107" spans="1:11" ht="12" customHeight="1" x14ac:dyDescent="0.2">
      <c r="A107" s="63" t="str">
        <f t="shared" si="11"/>
        <v>b/  River recreational catch of age-3 and older fish.</v>
      </c>
      <c r="B107" s="63"/>
      <c r="C107" s="63"/>
      <c r="D107" s="63"/>
      <c r="E107" s="63"/>
      <c r="F107" s="63"/>
      <c r="G107" s="63"/>
      <c r="H107" s="63"/>
      <c r="I107" s="63"/>
      <c r="J107" s="63"/>
      <c r="K107" s="63"/>
    </row>
    <row r="108" spans="1:11" ht="12" customHeight="1" x14ac:dyDescent="0.2">
      <c r="A108" s="63" t="str">
        <f t="shared" si="11"/>
        <v>c/  Includes fish taken for hatchery brood stock and hatchery strays.</v>
      </c>
      <c r="B108" s="63"/>
      <c r="C108" s="63"/>
      <c r="D108" s="63"/>
      <c r="E108" s="63"/>
      <c r="F108" s="63"/>
      <c r="G108" s="63"/>
      <c r="H108" s="63"/>
      <c r="I108" s="63"/>
      <c r="J108" s="63"/>
      <c r="K108" s="63"/>
    </row>
    <row r="109" spans="1:11" ht="12" customHeight="1" x14ac:dyDescent="0.2">
      <c r="A109" s="63" t="str">
        <f t="shared" si="11"/>
        <v>d/  Hatchery escapement and terminal run size exclude hatchery strays.</v>
      </c>
      <c r="B109" s="63"/>
      <c r="C109" s="63"/>
      <c r="D109" s="63"/>
      <c r="E109" s="63"/>
      <c r="F109" s="63"/>
      <c r="G109" s="63"/>
      <c r="H109" s="63"/>
      <c r="I109" s="63"/>
      <c r="J109" s="63"/>
      <c r="K109" s="63"/>
    </row>
    <row r="110" spans="1:11" ht="12" customHeight="1" x14ac:dyDescent="0.2">
      <c r="A110" s="63" t="str">
        <f t="shared" si="11"/>
        <v>e/  Preliminary.</v>
      </c>
      <c r="B110" s="63"/>
      <c r="C110" s="63"/>
      <c r="D110" s="63"/>
      <c r="E110" s="63"/>
      <c r="F110" s="63"/>
      <c r="G110" s="63"/>
      <c r="H110" s="63"/>
      <c r="I110" s="63"/>
      <c r="J110" s="63"/>
      <c r="K110" s="63"/>
    </row>
    <row r="111" spans="1:11" ht="12" customHeight="1" x14ac:dyDescent="0.2">
      <c r="A111" s="63" t="str">
        <f t="shared" si="11"/>
        <v>f/  Minimum.  Terminal run managed at 40 percent harvest rate.</v>
      </c>
      <c r="B111" s="63"/>
      <c r="C111" s="63"/>
      <c r="D111" s="63"/>
      <c r="E111" s="63"/>
      <c r="F111" s="63"/>
      <c r="G111" s="63"/>
      <c r="H111" s="63"/>
      <c r="I111" s="63"/>
      <c r="J111" s="63"/>
      <c r="K111" s="63"/>
    </row>
    <row r="112" spans="1:11" ht="12" customHeight="1" x14ac:dyDescent="0.2">
      <c r="B112" s="63"/>
      <c r="C112" s="63"/>
      <c r="D112" s="63"/>
      <c r="E112" s="63"/>
      <c r="F112" s="63"/>
      <c r="G112" s="63"/>
      <c r="H112" s="63"/>
      <c r="I112" s="63"/>
      <c r="J112" s="63"/>
      <c r="K112" s="63"/>
    </row>
  </sheetData>
  <customSheetViews>
    <customSheetView guid="{951E20F6-66AF-4739-924D-9C0B166AA065}" showPageBreaks="1" showGridLines="0" showRuler="0">
      <pane ySplit="4" topLeftCell="A99" activePane="bottomLeft" state="frozen"/>
      <selection pane="bottomLeft" activeCell="A115" sqref="A115:A121"/>
      <pageMargins left="1" right="1" top="1" bottom="1" header="0.5" footer="0.5"/>
      <pageSetup orientation="landscape" r:id="rId1"/>
      <headerFooter alignWithMargins="0"/>
    </customSheetView>
    <customSheetView guid="{56968ECB-F4FE-477A-8A39-9E820F23F3B6}" showGridLines="0">
      <pane ySplit="4" topLeftCell="A106" activePane="bottomLeft" state="frozen"/>
      <selection pane="bottomLeft" activeCell="A125" sqref="A125"/>
      <pageMargins left="1" right="1" top="1" bottom="1"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95" activePane="bottomLeft" state="frozen"/>
      <selection pane="bottomLeft" activeCell="D104" sqref="D104"/>
      <pageMargins left="1" right="1" top="1" bottom="1" header="0.5" footer="0.5"/>
      <pageSetup orientation="landscape" r:id="rId6"/>
      <headerFooter alignWithMargins="0"/>
    </customSheetView>
    <customSheetView guid="{1BB9C890-5E21-46C2-BAFE-D361E72979A8}" showPageBreaks="1" showGridLines="0" printArea="1" showRuler="0">
      <pane ySplit="4" topLeftCell="A95" activePane="bottomLeft" state="frozen"/>
      <selection pane="bottomLeft" activeCell="D104" sqref="D104"/>
      <pageMargins left="1" right="1" top="1" bottom="1" header="0.5" footer="0.5"/>
      <pageSetup orientation="landscape" r:id="rId7"/>
      <headerFooter alignWithMargins="0"/>
    </customSheetView>
    <customSheetView guid="{622B48C2-7B56-4B1F-A7B4-4660CCA8C989}" showPageBreaks="1" showGridLines="0" printArea="1" showRuler="0">
      <pane ySplit="4" topLeftCell="A27" activePane="bottomLeft" state="frozen"/>
      <selection pane="bottomLeft" activeCell="A36" sqref="A36:K36"/>
      <pageMargins left="1" right="1" top="1" bottom="1" header="0.5" footer="0.5"/>
      <pageSetup orientation="landscape" r:id="rId8"/>
      <headerFooter alignWithMargins="0"/>
    </customSheetView>
    <customSheetView guid="{BBF7E6D9-D6DC-4A8E-B6D8-078D86A9ABA9}" showPageBreaks="1" showGridLines="0" showRuler="0">
      <pane ySplit="4" topLeftCell="A99" activePane="bottomLeft" state="frozen"/>
      <selection pane="bottomLeft" activeCell="A115" sqref="A115:A121"/>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99" activePane="bottomLeft" state="frozen"/>
      <selection pane="bottomLeft" activeCell="A115" sqref="A115:A121"/>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1">
    <mergeCell ref="A106:K106"/>
    <mergeCell ref="A1:K1"/>
    <mergeCell ref="A56:K56"/>
    <mergeCell ref="A57:K57"/>
    <mergeCell ref="B2:D2"/>
    <mergeCell ref="A3:A4"/>
    <mergeCell ref="C3:C4"/>
    <mergeCell ref="F3:G3"/>
    <mergeCell ref="A63:K63"/>
    <mergeCell ref="A61:K61"/>
    <mergeCell ref="A81:K81"/>
    <mergeCell ref="B82:D82"/>
    <mergeCell ref="A83:A84"/>
    <mergeCell ref="C83:C84"/>
    <mergeCell ref="F83:G83"/>
    <mergeCell ref="I83:K83"/>
    <mergeCell ref="I3:K3"/>
    <mergeCell ref="A58:K58"/>
    <mergeCell ref="A59:K59"/>
    <mergeCell ref="A60:K60"/>
    <mergeCell ref="A55:K55"/>
  </mergeCells>
  <phoneticPr fontId="0" type="noConversion"/>
  <pageMargins left="1" right="1" top="1" bottom="1" header="0.5" footer="0.5"/>
  <pageSetup orientation="landscape" r:id="rId1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L199"/>
  <sheetViews>
    <sheetView showGridLines="0" topLeftCell="A136" zoomScaleNormal="100" workbookViewId="0">
      <selection activeCell="L107" sqref="L107"/>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1" width="10.6640625" style="5" customWidth="1"/>
    <col min="12" max="12" width="13.44140625" style="123" bestFit="1" customWidth="1"/>
    <col min="13" max="16384" width="9.109375" style="123"/>
  </cols>
  <sheetData>
    <row r="1" spans="1:11" ht="12" customHeight="1" x14ac:dyDescent="0.2">
      <c r="A1" s="1010" t="s">
        <v>134</v>
      </c>
      <c r="B1" s="1010"/>
      <c r="C1" s="1010"/>
      <c r="D1" s="1010"/>
      <c r="E1" s="1010"/>
      <c r="F1" s="1010"/>
      <c r="G1" s="1010"/>
      <c r="H1" s="1010"/>
      <c r="I1" s="1010"/>
      <c r="J1" s="1010"/>
      <c r="K1" s="1010"/>
    </row>
    <row r="2" spans="1:11" ht="12" customHeight="1" x14ac:dyDescent="0.2">
      <c r="A2" s="53"/>
      <c r="B2" s="1109" t="s">
        <v>116</v>
      </c>
      <c r="C2" s="1109"/>
      <c r="D2" s="1109"/>
      <c r="E2" s="4"/>
      <c r="F2" s="123"/>
      <c r="G2" s="123"/>
      <c r="H2" s="4"/>
      <c r="I2" s="123"/>
      <c r="J2" s="123"/>
      <c r="K2" s="123"/>
    </row>
    <row r="3" spans="1:11" ht="12" customHeight="1" x14ac:dyDescent="0.2">
      <c r="A3" s="1009" t="s">
        <v>171</v>
      </c>
      <c r="B3" s="392"/>
      <c r="C3" s="1031" t="s">
        <v>155</v>
      </c>
      <c r="D3" s="392"/>
      <c r="E3" s="4"/>
      <c r="F3" s="1109" t="s">
        <v>35</v>
      </c>
      <c r="G3" s="1109"/>
      <c r="H3" s="4"/>
      <c r="I3" s="1109" t="s">
        <v>161</v>
      </c>
      <c r="J3" s="1109"/>
      <c r="K3" s="1109"/>
    </row>
    <row r="4" spans="1:11" ht="12" customHeight="1" x14ac:dyDescent="0.2">
      <c r="A4" s="1029"/>
      <c r="B4" s="388" t="s">
        <v>95</v>
      </c>
      <c r="C4" s="1032"/>
      <c r="D4" s="1032" t="s">
        <v>296</v>
      </c>
      <c r="E4" s="1032"/>
      <c r="F4" s="2" t="s">
        <v>297</v>
      </c>
      <c r="G4" s="2" t="s">
        <v>298</v>
      </c>
      <c r="H4" s="2"/>
      <c r="I4" s="2" t="s">
        <v>297</v>
      </c>
      <c r="J4" s="2" t="s">
        <v>298</v>
      </c>
      <c r="K4" s="388" t="s">
        <v>209</v>
      </c>
    </row>
    <row r="5" spans="1:11" ht="12" customHeight="1" x14ac:dyDescent="0.2">
      <c r="A5" s="1121" t="s">
        <v>126</v>
      </c>
      <c r="B5" s="1121"/>
      <c r="C5" s="1121"/>
      <c r="D5" s="1121"/>
      <c r="E5" s="1121"/>
      <c r="F5" s="1121"/>
      <c r="G5" s="1121"/>
      <c r="H5" s="1121"/>
      <c r="I5" s="1121"/>
      <c r="J5" s="1121"/>
      <c r="K5" s="1121"/>
    </row>
    <row r="6" spans="1:11" ht="12" customHeight="1" x14ac:dyDescent="0.2">
      <c r="A6" s="98">
        <v>1976</v>
      </c>
      <c r="B6" s="324">
        <v>499</v>
      </c>
      <c r="C6" s="324">
        <v>20</v>
      </c>
      <c r="D6" s="324">
        <v>43</v>
      </c>
      <c r="E6" s="325"/>
      <c r="F6" s="326">
        <v>1200</v>
      </c>
      <c r="G6" s="326">
        <v>1239</v>
      </c>
      <c r="H6" s="325"/>
      <c r="I6" s="326">
        <v>1477</v>
      </c>
      <c r="J6" s="326">
        <v>1524</v>
      </c>
      <c r="K6" s="326">
        <v>3001</v>
      </c>
    </row>
    <row r="7" spans="1:11" ht="12" customHeight="1" x14ac:dyDescent="0.2">
      <c r="A7" s="98">
        <v>1977</v>
      </c>
      <c r="B7" s="326">
        <v>1304</v>
      </c>
      <c r="C7" s="324">
        <v>20</v>
      </c>
      <c r="D7" s="324">
        <v>39</v>
      </c>
      <c r="E7" s="325"/>
      <c r="F7" s="326">
        <v>1000</v>
      </c>
      <c r="G7" s="326">
        <v>1847</v>
      </c>
      <c r="H7" s="325"/>
      <c r="I7" s="326">
        <v>1479</v>
      </c>
      <c r="J7" s="326">
        <v>2731</v>
      </c>
      <c r="K7" s="326">
        <v>4210</v>
      </c>
    </row>
    <row r="8" spans="1:11" ht="12" customHeight="1" x14ac:dyDescent="0.2">
      <c r="A8" s="98">
        <v>1978</v>
      </c>
      <c r="B8" s="324">
        <v>837</v>
      </c>
      <c r="C8" s="324">
        <v>20</v>
      </c>
      <c r="D8" s="324">
        <v>137</v>
      </c>
      <c r="E8" s="325"/>
      <c r="F8" s="326">
        <v>1500</v>
      </c>
      <c r="G8" s="326">
        <v>1000</v>
      </c>
      <c r="H8" s="325"/>
      <c r="I8" s="326">
        <v>2096</v>
      </c>
      <c r="J8" s="326">
        <v>1398</v>
      </c>
      <c r="K8" s="326">
        <v>3494</v>
      </c>
    </row>
    <row r="9" spans="1:11" ht="12" customHeight="1" x14ac:dyDescent="0.2">
      <c r="A9" s="98">
        <v>1979</v>
      </c>
      <c r="B9" s="326">
        <v>10563</v>
      </c>
      <c r="C9" s="324">
        <v>100</v>
      </c>
      <c r="D9" s="324">
        <v>580</v>
      </c>
      <c r="E9" s="325"/>
      <c r="F9" s="326">
        <v>1460</v>
      </c>
      <c r="G9" s="326">
        <v>9720</v>
      </c>
      <c r="H9" s="325"/>
      <c r="I9" s="326">
        <v>2928</v>
      </c>
      <c r="J9" s="326">
        <v>19495</v>
      </c>
      <c r="K9" s="326">
        <v>22423</v>
      </c>
    </row>
    <row r="10" spans="1:11" ht="12" customHeight="1" x14ac:dyDescent="0.2">
      <c r="A10" s="98">
        <v>1980</v>
      </c>
      <c r="B10" s="326">
        <v>11985</v>
      </c>
      <c r="C10" s="324">
        <v>120</v>
      </c>
      <c r="D10" s="324">
        <v>530</v>
      </c>
      <c r="E10" s="325"/>
      <c r="F10" s="324">
        <v>800</v>
      </c>
      <c r="G10" s="326">
        <v>9018</v>
      </c>
      <c r="H10" s="325"/>
      <c r="I10" s="326">
        <v>1830</v>
      </c>
      <c r="J10" s="326">
        <v>20623</v>
      </c>
      <c r="K10" s="326">
        <v>22453</v>
      </c>
    </row>
    <row r="11" spans="1:11" ht="12" customHeight="1" x14ac:dyDescent="0.2">
      <c r="A11" s="98">
        <v>1981</v>
      </c>
      <c r="B11" s="326">
        <v>2104</v>
      </c>
      <c r="C11" s="324">
        <v>30</v>
      </c>
      <c r="D11" s="324">
        <v>114</v>
      </c>
      <c r="E11" s="325"/>
      <c r="F11" s="324">
        <v>800</v>
      </c>
      <c r="G11" s="324">
        <v>500</v>
      </c>
      <c r="H11" s="325"/>
      <c r="I11" s="326">
        <v>2183</v>
      </c>
      <c r="J11" s="326">
        <v>1365</v>
      </c>
      <c r="K11" s="326">
        <v>3548</v>
      </c>
    </row>
    <row r="12" spans="1:11" ht="12" customHeight="1" x14ac:dyDescent="0.2">
      <c r="A12" s="98">
        <v>1982</v>
      </c>
      <c r="B12" s="326">
        <v>11712</v>
      </c>
      <c r="C12" s="324">
        <v>100</v>
      </c>
      <c r="D12" s="324">
        <v>74</v>
      </c>
      <c r="E12" s="325"/>
      <c r="F12" s="324">
        <v>900</v>
      </c>
      <c r="G12" s="326">
        <v>3667</v>
      </c>
      <c r="H12" s="325"/>
      <c r="I12" s="326">
        <v>3242</v>
      </c>
      <c r="J12" s="326">
        <v>13211</v>
      </c>
      <c r="K12" s="326">
        <v>16453</v>
      </c>
    </row>
    <row r="13" spans="1:11" ht="12" customHeight="1" x14ac:dyDescent="0.2">
      <c r="A13" s="98">
        <v>1983</v>
      </c>
      <c r="B13" s="324">
        <v>391</v>
      </c>
      <c r="C13" s="324">
        <v>20</v>
      </c>
      <c r="D13" s="324">
        <v>104</v>
      </c>
      <c r="E13" s="325"/>
      <c r="F13" s="324">
        <v>784</v>
      </c>
      <c r="G13" s="326">
        <v>4048</v>
      </c>
      <c r="H13" s="325"/>
      <c r="I13" s="324">
        <v>868</v>
      </c>
      <c r="J13" s="326">
        <v>4479</v>
      </c>
      <c r="K13" s="326">
        <v>5347</v>
      </c>
    </row>
    <row r="14" spans="1:11" ht="12" customHeight="1" x14ac:dyDescent="0.2">
      <c r="A14" s="98">
        <v>1984</v>
      </c>
      <c r="B14" s="326">
        <v>4022</v>
      </c>
      <c r="C14" s="324">
        <v>50</v>
      </c>
      <c r="D14" s="324">
        <v>162</v>
      </c>
      <c r="E14" s="325"/>
      <c r="F14" s="326">
        <v>1573</v>
      </c>
      <c r="G14" s="326">
        <v>4519</v>
      </c>
      <c r="H14" s="325"/>
      <c r="I14" s="326">
        <v>2666</v>
      </c>
      <c r="J14" s="326">
        <v>7660</v>
      </c>
      <c r="K14" s="326">
        <v>10326</v>
      </c>
    </row>
    <row r="15" spans="1:11" ht="12" customHeight="1" x14ac:dyDescent="0.2">
      <c r="A15" s="98">
        <v>1985</v>
      </c>
      <c r="B15" s="326">
        <v>2082</v>
      </c>
      <c r="C15" s="324">
        <v>50</v>
      </c>
      <c r="D15" s="324">
        <v>72</v>
      </c>
      <c r="E15" s="325"/>
      <c r="F15" s="324">
        <v>674</v>
      </c>
      <c r="G15" s="324">
        <v>986</v>
      </c>
      <c r="H15" s="325"/>
      <c r="I15" s="326">
        <v>1569</v>
      </c>
      <c r="J15" s="326">
        <v>2295</v>
      </c>
      <c r="K15" s="326">
        <v>3864</v>
      </c>
    </row>
    <row r="16" spans="1:11" ht="12" customHeight="1" x14ac:dyDescent="0.2">
      <c r="A16" s="98">
        <v>1986</v>
      </c>
      <c r="B16" s="326">
        <v>5745</v>
      </c>
      <c r="C16" s="324">
        <v>50</v>
      </c>
      <c r="D16" s="324">
        <v>158</v>
      </c>
      <c r="E16" s="325"/>
      <c r="F16" s="324">
        <v>700</v>
      </c>
      <c r="G16" s="326">
        <v>8932</v>
      </c>
      <c r="H16" s="325"/>
      <c r="I16" s="326">
        <v>1133</v>
      </c>
      <c r="J16" s="326">
        <v>14452</v>
      </c>
      <c r="K16" s="326">
        <v>15585</v>
      </c>
    </row>
    <row r="17" spans="1:11" ht="12" customHeight="1" x14ac:dyDescent="0.2">
      <c r="A17" s="98">
        <v>1987</v>
      </c>
      <c r="B17" s="326">
        <v>7520</v>
      </c>
      <c r="C17" s="324">
        <v>50</v>
      </c>
      <c r="D17" s="324">
        <v>50</v>
      </c>
      <c r="E17" s="325"/>
      <c r="F17" s="324">
        <v>600</v>
      </c>
      <c r="G17" s="324">
        <v>737</v>
      </c>
      <c r="H17" s="325"/>
      <c r="I17" s="326">
        <v>4020</v>
      </c>
      <c r="J17" s="326">
        <v>4937</v>
      </c>
      <c r="K17" s="326">
        <v>8957</v>
      </c>
    </row>
    <row r="18" spans="1:11" ht="12" customHeight="1" x14ac:dyDescent="0.2">
      <c r="A18" s="98">
        <v>1988</v>
      </c>
      <c r="B18" s="326">
        <v>1404</v>
      </c>
      <c r="C18" s="324">
        <v>50</v>
      </c>
      <c r="D18" s="324">
        <v>93</v>
      </c>
      <c r="E18" s="325"/>
      <c r="F18" s="324">
        <v>900</v>
      </c>
      <c r="G18" s="326">
        <v>1912</v>
      </c>
      <c r="H18" s="325"/>
      <c r="I18" s="326">
        <v>1395</v>
      </c>
      <c r="J18" s="326">
        <v>2964</v>
      </c>
      <c r="K18" s="326">
        <v>4359</v>
      </c>
    </row>
    <row r="19" spans="1:11" ht="12" customHeight="1" x14ac:dyDescent="0.2">
      <c r="A19" s="98">
        <v>1989</v>
      </c>
      <c r="B19" s="324">
        <v>797</v>
      </c>
      <c r="C19" s="324">
        <v>50</v>
      </c>
      <c r="D19" s="324">
        <v>58</v>
      </c>
      <c r="E19" s="325"/>
      <c r="F19" s="324">
        <v>950</v>
      </c>
      <c r="G19" s="326">
        <v>3631</v>
      </c>
      <c r="H19" s="325"/>
      <c r="I19" s="326">
        <v>1138</v>
      </c>
      <c r="J19" s="326">
        <v>4348</v>
      </c>
      <c r="K19" s="326">
        <v>5486</v>
      </c>
    </row>
    <row r="20" spans="1:11" ht="12" customHeight="1" x14ac:dyDescent="0.2">
      <c r="A20" s="98">
        <v>1990</v>
      </c>
      <c r="B20" s="324">
        <v>554</v>
      </c>
      <c r="C20" s="324">
        <v>50</v>
      </c>
      <c r="D20" s="324">
        <v>111</v>
      </c>
      <c r="E20" s="325"/>
      <c r="F20" s="324">
        <v>465</v>
      </c>
      <c r="G20" s="326">
        <v>4795</v>
      </c>
      <c r="H20" s="325"/>
      <c r="I20" s="324">
        <v>528</v>
      </c>
      <c r="J20" s="326">
        <v>5447</v>
      </c>
      <c r="K20" s="326">
        <v>5975</v>
      </c>
    </row>
    <row r="21" spans="1:11" ht="12" customHeight="1" x14ac:dyDescent="0.2">
      <c r="A21" s="373">
        <v>1991</v>
      </c>
      <c r="B21" s="326">
        <v>2661</v>
      </c>
      <c r="C21" s="324">
        <v>50</v>
      </c>
      <c r="D21" s="324">
        <v>319</v>
      </c>
      <c r="E21" s="325"/>
      <c r="F21" s="326">
        <v>1001</v>
      </c>
      <c r="G21" s="326">
        <v>9877</v>
      </c>
      <c r="H21" s="325"/>
      <c r="I21" s="326">
        <v>1280</v>
      </c>
      <c r="J21" s="326">
        <v>12628</v>
      </c>
      <c r="K21" s="326">
        <v>13908</v>
      </c>
    </row>
    <row r="22" spans="1:11" ht="12" customHeight="1" x14ac:dyDescent="0.2">
      <c r="A22" s="373">
        <v>1992</v>
      </c>
      <c r="B22" s="326">
        <v>1254</v>
      </c>
      <c r="C22" s="324">
        <v>50</v>
      </c>
      <c r="D22" s="324">
        <v>491</v>
      </c>
      <c r="E22" s="325"/>
      <c r="F22" s="324">
        <v>921</v>
      </c>
      <c r="G22" s="326">
        <v>15376</v>
      </c>
      <c r="H22" s="325"/>
      <c r="I22" s="326">
        <v>1022</v>
      </c>
      <c r="J22" s="326">
        <v>17070</v>
      </c>
      <c r="K22" s="326">
        <v>18092</v>
      </c>
    </row>
    <row r="23" spans="1:11" ht="12" customHeight="1" x14ac:dyDescent="0.2">
      <c r="A23" s="373">
        <v>1993</v>
      </c>
      <c r="B23" s="324">
        <v>396</v>
      </c>
      <c r="C23" s="324">
        <v>50</v>
      </c>
      <c r="D23" s="324">
        <v>63</v>
      </c>
      <c r="E23" s="325"/>
      <c r="F23" s="324">
        <v>256</v>
      </c>
      <c r="G23" s="326">
        <v>1654</v>
      </c>
      <c r="H23" s="325"/>
      <c r="I23" s="324">
        <v>324</v>
      </c>
      <c r="J23" s="326">
        <v>2095</v>
      </c>
      <c r="K23" s="326">
        <v>2419</v>
      </c>
    </row>
    <row r="24" spans="1:11" ht="12" customHeight="1" x14ac:dyDescent="0.2">
      <c r="A24" s="373">
        <v>1994</v>
      </c>
      <c r="B24" s="324">
        <v>974</v>
      </c>
      <c r="C24" s="324">
        <v>50</v>
      </c>
      <c r="D24" s="324">
        <v>51</v>
      </c>
      <c r="E24" s="325"/>
      <c r="F24" s="324">
        <v>683</v>
      </c>
      <c r="G24" s="326">
        <v>1643</v>
      </c>
      <c r="H24" s="325"/>
      <c r="I24" s="324">
        <v>999</v>
      </c>
      <c r="J24" s="326">
        <v>2402</v>
      </c>
      <c r="K24" s="326">
        <v>3401</v>
      </c>
    </row>
    <row r="25" spans="1:11" ht="12" customHeight="1" x14ac:dyDescent="0.2">
      <c r="A25" s="373">
        <v>1995</v>
      </c>
      <c r="B25" s="326">
        <v>1144</v>
      </c>
      <c r="C25" s="324">
        <v>50</v>
      </c>
      <c r="D25" s="324">
        <v>29</v>
      </c>
      <c r="E25" s="325"/>
      <c r="F25" s="326">
        <v>1060</v>
      </c>
      <c r="G25" s="326">
        <v>3957</v>
      </c>
      <c r="H25" s="325"/>
      <c r="I25" s="326">
        <v>1318</v>
      </c>
      <c r="J25" s="326">
        <v>4922</v>
      </c>
      <c r="K25" s="326">
        <v>6240</v>
      </c>
    </row>
    <row r="26" spans="1:11" ht="12" customHeight="1" x14ac:dyDescent="0.2">
      <c r="A26" s="373">
        <v>1996</v>
      </c>
      <c r="B26" s="326">
        <v>2552</v>
      </c>
      <c r="C26" s="324">
        <v>50</v>
      </c>
      <c r="D26" s="324">
        <v>189</v>
      </c>
      <c r="E26" s="325"/>
      <c r="F26" s="324">
        <v>465</v>
      </c>
      <c r="G26" s="326">
        <v>3400</v>
      </c>
      <c r="H26" s="325"/>
      <c r="I26" s="324">
        <v>801</v>
      </c>
      <c r="J26" s="326">
        <v>5855</v>
      </c>
      <c r="K26" s="326">
        <v>6656</v>
      </c>
    </row>
    <row r="27" spans="1:11" ht="12" customHeight="1" x14ac:dyDescent="0.2">
      <c r="A27" s="373">
        <v>1997</v>
      </c>
      <c r="B27" s="324">
        <v>70</v>
      </c>
      <c r="C27" s="324">
        <v>50</v>
      </c>
      <c r="D27" s="324">
        <v>14</v>
      </c>
      <c r="E27" s="325"/>
      <c r="F27" s="324">
        <v>753</v>
      </c>
      <c r="G27" s="326">
        <v>1509</v>
      </c>
      <c r="H27" s="325"/>
      <c r="I27" s="324">
        <v>798</v>
      </c>
      <c r="J27" s="326">
        <v>1598</v>
      </c>
      <c r="K27" s="326">
        <v>2396</v>
      </c>
    </row>
    <row r="28" spans="1:11" ht="12" customHeight="1" x14ac:dyDescent="0.2">
      <c r="A28" s="373">
        <v>1998</v>
      </c>
      <c r="B28" s="326">
        <v>1310</v>
      </c>
      <c r="C28" s="324">
        <v>50</v>
      </c>
      <c r="D28" s="324">
        <v>93</v>
      </c>
      <c r="E28" s="325"/>
      <c r="F28" s="324">
        <v>346</v>
      </c>
      <c r="G28" s="326">
        <v>1688</v>
      </c>
      <c r="H28" s="325"/>
      <c r="I28" s="324">
        <v>593</v>
      </c>
      <c r="J28" s="326">
        <v>2894</v>
      </c>
      <c r="K28" s="326">
        <v>3487</v>
      </c>
    </row>
    <row r="29" spans="1:11" ht="12" customHeight="1" x14ac:dyDescent="0.2">
      <c r="A29" s="373">
        <v>1999</v>
      </c>
      <c r="B29" s="324">
        <v>945</v>
      </c>
      <c r="C29" s="324">
        <v>50</v>
      </c>
      <c r="D29" s="324">
        <v>292</v>
      </c>
      <c r="E29" s="325"/>
      <c r="F29" s="324">
        <v>624</v>
      </c>
      <c r="G29" s="326">
        <v>7527</v>
      </c>
      <c r="H29" s="325"/>
      <c r="I29" s="324">
        <v>723</v>
      </c>
      <c r="J29" s="326">
        <v>8715</v>
      </c>
      <c r="K29" s="326">
        <v>9438</v>
      </c>
    </row>
    <row r="30" spans="1:11" ht="12" customHeight="1" x14ac:dyDescent="0.2">
      <c r="A30" s="373">
        <v>2000</v>
      </c>
      <c r="B30" s="326">
        <v>1188</v>
      </c>
      <c r="C30" s="324">
        <v>50</v>
      </c>
      <c r="D30" s="324">
        <v>278</v>
      </c>
      <c r="E30" s="325"/>
      <c r="F30" s="326">
        <v>1001</v>
      </c>
      <c r="G30" s="326">
        <v>3745</v>
      </c>
      <c r="H30" s="325"/>
      <c r="I30" s="326">
        <v>1237</v>
      </c>
      <c r="J30" s="326">
        <v>5025</v>
      </c>
      <c r="K30" s="326">
        <v>6262</v>
      </c>
    </row>
    <row r="31" spans="1:11" ht="12" customHeight="1" x14ac:dyDescent="0.2">
      <c r="A31" s="373">
        <v>2001</v>
      </c>
      <c r="B31" s="327">
        <v>2196</v>
      </c>
      <c r="C31" s="99">
        <v>50</v>
      </c>
      <c r="D31" s="99">
        <v>590</v>
      </c>
      <c r="E31" s="99"/>
      <c r="F31" s="99">
        <v>961</v>
      </c>
      <c r="G31" s="327">
        <v>12993</v>
      </c>
      <c r="H31" s="99"/>
      <c r="I31" s="327">
        <v>1841</v>
      </c>
      <c r="J31" s="327">
        <v>14949</v>
      </c>
      <c r="K31" s="327">
        <v>16790</v>
      </c>
    </row>
    <row r="32" spans="1:11" ht="12" customHeight="1" x14ac:dyDescent="0.2">
      <c r="A32" s="373">
        <v>2002</v>
      </c>
      <c r="B32" s="327">
        <v>3982</v>
      </c>
      <c r="C32" s="99">
        <v>50</v>
      </c>
      <c r="D32" s="99">
        <v>150</v>
      </c>
      <c r="E32" s="99"/>
      <c r="F32" s="327">
        <v>1012</v>
      </c>
      <c r="G32" s="327">
        <v>3939</v>
      </c>
      <c r="H32" s="99"/>
      <c r="I32" s="327">
        <v>2099</v>
      </c>
      <c r="J32" s="327">
        <v>7034</v>
      </c>
      <c r="K32" s="327">
        <v>9133</v>
      </c>
    </row>
    <row r="33" spans="1:11" ht="12" customHeight="1" x14ac:dyDescent="0.2">
      <c r="A33" s="373">
        <v>2003</v>
      </c>
      <c r="B33" s="327">
        <v>2412</v>
      </c>
      <c r="C33" s="99">
        <v>50</v>
      </c>
      <c r="D33" s="99">
        <v>326</v>
      </c>
      <c r="E33" s="99"/>
      <c r="F33" s="99">
        <v>505</v>
      </c>
      <c r="G33" s="327">
        <v>6539</v>
      </c>
      <c r="H33" s="99"/>
      <c r="I33" s="327">
        <v>1472</v>
      </c>
      <c r="J33" s="327">
        <v>8360</v>
      </c>
      <c r="K33" s="327">
        <v>9832</v>
      </c>
    </row>
    <row r="34" spans="1:11" ht="12" customHeight="1" x14ac:dyDescent="0.2">
      <c r="A34" s="373">
        <v>2004</v>
      </c>
      <c r="B34" s="327">
        <v>1337</v>
      </c>
      <c r="C34" s="99">
        <v>50</v>
      </c>
      <c r="D34" s="99">
        <v>343</v>
      </c>
      <c r="E34" s="99"/>
      <c r="F34" s="327">
        <v>1269</v>
      </c>
      <c r="G34" s="327">
        <v>6527</v>
      </c>
      <c r="H34" s="99"/>
      <c r="I34" s="327">
        <v>1874</v>
      </c>
      <c r="J34" s="327">
        <v>7652</v>
      </c>
      <c r="K34" s="327">
        <v>9526</v>
      </c>
    </row>
    <row r="35" spans="1:11" ht="12" customHeight="1" x14ac:dyDescent="0.2">
      <c r="A35" s="373">
        <v>2005</v>
      </c>
      <c r="B35" s="327">
        <v>10273</v>
      </c>
      <c r="C35" s="99">
        <v>0</v>
      </c>
      <c r="D35" s="99">
        <v>487</v>
      </c>
      <c r="E35" s="99"/>
      <c r="F35" s="99">
        <v>1218</v>
      </c>
      <c r="G35" s="327">
        <v>7182</v>
      </c>
      <c r="H35" s="99"/>
      <c r="I35" s="327">
        <v>2197</v>
      </c>
      <c r="J35" s="327">
        <v>16963</v>
      </c>
      <c r="K35" s="327">
        <f>I35+J35</f>
        <v>19160</v>
      </c>
    </row>
    <row r="36" spans="1:11" ht="12" customHeight="1" x14ac:dyDescent="0.2">
      <c r="A36" s="373">
        <v>2006</v>
      </c>
      <c r="B36" s="327">
        <v>2146</v>
      </c>
      <c r="C36" s="99">
        <v>0</v>
      </c>
      <c r="D36" s="99">
        <v>141</v>
      </c>
      <c r="E36" s="99"/>
      <c r="F36" s="327">
        <v>621</v>
      </c>
      <c r="G36" s="327">
        <v>1832</v>
      </c>
      <c r="H36" s="99"/>
      <c r="I36" s="327">
        <v>1549</v>
      </c>
      <c r="J36" s="327">
        <v>3191</v>
      </c>
      <c r="K36" s="327">
        <f>I36+J36</f>
        <v>4740</v>
      </c>
    </row>
    <row r="37" spans="1:11" ht="12" customHeight="1" x14ac:dyDescent="0.2">
      <c r="A37" s="373">
        <v>2007</v>
      </c>
      <c r="B37" s="327">
        <v>645</v>
      </c>
      <c r="C37" s="99">
        <v>0</v>
      </c>
      <c r="D37" s="99">
        <v>200</v>
      </c>
      <c r="E37" s="99"/>
      <c r="F37" s="327">
        <v>805</v>
      </c>
      <c r="G37" s="327">
        <v>4778</v>
      </c>
      <c r="H37" s="99"/>
      <c r="I37" s="327">
        <v>1029</v>
      </c>
      <c r="J37" s="327">
        <v>5399</v>
      </c>
      <c r="K37" s="327">
        <f>I37+J37</f>
        <v>6428</v>
      </c>
    </row>
    <row r="38" spans="1:11" ht="12" customHeight="1" x14ac:dyDescent="0.2">
      <c r="A38" s="373">
        <v>2008</v>
      </c>
      <c r="B38" s="327">
        <v>1313</v>
      </c>
      <c r="C38" s="99">
        <v>0</v>
      </c>
      <c r="D38" s="99">
        <v>198</v>
      </c>
      <c r="E38" s="99"/>
      <c r="F38" s="327">
        <v>706</v>
      </c>
      <c r="G38" s="327">
        <v>6419</v>
      </c>
      <c r="H38" s="99"/>
      <c r="I38" s="327">
        <v>971</v>
      </c>
      <c r="J38" s="327">
        <v>7665</v>
      </c>
      <c r="K38" s="327">
        <f>I38+J38</f>
        <v>8636</v>
      </c>
    </row>
    <row r="39" spans="1:11" ht="12" customHeight="1" x14ac:dyDescent="0.2">
      <c r="A39" s="373">
        <v>2009</v>
      </c>
      <c r="B39" s="327">
        <v>3227</v>
      </c>
      <c r="C39" s="99">
        <v>0</v>
      </c>
      <c r="D39" s="99">
        <v>233</v>
      </c>
      <c r="E39" s="99"/>
      <c r="F39" s="327">
        <v>1337</v>
      </c>
      <c r="G39" s="327">
        <v>8085</v>
      </c>
      <c r="H39" s="99"/>
      <c r="I39" s="327">
        <v>2210</v>
      </c>
      <c r="J39" s="327">
        <v>10672</v>
      </c>
      <c r="K39" s="327">
        <v>12882</v>
      </c>
    </row>
    <row r="40" spans="1:11" ht="12" customHeight="1" x14ac:dyDescent="0.2">
      <c r="A40" s="373">
        <v>2010</v>
      </c>
      <c r="B40" s="327">
        <v>890</v>
      </c>
      <c r="C40" s="99">
        <v>0</v>
      </c>
      <c r="D40" s="99">
        <v>58</v>
      </c>
      <c r="E40" s="99"/>
      <c r="F40" s="327">
        <v>273</v>
      </c>
      <c r="G40" s="327">
        <v>1644</v>
      </c>
      <c r="H40" s="99"/>
      <c r="I40" s="327">
        <v>564</v>
      </c>
      <c r="J40" s="327">
        <v>2304</v>
      </c>
      <c r="K40" s="327">
        <v>2868</v>
      </c>
    </row>
    <row r="41" spans="1:11" ht="12" customHeight="1" x14ac:dyDescent="0.2">
      <c r="A41" s="373">
        <v>2011</v>
      </c>
      <c r="B41" s="327">
        <v>757</v>
      </c>
      <c r="C41" s="99">
        <v>0</v>
      </c>
      <c r="D41" s="99">
        <v>220</v>
      </c>
      <c r="E41" s="99"/>
      <c r="F41" s="327">
        <v>1654</v>
      </c>
      <c r="G41" s="327">
        <v>3800</v>
      </c>
      <c r="H41" s="99"/>
      <c r="I41" s="327">
        <v>2069</v>
      </c>
      <c r="J41" s="327">
        <v>4362</v>
      </c>
      <c r="K41" s="327">
        <v>6431</v>
      </c>
    </row>
    <row r="42" spans="1:11" ht="12" customHeight="1" x14ac:dyDescent="0.2">
      <c r="A42" s="373">
        <v>2012</v>
      </c>
      <c r="B42" s="327">
        <v>430</v>
      </c>
      <c r="C42" s="99">
        <v>0</v>
      </c>
      <c r="D42" s="99">
        <v>251</v>
      </c>
      <c r="E42" s="99"/>
      <c r="F42" s="327">
        <v>672</v>
      </c>
      <c r="G42" s="327">
        <v>1588</v>
      </c>
      <c r="H42" s="99"/>
      <c r="I42" s="327">
        <v>789</v>
      </c>
      <c r="J42" s="327">
        <v>2152</v>
      </c>
      <c r="K42" s="327">
        <v>2941</v>
      </c>
    </row>
    <row r="43" spans="1:11" ht="12" customHeight="1" x14ac:dyDescent="0.2">
      <c r="A43" s="373">
        <v>2013</v>
      </c>
      <c r="B43" s="327">
        <v>1028</v>
      </c>
      <c r="C43" s="99">
        <v>0</v>
      </c>
      <c r="D43" s="99">
        <v>331</v>
      </c>
      <c r="E43" s="99"/>
      <c r="F43" s="327">
        <v>451</v>
      </c>
      <c r="G43" s="327">
        <v>2504</v>
      </c>
      <c r="H43" s="99"/>
      <c r="I43" s="327">
        <v>990</v>
      </c>
      <c r="J43" s="327">
        <v>3324</v>
      </c>
      <c r="K43" s="327">
        <v>4314</v>
      </c>
    </row>
    <row r="44" spans="1:11" ht="12" customHeight="1" x14ac:dyDescent="0.2">
      <c r="A44" s="373">
        <v>2014</v>
      </c>
      <c r="B44" s="327">
        <v>4299</v>
      </c>
      <c r="C44" s="99">
        <v>0</v>
      </c>
      <c r="D44" s="99">
        <v>934</v>
      </c>
      <c r="E44" s="99"/>
      <c r="F44" s="327">
        <v>688</v>
      </c>
      <c r="G44" s="327">
        <v>5085</v>
      </c>
      <c r="H44" s="99"/>
      <c r="I44" s="327">
        <v>2320</v>
      </c>
      <c r="J44" s="327">
        <v>8686</v>
      </c>
      <c r="K44" s="327">
        <v>11006</v>
      </c>
    </row>
    <row r="45" spans="1:11" ht="12" customHeight="1" x14ac:dyDescent="0.2">
      <c r="A45" s="373">
        <v>2015</v>
      </c>
      <c r="B45" s="327">
        <v>444</v>
      </c>
      <c r="C45" s="99">
        <v>0</v>
      </c>
      <c r="D45" s="99">
        <v>274</v>
      </c>
      <c r="E45" s="99"/>
      <c r="F45" s="327">
        <v>668</v>
      </c>
      <c r="G45" s="327">
        <v>4570</v>
      </c>
      <c r="H45" s="99"/>
      <c r="I45" s="327">
        <v>876</v>
      </c>
      <c r="J45" s="327">
        <v>5080</v>
      </c>
      <c r="K45" s="327">
        <v>5956</v>
      </c>
    </row>
    <row r="46" spans="1:11" ht="12" customHeight="1" x14ac:dyDescent="0.2">
      <c r="A46" s="373">
        <v>2016</v>
      </c>
      <c r="B46" s="327">
        <v>2462</v>
      </c>
      <c r="C46" s="99">
        <v>0</v>
      </c>
      <c r="D46" s="99">
        <v>144</v>
      </c>
      <c r="E46" s="99"/>
      <c r="F46" s="327">
        <v>772</v>
      </c>
      <c r="G46" s="327">
        <v>2116</v>
      </c>
      <c r="H46" s="99"/>
      <c r="I46" s="327">
        <v>1669</v>
      </c>
      <c r="J46" s="327">
        <v>3825</v>
      </c>
      <c r="K46" s="327">
        <v>5494</v>
      </c>
    </row>
    <row r="47" spans="1:11" ht="12" customHeight="1" x14ac:dyDescent="0.2">
      <c r="A47" s="373">
        <v>2017</v>
      </c>
      <c r="B47" s="327">
        <v>4443</v>
      </c>
      <c r="C47" s="99">
        <v>0</v>
      </c>
      <c r="D47" s="99">
        <v>845</v>
      </c>
      <c r="E47" s="99"/>
      <c r="F47" s="327">
        <v>688</v>
      </c>
      <c r="G47" s="327">
        <v>7245</v>
      </c>
      <c r="H47" s="99"/>
      <c r="I47" s="327">
        <v>1640</v>
      </c>
      <c r="J47" s="327">
        <v>11581</v>
      </c>
      <c r="K47" s="327">
        <v>13221</v>
      </c>
    </row>
    <row r="48" spans="1:11" ht="12" customHeight="1" x14ac:dyDescent="0.2">
      <c r="A48" s="373">
        <v>2018</v>
      </c>
      <c r="B48" s="327">
        <v>1711</v>
      </c>
      <c r="C48" s="99">
        <v>0</v>
      </c>
      <c r="D48" s="99">
        <v>669</v>
      </c>
      <c r="E48" s="99"/>
      <c r="F48" s="327">
        <v>233</v>
      </c>
      <c r="G48" s="327">
        <v>624</v>
      </c>
      <c r="H48" s="99"/>
      <c r="I48" s="327">
        <v>1060</v>
      </c>
      <c r="J48" s="327">
        <v>2177</v>
      </c>
      <c r="K48" s="327">
        <v>3237</v>
      </c>
    </row>
    <row r="49" spans="1:11" ht="12" customHeight="1" x14ac:dyDescent="0.2">
      <c r="A49" s="373">
        <v>2019</v>
      </c>
      <c r="B49" s="327">
        <v>619</v>
      </c>
      <c r="C49" s="99">
        <v>18</v>
      </c>
      <c r="D49" s="99">
        <v>87</v>
      </c>
      <c r="E49" s="99"/>
      <c r="F49" s="327">
        <v>499</v>
      </c>
      <c r="G49" s="327">
        <v>815</v>
      </c>
      <c r="H49" s="99"/>
      <c r="I49" s="327">
        <v>855</v>
      </c>
      <c r="J49" s="327">
        <v>1183</v>
      </c>
      <c r="K49" s="327">
        <v>2038</v>
      </c>
    </row>
    <row r="50" spans="1:11" ht="12" customHeight="1" x14ac:dyDescent="0.2">
      <c r="A50" s="373">
        <v>2020</v>
      </c>
      <c r="B50" s="327">
        <v>610</v>
      </c>
      <c r="C50" s="99">
        <v>0</v>
      </c>
      <c r="D50" s="99">
        <v>507</v>
      </c>
      <c r="E50" s="99"/>
      <c r="F50" s="327">
        <v>932</v>
      </c>
      <c r="G50" s="327">
        <v>3719</v>
      </c>
      <c r="H50" s="99"/>
      <c r="I50" s="327">
        <v>1025</v>
      </c>
      <c r="J50" s="327">
        <v>4743</v>
      </c>
      <c r="K50" s="327">
        <v>5768</v>
      </c>
    </row>
    <row r="51" spans="1:11" ht="12" customHeight="1" x14ac:dyDescent="0.2">
      <c r="A51" s="373">
        <v>2021</v>
      </c>
      <c r="B51" s="327">
        <v>51</v>
      </c>
      <c r="C51" s="99">
        <v>0</v>
      </c>
      <c r="D51" s="99">
        <v>14</v>
      </c>
      <c r="E51" s="99"/>
      <c r="F51" s="327">
        <v>380</v>
      </c>
      <c r="G51" s="327">
        <v>3728</v>
      </c>
      <c r="H51" s="99"/>
      <c r="I51" s="327">
        <v>385</v>
      </c>
      <c r="J51" s="327">
        <v>3778</v>
      </c>
      <c r="K51" s="327">
        <v>4173</v>
      </c>
    </row>
    <row r="52" spans="1:11" ht="12" customHeight="1" x14ac:dyDescent="0.2">
      <c r="A52" s="373">
        <v>2022</v>
      </c>
      <c r="B52" s="327">
        <v>861</v>
      </c>
      <c r="C52" s="99">
        <v>0</v>
      </c>
      <c r="D52" s="99">
        <v>254</v>
      </c>
      <c r="E52" s="99"/>
      <c r="F52" s="327">
        <v>530</v>
      </c>
      <c r="G52" s="327">
        <v>4786</v>
      </c>
      <c r="H52" s="99"/>
      <c r="I52" s="327">
        <v>881</v>
      </c>
      <c r="J52" s="327">
        <v>5701</v>
      </c>
      <c r="K52" s="327">
        <v>6582</v>
      </c>
    </row>
    <row r="53" spans="1:11" ht="12" customHeight="1" x14ac:dyDescent="0.2">
      <c r="A53" s="373">
        <v>2023</v>
      </c>
      <c r="B53" s="327">
        <v>1</v>
      </c>
      <c r="C53" s="99">
        <v>0</v>
      </c>
      <c r="D53" s="99">
        <v>81</v>
      </c>
      <c r="E53" s="99"/>
      <c r="F53" s="327">
        <v>324</v>
      </c>
      <c r="G53" s="327">
        <v>420</v>
      </c>
      <c r="H53" s="99"/>
      <c r="I53" s="327">
        <v>324</v>
      </c>
      <c r="J53" s="327">
        <v>435</v>
      </c>
      <c r="K53" s="327">
        <v>759</v>
      </c>
    </row>
    <row r="54" spans="1:11" ht="12" customHeight="1" x14ac:dyDescent="0.2">
      <c r="A54" s="103" t="s">
        <v>1202</v>
      </c>
      <c r="B54" s="841">
        <v>433</v>
      </c>
      <c r="C54" s="842">
        <v>0</v>
      </c>
      <c r="D54" s="842">
        <v>168</v>
      </c>
      <c r="E54" s="842"/>
      <c r="F54" s="841">
        <v>942</v>
      </c>
      <c r="G54" s="841">
        <v>1183</v>
      </c>
      <c r="H54" s="842"/>
      <c r="I54" s="841">
        <v>1174</v>
      </c>
      <c r="J54" s="841">
        <v>1552</v>
      </c>
      <c r="K54" s="841">
        <v>2726</v>
      </c>
    </row>
    <row r="55" spans="1:11" ht="12" customHeight="1" x14ac:dyDescent="0.2">
      <c r="A55" s="16" t="s">
        <v>41</v>
      </c>
      <c r="B55" s="15"/>
      <c r="C55" s="15"/>
      <c r="D55" s="386"/>
      <c r="E55" s="386"/>
      <c r="F55" s="318" t="s">
        <v>61</v>
      </c>
      <c r="G55" s="386"/>
      <c r="H55" s="386"/>
      <c r="I55" s="386"/>
      <c r="J55" s="15"/>
      <c r="K55" s="15"/>
    </row>
    <row r="56" spans="1:11" ht="12" customHeight="1" x14ac:dyDescent="0.2">
      <c r="A56" s="373"/>
      <c r="D56" s="8"/>
      <c r="E56" s="8"/>
      <c r="F56" s="123"/>
      <c r="G56" s="8"/>
      <c r="H56" s="8"/>
      <c r="I56" s="8"/>
    </row>
    <row r="58" spans="1:11" ht="12" customHeight="1" x14ac:dyDescent="0.2">
      <c r="A58" s="1120" t="s">
        <v>127</v>
      </c>
      <c r="B58" s="1120"/>
      <c r="C58" s="1120"/>
      <c r="D58" s="1120"/>
      <c r="E58" s="1120"/>
      <c r="F58" s="1120"/>
      <c r="G58" s="1120"/>
      <c r="H58" s="1120"/>
      <c r="I58" s="1120"/>
      <c r="J58" s="1120"/>
      <c r="K58" s="1120"/>
    </row>
    <row r="59" spans="1:11" ht="12" customHeight="1" x14ac:dyDescent="0.2">
      <c r="A59" s="98">
        <v>1976</v>
      </c>
      <c r="B59" s="324">
        <v>8527</v>
      </c>
      <c r="C59" s="324">
        <v>75</v>
      </c>
      <c r="D59" s="324">
        <v>109</v>
      </c>
      <c r="E59" s="325"/>
      <c r="F59" s="326">
        <v>3900</v>
      </c>
      <c r="G59" s="326">
        <v>391</v>
      </c>
      <c r="H59" s="325"/>
      <c r="I59" s="326">
        <v>11807</v>
      </c>
      <c r="J59" s="326">
        <v>1195</v>
      </c>
      <c r="K59" s="326">
        <v>13002</v>
      </c>
    </row>
    <row r="60" spans="1:11" ht="12" customHeight="1" x14ac:dyDescent="0.2">
      <c r="A60" s="98">
        <v>1977</v>
      </c>
      <c r="B60" s="326">
        <v>2809</v>
      </c>
      <c r="C60" s="324">
        <v>30</v>
      </c>
      <c r="D60" s="324">
        <v>18</v>
      </c>
      <c r="E60" s="325"/>
      <c r="F60" s="326">
        <v>3526</v>
      </c>
      <c r="G60" s="326">
        <v>109</v>
      </c>
      <c r="H60" s="325"/>
      <c r="I60" s="326">
        <v>6296</v>
      </c>
      <c r="J60" s="326">
        <v>196</v>
      </c>
      <c r="K60" s="326">
        <v>6492</v>
      </c>
    </row>
    <row r="61" spans="1:11" ht="12" customHeight="1" x14ac:dyDescent="0.2">
      <c r="A61" s="98">
        <v>1978</v>
      </c>
      <c r="B61" s="324">
        <v>4187</v>
      </c>
      <c r="C61" s="324">
        <v>45</v>
      </c>
      <c r="D61" s="324">
        <v>88</v>
      </c>
      <c r="E61" s="325"/>
      <c r="F61" s="326">
        <v>10344</v>
      </c>
      <c r="G61" s="326">
        <v>3473</v>
      </c>
      <c r="H61" s="325"/>
      <c r="I61" s="326">
        <v>13557</v>
      </c>
      <c r="J61" s="326">
        <v>4580</v>
      </c>
      <c r="K61" s="326">
        <v>18137</v>
      </c>
    </row>
    <row r="62" spans="1:11" ht="12" customHeight="1" x14ac:dyDescent="0.2">
      <c r="A62" s="98">
        <v>1979</v>
      </c>
      <c r="B62" s="326">
        <v>7384</v>
      </c>
      <c r="C62" s="324">
        <v>60</v>
      </c>
      <c r="D62" s="324">
        <v>101</v>
      </c>
      <c r="E62" s="325"/>
      <c r="F62" s="326">
        <v>20224</v>
      </c>
      <c r="G62" s="326">
        <v>4984</v>
      </c>
      <c r="H62" s="325"/>
      <c r="I62" s="326">
        <v>26257</v>
      </c>
      <c r="J62" s="326">
        <v>6496</v>
      </c>
      <c r="K62" s="326">
        <v>32753</v>
      </c>
    </row>
    <row r="63" spans="1:11" ht="12" customHeight="1" x14ac:dyDescent="0.2">
      <c r="A63" s="98">
        <v>1980</v>
      </c>
      <c r="B63" s="326">
        <v>7018</v>
      </c>
      <c r="C63" s="324">
        <v>53</v>
      </c>
      <c r="D63" s="324">
        <v>36</v>
      </c>
      <c r="E63" s="325"/>
      <c r="F63" s="324">
        <v>7017</v>
      </c>
      <c r="G63" s="326">
        <v>3220</v>
      </c>
      <c r="H63" s="325"/>
      <c r="I63" s="326">
        <v>11878</v>
      </c>
      <c r="J63" s="326">
        <v>5466</v>
      </c>
      <c r="K63" s="326">
        <v>17344</v>
      </c>
    </row>
    <row r="64" spans="1:11" ht="12" customHeight="1" x14ac:dyDescent="0.2">
      <c r="A64" s="98">
        <v>1981</v>
      </c>
      <c r="B64" s="326">
        <v>3734</v>
      </c>
      <c r="C64" s="324">
        <v>50</v>
      </c>
      <c r="D64" s="324">
        <v>119</v>
      </c>
      <c r="E64" s="325"/>
      <c r="F64" s="324">
        <v>6268</v>
      </c>
      <c r="G64" s="324">
        <v>624</v>
      </c>
      <c r="H64" s="325"/>
      <c r="I64" s="326">
        <v>9807</v>
      </c>
      <c r="J64" s="326">
        <v>988</v>
      </c>
      <c r="K64" s="326">
        <v>10795</v>
      </c>
    </row>
    <row r="65" spans="1:11" ht="12" customHeight="1" x14ac:dyDescent="0.2">
      <c r="A65" s="98">
        <v>1982</v>
      </c>
      <c r="B65" s="326">
        <v>5420</v>
      </c>
      <c r="C65" s="324">
        <v>48</v>
      </c>
      <c r="D65" s="324">
        <v>171</v>
      </c>
      <c r="E65" s="325"/>
      <c r="F65" s="324">
        <v>10400</v>
      </c>
      <c r="G65" s="326">
        <v>2140</v>
      </c>
      <c r="H65" s="325"/>
      <c r="I65" s="326">
        <v>15042</v>
      </c>
      <c r="J65" s="326">
        <v>3137</v>
      </c>
      <c r="K65" s="326">
        <v>18179</v>
      </c>
    </row>
    <row r="66" spans="1:11" ht="12" customHeight="1" x14ac:dyDescent="0.2">
      <c r="A66" s="98">
        <v>1983</v>
      </c>
      <c r="B66" s="324">
        <v>674</v>
      </c>
      <c r="C66" s="324">
        <v>48</v>
      </c>
      <c r="D66" s="324">
        <v>125</v>
      </c>
      <c r="E66" s="325"/>
      <c r="F66" s="324">
        <v>2660</v>
      </c>
      <c r="G66" s="326">
        <v>675</v>
      </c>
      <c r="H66" s="325"/>
      <c r="I66" s="324">
        <v>3322</v>
      </c>
      <c r="J66" s="326">
        <v>860</v>
      </c>
      <c r="K66" s="326">
        <v>4182</v>
      </c>
    </row>
    <row r="67" spans="1:11" ht="12" customHeight="1" x14ac:dyDescent="0.2">
      <c r="A67" s="98">
        <v>1984</v>
      </c>
      <c r="B67" s="326">
        <v>595</v>
      </c>
      <c r="C67" s="324">
        <v>50</v>
      </c>
      <c r="D67" s="324">
        <v>202</v>
      </c>
      <c r="E67" s="325"/>
      <c r="F67" s="326">
        <v>10508</v>
      </c>
      <c r="G67" s="326">
        <v>6633</v>
      </c>
      <c r="H67" s="325"/>
      <c r="I67" s="326">
        <v>11004</v>
      </c>
      <c r="J67" s="326">
        <v>6984</v>
      </c>
      <c r="K67" s="326">
        <v>17988</v>
      </c>
    </row>
    <row r="68" spans="1:11" ht="12" customHeight="1" x14ac:dyDescent="0.2">
      <c r="A68" s="98">
        <v>1985</v>
      </c>
      <c r="B68" s="326">
        <v>8520</v>
      </c>
      <c r="C68" s="324">
        <v>50</v>
      </c>
      <c r="D68" s="324">
        <v>203</v>
      </c>
      <c r="E68" s="325"/>
      <c r="F68" s="324">
        <v>7484</v>
      </c>
      <c r="G68" s="324">
        <v>438</v>
      </c>
      <c r="H68" s="325"/>
      <c r="I68" s="326">
        <v>15764</v>
      </c>
      <c r="J68" s="326">
        <v>931</v>
      </c>
      <c r="K68" s="326">
        <v>16695</v>
      </c>
    </row>
    <row r="69" spans="1:11" ht="12" customHeight="1" x14ac:dyDescent="0.2">
      <c r="A69" s="98">
        <v>1986</v>
      </c>
      <c r="B69" s="326">
        <v>6408</v>
      </c>
      <c r="C69" s="324">
        <v>100</v>
      </c>
      <c r="D69" s="324">
        <v>534</v>
      </c>
      <c r="E69" s="325"/>
      <c r="F69" s="324">
        <v>10687</v>
      </c>
      <c r="G69" s="326">
        <v>1062</v>
      </c>
      <c r="H69" s="325"/>
      <c r="I69" s="326">
        <v>17055</v>
      </c>
      <c r="J69" s="326">
        <v>1736</v>
      </c>
      <c r="K69" s="326">
        <v>18791</v>
      </c>
    </row>
    <row r="70" spans="1:11" ht="12" customHeight="1" x14ac:dyDescent="0.2">
      <c r="A70" s="98">
        <v>1987</v>
      </c>
      <c r="B70" s="326">
        <v>13849</v>
      </c>
      <c r="C70" s="324">
        <v>100</v>
      </c>
      <c r="D70" s="324">
        <v>433</v>
      </c>
      <c r="E70" s="325"/>
      <c r="F70" s="324">
        <v>11416</v>
      </c>
      <c r="G70" s="324">
        <v>751</v>
      </c>
      <c r="H70" s="325"/>
      <c r="I70" s="326">
        <v>23787</v>
      </c>
      <c r="J70" s="326">
        <v>2762</v>
      </c>
      <c r="K70" s="326">
        <v>26549</v>
      </c>
    </row>
    <row r="71" spans="1:11" ht="12" customHeight="1" x14ac:dyDescent="0.2">
      <c r="A71" s="98">
        <v>1988</v>
      </c>
      <c r="B71" s="326">
        <v>2240</v>
      </c>
      <c r="C71" s="324">
        <v>100</v>
      </c>
      <c r="D71" s="324">
        <v>165</v>
      </c>
      <c r="E71" s="325"/>
      <c r="F71" s="324">
        <v>7218</v>
      </c>
      <c r="G71" s="326">
        <v>2149</v>
      </c>
      <c r="H71" s="325"/>
      <c r="I71" s="326">
        <v>9132</v>
      </c>
      <c r="J71" s="326">
        <v>2740</v>
      </c>
      <c r="K71" s="326">
        <v>11872</v>
      </c>
    </row>
    <row r="72" spans="1:11" ht="12" customHeight="1" x14ac:dyDescent="0.2">
      <c r="A72" s="98">
        <v>1989</v>
      </c>
      <c r="B72" s="324">
        <v>2492</v>
      </c>
      <c r="C72" s="324">
        <v>100</v>
      </c>
      <c r="D72" s="324">
        <v>433</v>
      </c>
      <c r="E72" s="325"/>
      <c r="F72" s="324">
        <v>8995</v>
      </c>
      <c r="G72" s="326">
        <v>3591</v>
      </c>
      <c r="H72" s="325"/>
      <c r="I72" s="326">
        <v>11117</v>
      </c>
      <c r="J72" s="326">
        <v>4494</v>
      </c>
      <c r="K72" s="326">
        <v>15611</v>
      </c>
    </row>
    <row r="73" spans="1:11" ht="12" customHeight="1" x14ac:dyDescent="0.2">
      <c r="A73" s="98">
        <v>1990</v>
      </c>
      <c r="B73" s="324">
        <v>3980</v>
      </c>
      <c r="C73" s="324">
        <v>100</v>
      </c>
      <c r="D73" s="324">
        <v>359</v>
      </c>
      <c r="E73" s="325"/>
      <c r="F73" s="324">
        <v>5512</v>
      </c>
      <c r="G73" s="326">
        <v>1300</v>
      </c>
      <c r="H73" s="325"/>
      <c r="I73" s="324">
        <v>9506</v>
      </c>
      <c r="J73" s="326">
        <v>1745</v>
      </c>
      <c r="K73" s="326">
        <v>11251</v>
      </c>
    </row>
    <row r="74" spans="1:11" ht="12" customHeight="1" x14ac:dyDescent="0.2">
      <c r="A74" s="98">
        <v>1991</v>
      </c>
      <c r="B74" s="326">
        <v>2078</v>
      </c>
      <c r="C74" s="324">
        <v>100</v>
      </c>
      <c r="D74" s="324">
        <v>626</v>
      </c>
      <c r="E74" s="325"/>
      <c r="F74" s="326">
        <v>9532</v>
      </c>
      <c r="G74" s="326">
        <v>7168</v>
      </c>
      <c r="H74" s="325"/>
      <c r="I74" s="326">
        <v>10648</v>
      </c>
      <c r="J74" s="326">
        <v>8856</v>
      </c>
      <c r="K74" s="326">
        <v>19504</v>
      </c>
    </row>
    <row r="75" spans="1:11" ht="12" customHeight="1" x14ac:dyDescent="0.2">
      <c r="A75" s="373">
        <v>1992</v>
      </c>
      <c r="B75" s="326">
        <v>7069</v>
      </c>
      <c r="C75" s="324">
        <v>100</v>
      </c>
      <c r="D75" s="324">
        <v>841</v>
      </c>
      <c r="E75" s="325"/>
      <c r="F75" s="324">
        <v>8170</v>
      </c>
      <c r="G75" s="326">
        <v>3858</v>
      </c>
      <c r="H75" s="325"/>
      <c r="I75" s="326">
        <v>13623</v>
      </c>
      <c r="J75" s="326">
        <v>6415</v>
      </c>
      <c r="K75" s="326">
        <v>20038</v>
      </c>
    </row>
    <row r="76" spans="1:11" ht="12" customHeight="1" x14ac:dyDescent="0.2">
      <c r="A76" s="373">
        <v>1993</v>
      </c>
      <c r="B76" s="324">
        <v>1318</v>
      </c>
      <c r="C76" s="324">
        <v>100</v>
      </c>
      <c r="D76" s="324">
        <v>60</v>
      </c>
      <c r="E76" s="325"/>
      <c r="F76" s="324">
        <v>4165</v>
      </c>
      <c r="G76" s="326">
        <v>3746</v>
      </c>
      <c r="H76" s="325"/>
      <c r="I76" s="324">
        <v>4676</v>
      </c>
      <c r="J76" s="326">
        <v>4713</v>
      </c>
      <c r="K76" s="326">
        <v>9389</v>
      </c>
    </row>
    <row r="77" spans="1:11" ht="12" customHeight="1" x14ac:dyDescent="0.2">
      <c r="A77" s="373">
        <v>1994</v>
      </c>
      <c r="B77" s="324">
        <v>2138</v>
      </c>
      <c r="C77" s="324">
        <v>100</v>
      </c>
      <c r="D77" s="326">
        <v>307</v>
      </c>
      <c r="E77" s="325"/>
      <c r="F77" s="324">
        <v>4882</v>
      </c>
      <c r="G77" s="326">
        <v>3090</v>
      </c>
      <c r="H77" s="325"/>
      <c r="I77" s="324">
        <v>6415</v>
      </c>
      <c r="J77" s="326">
        <v>4102</v>
      </c>
      <c r="K77" s="326">
        <v>10517</v>
      </c>
    </row>
    <row r="78" spans="1:11" ht="12" customHeight="1" x14ac:dyDescent="0.2">
      <c r="A78" s="373">
        <v>1995</v>
      </c>
      <c r="B78" s="326">
        <v>5386</v>
      </c>
      <c r="C78" s="324">
        <v>100</v>
      </c>
      <c r="D78" s="326">
        <v>991</v>
      </c>
      <c r="E78" s="325"/>
      <c r="F78" s="326">
        <v>10035</v>
      </c>
      <c r="G78" s="326">
        <v>5819</v>
      </c>
      <c r="H78" s="325"/>
      <c r="I78" s="326">
        <v>14286</v>
      </c>
      <c r="J78" s="326">
        <v>8045</v>
      </c>
      <c r="K78" s="326">
        <v>22331</v>
      </c>
    </row>
    <row r="79" spans="1:11" ht="12" customHeight="1" x14ac:dyDescent="0.2">
      <c r="A79" s="373">
        <v>1996</v>
      </c>
      <c r="B79" s="326">
        <v>8419</v>
      </c>
      <c r="C79" s="324">
        <v>100</v>
      </c>
      <c r="D79" s="324">
        <v>1336</v>
      </c>
      <c r="E79" s="325"/>
      <c r="F79" s="324">
        <v>11009</v>
      </c>
      <c r="G79" s="326">
        <v>11515</v>
      </c>
      <c r="H79" s="325"/>
      <c r="I79" s="324">
        <v>14596</v>
      </c>
      <c r="J79" s="326">
        <v>17783</v>
      </c>
      <c r="K79" s="326">
        <v>32379</v>
      </c>
    </row>
    <row r="80" spans="1:11" ht="12" customHeight="1" x14ac:dyDescent="0.2">
      <c r="A80" s="373" t="s">
        <v>1221</v>
      </c>
      <c r="B80" s="324">
        <v>456</v>
      </c>
      <c r="C80" s="324">
        <v>50</v>
      </c>
      <c r="D80" s="326" t="s">
        <v>705</v>
      </c>
      <c r="E80" s="325"/>
      <c r="F80" s="324">
        <v>4623</v>
      </c>
      <c r="G80" s="326">
        <v>2645</v>
      </c>
      <c r="H80" s="325"/>
      <c r="I80" s="324">
        <v>5021</v>
      </c>
      <c r="J80" s="326">
        <v>2791</v>
      </c>
      <c r="K80" s="326">
        <v>7812</v>
      </c>
    </row>
    <row r="81" spans="1:11" ht="12" customHeight="1" x14ac:dyDescent="0.2">
      <c r="A81" s="373">
        <v>1998</v>
      </c>
      <c r="B81" s="326">
        <v>4606</v>
      </c>
      <c r="C81" s="324">
        <v>50</v>
      </c>
      <c r="D81" s="324">
        <v>1340</v>
      </c>
      <c r="E81" s="325"/>
      <c r="F81" s="324">
        <v>13866</v>
      </c>
      <c r="G81" s="326">
        <v>12834</v>
      </c>
      <c r="H81" s="325"/>
      <c r="I81" s="324">
        <v>16980</v>
      </c>
      <c r="J81" s="326">
        <v>15716</v>
      </c>
      <c r="K81" s="326">
        <v>32696</v>
      </c>
    </row>
    <row r="82" spans="1:11" ht="12" customHeight="1" x14ac:dyDescent="0.2">
      <c r="A82" s="373">
        <v>1999</v>
      </c>
      <c r="B82" s="324">
        <v>22946</v>
      </c>
      <c r="C82" s="324">
        <v>50</v>
      </c>
      <c r="D82" s="326">
        <v>1054</v>
      </c>
      <c r="E82" s="325"/>
      <c r="F82" s="324">
        <v>9365</v>
      </c>
      <c r="G82" s="326">
        <v>13528</v>
      </c>
      <c r="H82" s="325"/>
      <c r="I82" s="324">
        <v>19524</v>
      </c>
      <c r="J82" s="326">
        <v>27515</v>
      </c>
      <c r="K82" s="326">
        <v>47039</v>
      </c>
    </row>
    <row r="83" spans="1:11" ht="12" customHeight="1" x14ac:dyDescent="0.2">
      <c r="A83" s="373">
        <v>2000</v>
      </c>
      <c r="B83" s="326">
        <v>5606</v>
      </c>
      <c r="C83" s="324">
        <v>50</v>
      </c>
      <c r="D83" s="327">
        <v>1059</v>
      </c>
      <c r="E83" s="325"/>
      <c r="F83" s="326">
        <v>13343</v>
      </c>
      <c r="G83" s="326">
        <v>13118</v>
      </c>
      <c r="H83" s="325"/>
      <c r="I83" s="326">
        <v>17706</v>
      </c>
      <c r="J83" s="326">
        <v>15470</v>
      </c>
      <c r="K83" s="326">
        <v>33176</v>
      </c>
    </row>
    <row r="84" spans="1:11" ht="12" customHeight="1" x14ac:dyDescent="0.2">
      <c r="A84" s="373">
        <v>2001</v>
      </c>
      <c r="B84" s="327">
        <v>23991</v>
      </c>
      <c r="C84" s="99">
        <v>50</v>
      </c>
      <c r="D84" s="327">
        <v>2620</v>
      </c>
      <c r="E84" s="99"/>
      <c r="F84" s="99">
        <v>18876</v>
      </c>
      <c r="G84" s="327">
        <v>23892</v>
      </c>
      <c r="H84" s="99"/>
      <c r="I84" s="327">
        <v>36714</v>
      </c>
      <c r="J84" s="327">
        <v>32715</v>
      </c>
      <c r="K84" s="327">
        <v>69429</v>
      </c>
    </row>
    <row r="85" spans="1:11" ht="12" customHeight="1" x14ac:dyDescent="0.2">
      <c r="A85" s="373">
        <v>2002</v>
      </c>
      <c r="B85" s="327">
        <v>22214</v>
      </c>
      <c r="C85" s="99">
        <v>50</v>
      </c>
      <c r="D85" s="327">
        <v>2002</v>
      </c>
      <c r="E85" s="99"/>
      <c r="F85" s="327">
        <v>23016</v>
      </c>
      <c r="G85" s="327">
        <v>30656</v>
      </c>
      <c r="H85" s="99"/>
      <c r="I85" s="327">
        <v>34695</v>
      </c>
      <c r="J85" s="327">
        <v>43243</v>
      </c>
      <c r="K85" s="327">
        <v>77938</v>
      </c>
    </row>
    <row r="86" spans="1:11" ht="12" customHeight="1" x14ac:dyDescent="0.2">
      <c r="A86" s="373">
        <v>2003</v>
      </c>
      <c r="B86" s="327">
        <v>13949</v>
      </c>
      <c r="C86" s="99">
        <v>50</v>
      </c>
      <c r="D86" s="327">
        <v>2533</v>
      </c>
      <c r="E86" s="99"/>
      <c r="F86" s="99">
        <v>14756</v>
      </c>
      <c r="G86" s="327">
        <v>13799</v>
      </c>
      <c r="H86" s="99" t="s">
        <v>107</v>
      </c>
      <c r="I86" s="327">
        <v>25188</v>
      </c>
      <c r="J86" s="327">
        <v>19899</v>
      </c>
      <c r="K86" s="327">
        <v>45087</v>
      </c>
    </row>
    <row r="87" spans="1:11" ht="12" customHeight="1" x14ac:dyDescent="0.2">
      <c r="A87" s="373">
        <v>2004</v>
      </c>
      <c r="B87" s="327">
        <v>19321</v>
      </c>
      <c r="C87" s="99">
        <v>50</v>
      </c>
      <c r="D87" s="327">
        <v>2831</v>
      </c>
      <c r="E87" s="99"/>
      <c r="F87" s="327">
        <v>13354</v>
      </c>
      <c r="G87" s="327">
        <v>21248</v>
      </c>
      <c r="H87" s="99"/>
      <c r="I87" s="327">
        <v>25118</v>
      </c>
      <c r="J87" s="327">
        <v>31687</v>
      </c>
      <c r="K87" s="327">
        <v>56805</v>
      </c>
    </row>
    <row r="88" spans="1:11" ht="12" customHeight="1" x14ac:dyDescent="0.2">
      <c r="A88" s="373">
        <v>2005</v>
      </c>
      <c r="B88" s="327">
        <v>29530</v>
      </c>
      <c r="C88" s="99">
        <v>0</v>
      </c>
      <c r="D88" s="327">
        <v>3420</v>
      </c>
      <c r="E88" s="99"/>
      <c r="F88" s="327">
        <v>11501</v>
      </c>
      <c r="G88" s="327">
        <v>24137</v>
      </c>
      <c r="H88" s="99"/>
      <c r="I88" s="327">
        <v>22125</v>
      </c>
      <c r="J88" s="327">
        <v>46463</v>
      </c>
      <c r="K88" s="327">
        <f t="shared" ref="K88:K94" si="0">I88+J88</f>
        <v>68588</v>
      </c>
    </row>
    <row r="89" spans="1:11" ht="12" customHeight="1" x14ac:dyDescent="0.2">
      <c r="A89" s="373">
        <v>2006</v>
      </c>
      <c r="B89" s="327">
        <v>9779</v>
      </c>
      <c r="C89" s="99">
        <v>0</v>
      </c>
      <c r="D89" s="327">
        <v>291</v>
      </c>
      <c r="E89" s="99"/>
      <c r="F89" s="327">
        <v>5210</v>
      </c>
      <c r="G89" s="327">
        <v>4450</v>
      </c>
      <c r="H89" s="99"/>
      <c r="I89" s="327">
        <v>12266</v>
      </c>
      <c r="J89" s="327">
        <v>7464</v>
      </c>
      <c r="K89" s="327">
        <f t="shared" si="0"/>
        <v>19730</v>
      </c>
    </row>
    <row r="90" spans="1:11" ht="12" customHeight="1" x14ac:dyDescent="0.2">
      <c r="A90" s="373">
        <v>2007</v>
      </c>
      <c r="B90" s="327">
        <v>10152</v>
      </c>
      <c r="C90" s="99">
        <v>0</v>
      </c>
      <c r="D90" s="327">
        <v>826</v>
      </c>
      <c r="E90" s="99"/>
      <c r="F90" s="327">
        <v>6252</v>
      </c>
      <c r="G90" s="327">
        <v>5423</v>
      </c>
      <c r="H90" s="99"/>
      <c r="I90" s="327">
        <v>10942</v>
      </c>
      <c r="J90" s="327">
        <v>11711</v>
      </c>
      <c r="K90" s="327">
        <f t="shared" si="0"/>
        <v>22653</v>
      </c>
    </row>
    <row r="91" spans="1:11" ht="12" customHeight="1" x14ac:dyDescent="0.2">
      <c r="A91" s="373">
        <v>2008</v>
      </c>
      <c r="B91" s="327">
        <v>15722</v>
      </c>
      <c r="C91" s="99">
        <v>10</v>
      </c>
      <c r="D91" s="327">
        <v>511</v>
      </c>
      <c r="E91" s="99"/>
      <c r="F91" s="327">
        <v>6947</v>
      </c>
      <c r="G91" s="327">
        <v>12098</v>
      </c>
      <c r="H91" s="99"/>
      <c r="I91" s="327">
        <v>12979</v>
      </c>
      <c r="J91" s="327">
        <v>22309</v>
      </c>
      <c r="K91" s="327">
        <f t="shared" si="0"/>
        <v>35288</v>
      </c>
    </row>
    <row r="92" spans="1:11" ht="12" customHeight="1" x14ac:dyDescent="0.2">
      <c r="A92" s="373">
        <v>2009</v>
      </c>
      <c r="B92" s="327">
        <v>37112</v>
      </c>
      <c r="C92" s="99">
        <v>0</v>
      </c>
      <c r="D92" s="324">
        <v>4620</v>
      </c>
      <c r="E92" s="99"/>
      <c r="F92" s="327">
        <v>7863</v>
      </c>
      <c r="G92" s="327">
        <v>23373</v>
      </c>
      <c r="H92" s="99"/>
      <c r="I92" s="327">
        <v>24653</v>
      </c>
      <c r="J92" s="327">
        <v>48315</v>
      </c>
      <c r="K92" s="327">
        <f t="shared" si="0"/>
        <v>72968</v>
      </c>
    </row>
    <row r="93" spans="1:11" ht="12" customHeight="1" x14ac:dyDescent="0.2">
      <c r="A93" s="373">
        <v>2010</v>
      </c>
      <c r="B93" s="327">
        <v>27127</v>
      </c>
      <c r="C93" s="99">
        <v>10</v>
      </c>
      <c r="D93" s="324">
        <v>3537</v>
      </c>
      <c r="E93" s="99"/>
      <c r="F93" s="327">
        <v>9837</v>
      </c>
      <c r="G93" s="327">
        <v>23325</v>
      </c>
      <c r="H93" s="99"/>
      <c r="I93" s="327">
        <v>23901</v>
      </c>
      <c r="J93" s="327">
        <v>39935</v>
      </c>
      <c r="K93" s="327">
        <f t="shared" si="0"/>
        <v>63836</v>
      </c>
    </row>
    <row r="94" spans="1:11" ht="12" customHeight="1" x14ac:dyDescent="0.2">
      <c r="A94" s="373">
        <v>2011</v>
      </c>
      <c r="B94" s="327">
        <v>21983</v>
      </c>
      <c r="C94" s="99">
        <v>11</v>
      </c>
      <c r="D94" s="326">
        <v>3955</v>
      </c>
      <c r="E94" s="99"/>
      <c r="F94" s="327">
        <v>8070</v>
      </c>
      <c r="G94" s="327">
        <v>22487</v>
      </c>
      <c r="H94" s="99"/>
      <c r="I94" s="327">
        <v>20887</v>
      </c>
      <c r="J94" s="327">
        <v>35634</v>
      </c>
      <c r="K94" s="327">
        <f t="shared" si="0"/>
        <v>56521</v>
      </c>
    </row>
    <row r="95" spans="1:11" ht="12" customHeight="1" x14ac:dyDescent="0.2">
      <c r="A95" s="373">
        <v>2012</v>
      </c>
      <c r="B95" s="327">
        <v>11051</v>
      </c>
      <c r="C95" s="99">
        <v>1</v>
      </c>
      <c r="D95" s="326">
        <v>1317</v>
      </c>
      <c r="E95" s="99"/>
      <c r="F95" s="327">
        <v>5846</v>
      </c>
      <c r="G95" s="327">
        <v>2276</v>
      </c>
      <c r="H95" s="99"/>
      <c r="I95" s="327">
        <v>15421</v>
      </c>
      <c r="J95" s="327">
        <v>5070</v>
      </c>
      <c r="K95" s="327">
        <v>20490</v>
      </c>
    </row>
    <row r="96" spans="1:11" ht="12" customHeight="1" x14ac:dyDescent="0.2">
      <c r="A96" s="373">
        <v>2013</v>
      </c>
      <c r="B96" s="327">
        <v>12611</v>
      </c>
      <c r="C96" s="99">
        <v>0</v>
      </c>
      <c r="D96" s="324">
        <v>4370</v>
      </c>
      <c r="E96" s="99"/>
      <c r="F96" s="327">
        <v>7072</v>
      </c>
      <c r="G96" s="327">
        <v>5111</v>
      </c>
      <c r="H96" s="99"/>
      <c r="I96" s="327">
        <v>18125</v>
      </c>
      <c r="J96" s="327">
        <v>11039</v>
      </c>
      <c r="K96" s="327">
        <v>29164</v>
      </c>
    </row>
    <row r="97" spans="1:12" ht="12" customHeight="1" x14ac:dyDescent="0.2">
      <c r="A97" s="373">
        <v>2014</v>
      </c>
      <c r="B97" s="327">
        <v>27427</v>
      </c>
      <c r="C97" s="99">
        <v>0</v>
      </c>
      <c r="D97" s="326">
        <v>5736</v>
      </c>
      <c r="E97" s="99"/>
      <c r="F97" s="327">
        <v>7425</v>
      </c>
      <c r="G97" s="327">
        <v>12389</v>
      </c>
      <c r="H97" s="99"/>
      <c r="I97" s="327">
        <v>23528</v>
      </c>
      <c r="J97" s="327">
        <v>29449</v>
      </c>
      <c r="K97" s="327">
        <v>52977</v>
      </c>
    </row>
    <row r="98" spans="1:12" ht="12" customHeight="1" x14ac:dyDescent="0.2">
      <c r="A98" s="373">
        <v>2015</v>
      </c>
      <c r="B98" s="327">
        <v>5291</v>
      </c>
      <c r="C98" s="99">
        <v>0</v>
      </c>
      <c r="D98" s="326">
        <v>2706</v>
      </c>
      <c r="E98" s="99"/>
      <c r="F98" s="327">
        <v>2571</v>
      </c>
      <c r="G98" s="327">
        <v>3595</v>
      </c>
      <c r="H98" s="99"/>
      <c r="I98" s="327">
        <v>6978</v>
      </c>
      <c r="J98" s="327">
        <v>7185</v>
      </c>
      <c r="K98" s="327">
        <v>14163</v>
      </c>
    </row>
    <row r="99" spans="1:12" ht="12" customHeight="1" x14ac:dyDescent="0.2">
      <c r="A99" s="373">
        <v>2016</v>
      </c>
      <c r="B99" s="327">
        <v>5678</v>
      </c>
      <c r="C99" s="99">
        <v>0</v>
      </c>
      <c r="D99" s="326">
        <v>326</v>
      </c>
      <c r="E99" s="99"/>
      <c r="F99" s="327">
        <v>9630</v>
      </c>
      <c r="G99" s="327">
        <v>16332</v>
      </c>
      <c r="H99" s="99"/>
      <c r="I99" s="327">
        <v>11676</v>
      </c>
      <c r="J99" s="327">
        <v>20290</v>
      </c>
      <c r="K99" s="327">
        <v>31966</v>
      </c>
    </row>
    <row r="100" spans="1:12" ht="12.75" customHeight="1" x14ac:dyDescent="0.2">
      <c r="A100" s="373">
        <v>2017</v>
      </c>
      <c r="B100" s="327">
        <v>15629</v>
      </c>
      <c r="C100" s="99">
        <v>0</v>
      </c>
      <c r="D100" s="326">
        <v>2599</v>
      </c>
      <c r="E100" s="99"/>
      <c r="F100" s="327">
        <v>7474</v>
      </c>
      <c r="G100" s="327">
        <v>18299</v>
      </c>
      <c r="H100" s="99"/>
      <c r="I100" s="327">
        <v>13034</v>
      </c>
      <c r="J100" s="327">
        <v>30967</v>
      </c>
      <c r="K100" s="327">
        <v>44001</v>
      </c>
    </row>
    <row r="101" spans="1:12" ht="12" customHeight="1" x14ac:dyDescent="0.2">
      <c r="A101" s="373">
        <v>2018</v>
      </c>
      <c r="B101" s="327">
        <v>3840</v>
      </c>
      <c r="C101" s="99">
        <v>7</v>
      </c>
      <c r="D101" s="326">
        <v>1129</v>
      </c>
      <c r="E101" s="99"/>
      <c r="F101" s="327">
        <v>6091</v>
      </c>
      <c r="G101" s="327">
        <v>9762</v>
      </c>
      <c r="H101" s="99"/>
      <c r="I101" s="327">
        <v>8202</v>
      </c>
      <c r="J101" s="327">
        <v>12627</v>
      </c>
      <c r="K101" s="327">
        <v>20829</v>
      </c>
    </row>
    <row r="102" spans="1:12" ht="12" customHeight="1" x14ac:dyDescent="0.2">
      <c r="A102" s="373">
        <v>2019</v>
      </c>
      <c r="B102" s="327">
        <v>3151</v>
      </c>
      <c r="C102" s="99">
        <v>0</v>
      </c>
      <c r="D102" s="326">
        <v>2444</v>
      </c>
      <c r="E102" s="99"/>
      <c r="F102" s="327">
        <v>6852</v>
      </c>
      <c r="G102" s="327">
        <v>4712</v>
      </c>
      <c r="H102" s="99"/>
      <c r="I102" s="327">
        <v>9713</v>
      </c>
      <c r="J102" s="327">
        <v>7446</v>
      </c>
      <c r="K102" s="327">
        <v>17159</v>
      </c>
    </row>
    <row r="103" spans="1:12" ht="12" customHeight="1" x14ac:dyDescent="0.2">
      <c r="A103" s="373">
        <v>2020</v>
      </c>
      <c r="B103" s="327">
        <v>1815</v>
      </c>
      <c r="C103" s="99">
        <v>0</v>
      </c>
      <c r="D103" s="326">
        <v>1421</v>
      </c>
      <c r="E103" s="99"/>
      <c r="F103" s="327">
        <v>7695</v>
      </c>
      <c r="G103" s="327">
        <v>12832</v>
      </c>
      <c r="H103" s="99"/>
      <c r="I103" s="327">
        <v>8777</v>
      </c>
      <c r="J103" s="327">
        <v>14908</v>
      </c>
      <c r="K103" s="327">
        <v>23685</v>
      </c>
    </row>
    <row r="104" spans="1:12" ht="12" customHeight="1" x14ac:dyDescent="0.2">
      <c r="A104" s="373">
        <v>2021</v>
      </c>
      <c r="B104" s="327">
        <v>1624</v>
      </c>
      <c r="C104" s="99">
        <v>7</v>
      </c>
      <c r="D104" s="326">
        <v>1833</v>
      </c>
      <c r="E104" s="99"/>
      <c r="F104" s="327">
        <v>9938</v>
      </c>
      <c r="G104" s="327">
        <v>9856</v>
      </c>
      <c r="H104" s="99"/>
      <c r="I104" s="327">
        <v>11005</v>
      </c>
      <c r="J104" s="327">
        <v>12266</v>
      </c>
      <c r="K104" s="327">
        <v>23271</v>
      </c>
    </row>
    <row r="105" spans="1:12" ht="12" customHeight="1" x14ac:dyDescent="0.2">
      <c r="A105" s="373">
        <v>2022</v>
      </c>
      <c r="B105" s="327">
        <v>3565</v>
      </c>
      <c r="C105" s="99">
        <v>10</v>
      </c>
      <c r="D105" s="326">
        <v>1951</v>
      </c>
      <c r="E105" s="99"/>
      <c r="F105" s="327">
        <v>16643</v>
      </c>
      <c r="G105" s="327">
        <v>14462</v>
      </c>
      <c r="H105" s="99"/>
      <c r="I105" s="327">
        <v>15642</v>
      </c>
      <c r="J105" s="327">
        <v>17542</v>
      </c>
      <c r="K105" s="327">
        <v>33184</v>
      </c>
    </row>
    <row r="106" spans="1:12" ht="12" customHeight="1" x14ac:dyDescent="0.2">
      <c r="A106" s="373" t="s">
        <v>1212</v>
      </c>
      <c r="B106" s="327">
        <v>2873</v>
      </c>
      <c r="C106" s="99">
        <v>0</v>
      </c>
      <c r="D106" s="326">
        <v>496</v>
      </c>
      <c r="E106" s="99"/>
      <c r="F106" s="327">
        <v>7734</v>
      </c>
      <c r="G106" s="327">
        <v>2416</v>
      </c>
      <c r="H106" s="99"/>
      <c r="I106" s="327">
        <v>9673</v>
      </c>
      <c r="J106" s="327">
        <v>3357</v>
      </c>
      <c r="K106" s="327">
        <v>13030</v>
      </c>
    </row>
    <row r="107" spans="1:12" ht="12" customHeight="1" x14ac:dyDescent="0.25">
      <c r="A107" s="103" t="s">
        <v>1202</v>
      </c>
      <c r="B107" s="327">
        <v>1960</v>
      </c>
      <c r="C107" s="99">
        <v>0</v>
      </c>
      <c r="D107" s="326">
        <v>443</v>
      </c>
      <c r="E107" s="99"/>
      <c r="F107" s="327" t="s">
        <v>304</v>
      </c>
      <c r="G107" s="327">
        <v>4449</v>
      </c>
      <c r="H107" s="99"/>
      <c r="I107" s="327" t="s">
        <v>304</v>
      </c>
      <c r="J107" s="327">
        <v>5426</v>
      </c>
      <c r="K107" s="327" t="s">
        <v>304</v>
      </c>
      <c r="L107"/>
    </row>
    <row r="108" spans="1:12" ht="12" customHeight="1" x14ac:dyDescent="0.2">
      <c r="A108" s="16" t="s">
        <v>128</v>
      </c>
      <c r="B108" s="320"/>
      <c r="C108" s="26"/>
      <c r="D108" s="26"/>
      <c r="E108" s="26"/>
      <c r="F108" s="24" t="s">
        <v>132</v>
      </c>
      <c r="G108" s="26"/>
      <c r="H108" s="26"/>
      <c r="I108" s="26"/>
      <c r="J108" s="26"/>
      <c r="K108" s="26"/>
    </row>
    <row r="109" spans="1:12" ht="11.25" customHeight="1" x14ac:dyDescent="0.2">
      <c r="A109" s="1030" t="s">
        <v>129</v>
      </c>
      <c r="B109" s="1030"/>
      <c r="C109" s="1030"/>
      <c r="D109" s="1030"/>
      <c r="E109" s="1030"/>
      <c r="F109" s="1030"/>
      <c r="G109" s="1030"/>
      <c r="H109" s="1030"/>
      <c r="I109" s="1030"/>
      <c r="J109" s="1030"/>
      <c r="K109" s="1030"/>
    </row>
    <row r="110" spans="1:12" ht="12" customHeight="1" x14ac:dyDescent="0.2">
      <c r="A110" s="1009" t="s">
        <v>385</v>
      </c>
      <c r="B110" s="1009"/>
      <c r="C110" s="1009"/>
      <c r="D110" s="1009"/>
      <c r="E110" s="1009"/>
      <c r="F110" s="1009"/>
      <c r="G110" s="1009"/>
      <c r="H110" s="1009"/>
      <c r="I110" s="1009"/>
      <c r="J110" s="1009"/>
      <c r="K110" s="1009"/>
    </row>
    <row r="111" spans="1:12" ht="12" customHeight="1" x14ac:dyDescent="0.2">
      <c r="A111" s="1009"/>
      <c r="B111" s="1009"/>
      <c r="C111" s="1009"/>
      <c r="D111" s="1009"/>
      <c r="E111" s="1009"/>
      <c r="F111" s="1009"/>
      <c r="G111" s="1009"/>
      <c r="H111" s="1009"/>
      <c r="I111" s="1009"/>
      <c r="J111" s="1009"/>
      <c r="K111" s="1009"/>
    </row>
    <row r="112" spans="1:12" ht="12" customHeight="1" x14ac:dyDescent="0.2">
      <c r="A112" s="1000" t="s">
        <v>299</v>
      </c>
      <c r="B112" s="1000"/>
      <c r="C112" s="1000"/>
      <c r="D112" s="1000"/>
      <c r="E112" s="1000"/>
      <c r="F112" s="1000"/>
      <c r="G112" s="1000"/>
      <c r="H112" s="1000"/>
      <c r="I112" s="1000"/>
      <c r="J112" s="1000"/>
      <c r="K112" s="1000"/>
    </row>
    <row r="113" spans="1:11" ht="12" customHeight="1" x14ac:dyDescent="0.2">
      <c r="A113" s="1000" t="s">
        <v>300</v>
      </c>
      <c r="B113" s="1000"/>
      <c r="C113" s="1000"/>
      <c r="D113" s="1000"/>
      <c r="E113" s="1000"/>
      <c r="F113" s="1000"/>
      <c r="G113" s="1000"/>
      <c r="H113" s="1000"/>
      <c r="I113" s="1000"/>
      <c r="J113" s="1000"/>
      <c r="K113" s="1000"/>
    </row>
    <row r="114" spans="1:11" ht="12" customHeight="1" x14ac:dyDescent="0.2">
      <c r="A114" s="1000" t="s">
        <v>301</v>
      </c>
      <c r="B114" s="1000"/>
      <c r="C114" s="1000"/>
      <c r="D114" s="1000"/>
      <c r="E114" s="1000"/>
      <c r="F114" s="1000"/>
      <c r="G114" s="1000"/>
      <c r="H114" s="1000"/>
      <c r="I114" s="1000"/>
      <c r="J114" s="1000"/>
      <c r="K114" s="1000"/>
    </row>
    <row r="115" spans="1:11" ht="12" customHeight="1" x14ac:dyDescent="0.2">
      <c r="A115" s="1000" t="s">
        <v>718</v>
      </c>
      <c r="B115" s="1000"/>
      <c r="C115" s="1000"/>
      <c r="D115" s="1000"/>
      <c r="E115" s="1000"/>
      <c r="F115" s="1000"/>
      <c r="G115" s="1000"/>
      <c r="H115" s="1000"/>
      <c r="I115" s="1000"/>
      <c r="J115" s="1000"/>
      <c r="K115" s="1000"/>
    </row>
    <row r="116" spans="1:11" ht="12" customHeight="1" x14ac:dyDescent="0.2">
      <c r="A116" s="1000" t="s">
        <v>337</v>
      </c>
      <c r="B116" s="1000"/>
      <c r="C116" s="1000"/>
      <c r="D116" s="1000"/>
      <c r="E116" s="1000"/>
      <c r="F116" s="1000"/>
      <c r="G116" s="1000"/>
      <c r="H116" s="1000"/>
      <c r="I116" s="1000"/>
      <c r="J116" s="1000"/>
      <c r="K116" s="1000"/>
    </row>
    <row r="117" spans="1:11" ht="12" customHeight="1" x14ac:dyDescent="0.2">
      <c r="A117" s="1000"/>
      <c r="B117" s="1000"/>
      <c r="C117" s="1000"/>
      <c r="D117" s="1000"/>
      <c r="E117" s="1000"/>
      <c r="F117" s="1000"/>
      <c r="G117" s="1000"/>
      <c r="H117" s="1000"/>
      <c r="I117" s="1000"/>
      <c r="J117" s="1000"/>
      <c r="K117" s="1000"/>
    </row>
    <row r="119" spans="1:11" ht="12" customHeight="1" x14ac:dyDescent="0.2">
      <c r="A119" s="1000"/>
      <c r="B119" s="1000"/>
      <c r="C119" s="1000"/>
      <c r="D119" s="1000"/>
      <c r="E119" s="1000"/>
      <c r="F119" s="1000"/>
      <c r="G119" s="1000"/>
      <c r="H119" s="1000"/>
      <c r="I119" s="1000"/>
      <c r="J119" s="1000"/>
      <c r="K119" s="1000"/>
    </row>
    <row r="120" spans="1:11" ht="12" customHeight="1" x14ac:dyDescent="0.2">
      <c r="A120" s="1000"/>
      <c r="B120" s="1000"/>
      <c r="C120" s="1000"/>
      <c r="D120" s="1000"/>
      <c r="E120" s="1000"/>
      <c r="F120" s="1000"/>
      <c r="G120" s="1000"/>
      <c r="H120" s="1000"/>
      <c r="I120" s="1000"/>
      <c r="J120" s="1000"/>
      <c r="K120" s="1000"/>
    </row>
    <row r="124" spans="1:11" s="315" customFormat="1" ht="12" customHeight="1" x14ac:dyDescent="0.2">
      <c r="A124" s="274"/>
      <c r="B124" s="275"/>
      <c r="C124" s="275"/>
      <c r="D124" s="275"/>
      <c r="E124" s="275"/>
      <c r="F124" s="275"/>
      <c r="G124" s="275"/>
      <c r="H124" s="275"/>
      <c r="I124" s="275"/>
      <c r="J124" s="275"/>
      <c r="K124" s="275"/>
    </row>
    <row r="138" spans="1:11" ht="12" customHeight="1" x14ac:dyDescent="0.2">
      <c r="A138" s="1096" t="s">
        <v>159</v>
      </c>
      <c r="B138" s="1096"/>
      <c r="C138" s="1096"/>
      <c r="D138" s="1096"/>
      <c r="E138" s="1096"/>
      <c r="F138" s="1096"/>
      <c r="G138" s="1096"/>
      <c r="H138" s="1096"/>
      <c r="I138" s="1096"/>
      <c r="J138" s="1096"/>
      <c r="K138" s="1096"/>
    </row>
    <row r="139" spans="1:11" ht="12" customHeight="1" x14ac:dyDescent="0.2">
      <c r="A139" s="401"/>
      <c r="B139" s="1035" t="s">
        <v>116</v>
      </c>
      <c r="C139" s="1035"/>
      <c r="D139" s="1035"/>
      <c r="E139" s="396"/>
      <c r="F139" s="316"/>
      <c r="G139" s="316"/>
      <c r="H139" s="396"/>
      <c r="I139" s="316"/>
      <c r="J139" s="316"/>
      <c r="K139" s="316"/>
    </row>
    <row r="140" spans="1:11" ht="12" customHeight="1" x14ac:dyDescent="0.2">
      <c r="A140" s="1009" t="s">
        <v>171</v>
      </c>
      <c r="B140" s="392"/>
      <c r="C140" s="1031" t="s">
        <v>155</v>
      </c>
      <c r="D140" s="392"/>
      <c r="E140" s="4"/>
      <c r="F140" s="1109" t="s">
        <v>35</v>
      </c>
      <c r="G140" s="1109"/>
      <c r="H140" s="4"/>
      <c r="I140" s="1109" t="s">
        <v>161</v>
      </c>
      <c r="J140" s="1109"/>
      <c r="K140" s="1109"/>
    </row>
    <row r="141" spans="1:11" ht="12" customHeight="1" x14ac:dyDescent="0.2">
      <c r="A141" s="1029"/>
      <c r="B141" s="388" t="s">
        <v>95</v>
      </c>
      <c r="C141" s="1032"/>
      <c r="D141" s="1032" t="s">
        <v>296</v>
      </c>
      <c r="E141" s="1032"/>
      <c r="F141" s="2" t="s">
        <v>297</v>
      </c>
      <c r="G141" s="2" t="s">
        <v>298</v>
      </c>
      <c r="H141" s="2"/>
      <c r="I141" s="2" t="s">
        <v>297</v>
      </c>
      <c r="J141" s="2" t="s">
        <v>298</v>
      </c>
      <c r="K141" s="388" t="s">
        <v>209</v>
      </c>
    </row>
    <row r="142" spans="1:11" ht="12" customHeight="1" x14ac:dyDescent="0.2">
      <c r="A142" s="1121" t="str">
        <f>A5</f>
        <v>SUMMER COHO</v>
      </c>
      <c r="B142" s="1121"/>
      <c r="C142" s="1121"/>
      <c r="D142" s="1121"/>
      <c r="E142" s="1121"/>
      <c r="F142" s="1121"/>
      <c r="G142" s="1121"/>
      <c r="H142" s="1121"/>
      <c r="I142" s="1121"/>
      <c r="J142" s="1121"/>
      <c r="K142" s="1121"/>
    </row>
    <row r="143" spans="1:11" ht="12" customHeight="1" x14ac:dyDescent="0.2">
      <c r="A143" s="53" t="s">
        <v>178</v>
      </c>
      <c r="B143" s="67">
        <f>AVERAGE(B11:B15)</f>
        <v>4062.2</v>
      </c>
      <c r="C143" s="67">
        <f>AVERAGE(C11:C15)</f>
        <v>50</v>
      </c>
      <c r="D143" s="67">
        <f>AVERAGE(D11:D15)</f>
        <v>105.2</v>
      </c>
      <c r="E143" s="86"/>
      <c r="F143" s="67">
        <f>AVERAGE(F11:F15)</f>
        <v>946.2</v>
      </c>
      <c r="G143" s="67">
        <f>AVERAGE(G11:G15)</f>
        <v>2744</v>
      </c>
      <c r="H143" s="86"/>
      <c r="I143" s="67">
        <f>AVERAGE(I11:I15)</f>
        <v>2105.6</v>
      </c>
      <c r="J143" s="67">
        <f>AVERAGE(J11:J15)</f>
        <v>5802</v>
      </c>
      <c r="K143" s="67">
        <f>AVERAGE(K11:K15)</f>
        <v>7907.6</v>
      </c>
    </row>
    <row r="144" spans="1:11" ht="12" customHeight="1" x14ac:dyDescent="0.2">
      <c r="A144" s="53" t="s">
        <v>179</v>
      </c>
      <c r="B144" s="67">
        <f>AVERAGE(B16:B20)</f>
        <v>3204</v>
      </c>
      <c r="C144" s="67">
        <f>AVERAGE(C16:C20)</f>
        <v>50</v>
      </c>
      <c r="D144" s="67">
        <f>AVERAGE(D16:D20)</f>
        <v>94</v>
      </c>
      <c r="E144" s="86"/>
      <c r="F144" s="67">
        <f>AVERAGE(F16:F20)</f>
        <v>723</v>
      </c>
      <c r="G144" s="67">
        <f>AVERAGE(G16:G20)</f>
        <v>4001.4</v>
      </c>
      <c r="H144" s="86"/>
      <c r="I144" s="67">
        <f>AVERAGE(I16:I20)</f>
        <v>1642.8</v>
      </c>
      <c r="J144" s="67">
        <f>AVERAGE(J16:J20)</f>
        <v>6429.6</v>
      </c>
      <c r="K144" s="67">
        <f>AVERAGE(K16:K20)</f>
        <v>8072.4</v>
      </c>
    </row>
    <row r="145" spans="1:11" ht="12" customHeight="1" x14ac:dyDescent="0.2">
      <c r="A145" s="53" t="s">
        <v>237</v>
      </c>
      <c r="B145" s="67">
        <f>AVERAGE(B21:B25)</f>
        <v>1285.8</v>
      </c>
      <c r="C145" s="67">
        <f t="shared" ref="C145:K145" si="1">AVERAGE(C21:C25)</f>
        <v>50</v>
      </c>
      <c r="D145" s="67">
        <f t="shared" si="1"/>
        <v>190.6</v>
      </c>
      <c r="E145" s="67"/>
      <c r="F145" s="67">
        <f t="shared" si="1"/>
        <v>784.2</v>
      </c>
      <c r="G145" s="67">
        <f t="shared" si="1"/>
        <v>6501.4</v>
      </c>
      <c r="H145" s="67"/>
      <c r="I145" s="67">
        <f t="shared" si="1"/>
        <v>988.6</v>
      </c>
      <c r="J145" s="67">
        <f t="shared" si="1"/>
        <v>7823.4</v>
      </c>
      <c r="K145" s="67">
        <f t="shared" si="1"/>
        <v>8812</v>
      </c>
    </row>
    <row r="146" spans="1:11" ht="12" customHeight="1" x14ac:dyDescent="0.2">
      <c r="A146" s="65" t="s">
        <v>375</v>
      </c>
      <c r="B146" s="67">
        <f>AVERAGE(B26:B30)</f>
        <v>1213</v>
      </c>
      <c r="C146" s="67">
        <f t="shared" ref="C146:K146" si="2">AVERAGE(C26:C30)</f>
        <v>50</v>
      </c>
      <c r="D146" s="67">
        <f t="shared" si="2"/>
        <v>173.2</v>
      </c>
      <c r="E146" s="67"/>
      <c r="F146" s="67">
        <f t="shared" si="2"/>
        <v>637.79999999999995</v>
      </c>
      <c r="G146" s="67">
        <f t="shared" si="2"/>
        <v>3573.8</v>
      </c>
      <c r="H146" s="67"/>
      <c r="I146" s="67">
        <f t="shared" si="2"/>
        <v>830.4</v>
      </c>
      <c r="J146" s="67">
        <f t="shared" si="2"/>
        <v>4817.3999999999996</v>
      </c>
      <c r="K146" s="67">
        <f t="shared" si="2"/>
        <v>5647.8</v>
      </c>
    </row>
    <row r="147" spans="1:11" ht="12" customHeight="1" x14ac:dyDescent="0.2">
      <c r="A147" s="65" t="s">
        <v>424</v>
      </c>
      <c r="B147" s="67">
        <f>AVERAGE(B31:B35)</f>
        <v>4040</v>
      </c>
      <c r="C147" s="67">
        <f t="shared" ref="C147:K147" si="3">AVERAGE(C31:C35)</f>
        <v>40</v>
      </c>
      <c r="D147" s="67">
        <f t="shared" si="3"/>
        <v>379.2</v>
      </c>
      <c r="E147" s="67"/>
      <c r="F147" s="67">
        <f t="shared" si="3"/>
        <v>993</v>
      </c>
      <c r="G147" s="67">
        <f t="shared" si="3"/>
        <v>7436</v>
      </c>
      <c r="H147" s="67"/>
      <c r="I147" s="67">
        <f t="shared" si="3"/>
        <v>1896.6</v>
      </c>
      <c r="J147" s="67">
        <f t="shared" si="3"/>
        <v>10991.6</v>
      </c>
      <c r="K147" s="67">
        <f t="shared" si="3"/>
        <v>12888.2</v>
      </c>
    </row>
    <row r="148" spans="1:11" ht="12" customHeight="1" x14ac:dyDescent="0.2">
      <c r="A148" s="65" t="s">
        <v>719</v>
      </c>
      <c r="B148" s="67">
        <f>AVERAGE(B36:B40)</f>
        <v>1644.2</v>
      </c>
      <c r="C148" s="67">
        <f t="shared" ref="C148:K148" si="4">AVERAGE(C36:C40)</f>
        <v>0</v>
      </c>
      <c r="D148" s="67">
        <f t="shared" si="4"/>
        <v>166</v>
      </c>
      <c r="E148" s="67"/>
      <c r="F148" s="67">
        <f t="shared" si="4"/>
        <v>748.4</v>
      </c>
      <c r="G148" s="67">
        <f t="shared" si="4"/>
        <v>4551.6000000000004</v>
      </c>
      <c r="H148" s="67"/>
      <c r="I148" s="67">
        <f t="shared" si="4"/>
        <v>1264.5999999999999</v>
      </c>
      <c r="J148" s="67">
        <f t="shared" si="4"/>
        <v>5846.2</v>
      </c>
      <c r="K148" s="67">
        <f t="shared" si="4"/>
        <v>7110.8</v>
      </c>
    </row>
    <row r="149" spans="1:11" ht="12" customHeight="1" x14ac:dyDescent="0.2">
      <c r="A149" s="373">
        <v>2011</v>
      </c>
      <c r="B149" s="67">
        <f t="shared" ref="B149:D155" si="5">B41</f>
        <v>757</v>
      </c>
      <c r="C149" s="67">
        <f t="shared" si="5"/>
        <v>0</v>
      </c>
      <c r="D149" s="67">
        <f t="shared" si="5"/>
        <v>220</v>
      </c>
      <c r="E149" s="86"/>
      <c r="F149" s="67">
        <f t="shared" ref="F149:G155" si="6">F41</f>
        <v>1654</v>
      </c>
      <c r="G149" s="67">
        <f t="shared" si="6"/>
        <v>3800</v>
      </c>
      <c r="H149" s="86"/>
      <c r="I149" s="67">
        <f t="shared" ref="I149:K155" si="7">I41</f>
        <v>2069</v>
      </c>
      <c r="J149" s="67">
        <f t="shared" si="7"/>
        <v>4362</v>
      </c>
      <c r="K149" s="67">
        <f t="shared" si="7"/>
        <v>6431</v>
      </c>
    </row>
    <row r="150" spans="1:11" ht="12" customHeight="1" x14ac:dyDescent="0.2">
      <c r="A150" s="373">
        <v>2012</v>
      </c>
      <c r="B150" s="67">
        <f t="shared" si="5"/>
        <v>430</v>
      </c>
      <c r="C150" s="67">
        <f t="shared" si="5"/>
        <v>0</v>
      </c>
      <c r="D150" s="67">
        <f t="shared" si="5"/>
        <v>251</v>
      </c>
      <c r="E150" s="86"/>
      <c r="F150" s="67">
        <f t="shared" si="6"/>
        <v>672</v>
      </c>
      <c r="G150" s="67">
        <f t="shared" si="6"/>
        <v>1588</v>
      </c>
      <c r="H150" s="86"/>
      <c r="I150" s="67">
        <f t="shared" si="7"/>
        <v>789</v>
      </c>
      <c r="J150" s="67">
        <f t="shared" si="7"/>
        <v>2152</v>
      </c>
      <c r="K150" s="67">
        <f t="shared" si="7"/>
        <v>2941</v>
      </c>
    </row>
    <row r="151" spans="1:11" ht="12" customHeight="1" x14ac:dyDescent="0.2">
      <c r="A151" s="373">
        <v>2013</v>
      </c>
      <c r="B151" s="67">
        <f t="shared" si="5"/>
        <v>1028</v>
      </c>
      <c r="C151" s="67">
        <f t="shared" si="5"/>
        <v>0</v>
      </c>
      <c r="D151" s="67">
        <f t="shared" si="5"/>
        <v>331</v>
      </c>
      <c r="E151" s="86"/>
      <c r="F151" s="67">
        <f t="shared" si="6"/>
        <v>451</v>
      </c>
      <c r="G151" s="67">
        <f t="shared" si="6"/>
        <v>2504</v>
      </c>
      <c r="H151" s="86"/>
      <c r="I151" s="67">
        <f t="shared" si="7"/>
        <v>990</v>
      </c>
      <c r="J151" s="67">
        <f t="shared" si="7"/>
        <v>3324</v>
      </c>
      <c r="K151" s="67">
        <f t="shared" si="7"/>
        <v>4314</v>
      </c>
    </row>
    <row r="152" spans="1:11" ht="12" customHeight="1" x14ac:dyDescent="0.2">
      <c r="A152" s="373">
        <v>2014</v>
      </c>
      <c r="B152" s="67">
        <f t="shared" si="5"/>
        <v>4299</v>
      </c>
      <c r="C152" s="67">
        <f t="shared" si="5"/>
        <v>0</v>
      </c>
      <c r="D152" s="67">
        <f t="shared" si="5"/>
        <v>934</v>
      </c>
      <c r="E152" s="86"/>
      <c r="F152" s="67">
        <f t="shared" si="6"/>
        <v>688</v>
      </c>
      <c r="G152" s="67">
        <f t="shared" si="6"/>
        <v>5085</v>
      </c>
      <c r="H152" s="86"/>
      <c r="I152" s="67">
        <f t="shared" si="7"/>
        <v>2320</v>
      </c>
      <c r="J152" s="67">
        <f t="shared" si="7"/>
        <v>8686</v>
      </c>
      <c r="K152" s="67">
        <f t="shared" si="7"/>
        <v>11006</v>
      </c>
    </row>
    <row r="153" spans="1:11" ht="12" customHeight="1" x14ac:dyDescent="0.2">
      <c r="A153" s="373">
        <v>2015</v>
      </c>
      <c r="B153" s="67">
        <f t="shared" si="5"/>
        <v>444</v>
      </c>
      <c r="C153" s="67">
        <f t="shared" si="5"/>
        <v>0</v>
      </c>
      <c r="D153" s="67">
        <f t="shared" si="5"/>
        <v>274</v>
      </c>
      <c r="E153" s="86"/>
      <c r="F153" s="67">
        <f t="shared" si="6"/>
        <v>668</v>
      </c>
      <c r="G153" s="67">
        <f t="shared" si="6"/>
        <v>4570</v>
      </c>
      <c r="H153" s="86"/>
      <c r="I153" s="67">
        <f t="shared" si="7"/>
        <v>876</v>
      </c>
      <c r="J153" s="67">
        <f t="shared" si="7"/>
        <v>5080</v>
      </c>
      <c r="K153" s="67">
        <f t="shared" si="7"/>
        <v>5956</v>
      </c>
    </row>
    <row r="154" spans="1:11" ht="12" customHeight="1" x14ac:dyDescent="0.2">
      <c r="A154" s="373">
        <v>2016</v>
      </c>
      <c r="B154" s="67">
        <f t="shared" si="5"/>
        <v>2462</v>
      </c>
      <c r="C154" s="67">
        <f t="shared" si="5"/>
        <v>0</v>
      </c>
      <c r="D154" s="67">
        <f t="shared" si="5"/>
        <v>144</v>
      </c>
      <c r="E154" s="86"/>
      <c r="F154" s="67">
        <f t="shared" si="6"/>
        <v>772</v>
      </c>
      <c r="G154" s="67">
        <f t="shared" si="6"/>
        <v>2116</v>
      </c>
      <c r="H154" s="86"/>
      <c r="I154" s="67">
        <f t="shared" si="7"/>
        <v>1669</v>
      </c>
      <c r="J154" s="67">
        <f t="shared" si="7"/>
        <v>3825</v>
      </c>
      <c r="K154" s="67">
        <f t="shared" si="7"/>
        <v>5494</v>
      </c>
    </row>
    <row r="155" spans="1:11" ht="12" customHeight="1" x14ac:dyDescent="0.2">
      <c r="A155" s="373">
        <v>2017</v>
      </c>
      <c r="B155" s="67">
        <f t="shared" si="5"/>
        <v>4443</v>
      </c>
      <c r="C155" s="67">
        <f t="shared" si="5"/>
        <v>0</v>
      </c>
      <c r="D155" s="67">
        <f t="shared" si="5"/>
        <v>845</v>
      </c>
      <c r="E155" s="86"/>
      <c r="F155" s="67">
        <f t="shared" si="6"/>
        <v>688</v>
      </c>
      <c r="G155" s="67">
        <f t="shared" si="6"/>
        <v>7245</v>
      </c>
      <c r="H155" s="86"/>
      <c r="I155" s="67">
        <f t="shared" si="7"/>
        <v>1640</v>
      </c>
      <c r="J155" s="67">
        <f t="shared" si="7"/>
        <v>11581</v>
      </c>
      <c r="K155" s="67">
        <f t="shared" si="7"/>
        <v>13221</v>
      </c>
    </row>
    <row r="156" spans="1:11" ht="12" customHeight="1" x14ac:dyDescent="0.2">
      <c r="A156" s="373">
        <v>2018</v>
      </c>
      <c r="B156" s="67">
        <f t="shared" ref="B156:D156" si="8">B48</f>
        <v>1711</v>
      </c>
      <c r="C156" s="67">
        <f t="shared" si="8"/>
        <v>0</v>
      </c>
      <c r="D156" s="67">
        <f t="shared" si="8"/>
        <v>669</v>
      </c>
      <c r="E156" s="86"/>
      <c r="F156" s="67">
        <f t="shared" ref="F156:G156" si="9">F48</f>
        <v>233</v>
      </c>
      <c r="G156" s="67">
        <f t="shared" si="9"/>
        <v>624</v>
      </c>
      <c r="H156" s="86"/>
      <c r="I156" s="67">
        <f t="shared" ref="I156:K156" si="10">I48</f>
        <v>1060</v>
      </c>
      <c r="J156" s="67">
        <f t="shared" si="10"/>
        <v>2177</v>
      </c>
      <c r="K156" s="67">
        <f t="shared" si="10"/>
        <v>3237</v>
      </c>
    </row>
    <row r="157" spans="1:11" ht="12" customHeight="1" x14ac:dyDescent="0.2">
      <c r="A157" s="373">
        <v>2019</v>
      </c>
      <c r="B157" s="67">
        <f t="shared" ref="B157:D157" si="11">B49</f>
        <v>619</v>
      </c>
      <c r="C157" s="67">
        <f t="shared" si="11"/>
        <v>18</v>
      </c>
      <c r="D157" s="67">
        <f t="shared" si="11"/>
        <v>87</v>
      </c>
      <c r="E157" s="86"/>
      <c r="F157" s="67">
        <f t="shared" ref="F157:G157" si="12">F49</f>
        <v>499</v>
      </c>
      <c r="G157" s="67">
        <f t="shared" si="12"/>
        <v>815</v>
      </c>
      <c r="H157" s="86"/>
      <c r="I157" s="67">
        <f t="shared" ref="I157:K157" si="13">I49</f>
        <v>855</v>
      </c>
      <c r="J157" s="67">
        <f t="shared" si="13"/>
        <v>1183</v>
      </c>
      <c r="K157" s="67">
        <f t="shared" si="13"/>
        <v>2038</v>
      </c>
    </row>
    <row r="158" spans="1:11" ht="12" customHeight="1" x14ac:dyDescent="0.2">
      <c r="A158" s="373">
        <v>2020</v>
      </c>
      <c r="B158" s="67">
        <f t="shared" ref="B158:D158" si="14">B50</f>
        <v>610</v>
      </c>
      <c r="C158" s="67">
        <f t="shared" si="14"/>
        <v>0</v>
      </c>
      <c r="D158" s="67">
        <f t="shared" si="14"/>
        <v>507</v>
      </c>
      <c r="E158" s="86"/>
      <c r="F158" s="67">
        <f t="shared" ref="F158:G158" si="15">F50</f>
        <v>932</v>
      </c>
      <c r="G158" s="67">
        <f t="shared" si="15"/>
        <v>3719</v>
      </c>
      <c r="H158" s="86"/>
      <c r="I158" s="67">
        <f t="shared" ref="I158:K158" si="16">I50</f>
        <v>1025</v>
      </c>
      <c r="J158" s="67">
        <f t="shared" si="16"/>
        <v>4743</v>
      </c>
      <c r="K158" s="67">
        <f t="shared" si="16"/>
        <v>5768</v>
      </c>
    </row>
    <row r="159" spans="1:11" ht="12" customHeight="1" x14ac:dyDescent="0.2">
      <c r="A159" s="373">
        <v>2021</v>
      </c>
      <c r="B159" s="67">
        <f t="shared" ref="B159:D159" si="17">B51</f>
        <v>51</v>
      </c>
      <c r="C159" s="67">
        <f t="shared" si="17"/>
        <v>0</v>
      </c>
      <c r="D159" s="67">
        <f t="shared" si="17"/>
        <v>14</v>
      </c>
      <c r="E159" s="86"/>
      <c r="F159" s="67">
        <f t="shared" ref="F159:G159" si="18">F51</f>
        <v>380</v>
      </c>
      <c r="G159" s="67">
        <f t="shared" si="18"/>
        <v>3728</v>
      </c>
      <c r="H159" s="86"/>
      <c r="I159" s="67">
        <f t="shared" ref="I159:K159" si="19">I51</f>
        <v>385</v>
      </c>
      <c r="J159" s="67">
        <f t="shared" si="19"/>
        <v>3778</v>
      </c>
      <c r="K159" s="67">
        <f t="shared" si="19"/>
        <v>4173</v>
      </c>
    </row>
    <row r="160" spans="1:11" ht="12.75" customHeight="1" x14ac:dyDescent="0.2">
      <c r="A160" s="373">
        <v>2022</v>
      </c>
      <c r="B160" s="67">
        <f t="shared" ref="B160:D160" si="20">B52</f>
        <v>861</v>
      </c>
      <c r="C160" s="67">
        <f t="shared" si="20"/>
        <v>0</v>
      </c>
      <c r="D160" s="67">
        <f t="shared" si="20"/>
        <v>254</v>
      </c>
      <c r="E160" s="86"/>
      <c r="F160" s="67">
        <f t="shared" ref="F160:G160" si="21">F52</f>
        <v>530</v>
      </c>
      <c r="G160" s="67">
        <f t="shared" si="21"/>
        <v>4786</v>
      </c>
      <c r="H160" s="86"/>
      <c r="I160" s="67">
        <f t="shared" ref="I160:K160" si="22">I52</f>
        <v>881</v>
      </c>
      <c r="J160" s="67">
        <f t="shared" si="22"/>
        <v>5701</v>
      </c>
      <c r="K160" s="67">
        <f t="shared" si="22"/>
        <v>6582</v>
      </c>
    </row>
    <row r="161" spans="1:11" ht="12" customHeight="1" x14ac:dyDescent="0.2">
      <c r="A161" s="373" t="s">
        <v>1212</v>
      </c>
      <c r="B161" s="67">
        <f t="shared" ref="B161:D162" si="23">B53</f>
        <v>1</v>
      </c>
      <c r="C161" s="67">
        <f t="shared" si="23"/>
        <v>0</v>
      </c>
      <c r="D161" s="67">
        <f t="shared" si="23"/>
        <v>81</v>
      </c>
      <c r="E161" s="86"/>
      <c r="F161" s="67">
        <f t="shared" ref="F161:G162" si="24">F53</f>
        <v>324</v>
      </c>
      <c r="G161" s="67">
        <f t="shared" si="24"/>
        <v>420</v>
      </c>
      <c r="H161" s="86"/>
      <c r="I161" s="67">
        <f t="shared" ref="I161:K162" si="25">I53</f>
        <v>324</v>
      </c>
      <c r="J161" s="67">
        <f t="shared" si="25"/>
        <v>435</v>
      </c>
      <c r="K161" s="67">
        <f t="shared" si="25"/>
        <v>759</v>
      </c>
    </row>
    <row r="162" spans="1:11" ht="12" customHeight="1" x14ac:dyDescent="0.2">
      <c r="A162" s="103" t="s">
        <v>1202</v>
      </c>
      <c r="B162" s="67">
        <f t="shared" si="23"/>
        <v>433</v>
      </c>
      <c r="C162" s="67">
        <f t="shared" si="23"/>
        <v>0</v>
      </c>
      <c r="D162" s="67">
        <f t="shared" si="23"/>
        <v>168</v>
      </c>
      <c r="E162" s="86"/>
      <c r="F162" s="67">
        <f t="shared" si="24"/>
        <v>942</v>
      </c>
      <c r="G162" s="67">
        <f t="shared" si="24"/>
        <v>1183</v>
      </c>
      <c r="H162" s="86"/>
      <c r="I162" s="67">
        <f t="shared" si="25"/>
        <v>1174</v>
      </c>
      <c r="J162" s="67">
        <f t="shared" si="25"/>
        <v>1552</v>
      </c>
      <c r="K162" s="67">
        <f t="shared" si="25"/>
        <v>2726</v>
      </c>
    </row>
    <row r="163" spans="1:11" ht="12" customHeight="1" x14ac:dyDescent="0.2">
      <c r="A163" s="16" t="s">
        <v>41</v>
      </c>
      <c r="B163" s="15"/>
      <c r="C163" s="15"/>
      <c r="D163" s="386"/>
      <c r="E163" s="386"/>
      <c r="F163" s="318"/>
      <c r="G163" s="386" t="s">
        <v>61</v>
      </c>
      <c r="H163" s="386"/>
      <c r="I163" s="386"/>
      <c r="J163" s="15"/>
      <c r="K163" s="15"/>
    </row>
    <row r="165" spans="1:11" ht="12" customHeight="1" x14ac:dyDescent="0.2">
      <c r="A165" s="1096" t="s">
        <v>158</v>
      </c>
      <c r="B165" s="1096"/>
      <c r="C165" s="1096"/>
      <c r="D165" s="1096"/>
      <c r="E165" s="1096"/>
      <c r="F165" s="1096"/>
      <c r="G165" s="1096"/>
      <c r="H165" s="1096"/>
      <c r="I165" s="1096"/>
      <c r="J165" s="1096"/>
      <c r="K165" s="1096"/>
    </row>
    <row r="166" spans="1:11" ht="12" customHeight="1" x14ac:dyDescent="0.2">
      <c r="A166" s="53"/>
      <c r="B166" s="1109" t="s">
        <v>116</v>
      </c>
      <c r="C166" s="1109"/>
      <c r="D166" s="1109"/>
      <c r="E166" s="4"/>
      <c r="F166" s="123"/>
      <c r="G166" s="123"/>
      <c r="H166" s="4"/>
      <c r="I166" s="123"/>
      <c r="J166" s="123"/>
      <c r="K166" s="123"/>
    </row>
    <row r="167" spans="1:11" ht="12" customHeight="1" x14ac:dyDescent="0.2">
      <c r="A167" s="1009" t="s">
        <v>171</v>
      </c>
      <c r="B167" s="392"/>
      <c r="C167" s="1031" t="s">
        <v>155</v>
      </c>
      <c r="D167" s="392"/>
      <c r="E167" s="4"/>
      <c r="F167" s="1109" t="s">
        <v>35</v>
      </c>
      <c r="G167" s="1109"/>
      <c r="H167" s="4"/>
      <c r="I167" s="1109" t="s">
        <v>161</v>
      </c>
      <c r="J167" s="1109"/>
      <c r="K167" s="1109"/>
    </row>
    <row r="168" spans="1:11" ht="12" customHeight="1" x14ac:dyDescent="0.2">
      <c r="A168" s="1029"/>
      <c r="B168" s="388" t="s">
        <v>95</v>
      </c>
      <c r="C168" s="1032"/>
      <c r="D168" s="1032" t="s">
        <v>296</v>
      </c>
      <c r="E168" s="1032"/>
      <c r="F168" s="2" t="s">
        <v>297</v>
      </c>
      <c r="G168" s="2" t="s">
        <v>298</v>
      </c>
      <c r="H168" s="2"/>
      <c r="I168" s="2" t="s">
        <v>297</v>
      </c>
      <c r="J168" s="2" t="s">
        <v>298</v>
      </c>
      <c r="K168" s="388" t="s">
        <v>209</v>
      </c>
    </row>
    <row r="169" spans="1:11" ht="12" customHeight="1" x14ac:dyDescent="0.2">
      <c r="A169" s="1120" t="s">
        <v>127</v>
      </c>
      <c r="B169" s="1120"/>
      <c r="C169" s="1120"/>
      <c r="D169" s="1120"/>
      <c r="E169" s="1120"/>
      <c r="F169" s="1120"/>
      <c r="G169" s="1120"/>
      <c r="H169" s="1120"/>
      <c r="I169" s="1120"/>
      <c r="J169" s="1120"/>
      <c r="K169" s="1120"/>
    </row>
    <row r="170" spans="1:11" ht="12" customHeight="1" x14ac:dyDescent="0.2">
      <c r="A170" s="53" t="s">
        <v>178</v>
      </c>
      <c r="B170" s="67">
        <f>AVERAGE(B64:B68)</f>
        <v>3788.6</v>
      </c>
      <c r="C170" s="67">
        <f>AVERAGE(C64:C68)</f>
        <v>49.2</v>
      </c>
      <c r="D170" s="67">
        <f>AVERAGE(D64:D68)</f>
        <v>164</v>
      </c>
      <c r="E170" s="61"/>
      <c r="F170" s="67">
        <f>AVERAGE(F64:F68)</f>
        <v>7464</v>
      </c>
      <c r="G170" s="67">
        <f>AVERAGE(G64:G68)</f>
        <v>2102</v>
      </c>
      <c r="H170" s="86"/>
      <c r="I170" s="67">
        <f>AVERAGE(I64:I68)</f>
        <v>10987.8</v>
      </c>
      <c r="J170" s="67">
        <f>AVERAGE(J64:J68)</f>
        <v>2580</v>
      </c>
      <c r="K170" s="67">
        <f>AVERAGE(K64:K68)</f>
        <v>13567.8</v>
      </c>
    </row>
    <row r="171" spans="1:11" ht="12" customHeight="1" x14ac:dyDescent="0.2">
      <c r="A171" s="53" t="s">
        <v>179</v>
      </c>
      <c r="B171" s="67">
        <f>AVERAGE(B69:B73)</f>
        <v>5793.8</v>
      </c>
      <c r="C171" s="67">
        <f>AVERAGE(C69:C73)</f>
        <v>100</v>
      </c>
      <c r="D171" s="67">
        <f>AVERAGE(D69:D73)</f>
        <v>384.8</v>
      </c>
      <c r="E171" s="61"/>
      <c r="F171" s="67">
        <f>AVERAGE(F69:F73)</f>
        <v>8765.6</v>
      </c>
      <c r="G171" s="67">
        <f>AVERAGE(G69:G73)</f>
        <v>1770.6</v>
      </c>
      <c r="H171" s="86"/>
      <c r="I171" s="67">
        <f>AVERAGE(I69:I73)</f>
        <v>14119.4</v>
      </c>
      <c r="J171" s="67">
        <f>AVERAGE(J69:J73)</f>
        <v>2695.4</v>
      </c>
      <c r="K171" s="67">
        <f>AVERAGE(K69:K73)</f>
        <v>16814.8</v>
      </c>
    </row>
    <row r="172" spans="1:11" ht="12" customHeight="1" x14ac:dyDescent="0.2">
      <c r="A172" s="53" t="s">
        <v>237</v>
      </c>
      <c r="B172" s="67">
        <f>AVERAGE(B74:B78)</f>
        <v>3597.8</v>
      </c>
      <c r="C172" s="67">
        <f t="shared" ref="C172:K172" si="26">AVERAGE(C74:C78)</f>
        <v>100</v>
      </c>
      <c r="D172" s="67">
        <f t="shared" si="26"/>
        <v>565</v>
      </c>
      <c r="E172" s="67"/>
      <c r="F172" s="67">
        <f t="shared" si="26"/>
        <v>7356.8</v>
      </c>
      <c r="G172" s="67">
        <f t="shared" si="26"/>
        <v>4736.2</v>
      </c>
      <c r="H172" s="67"/>
      <c r="I172" s="67">
        <f t="shared" si="26"/>
        <v>9929.6</v>
      </c>
      <c r="J172" s="67">
        <f t="shared" si="26"/>
        <v>6426.2</v>
      </c>
      <c r="K172" s="67">
        <f t="shared" si="26"/>
        <v>16355.8</v>
      </c>
    </row>
    <row r="173" spans="1:11" ht="12" customHeight="1" x14ac:dyDescent="0.2">
      <c r="A173" s="65" t="s">
        <v>1047</v>
      </c>
      <c r="B173" s="67">
        <f>AVERAGE(B79:B83)</f>
        <v>8406.6</v>
      </c>
      <c r="C173" s="67">
        <f>C79</f>
        <v>100</v>
      </c>
      <c r="D173" s="67">
        <f>D79</f>
        <v>1336</v>
      </c>
      <c r="E173" s="61"/>
      <c r="F173" s="67">
        <f>F79</f>
        <v>11009</v>
      </c>
      <c r="G173" s="67">
        <f>G79</f>
        <v>11515</v>
      </c>
      <c r="H173" s="86"/>
      <c r="I173" s="67">
        <f t="shared" ref="I173:K174" si="27">I79</f>
        <v>14596</v>
      </c>
      <c r="J173" s="67">
        <f t="shared" si="27"/>
        <v>17783</v>
      </c>
      <c r="K173" s="67">
        <f t="shared" si="27"/>
        <v>32379</v>
      </c>
    </row>
    <row r="174" spans="1:11" ht="12" customHeight="1" x14ac:dyDescent="0.2">
      <c r="A174" s="65" t="s">
        <v>424</v>
      </c>
      <c r="B174" s="67">
        <f>AVERAGE(B84:B88)</f>
        <v>21801</v>
      </c>
      <c r="C174" s="67">
        <f>C80</f>
        <v>50</v>
      </c>
      <c r="D174" s="52" t="s">
        <v>1048</v>
      </c>
      <c r="E174" s="61"/>
      <c r="F174" s="67">
        <f>F80</f>
        <v>4623</v>
      </c>
      <c r="G174" s="67">
        <f>G80</f>
        <v>2645</v>
      </c>
      <c r="H174" s="86"/>
      <c r="I174" s="67">
        <f t="shared" si="27"/>
        <v>5021</v>
      </c>
      <c r="J174" s="67">
        <f t="shared" si="27"/>
        <v>2791</v>
      </c>
      <c r="K174" s="67">
        <f t="shared" si="27"/>
        <v>7812</v>
      </c>
    </row>
    <row r="175" spans="1:11" ht="12" customHeight="1" x14ac:dyDescent="0.2">
      <c r="A175" s="65" t="s">
        <v>719</v>
      </c>
      <c r="B175" s="67">
        <f>AVERAGE(B89:B93)</f>
        <v>19978.400000000001</v>
      </c>
      <c r="C175" s="67">
        <f t="shared" ref="C175:K175" si="28">AVERAGE(C89:C93)</f>
        <v>4</v>
      </c>
      <c r="D175" s="67">
        <f t="shared" si="28"/>
        <v>1957</v>
      </c>
      <c r="E175" s="61"/>
      <c r="F175" s="67">
        <f t="shared" si="28"/>
        <v>7221.8</v>
      </c>
      <c r="G175" s="67">
        <f t="shared" si="28"/>
        <v>13733.8</v>
      </c>
      <c r="H175" s="86"/>
      <c r="I175" s="67">
        <f t="shared" si="28"/>
        <v>16948.2</v>
      </c>
      <c r="J175" s="67">
        <f t="shared" si="28"/>
        <v>25946.799999999999</v>
      </c>
      <c r="K175" s="67">
        <f t="shared" si="28"/>
        <v>42895</v>
      </c>
    </row>
    <row r="176" spans="1:11" ht="12" customHeight="1" x14ac:dyDescent="0.2">
      <c r="A176" s="373">
        <v>2011</v>
      </c>
      <c r="B176" s="67">
        <f t="shared" ref="B176:D184" si="29">B94</f>
        <v>21983</v>
      </c>
      <c r="C176" s="67">
        <f t="shared" si="29"/>
        <v>11</v>
      </c>
      <c r="D176" s="67">
        <f t="shared" si="29"/>
        <v>3955</v>
      </c>
      <c r="E176" s="61"/>
      <c r="F176" s="67">
        <f t="shared" ref="F176:G184" si="30">F94</f>
        <v>8070</v>
      </c>
      <c r="G176" s="67">
        <f t="shared" si="30"/>
        <v>22487</v>
      </c>
      <c r="H176" s="86"/>
      <c r="I176" s="67">
        <f t="shared" ref="I176:K184" si="31">I94</f>
        <v>20887</v>
      </c>
      <c r="J176" s="67">
        <f t="shared" si="31"/>
        <v>35634</v>
      </c>
      <c r="K176" s="67">
        <f t="shared" si="31"/>
        <v>56521</v>
      </c>
    </row>
    <row r="177" spans="1:11" ht="12" customHeight="1" x14ac:dyDescent="0.2">
      <c r="A177" s="373">
        <v>2012</v>
      </c>
      <c r="B177" s="67">
        <f t="shared" si="29"/>
        <v>11051</v>
      </c>
      <c r="C177" s="67">
        <f t="shared" si="29"/>
        <v>1</v>
      </c>
      <c r="D177" s="67">
        <f t="shared" si="29"/>
        <v>1317</v>
      </c>
      <c r="E177" s="61"/>
      <c r="F177" s="67">
        <f t="shared" si="30"/>
        <v>5846</v>
      </c>
      <c r="G177" s="67">
        <f t="shared" si="30"/>
        <v>2276</v>
      </c>
      <c r="H177" s="86"/>
      <c r="I177" s="67">
        <f t="shared" si="31"/>
        <v>15421</v>
      </c>
      <c r="J177" s="67">
        <f t="shared" si="31"/>
        <v>5070</v>
      </c>
      <c r="K177" s="67">
        <f t="shared" si="31"/>
        <v>20490</v>
      </c>
    </row>
    <row r="178" spans="1:11" ht="12" customHeight="1" x14ac:dyDescent="0.2">
      <c r="A178" s="373">
        <v>2013</v>
      </c>
      <c r="B178" s="67">
        <f t="shared" si="29"/>
        <v>12611</v>
      </c>
      <c r="C178" s="67">
        <f t="shared" si="29"/>
        <v>0</v>
      </c>
      <c r="D178" s="67">
        <f t="shared" si="29"/>
        <v>4370</v>
      </c>
      <c r="E178" s="61"/>
      <c r="F178" s="67">
        <f t="shared" si="30"/>
        <v>7072</v>
      </c>
      <c r="G178" s="67">
        <f t="shared" si="30"/>
        <v>5111</v>
      </c>
      <c r="H178" s="86"/>
      <c r="I178" s="67">
        <f t="shared" si="31"/>
        <v>18125</v>
      </c>
      <c r="J178" s="67">
        <f t="shared" si="31"/>
        <v>11039</v>
      </c>
      <c r="K178" s="67">
        <f t="shared" si="31"/>
        <v>29164</v>
      </c>
    </row>
    <row r="179" spans="1:11" ht="12" customHeight="1" x14ac:dyDescent="0.2">
      <c r="A179" s="373">
        <v>2014</v>
      </c>
      <c r="B179" s="67">
        <f t="shared" si="29"/>
        <v>27427</v>
      </c>
      <c r="C179" s="67">
        <f t="shared" si="29"/>
        <v>0</v>
      </c>
      <c r="D179" s="67">
        <f t="shared" si="29"/>
        <v>5736</v>
      </c>
      <c r="E179" s="61"/>
      <c r="F179" s="67">
        <f t="shared" si="30"/>
        <v>7425</v>
      </c>
      <c r="G179" s="67">
        <f t="shared" si="30"/>
        <v>12389</v>
      </c>
      <c r="H179" s="86"/>
      <c r="I179" s="67">
        <f t="shared" si="31"/>
        <v>23528</v>
      </c>
      <c r="J179" s="67">
        <f t="shared" si="31"/>
        <v>29449</v>
      </c>
      <c r="K179" s="67">
        <f t="shared" si="31"/>
        <v>52977</v>
      </c>
    </row>
    <row r="180" spans="1:11" ht="12" customHeight="1" x14ac:dyDescent="0.2">
      <c r="A180" s="373">
        <v>2015</v>
      </c>
      <c r="B180" s="67">
        <f t="shared" si="29"/>
        <v>5291</v>
      </c>
      <c r="C180" s="67">
        <f t="shared" si="29"/>
        <v>0</v>
      </c>
      <c r="D180" s="67">
        <f t="shared" si="29"/>
        <v>2706</v>
      </c>
      <c r="E180" s="61"/>
      <c r="F180" s="67">
        <f t="shared" si="30"/>
        <v>2571</v>
      </c>
      <c r="G180" s="67">
        <f t="shared" si="30"/>
        <v>3595</v>
      </c>
      <c r="H180" s="86"/>
      <c r="I180" s="67">
        <f t="shared" si="31"/>
        <v>6978</v>
      </c>
      <c r="J180" s="67">
        <f t="shared" si="31"/>
        <v>7185</v>
      </c>
      <c r="K180" s="67">
        <f t="shared" si="31"/>
        <v>14163</v>
      </c>
    </row>
    <row r="181" spans="1:11" ht="12" customHeight="1" x14ac:dyDescent="0.2">
      <c r="A181" s="373">
        <v>2016</v>
      </c>
      <c r="B181" s="67">
        <f t="shared" si="29"/>
        <v>5678</v>
      </c>
      <c r="C181" s="67">
        <f t="shared" si="29"/>
        <v>0</v>
      </c>
      <c r="D181" s="67">
        <f t="shared" si="29"/>
        <v>326</v>
      </c>
      <c r="E181" s="61"/>
      <c r="F181" s="67">
        <f t="shared" si="30"/>
        <v>9630</v>
      </c>
      <c r="G181" s="67">
        <f t="shared" si="30"/>
        <v>16332</v>
      </c>
      <c r="H181" s="86"/>
      <c r="I181" s="67">
        <f t="shared" si="31"/>
        <v>11676</v>
      </c>
      <c r="J181" s="67">
        <f t="shared" si="31"/>
        <v>20290</v>
      </c>
      <c r="K181" s="67">
        <f t="shared" si="31"/>
        <v>31966</v>
      </c>
    </row>
    <row r="182" spans="1:11" ht="12" customHeight="1" x14ac:dyDescent="0.2">
      <c r="A182" s="373">
        <v>2017</v>
      </c>
      <c r="B182" s="67">
        <f t="shared" si="29"/>
        <v>15629</v>
      </c>
      <c r="C182" s="67">
        <f t="shared" si="29"/>
        <v>0</v>
      </c>
      <c r="D182" s="67">
        <f t="shared" si="29"/>
        <v>2599</v>
      </c>
      <c r="E182" s="61"/>
      <c r="F182" s="67">
        <f t="shared" si="30"/>
        <v>7474</v>
      </c>
      <c r="G182" s="67">
        <f t="shared" si="30"/>
        <v>18299</v>
      </c>
      <c r="H182" s="86"/>
      <c r="I182" s="67">
        <f t="shared" si="31"/>
        <v>13034</v>
      </c>
      <c r="J182" s="67">
        <f t="shared" si="31"/>
        <v>30967</v>
      </c>
      <c r="K182" s="67">
        <f t="shared" si="31"/>
        <v>44001</v>
      </c>
    </row>
    <row r="183" spans="1:11" ht="12" customHeight="1" x14ac:dyDescent="0.2">
      <c r="A183" s="373">
        <v>2018</v>
      </c>
      <c r="B183" s="67">
        <f t="shared" si="29"/>
        <v>3840</v>
      </c>
      <c r="C183" s="67">
        <f t="shared" si="29"/>
        <v>7</v>
      </c>
      <c r="D183" s="67">
        <f t="shared" si="29"/>
        <v>1129</v>
      </c>
      <c r="E183" s="61"/>
      <c r="F183" s="67">
        <f t="shared" si="30"/>
        <v>6091</v>
      </c>
      <c r="G183" s="67">
        <f t="shared" si="30"/>
        <v>9762</v>
      </c>
      <c r="H183" s="86"/>
      <c r="I183" s="67">
        <f t="shared" si="31"/>
        <v>8202</v>
      </c>
      <c r="J183" s="67">
        <f t="shared" si="31"/>
        <v>12627</v>
      </c>
      <c r="K183" s="67">
        <f t="shared" si="31"/>
        <v>20829</v>
      </c>
    </row>
    <row r="184" spans="1:11" ht="12" customHeight="1" x14ac:dyDescent="0.2">
      <c r="A184" s="373">
        <v>2019</v>
      </c>
      <c r="B184" s="67">
        <f t="shared" si="29"/>
        <v>3151</v>
      </c>
      <c r="C184" s="67">
        <f t="shared" si="29"/>
        <v>0</v>
      </c>
      <c r="D184" s="67">
        <f t="shared" si="29"/>
        <v>2444</v>
      </c>
      <c r="E184" s="61"/>
      <c r="F184" s="67">
        <f t="shared" si="30"/>
        <v>6852</v>
      </c>
      <c r="G184" s="67">
        <f t="shared" si="30"/>
        <v>4712</v>
      </c>
      <c r="H184" s="86"/>
      <c r="I184" s="67">
        <f t="shared" si="31"/>
        <v>9713</v>
      </c>
      <c r="J184" s="67">
        <f t="shared" si="31"/>
        <v>7446</v>
      </c>
      <c r="K184" s="67">
        <f t="shared" si="31"/>
        <v>17159</v>
      </c>
    </row>
    <row r="185" spans="1:11" ht="10.199999999999999" x14ac:dyDescent="0.2">
      <c r="A185" s="373">
        <v>2020</v>
      </c>
      <c r="B185" s="67">
        <f t="shared" ref="B185:D185" si="32">B103</f>
        <v>1815</v>
      </c>
      <c r="C185" s="67">
        <f t="shared" si="32"/>
        <v>0</v>
      </c>
      <c r="D185" s="67">
        <f t="shared" si="32"/>
        <v>1421</v>
      </c>
      <c r="E185" s="61"/>
      <c r="F185" s="67">
        <f t="shared" ref="F185:G185" si="33">F103</f>
        <v>7695</v>
      </c>
      <c r="G185" s="67">
        <f t="shared" si="33"/>
        <v>12832</v>
      </c>
      <c r="H185" s="86"/>
      <c r="I185" s="67">
        <f t="shared" ref="I185:K185" si="34">I103</f>
        <v>8777</v>
      </c>
      <c r="J185" s="67">
        <f t="shared" si="34"/>
        <v>14908</v>
      </c>
      <c r="K185" s="67">
        <f t="shared" si="34"/>
        <v>23685</v>
      </c>
    </row>
    <row r="186" spans="1:11" ht="10.199999999999999" x14ac:dyDescent="0.2">
      <c r="A186" s="373">
        <v>2021</v>
      </c>
      <c r="B186" s="67">
        <f t="shared" ref="B186:D186" si="35">B104</f>
        <v>1624</v>
      </c>
      <c r="C186" s="67">
        <f t="shared" si="35"/>
        <v>7</v>
      </c>
      <c r="D186" s="67">
        <f t="shared" si="35"/>
        <v>1833</v>
      </c>
      <c r="E186" s="61"/>
      <c r="F186" s="67">
        <f t="shared" ref="F186:G186" si="36">F104</f>
        <v>9938</v>
      </c>
      <c r="G186" s="67">
        <f t="shared" si="36"/>
        <v>9856</v>
      </c>
      <c r="H186" s="86"/>
      <c r="I186" s="67">
        <f t="shared" ref="I186:K186" si="37">I104</f>
        <v>11005</v>
      </c>
      <c r="J186" s="67">
        <f t="shared" si="37"/>
        <v>12266</v>
      </c>
      <c r="K186" s="67">
        <f t="shared" si="37"/>
        <v>23271</v>
      </c>
    </row>
    <row r="187" spans="1:11" ht="10.199999999999999" x14ac:dyDescent="0.2">
      <c r="A187" s="373">
        <v>2022</v>
      </c>
      <c r="B187" s="67">
        <f t="shared" ref="B187:D187" si="38">B105</f>
        <v>3565</v>
      </c>
      <c r="C187" s="67">
        <f t="shared" si="38"/>
        <v>10</v>
      </c>
      <c r="D187" s="67">
        <f t="shared" si="38"/>
        <v>1951</v>
      </c>
      <c r="E187" s="61"/>
      <c r="F187" s="67">
        <f t="shared" ref="F187:G187" si="39">F105</f>
        <v>16643</v>
      </c>
      <c r="G187" s="67">
        <f t="shared" si="39"/>
        <v>14462</v>
      </c>
      <c r="H187" s="86"/>
      <c r="I187" s="67">
        <f t="shared" ref="I187:K187" si="40">I105</f>
        <v>15642</v>
      </c>
      <c r="J187" s="67">
        <f t="shared" si="40"/>
        <v>17542</v>
      </c>
      <c r="K187" s="67">
        <f t="shared" si="40"/>
        <v>33184</v>
      </c>
    </row>
    <row r="188" spans="1:11" ht="11.4" x14ac:dyDescent="0.2">
      <c r="A188" s="373" t="s">
        <v>1212</v>
      </c>
      <c r="B188" s="67">
        <f t="shared" ref="B188:D189" si="41">B106</f>
        <v>2873</v>
      </c>
      <c r="C188" s="67">
        <f t="shared" si="41"/>
        <v>0</v>
      </c>
      <c r="D188" s="67">
        <f t="shared" si="41"/>
        <v>496</v>
      </c>
      <c r="E188" s="61"/>
      <c r="F188" s="67">
        <f t="shared" ref="F188:G189" si="42">F106</f>
        <v>7734</v>
      </c>
      <c r="G188" s="67">
        <f t="shared" si="42"/>
        <v>2416</v>
      </c>
      <c r="H188" s="86"/>
      <c r="I188" s="67">
        <f t="shared" ref="I188:K189" si="43">I106</f>
        <v>9673</v>
      </c>
      <c r="J188" s="67">
        <f t="shared" si="43"/>
        <v>3357</v>
      </c>
      <c r="K188" s="67">
        <f t="shared" si="43"/>
        <v>13030</v>
      </c>
    </row>
    <row r="189" spans="1:11" ht="11.4" x14ac:dyDescent="0.2">
      <c r="A189" s="373" t="s">
        <v>1202</v>
      </c>
      <c r="B189" s="67">
        <f t="shared" si="41"/>
        <v>1960</v>
      </c>
      <c r="C189" s="67">
        <f t="shared" si="41"/>
        <v>0</v>
      </c>
      <c r="D189" s="67">
        <f t="shared" si="41"/>
        <v>443</v>
      </c>
      <c r="E189" s="61"/>
      <c r="F189" s="67" t="str">
        <f t="shared" si="42"/>
        <v>NA</v>
      </c>
      <c r="G189" s="67">
        <f t="shared" si="42"/>
        <v>4449</v>
      </c>
      <c r="H189" s="86"/>
      <c r="I189" s="67" t="str">
        <f t="shared" si="43"/>
        <v>NA</v>
      </c>
      <c r="J189" s="67">
        <f t="shared" si="43"/>
        <v>5426</v>
      </c>
      <c r="K189" s="67" t="str">
        <f t="shared" si="43"/>
        <v>NA</v>
      </c>
    </row>
    <row r="190" spans="1:11" ht="12" customHeight="1" x14ac:dyDescent="0.2">
      <c r="A190" s="16" t="s">
        <v>128</v>
      </c>
      <c r="B190" s="320"/>
      <c r="C190" s="26"/>
      <c r="D190" s="26"/>
      <c r="E190" s="26"/>
      <c r="F190" s="24" t="str">
        <f>F108</f>
        <v>6,300-15,800</v>
      </c>
      <c r="G190" s="26"/>
      <c r="H190" s="26"/>
      <c r="I190" s="26"/>
      <c r="J190" s="26"/>
      <c r="K190" s="26"/>
    </row>
    <row r="191" spans="1:11" ht="12" customHeight="1" x14ac:dyDescent="0.2">
      <c r="A191" s="1030" t="str">
        <f>A109</f>
        <v>a/  Includes dip-in fish from other systems.</v>
      </c>
      <c r="B191" s="1030"/>
      <c r="C191" s="1030"/>
      <c r="D191" s="1030"/>
      <c r="E191" s="1030"/>
      <c r="F191" s="1030"/>
      <c r="G191" s="1030"/>
      <c r="H191" s="1030"/>
      <c r="I191" s="1030"/>
      <c r="J191" s="1030"/>
      <c r="K191" s="1030"/>
    </row>
    <row r="192" spans="1:11" ht="12" customHeight="1" x14ac:dyDescent="0.2">
      <c r="A192" s="1024" t="str">
        <f>A110</f>
        <v>b/  Beginning in 2005, ceremonial and subsistence catch taken during scheduled gillnet fishery is reported as gillnet catch.  Catch during designated ceremonial and subsistence fisheries is listed separately.</v>
      </c>
      <c r="B192" s="1024"/>
      <c r="C192" s="1024"/>
      <c r="D192" s="1024"/>
      <c r="E192" s="1024"/>
      <c r="F192" s="1024"/>
      <c r="G192" s="1024"/>
      <c r="H192" s="1024"/>
      <c r="I192" s="1024"/>
      <c r="J192" s="1024"/>
      <c r="K192" s="1024"/>
    </row>
    <row r="193" spans="1:11" ht="12" customHeight="1" x14ac:dyDescent="0.2">
      <c r="A193" s="1024"/>
      <c r="B193" s="1024"/>
      <c r="C193" s="1024"/>
      <c r="D193" s="1024"/>
      <c r="E193" s="1024"/>
      <c r="F193" s="1024"/>
      <c r="G193" s="1024"/>
      <c r="H193" s="1024"/>
      <c r="I193" s="1024"/>
      <c r="J193" s="1024"/>
      <c r="K193" s="1024"/>
    </row>
    <row r="194" spans="1:11" ht="12" customHeight="1" x14ac:dyDescent="0.2">
      <c r="A194" s="1000" t="str">
        <f>A112</f>
        <v>c/  Recreational catch of adults (coho over 20 inches).</v>
      </c>
      <c r="B194" s="1000"/>
      <c r="C194" s="1000"/>
      <c r="D194" s="1000"/>
      <c r="E194" s="1000"/>
      <c r="F194" s="1000"/>
      <c r="G194" s="1000"/>
      <c r="H194" s="1000"/>
      <c r="I194" s="1000"/>
      <c r="J194" s="1000"/>
      <c r="K194" s="1000"/>
    </row>
    <row r="195" spans="1:11" ht="12" customHeight="1" x14ac:dyDescent="0.2">
      <c r="A195" s="63" t="str">
        <f>A113</f>
        <v>d/  Natural escapement and run size estimates include fish taken for hatchery brood stock.</v>
      </c>
      <c r="B195" s="63"/>
      <c r="C195" s="63"/>
      <c r="D195" s="63"/>
      <c r="E195" s="63"/>
      <c r="F195" s="63"/>
      <c r="G195" s="63"/>
      <c r="H195" s="63"/>
      <c r="I195" s="63"/>
      <c r="J195" s="63"/>
      <c r="K195" s="63"/>
    </row>
    <row r="196" spans="1:11" ht="12" customHeight="1" x14ac:dyDescent="0.2">
      <c r="A196" s="63" t="str">
        <f>A114</f>
        <v>e/  Hatchery escapement and terminal run size exclude hatchery strays.</v>
      </c>
      <c r="B196" s="63"/>
      <c r="C196" s="63"/>
      <c r="D196" s="63"/>
      <c r="E196" s="63"/>
      <c r="F196" s="63"/>
      <c r="G196" s="63"/>
      <c r="H196" s="63"/>
      <c r="I196" s="63"/>
      <c r="J196" s="63"/>
      <c r="K196" s="63"/>
    </row>
    <row r="197" spans="1:11" ht="12" customHeight="1" x14ac:dyDescent="0.2">
      <c r="A197" s="63" t="str">
        <f>A115</f>
        <v>f/  In 1997 river sport:  Regulations required nonretention of coho.</v>
      </c>
      <c r="B197" s="63"/>
      <c r="C197" s="63"/>
      <c r="D197" s="63"/>
      <c r="E197" s="63"/>
      <c r="F197" s="63"/>
      <c r="G197" s="63"/>
      <c r="H197" s="63"/>
      <c r="I197" s="63"/>
      <c r="J197" s="63"/>
      <c r="K197" s="63"/>
    </row>
    <row r="198" spans="1:11" ht="12" customHeight="1" x14ac:dyDescent="0.2">
      <c r="A198" s="63" t="str">
        <f>A116</f>
        <v>g/  Preliminary.</v>
      </c>
      <c r="B198" s="63"/>
      <c r="C198" s="63"/>
      <c r="D198" s="63"/>
      <c r="E198" s="63"/>
      <c r="F198" s="63"/>
      <c r="G198" s="63"/>
      <c r="H198" s="63"/>
      <c r="I198" s="63"/>
      <c r="J198" s="63"/>
      <c r="K198" s="63"/>
    </row>
    <row r="199" spans="1:11" ht="12" customHeight="1" x14ac:dyDescent="0.2">
      <c r="B199" s="63"/>
      <c r="C199" s="63"/>
      <c r="D199" s="63"/>
      <c r="E199" s="63"/>
      <c r="F199" s="63"/>
      <c r="G199" s="63"/>
      <c r="H199" s="63"/>
      <c r="I199" s="63"/>
      <c r="J199" s="63"/>
      <c r="K199" s="63"/>
    </row>
  </sheetData>
  <customSheetViews>
    <customSheetView guid="{951E20F6-66AF-4739-924D-9C0B166AA065}" showPageBreaks="1" showGridLines="0" showRuler="0">
      <pane ySplit="4" topLeftCell="A5" activePane="bottomLeft" state="frozen"/>
      <selection pane="bottomLeft" activeCell="G44" sqref="G44"/>
      <rowBreaks count="2" manualBreakCount="2">
        <brk id="40" max="16383" man="1"/>
        <brk id="128" max="10" man="1"/>
      </rowBreaks>
      <pageMargins left="1" right="1" top="1" bottom="1" header="0.5" footer="0.5"/>
      <pageSetup orientation="landscape" r:id="rId1"/>
      <headerFooter alignWithMargins="0"/>
    </customSheetView>
    <customSheetView guid="{56968ECB-F4FE-477A-8A39-9E820F23F3B6}" showGridLines="0">
      <pane ySplit="4" topLeftCell="A140" activePane="bottomLeft" state="frozen"/>
      <selection pane="bottomLeft" activeCell="A157" sqref="A157"/>
      <rowBreaks count="1" manualBreakCount="1">
        <brk id="134" max="10" man="1"/>
      </rowBreaks>
      <pageMargins left="1" right="1" top="1" bottom="1" header="0.5" footer="0.5"/>
      <pageSetup orientation="landscape" r:id="rId2"/>
      <headerFooter alignWithMargins="0"/>
    </customSheetView>
    <customSheetView guid="{8B1E0859-77EF-4DDB-A81F-104DBA348B31}" showPageBreaks="1" showGridLines="0" printArea="1">
      <pane ySplit="4" topLeftCell="A60" activePane="bottomLeft" state="frozen"/>
      <selection pane="bottomLeft" activeCell="A6" sqref="A6:K76"/>
      <rowBreaks count="1" manualBreakCount="1">
        <brk id="131" max="10" man="1"/>
      </rowBreaks>
      <pageMargins left="1" right="1" top="1" bottom="1" header="0.5" footer="0.5"/>
      <pageSetup orientation="landscape" r:id="rId3"/>
      <headerFooter alignWithMargins="0"/>
    </customSheetView>
    <customSheetView guid="{5AF37BD3-DE11-4EB0-B468-40F0C613EAAC}" showPageBreaks="1" showGridLines="0" showRuler="0">
      <pane ySplit="4" topLeftCell="A119" activePane="bottomLeft" state="frozen"/>
      <selection pane="bottomLeft" activeCell="F132" sqref="F132"/>
      <rowBreaks count="5" manualBreakCount="5">
        <brk id="39" max="16383" man="1"/>
        <brk id="82" max="16383" man="1"/>
        <brk id="125" max="16383" man="1"/>
        <brk id="169" max="16383" man="1"/>
        <brk id="213" max="16383" man="1"/>
      </rowBreaks>
      <pageMargins left="1" right="1" top="1" bottom="1" header="0.5" footer="0.5"/>
      <pageSetup scale="91" orientation="landscape" r:id="rId4"/>
      <headerFooter alignWithMargins="0"/>
    </customSheetView>
    <customSheetView guid="{4E64E44E-C413-40AC-A3E9-46A65E2E50C1}" showPageBreaks="1" showGridLines="0" printArea="1" showRuler="0">
      <pane ySplit="4" topLeftCell="A5" activePane="bottomLeft" state="frozen"/>
      <selection pane="bottomLeft" activeCell="G4" sqref="G4"/>
      <rowBreaks count="1" manualBreakCount="1">
        <brk id="126" max="10" man="1"/>
      </rowBreaks>
      <pageMargins left="1" right="1" top="1" bottom="1" header="0.5" footer="0.5"/>
      <pageSetup orientation="landscape" r:id="rId5"/>
      <headerFooter alignWithMargins="0"/>
    </customSheetView>
    <customSheetView guid="{BBF7E6D9-D6DC-4A8E-B6D8-078D86A9ABA9}" showPageBreaks="1" showGridLines="0" showRuler="0">
      <pane ySplit="4" topLeftCell="A5" activePane="bottomLeft" state="frozen"/>
      <selection pane="bottomLeft" activeCell="A144" sqref="A144:A150"/>
      <rowBreaks count="2" manualBreakCount="2">
        <brk id="40" max="16383" man="1"/>
        <brk id="128" max="10" man="1"/>
      </rowBreaks>
      <pageMargins left="1" right="1" top="1" bottom="1" header="0.5" footer="0.5"/>
      <pageSetup orientation="landscape" r:id="rId6"/>
      <headerFooter alignWithMargins="0"/>
    </customSheetView>
    <customSheetView guid="{CD5E8C7E-750A-46DA-942B-F5133C1E4099}" showPageBreaks="1" showGridLines="0" showRuler="0">
      <pane ySplit="4" topLeftCell="A5" activePane="bottomLeft" state="frozen"/>
      <selection pane="bottomLeft" activeCell="A5" sqref="A5:K5"/>
      <rowBreaks count="2" manualBreakCount="2">
        <brk id="40" max="16383" man="1"/>
        <brk id="128" max="10" man="1"/>
      </rowBreaks>
      <pageMargins left="1" right="1" top="1" bottom="1" header="0.5" footer="0.5"/>
      <pageSetup orientation="landscape" r:id="rId7"/>
      <headerFooter alignWithMargins="0"/>
    </customSheetView>
    <customSheetView guid="{5AE94949-FC73-44C2-96F8-94154186EF22}" showPageBreaks="1" showGridLines="0" showRuler="0">
      <pane ySplit="4" topLeftCell="A5" activePane="bottomLeft" state="frozen"/>
      <selection pane="bottomLeft" activeCell="A5" sqref="A5:K5"/>
      <rowBreaks count="3" manualBreakCount="3">
        <brk id="40" max="16383" man="1"/>
        <brk id="80" max="16383" man="1"/>
        <brk id="126" max="10" man="1"/>
      </rowBreaks>
      <pageMargins left="1" right="1" top="1" bottom="1" header="0.5" footer="0.5"/>
      <pageSetup orientation="landscape" r:id="rId8"/>
      <headerFooter alignWithMargins="0"/>
    </customSheetView>
    <customSheetView guid="{803B97A9-0AF5-4FA4-9F0C-810C2BEAFCD3}" showPageBreaks="1" showGridLines="0" showRuler="0">
      <pane ySplit="4" topLeftCell="A5" activePane="bottomLeft" state="frozen"/>
      <selection pane="bottomLeft" activeCell="G44" sqref="G44"/>
      <rowBreaks count="2" manualBreakCount="2">
        <brk id="40" max="16383" man="1"/>
        <brk id="128" max="10" man="1"/>
      </rowBreaks>
      <pageMargins left="1" right="1" top="1" bottom="1" header="0.5" footer="0.5"/>
      <pageSetup orientation="landscape" r:id="rId9"/>
      <headerFooter alignWithMargins="0"/>
    </customSheetView>
    <customSheetView guid="{EF5D9E67-CDBC-4DA7-AF4B-457CDBE1825C}" showGridLines="0" printArea="1">
      <pane ySplit="4" topLeftCell="A5" activePane="bottomLeft" state="frozen"/>
      <selection pane="bottomLeft" activeCell="D34" sqref="D34"/>
      <rowBreaks count="1" manualBreakCount="1">
        <brk id="148" max="10" man="1"/>
      </rowBreaks>
      <pageMargins left="1" right="1" top="1" bottom="1" header="0.5" footer="0.5"/>
      <pageSetup orientation="landscape" r:id="rId10"/>
      <headerFooter alignWithMargins="0"/>
    </customSheetView>
  </customSheetViews>
  <mergeCells count="38">
    <mergeCell ref="A5:K5"/>
    <mergeCell ref="A115:K115"/>
    <mergeCell ref="A109:K109"/>
    <mergeCell ref="A112:K112"/>
    <mergeCell ref="A113:K113"/>
    <mergeCell ref="A114:K114"/>
    <mergeCell ref="A110:K111"/>
    <mergeCell ref="A58:K58"/>
    <mergeCell ref="A1:K1"/>
    <mergeCell ref="B2:D2"/>
    <mergeCell ref="A3:A4"/>
    <mergeCell ref="C3:C4"/>
    <mergeCell ref="F3:G3"/>
    <mergeCell ref="D4:E4"/>
    <mergeCell ref="I3:K3"/>
    <mergeCell ref="A169:K169"/>
    <mergeCell ref="A191:K191"/>
    <mergeCell ref="A194:K194"/>
    <mergeCell ref="A192:K193"/>
    <mergeCell ref="A142:K142"/>
    <mergeCell ref="A165:K165"/>
    <mergeCell ref="B166:D166"/>
    <mergeCell ref="A167:A168"/>
    <mergeCell ref="C167:C168"/>
    <mergeCell ref="F167:G167"/>
    <mergeCell ref="I167:K167"/>
    <mergeCell ref="D168:E168"/>
    <mergeCell ref="A116:K116"/>
    <mergeCell ref="A117:K117"/>
    <mergeCell ref="I140:K140"/>
    <mergeCell ref="A119:K119"/>
    <mergeCell ref="A120:K120"/>
    <mergeCell ref="A138:K138"/>
    <mergeCell ref="B139:D139"/>
    <mergeCell ref="A140:A141"/>
    <mergeCell ref="C140:C141"/>
    <mergeCell ref="F140:G140"/>
    <mergeCell ref="D141:E141"/>
  </mergeCells>
  <phoneticPr fontId="0" type="noConversion"/>
  <pageMargins left="1" right="1" top="1" bottom="1" header="0.5" footer="0.5"/>
  <pageSetup orientation="landscape" r:id="rId11"/>
  <headerFooter alignWithMargins="0"/>
  <rowBreaks count="1" manualBreakCount="1">
    <brk id="164"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32"/>
  <sheetViews>
    <sheetView showGridLines="0" zoomScale="130" zoomScaleNormal="130" zoomScaleSheetLayoutView="100" workbookViewId="0">
      <pane ySplit="5" topLeftCell="A88" activePane="bottomLeft" state="frozen"/>
      <selection activeCell="R23" sqref="R23"/>
      <selection pane="bottomLeft" activeCell="V115" sqref="V115"/>
    </sheetView>
  </sheetViews>
  <sheetFormatPr defaultColWidth="9.109375" defaultRowHeight="12" customHeight="1" x14ac:dyDescent="0.2"/>
  <cols>
    <col min="1" max="1" width="8.6640625" style="556" customWidth="1"/>
    <col min="2" max="2" width="5.6640625" style="553" customWidth="1"/>
    <col min="3" max="3" width="1.6640625" style="553" customWidth="1"/>
    <col min="4" max="4" width="5.6640625" style="553" customWidth="1"/>
    <col min="5" max="5" width="1.6640625" style="553" customWidth="1"/>
    <col min="6" max="7" width="7" style="630" bestFit="1" customWidth="1"/>
    <col min="8" max="8" width="6.6640625" style="630" customWidth="1"/>
    <col min="9" max="9" width="1.6640625" style="630" customWidth="1"/>
    <col min="10" max="10" width="6.109375" style="630" bestFit="1" customWidth="1"/>
    <col min="11" max="11" width="1.6640625" style="553" customWidth="1"/>
    <col min="12" max="12" width="8.6640625" style="553" customWidth="1"/>
    <col min="13" max="13" width="1.6640625" style="553" customWidth="1"/>
    <col min="14" max="14" width="8.6640625" style="553" customWidth="1"/>
    <col min="15" max="15" width="5.6640625" style="553" customWidth="1"/>
    <col min="16" max="16" width="1.6640625" style="553" customWidth="1"/>
    <col min="17" max="17" width="5.44140625" style="553" bestFit="1" customWidth="1"/>
    <col min="18" max="18" width="1.44140625" style="553" bestFit="1" customWidth="1"/>
    <col min="19" max="19" width="5.109375" style="553" customWidth="1"/>
    <col min="20" max="20" width="1.6640625" style="553" customWidth="1"/>
    <col min="21" max="22" width="8.44140625" style="553" customWidth="1"/>
    <col min="23" max="16384" width="9.109375" style="550"/>
  </cols>
  <sheetData>
    <row r="1" spans="1:38" ht="12" customHeight="1" x14ac:dyDescent="0.25">
      <c r="A1" s="967" t="s">
        <v>373</v>
      </c>
      <c r="B1" s="967"/>
      <c r="C1" s="967"/>
      <c r="D1" s="967"/>
      <c r="E1" s="967"/>
      <c r="F1" s="967"/>
      <c r="G1" s="967"/>
      <c r="H1" s="967"/>
      <c r="I1" s="967"/>
      <c r="J1" s="967"/>
      <c r="K1" s="967"/>
      <c r="L1" s="967"/>
      <c r="M1" s="967"/>
      <c r="N1" s="967"/>
      <c r="O1" s="967"/>
      <c r="P1" s="967"/>
      <c r="Q1" s="967"/>
      <c r="R1" s="967"/>
      <c r="S1" s="967"/>
      <c r="T1" s="967"/>
      <c r="U1" s="549"/>
      <c r="V1" s="549"/>
    </row>
    <row r="2" spans="1:38" ht="12" customHeight="1" x14ac:dyDescent="0.25">
      <c r="A2" s="551"/>
      <c r="B2" s="957" t="s">
        <v>172</v>
      </c>
      <c r="C2" s="957"/>
      <c r="D2" s="957"/>
      <c r="E2" s="957"/>
      <c r="F2" s="957"/>
      <c r="G2" s="957"/>
      <c r="H2" s="957"/>
      <c r="I2" s="957"/>
      <c r="J2" s="957"/>
      <c r="K2" s="957"/>
      <c r="L2" s="957"/>
      <c r="M2" s="957"/>
      <c r="N2" s="957"/>
      <c r="O2" s="957"/>
      <c r="P2" s="552"/>
      <c r="Q2" s="552"/>
      <c r="R2" s="552"/>
      <c r="T2" s="554"/>
      <c r="U2" s="555"/>
      <c r="AG2"/>
      <c r="AH2"/>
      <c r="AI2"/>
      <c r="AJ2"/>
      <c r="AK2"/>
      <c r="AL2"/>
    </row>
    <row r="3" spans="1:38" ht="12" customHeight="1" x14ac:dyDescent="0.25">
      <c r="B3" s="962" t="s">
        <v>976</v>
      </c>
      <c r="C3" s="962"/>
      <c r="D3" s="962"/>
      <c r="F3" s="962" t="s">
        <v>977</v>
      </c>
      <c r="G3" s="962"/>
      <c r="H3" s="962"/>
      <c r="I3" s="962"/>
      <c r="J3" s="962"/>
      <c r="L3" s="957" t="s">
        <v>196</v>
      </c>
      <c r="M3" s="957"/>
      <c r="N3" s="957"/>
      <c r="O3" s="957"/>
      <c r="P3" s="957"/>
      <c r="Q3" s="957"/>
      <c r="R3" s="957"/>
      <c r="S3" s="957"/>
      <c r="U3" s="959"/>
      <c r="V3" s="959"/>
      <c r="AG3"/>
      <c r="AH3"/>
      <c r="AI3"/>
      <c r="AJ3"/>
      <c r="AK3"/>
      <c r="AL3"/>
    </row>
    <row r="4" spans="1:38" ht="12" customHeight="1" x14ac:dyDescent="0.2">
      <c r="A4" s="954" t="s">
        <v>195</v>
      </c>
      <c r="B4" s="557"/>
      <c r="C4" s="557"/>
      <c r="D4" s="557"/>
      <c r="E4" s="557"/>
      <c r="F4" s="956" t="s">
        <v>978</v>
      </c>
      <c r="G4" s="956"/>
      <c r="H4" s="956" t="s">
        <v>257</v>
      </c>
      <c r="I4" s="956"/>
      <c r="J4" s="956"/>
      <c r="K4" s="557"/>
      <c r="L4" s="964" t="s">
        <v>979</v>
      </c>
      <c r="M4" s="964"/>
      <c r="N4" s="957" t="s">
        <v>980</v>
      </c>
      <c r="O4" s="957"/>
      <c r="P4" s="558"/>
      <c r="Q4" s="957" t="s">
        <v>981</v>
      </c>
      <c r="R4" s="957"/>
      <c r="S4" s="957"/>
      <c r="T4" s="559"/>
      <c r="U4" s="559"/>
      <c r="V4" s="559"/>
    </row>
    <row r="5" spans="1:38" ht="22.5" customHeight="1" x14ac:dyDescent="0.2">
      <c r="A5" s="958"/>
      <c r="B5" s="560" t="s">
        <v>175</v>
      </c>
      <c r="C5" s="561"/>
      <c r="D5" s="560" t="s">
        <v>176</v>
      </c>
      <c r="E5" s="560"/>
      <c r="F5" s="561" t="s">
        <v>175</v>
      </c>
      <c r="G5" s="561" t="s">
        <v>176</v>
      </c>
      <c r="H5" s="561" t="s">
        <v>175</v>
      </c>
      <c r="I5" s="561"/>
      <c r="J5" s="561" t="s">
        <v>176</v>
      </c>
      <c r="K5" s="560"/>
      <c r="L5" s="968" t="s">
        <v>982</v>
      </c>
      <c r="M5" s="968"/>
      <c r="N5" s="560" t="s">
        <v>175</v>
      </c>
      <c r="O5" s="560" t="s">
        <v>176</v>
      </c>
      <c r="P5" s="560"/>
      <c r="Q5" s="560" t="s">
        <v>175</v>
      </c>
      <c r="R5" s="560"/>
      <c r="S5" s="560" t="s">
        <v>176</v>
      </c>
      <c r="T5" s="562"/>
      <c r="U5" s="554"/>
      <c r="V5" s="554"/>
    </row>
    <row r="6" spans="1:38" ht="12" customHeight="1" x14ac:dyDescent="0.2">
      <c r="A6" s="481">
        <v>1970</v>
      </c>
      <c r="B6" s="563" t="s">
        <v>88</v>
      </c>
      <c r="C6" s="564"/>
      <c r="D6" s="563" t="s">
        <v>88</v>
      </c>
      <c r="E6" s="522"/>
      <c r="F6" s="565">
        <v>32085</v>
      </c>
      <c r="G6" s="565">
        <v>8324</v>
      </c>
      <c r="H6" s="563" t="s">
        <v>88</v>
      </c>
      <c r="I6" s="566"/>
      <c r="J6" s="566" t="s">
        <v>88</v>
      </c>
      <c r="K6" s="482"/>
      <c r="L6" s="482">
        <v>3785</v>
      </c>
      <c r="M6" s="482"/>
      <c r="N6" s="522">
        <v>3652</v>
      </c>
      <c r="O6" s="522">
        <v>0</v>
      </c>
      <c r="P6" s="522"/>
      <c r="Q6" s="522">
        <v>235</v>
      </c>
      <c r="R6" s="522"/>
      <c r="S6" s="563" t="s">
        <v>88</v>
      </c>
      <c r="T6" s="482"/>
      <c r="U6" s="567"/>
      <c r="V6" s="567"/>
    </row>
    <row r="7" spans="1:38" ht="12" customHeight="1" x14ac:dyDescent="0.2">
      <c r="A7" s="481">
        <v>1971</v>
      </c>
      <c r="B7" s="522">
        <v>16741</v>
      </c>
      <c r="C7" s="568"/>
      <c r="D7" s="563" t="s">
        <v>88</v>
      </c>
      <c r="E7" s="522"/>
      <c r="F7" s="565">
        <v>32225</v>
      </c>
      <c r="G7" s="565">
        <v>20863.976999999999</v>
      </c>
      <c r="H7" s="563" t="s">
        <v>88</v>
      </c>
      <c r="I7" s="566"/>
      <c r="J7" s="566" t="s">
        <v>88</v>
      </c>
      <c r="K7" s="482"/>
      <c r="L7" s="482">
        <v>2970</v>
      </c>
      <c r="M7" s="482"/>
      <c r="N7" s="522">
        <v>4197.6000000000004</v>
      </c>
      <c r="O7" s="522">
        <v>1632.4</v>
      </c>
      <c r="P7" s="522"/>
      <c r="Q7" s="522">
        <v>481</v>
      </c>
      <c r="R7" s="522"/>
      <c r="S7" s="563" t="s">
        <v>88</v>
      </c>
      <c r="T7" s="482"/>
      <c r="U7" s="567"/>
      <c r="V7" s="567"/>
    </row>
    <row r="8" spans="1:38" ht="12" customHeight="1" x14ac:dyDescent="0.2">
      <c r="A8" s="481">
        <v>1972</v>
      </c>
      <c r="B8" s="522">
        <v>29160.516</v>
      </c>
      <c r="C8" s="568"/>
      <c r="D8" s="522">
        <v>2398.4839999999999</v>
      </c>
      <c r="E8" s="522"/>
      <c r="F8" s="565">
        <v>28592</v>
      </c>
      <c r="G8" s="565">
        <v>8541</v>
      </c>
      <c r="H8" s="563" t="s">
        <v>88</v>
      </c>
      <c r="I8" s="566"/>
      <c r="J8" s="566" t="s">
        <v>88</v>
      </c>
      <c r="K8" s="482"/>
      <c r="L8" s="482">
        <v>1050</v>
      </c>
      <c r="M8" s="482"/>
      <c r="N8" s="522">
        <v>5911.92</v>
      </c>
      <c r="O8" s="522">
        <v>1126.08</v>
      </c>
      <c r="P8" s="522"/>
      <c r="Q8" s="522">
        <v>256</v>
      </c>
      <c r="R8" s="522"/>
      <c r="S8" s="563" t="s">
        <v>88</v>
      </c>
      <c r="T8" s="482"/>
      <c r="U8" s="567"/>
      <c r="V8" s="567"/>
    </row>
    <row r="9" spans="1:38" ht="12" customHeight="1" x14ac:dyDescent="0.2">
      <c r="A9" s="481">
        <v>1973</v>
      </c>
      <c r="B9" s="522">
        <v>20975.102999999999</v>
      </c>
      <c r="C9" s="568"/>
      <c r="D9" s="522">
        <v>696.99199999999996</v>
      </c>
      <c r="E9" s="522"/>
      <c r="F9" s="565">
        <v>19456</v>
      </c>
      <c r="G9" s="565">
        <v>4623</v>
      </c>
      <c r="H9" s="563" t="s">
        <v>88</v>
      </c>
      <c r="I9" s="566"/>
      <c r="J9" s="566" t="s">
        <v>88</v>
      </c>
      <c r="K9" s="482"/>
      <c r="L9" s="482">
        <v>4050</v>
      </c>
      <c r="M9" s="482"/>
      <c r="N9" s="522">
        <v>5905.0249999999996</v>
      </c>
      <c r="O9" s="522">
        <v>1269.9749999999999</v>
      </c>
      <c r="P9" s="522"/>
      <c r="Q9" s="522">
        <v>205</v>
      </c>
      <c r="R9" s="522"/>
      <c r="S9" s="563" t="s">
        <v>88</v>
      </c>
      <c r="T9" s="482"/>
      <c r="U9" s="567"/>
      <c r="V9" s="567"/>
    </row>
    <row r="10" spans="1:38" ht="12" customHeight="1" x14ac:dyDescent="0.2">
      <c r="A10" s="481">
        <v>1974</v>
      </c>
      <c r="B10" s="522">
        <v>5772.7670000000007</v>
      </c>
      <c r="C10" s="568"/>
      <c r="D10" s="522">
        <v>310.233</v>
      </c>
      <c r="E10" s="568"/>
      <c r="F10" s="565">
        <v>18109</v>
      </c>
      <c r="G10" s="565">
        <v>3788</v>
      </c>
      <c r="H10" s="563" t="s">
        <v>88</v>
      </c>
      <c r="I10" s="566"/>
      <c r="J10" s="566" t="s">
        <v>88</v>
      </c>
      <c r="K10" s="482"/>
      <c r="L10" s="482">
        <v>5250</v>
      </c>
      <c r="M10" s="482"/>
      <c r="N10" s="522">
        <v>2606.8000000000002</v>
      </c>
      <c r="O10" s="522">
        <v>1193.2</v>
      </c>
      <c r="P10" s="522"/>
      <c r="Q10" s="522">
        <v>198</v>
      </c>
      <c r="R10" s="522"/>
      <c r="S10" s="563" t="s">
        <v>88</v>
      </c>
      <c r="T10" s="482"/>
      <c r="U10" s="567"/>
      <c r="V10" s="567"/>
    </row>
    <row r="11" spans="1:38" ht="12" customHeight="1" x14ac:dyDescent="0.2">
      <c r="A11" s="481">
        <v>1975</v>
      </c>
      <c r="B11" s="522">
        <v>18317.210999999999</v>
      </c>
      <c r="C11" s="568"/>
      <c r="D11" s="522">
        <v>943.78899999999999</v>
      </c>
      <c r="E11" s="568"/>
      <c r="F11" s="565">
        <v>15932</v>
      </c>
      <c r="G11" s="565">
        <v>7498</v>
      </c>
      <c r="H11" s="563" t="s">
        <v>88</v>
      </c>
      <c r="I11" s="566"/>
      <c r="J11" s="566" t="s">
        <v>88</v>
      </c>
      <c r="K11" s="482"/>
      <c r="L11" s="482">
        <v>12650</v>
      </c>
      <c r="M11" s="482"/>
      <c r="N11" s="522">
        <v>6867.0139999999992</v>
      </c>
      <c r="O11" s="522">
        <v>3366.9859999999994</v>
      </c>
      <c r="P11" s="522"/>
      <c r="Q11" s="522">
        <v>691</v>
      </c>
      <c r="R11" s="522"/>
      <c r="S11" s="563" t="s">
        <v>88</v>
      </c>
      <c r="T11" s="482"/>
      <c r="U11" s="567"/>
      <c r="V11" s="567"/>
    </row>
    <row r="12" spans="1:38" ht="12" customHeight="1" x14ac:dyDescent="0.2">
      <c r="A12" s="481">
        <v>1976</v>
      </c>
      <c r="B12" s="522">
        <v>9862.9599999999991</v>
      </c>
      <c r="C12" s="568"/>
      <c r="D12" s="522">
        <v>6045.04</v>
      </c>
      <c r="E12" s="568"/>
      <c r="F12" s="565">
        <v>26462</v>
      </c>
      <c r="G12" s="565">
        <v>8634</v>
      </c>
      <c r="H12" s="563" t="s">
        <v>88</v>
      </c>
      <c r="I12" s="566"/>
      <c r="J12" s="566" t="s">
        <v>88</v>
      </c>
      <c r="K12" s="482"/>
      <c r="L12" s="482">
        <v>46</v>
      </c>
      <c r="M12" s="482"/>
      <c r="N12" s="522">
        <v>21180.18</v>
      </c>
      <c r="O12" s="522">
        <v>3914.82</v>
      </c>
      <c r="P12" s="522"/>
      <c r="Q12" s="522">
        <v>699</v>
      </c>
      <c r="R12" s="522"/>
      <c r="S12" s="563" t="s">
        <v>88</v>
      </c>
      <c r="T12" s="482"/>
      <c r="U12" s="567"/>
      <c r="V12" s="567"/>
    </row>
    <row r="13" spans="1:38" ht="12" customHeight="1" x14ac:dyDescent="0.2">
      <c r="A13" s="481">
        <v>1977</v>
      </c>
      <c r="B13" s="522">
        <v>8655.94</v>
      </c>
      <c r="C13" s="568"/>
      <c r="D13" s="522">
        <v>884.16</v>
      </c>
      <c r="E13" s="568"/>
      <c r="F13" s="565">
        <v>15028</v>
      </c>
      <c r="G13" s="565">
        <v>2186</v>
      </c>
      <c r="H13" s="563" t="s">
        <v>88</v>
      </c>
      <c r="I13" s="566"/>
      <c r="J13" s="566" t="s">
        <v>88</v>
      </c>
      <c r="K13" s="482"/>
      <c r="L13" s="482">
        <v>1000</v>
      </c>
      <c r="M13" s="482"/>
      <c r="N13" s="522">
        <v>7019.36</v>
      </c>
      <c r="O13" s="522">
        <v>4525.6400000000003</v>
      </c>
      <c r="P13" s="522"/>
      <c r="Q13" s="522">
        <v>185</v>
      </c>
      <c r="R13" s="522"/>
      <c r="S13" s="563" t="s">
        <v>88</v>
      </c>
      <c r="T13" s="482"/>
      <c r="U13" s="567"/>
      <c r="V13" s="567"/>
    </row>
    <row r="14" spans="1:38" ht="12" customHeight="1" x14ac:dyDescent="0.2">
      <c r="A14" s="481">
        <v>1978</v>
      </c>
      <c r="B14" s="522">
        <v>11131.268</v>
      </c>
      <c r="C14" s="568"/>
      <c r="D14" s="522">
        <v>1347.7320000000002</v>
      </c>
      <c r="E14" s="568"/>
      <c r="F14" s="565">
        <v>23669</v>
      </c>
      <c r="G14" s="565">
        <v>1193</v>
      </c>
      <c r="H14" s="563" t="s">
        <v>88</v>
      </c>
      <c r="I14" s="566"/>
      <c r="J14" s="566" t="s">
        <v>88</v>
      </c>
      <c r="K14" s="482"/>
      <c r="L14" s="482">
        <v>2255</v>
      </c>
      <c r="M14" s="482"/>
      <c r="N14" s="522">
        <v>4909.3540000000003</v>
      </c>
      <c r="O14" s="522">
        <v>759.64600000000007</v>
      </c>
      <c r="P14" s="522"/>
      <c r="Q14" s="522">
        <v>204</v>
      </c>
      <c r="R14" s="522"/>
      <c r="S14" s="563" t="s">
        <v>88</v>
      </c>
      <c r="T14" s="482"/>
      <c r="U14" s="567"/>
      <c r="V14" s="567"/>
    </row>
    <row r="15" spans="1:38" ht="12" customHeight="1" x14ac:dyDescent="0.2">
      <c r="A15" s="481">
        <v>1979</v>
      </c>
      <c r="B15" s="522">
        <v>10232.58</v>
      </c>
      <c r="C15" s="568"/>
      <c r="D15" s="522">
        <v>51.42</v>
      </c>
      <c r="E15" s="568"/>
      <c r="F15" s="565">
        <v>2251</v>
      </c>
      <c r="G15" s="565">
        <v>113</v>
      </c>
      <c r="H15" s="563" t="s">
        <v>88</v>
      </c>
      <c r="I15" s="566"/>
      <c r="J15" s="566" t="s">
        <v>88</v>
      </c>
      <c r="K15" s="482"/>
      <c r="L15" s="482">
        <v>10</v>
      </c>
      <c r="M15" s="482"/>
      <c r="N15" s="522">
        <v>2161.9920000000002</v>
      </c>
      <c r="O15" s="522">
        <v>694.00800000000004</v>
      </c>
      <c r="P15" s="522"/>
      <c r="Q15" s="522">
        <v>250</v>
      </c>
      <c r="R15" s="522"/>
      <c r="S15" s="563" t="s">
        <v>88</v>
      </c>
      <c r="T15" s="482"/>
      <c r="U15" s="567"/>
      <c r="V15" s="567"/>
    </row>
    <row r="16" spans="1:38" ht="12" customHeight="1" x14ac:dyDescent="0.2">
      <c r="A16" s="481">
        <v>1980</v>
      </c>
      <c r="B16" s="522">
        <v>8429.2110000000011</v>
      </c>
      <c r="C16" s="568"/>
      <c r="D16" s="522">
        <v>663.78899999999999</v>
      </c>
      <c r="E16" s="568"/>
      <c r="F16" s="565">
        <v>84</v>
      </c>
      <c r="G16" s="565">
        <v>1072</v>
      </c>
      <c r="H16" s="563" t="s">
        <v>88</v>
      </c>
      <c r="I16" s="566"/>
      <c r="J16" s="566" t="s">
        <v>88</v>
      </c>
      <c r="K16" s="482"/>
      <c r="L16" s="482">
        <v>2695</v>
      </c>
      <c r="M16" s="482"/>
      <c r="N16" s="522">
        <v>6404.2920000000004</v>
      </c>
      <c r="O16" s="522">
        <v>2958.7080000000001</v>
      </c>
      <c r="P16" s="522"/>
      <c r="Q16" s="522">
        <v>538</v>
      </c>
      <c r="R16" s="522"/>
      <c r="S16" s="563" t="s">
        <v>88</v>
      </c>
      <c r="T16" s="482"/>
      <c r="U16" s="567"/>
      <c r="V16" s="567"/>
    </row>
    <row r="17" spans="1:22" ht="12" customHeight="1" x14ac:dyDescent="0.2">
      <c r="A17" s="481">
        <v>1981</v>
      </c>
      <c r="B17" s="522">
        <v>6028.0450000000001</v>
      </c>
      <c r="C17" s="568"/>
      <c r="D17" s="522">
        <v>689.95500000000004</v>
      </c>
      <c r="E17" s="568"/>
      <c r="F17" s="565">
        <v>18297</v>
      </c>
      <c r="G17" s="565">
        <v>1744</v>
      </c>
      <c r="H17" s="563" t="s">
        <v>88</v>
      </c>
      <c r="I17" s="566"/>
      <c r="J17" s="566" t="s">
        <v>88</v>
      </c>
      <c r="K17" s="482"/>
      <c r="L17" s="482">
        <v>981</v>
      </c>
      <c r="M17" s="482"/>
      <c r="N17" s="522">
        <v>12682.17</v>
      </c>
      <c r="O17" s="522">
        <v>7972.83</v>
      </c>
      <c r="P17" s="522"/>
      <c r="Q17" s="522">
        <v>886.971</v>
      </c>
      <c r="R17" s="522"/>
      <c r="S17" s="522">
        <v>113.029</v>
      </c>
      <c r="T17" s="482"/>
      <c r="U17" s="567"/>
      <c r="V17" s="567"/>
    </row>
    <row r="18" spans="1:22" ht="12" customHeight="1" x14ac:dyDescent="0.2">
      <c r="A18" s="481">
        <v>1982</v>
      </c>
      <c r="B18" s="522">
        <v>6250.0969999999998</v>
      </c>
      <c r="C18" s="568"/>
      <c r="D18" s="522">
        <v>648.90300000000002</v>
      </c>
      <c r="E18" s="568"/>
      <c r="F18" s="565">
        <v>972</v>
      </c>
      <c r="G18" s="565">
        <v>270</v>
      </c>
      <c r="H18" s="563" t="s">
        <v>88</v>
      </c>
      <c r="I18" s="566"/>
      <c r="J18" s="566" t="s">
        <v>88</v>
      </c>
      <c r="K18" s="482"/>
      <c r="L18" s="482">
        <v>2824</v>
      </c>
      <c r="M18" s="482"/>
      <c r="N18" s="522">
        <v>19150.011999999999</v>
      </c>
      <c r="O18" s="522">
        <v>4005.9879999999998</v>
      </c>
      <c r="P18" s="522"/>
      <c r="Q18" s="522">
        <v>1809</v>
      </c>
      <c r="R18" s="522"/>
      <c r="S18" s="522">
        <v>191</v>
      </c>
      <c r="T18" s="482"/>
      <c r="U18" s="567"/>
      <c r="V18" s="567"/>
    </row>
    <row r="19" spans="1:22" ht="12" customHeight="1" x14ac:dyDescent="0.2">
      <c r="A19" s="481">
        <v>1983</v>
      </c>
      <c r="B19" s="522">
        <v>13710.471999999998</v>
      </c>
      <c r="C19" s="568"/>
      <c r="D19" s="522">
        <v>1378.528</v>
      </c>
      <c r="E19" s="568"/>
      <c r="F19" s="565">
        <v>1439</v>
      </c>
      <c r="G19" s="565">
        <v>392</v>
      </c>
      <c r="H19" s="563" t="s">
        <v>88</v>
      </c>
      <c r="I19" s="566"/>
      <c r="J19" s="566" t="s">
        <v>88</v>
      </c>
      <c r="K19" s="482"/>
      <c r="L19" s="482">
        <v>609</v>
      </c>
      <c r="M19" s="482"/>
      <c r="N19" s="522">
        <v>4799.95</v>
      </c>
      <c r="O19" s="522">
        <v>847.05</v>
      </c>
      <c r="P19" s="522"/>
      <c r="Q19" s="522">
        <v>1630.5160000000001</v>
      </c>
      <c r="R19" s="522"/>
      <c r="S19" s="522">
        <v>71.483999999999995</v>
      </c>
      <c r="T19" s="482"/>
      <c r="U19" s="567"/>
      <c r="V19" s="567"/>
    </row>
    <row r="20" spans="1:22" ht="12" customHeight="1" x14ac:dyDescent="0.2">
      <c r="A20" s="481">
        <v>1984</v>
      </c>
      <c r="B20" s="522">
        <v>6520.8019999999997</v>
      </c>
      <c r="C20" s="568"/>
      <c r="D20" s="522">
        <v>3831.1979999999999</v>
      </c>
      <c r="E20" s="568"/>
      <c r="F20" s="565">
        <v>794</v>
      </c>
      <c r="G20" s="565">
        <v>1868.7239999999999</v>
      </c>
      <c r="H20" s="563" t="s">
        <v>88</v>
      </c>
      <c r="I20" s="566"/>
      <c r="J20" s="566" t="s">
        <v>88</v>
      </c>
      <c r="K20" s="482"/>
      <c r="L20" s="482">
        <v>214</v>
      </c>
      <c r="M20" s="482"/>
      <c r="N20" s="522">
        <v>3731.5709999999999</v>
      </c>
      <c r="O20" s="522">
        <v>4091.4290000000001</v>
      </c>
      <c r="P20" s="522"/>
      <c r="Q20" s="522">
        <v>1311</v>
      </c>
      <c r="R20" s="522"/>
      <c r="S20" s="522">
        <v>251</v>
      </c>
      <c r="T20" s="482"/>
      <c r="U20" s="567"/>
      <c r="V20" s="567"/>
    </row>
    <row r="21" spans="1:22" ht="12" customHeight="1" x14ac:dyDescent="0.2">
      <c r="A21" s="481">
        <v>1985</v>
      </c>
      <c r="B21" s="522">
        <v>8000.2179999999998</v>
      </c>
      <c r="C21" s="568"/>
      <c r="D21" s="522">
        <v>2179.7820000000002</v>
      </c>
      <c r="E21" s="568"/>
      <c r="F21" s="565">
        <v>3633</v>
      </c>
      <c r="G21" s="565">
        <v>329</v>
      </c>
      <c r="H21" s="563" t="s">
        <v>88</v>
      </c>
      <c r="I21" s="566"/>
      <c r="J21" s="566" t="s">
        <v>88</v>
      </c>
      <c r="K21" s="482"/>
      <c r="L21" s="482">
        <v>676</v>
      </c>
      <c r="M21" s="482"/>
      <c r="N21" s="522">
        <v>8625.884</v>
      </c>
      <c r="O21" s="522">
        <v>4287.116</v>
      </c>
      <c r="P21" s="522"/>
      <c r="Q21" s="522">
        <v>1592</v>
      </c>
      <c r="R21" s="522"/>
      <c r="S21" s="522">
        <v>38</v>
      </c>
      <c r="T21" s="482"/>
      <c r="U21" s="567"/>
      <c r="V21" s="567"/>
    </row>
    <row r="22" spans="1:22" ht="12" customHeight="1" x14ac:dyDescent="0.2">
      <c r="A22" s="481">
        <v>1986</v>
      </c>
      <c r="B22" s="522">
        <v>7709.4080000000004</v>
      </c>
      <c r="C22" s="568"/>
      <c r="D22" s="522">
        <v>591.59199999999998</v>
      </c>
      <c r="E22" s="568"/>
      <c r="F22" s="565">
        <v>2101</v>
      </c>
      <c r="G22" s="565">
        <v>496</v>
      </c>
      <c r="H22" s="563" t="s">
        <v>88</v>
      </c>
      <c r="I22" s="566"/>
      <c r="J22" s="566" t="s">
        <v>88</v>
      </c>
      <c r="K22" s="482"/>
      <c r="L22" s="482">
        <v>2205</v>
      </c>
      <c r="M22" s="482"/>
      <c r="N22" s="522">
        <v>20183.07</v>
      </c>
      <c r="O22" s="522">
        <v>1874.93</v>
      </c>
      <c r="P22" s="522"/>
      <c r="Q22" s="522">
        <v>1242.4110000000001</v>
      </c>
      <c r="R22" s="522"/>
      <c r="S22" s="522">
        <v>190.589</v>
      </c>
      <c r="T22" s="482"/>
      <c r="U22" s="567"/>
      <c r="V22" s="567"/>
    </row>
    <row r="23" spans="1:22" ht="12" customHeight="1" x14ac:dyDescent="0.2">
      <c r="A23" s="481">
        <v>1987</v>
      </c>
      <c r="B23" s="522">
        <v>15711.234</v>
      </c>
      <c r="C23" s="568"/>
      <c r="D23" s="522">
        <v>859.76599999999996</v>
      </c>
      <c r="E23" s="568"/>
      <c r="F23" s="565">
        <v>1909</v>
      </c>
      <c r="G23" s="565">
        <v>277</v>
      </c>
      <c r="H23" s="563" t="s">
        <v>88</v>
      </c>
      <c r="I23" s="566"/>
      <c r="J23" s="566" t="s">
        <v>88</v>
      </c>
      <c r="K23" s="482"/>
      <c r="L23" s="482">
        <v>304</v>
      </c>
      <c r="M23" s="482"/>
      <c r="N23" s="522">
        <v>7880.3270000000002</v>
      </c>
      <c r="O23" s="522">
        <v>4490.6729999999998</v>
      </c>
      <c r="P23" s="522"/>
      <c r="Q23" s="522">
        <v>925.51900000000001</v>
      </c>
      <c r="R23" s="522"/>
      <c r="S23" s="522">
        <v>287.48099999999999</v>
      </c>
      <c r="T23" s="482"/>
      <c r="U23" s="567"/>
      <c r="V23" s="567"/>
    </row>
    <row r="24" spans="1:22" ht="12" customHeight="1" x14ac:dyDescent="0.2">
      <c r="A24" s="481">
        <v>1988</v>
      </c>
      <c r="B24" s="522">
        <v>10637.66</v>
      </c>
      <c r="C24" s="568"/>
      <c r="D24" s="522">
        <v>2580.34</v>
      </c>
      <c r="E24" s="568"/>
      <c r="F24" s="565">
        <v>1878</v>
      </c>
      <c r="G24" s="565">
        <v>1008</v>
      </c>
      <c r="H24" s="563" t="s">
        <v>88</v>
      </c>
      <c r="I24" s="566"/>
      <c r="J24" s="566" t="s">
        <v>88</v>
      </c>
      <c r="K24" s="482"/>
      <c r="L24" s="482">
        <v>2233</v>
      </c>
      <c r="M24" s="482"/>
      <c r="N24" s="522">
        <v>8061.3389999999999</v>
      </c>
      <c r="O24" s="522">
        <v>1805.6610000000001</v>
      </c>
      <c r="P24" s="522"/>
      <c r="Q24" s="522">
        <v>6559.68</v>
      </c>
      <c r="R24" s="522"/>
      <c r="S24" s="522">
        <v>273.32</v>
      </c>
      <c r="T24" s="482"/>
      <c r="U24" s="567"/>
      <c r="V24" s="567"/>
    </row>
    <row r="25" spans="1:22" ht="12" customHeight="1" x14ac:dyDescent="0.2">
      <c r="A25" s="481">
        <v>1989</v>
      </c>
      <c r="B25" s="522">
        <v>9209.1980000000003</v>
      </c>
      <c r="C25" s="568"/>
      <c r="D25" s="522">
        <v>3662.8020000000006</v>
      </c>
      <c r="E25" s="568"/>
      <c r="F25" s="565">
        <v>571</v>
      </c>
      <c r="G25" s="565">
        <v>125</v>
      </c>
      <c r="H25" s="563" t="s">
        <v>88</v>
      </c>
      <c r="I25" s="566"/>
      <c r="J25" s="566" t="s">
        <v>88</v>
      </c>
      <c r="K25" s="482"/>
      <c r="L25" s="482">
        <v>1954</v>
      </c>
      <c r="M25" s="482"/>
      <c r="N25" s="522">
        <v>4330.5640000000003</v>
      </c>
      <c r="O25" s="522">
        <v>800.43600000000004</v>
      </c>
      <c r="P25" s="522"/>
      <c r="Q25" s="522">
        <v>4387.3919999999998</v>
      </c>
      <c r="R25" s="522"/>
      <c r="S25" s="522">
        <v>690.60799999999995</v>
      </c>
      <c r="T25" s="482"/>
      <c r="U25" s="567"/>
      <c r="V25" s="567"/>
    </row>
    <row r="26" spans="1:22" ht="12" customHeight="1" x14ac:dyDescent="0.2">
      <c r="A26" s="481">
        <v>1990</v>
      </c>
      <c r="B26" s="569">
        <v>6967.9459999999999</v>
      </c>
      <c r="C26" s="568"/>
      <c r="D26" s="569">
        <v>1110.0540000000001</v>
      </c>
      <c r="E26" s="568"/>
      <c r="F26" s="570">
        <v>387</v>
      </c>
      <c r="G26" s="570">
        <v>43</v>
      </c>
      <c r="H26" s="563" t="s">
        <v>88</v>
      </c>
      <c r="I26" s="566"/>
      <c r="J26" s="566" t="s">
        <v>88</v>
      </c>
      <c r="K26" s="571"/>
      <c r="L26" s="572">
        <v>1592</v>
      </c>
      <c r="M26" s="573"/>
      <c r="N26" s="574">
        <v>3517.924</v>
      </c>
      <c r="O26" s="574">
        <v>680.07600000000002</v>
      </c>
      <c r="P26" s="575"/>
      <c r="Q26" s="574">
        <v>1306.17</v>
      </c>
      <c r="R26" s="574"/>
      <c r="S26" s="574">
        <v>586.83000000000004</v>
      </c>
      <c r="T26" s="571"/>
      <c r="U26" s="567"/>
      <c r="V26" s="567"/>
    </row>
    <row r="27" spans="1:22" ht="12" customHeight="1" x14ac:dyDescent="0.2">
      <c r="A27" s="519">
        <v>1991</v>
      </c>
      <c r="B27" s="572">
        <v>7404</v>
      </c>
      <c r="C27" s="576" t="s">
        <v>202</v>
      </c>
      <c r="D27" s="572">
        <v>859</v>
      </c>
      <c r="E27" s="576" t="s">
        <v>202</v>
      </c>
      <c r="F27" s="577">
        <v>192</v>
      </c>
      <c r="G27" s="577">
        <v>19</v>
      </c>
      <c r="H27" s="563" t="s">
        <v>88</v>
      </c>
      <c r="I27" s="566"/>
      <c r="J27" s="566" t="s">
        <v>88</v>
      </c>
      <c r="K27" s="578"/>
      <c r="L27" s="572">
        <v>798</v>
      </c>
      <c r="M27" s="579"/>
      <c r="N27" s="572">
        <v>607.20000000000005</v>
      </c>
      <c r="O27" s="572">
        <v>217.8</v>
      </c>
      <c r="P27" s="579"/>
      <c r="Q27" s="572">
        <v>4148.0919999999996</v>
      </c>
      <c r="R27" s="572"/>
      <c r="S27" s="572">
        <v>154.90799999999999</v>
      </c>
      <c r="T27" s="578"/>
      <c r="U27" s="567"/>
      <c r="V27" s="567"/>
    </row>
    <row r="28" spans="1:22" ht="12" customHeight="1" x14ac:dyDescent="0.2">
      <c r="A28" s="519">
        <v>1992</v>
      </c>
      <c r="B28" s="572">
        <v>9664.6504755623737</v>
      </c>
      <c r="C28" s="576" t="s">
        <v>202</v>
      </c>
      <c r="D28" s="572">
        <v>727.44680998856575</v>
      </c>
      <c r="E28" s="576" t="s">
        <v>202</v>
      </c>
      <c r="F28" s="577">
        <v>1160</v>
      </c>
      <c r="G28" s="577">
        <v>80</v>
      </c>
      <c r="H28" s="563" t="s">
        <v>88</v>
      </c>
      <c r="I28" s="566"/>
      <c r="J28" s="566" t="s">
        <v>88</v>
      </c>
      <c r="K28" s="578"/>
      <c r="L28" s="572">
        <v>1176</v>
      </c>
      <c r="M28" s="579"/>
      <c r="N28" s="572">
        <v>320.173</v>
      </c>
      <c r="O28" s="572">
        <v>50.826999999999998</v>
      </c>
      <c r="P28" s="579"/>
      <c r="Q28" s="572">
        <v>1323.348</v>
      </c>
      <c r="R28" s="572"/>
      <c r="S28" s="572">
        <v>173.65199999999999</v>
      </c>
      <c r="T28" s="578"/>
      <c r="U28" s="567"/>
      <c r="V28" s="567"/>
    </row>
    <row r="29" spans="1:22" ht="12" customHeight="1" x14ac:dyDescent="0.2">
      <c r="A29" s="519">
        <v>1993</v>
      </c>
      <c r="B29" s="572">
        <v>1093</v>
      </c>
      <c r="C29" s="576" t="s">
        <v>202</v>
      </c>
      <c r="D29" s="572">
        <v>174.24</v>
      </c>
      <c r="E29" s="576" t="s">
        <v>202</v>
      </c>
      <c r="F29" s="577">
        <v>250</v>
      </c>
      <c r="G29" s="577">
        <v>137</v>
      </c>
      <c r="H29" s="563" t="s">
        <v>88</v>
      </c>
      <c r="I29" s="566"/>
      <c r="J29" s="566" t="s">
        <v>88</v>
      </c>
      <c r="K29" s="578"/>
      <c r="L29" s="572">
        <v>1007.12</v>
      </c>
      <c r="M29" s="579"/>
      <c r="N29" s="572">
        <v>275</v>
      </c>
      <c r="O29" s="572">
        <v>116</v>
      </c>
      <c r="P29" s="579"/>
      <c r="Q29" s="572">
        <v>3943.1680000000001</v>
      </c>
      <c r="R29" s="572"/>
      <c r="S29" s="572">
        <v>728.83199999999999</v>
      </c>
      <c r="T29" s="578"/>
      <c r="U29" s="567"/>
      <c r="V29" s="567"/>
    </row>
    <row r="30" spans="1:22" ht="12" customHeight="1" x14ac:dyDescent="0.2">
      <c r="A30" s="519">
        <v>1994</v>
      </c>
      <c r="B30" s="572">
        <v>751</v>
      </c>
      <c r="C30" s="576" t="s">
        <v>202</v>
      </c>
      <c r="D30" s="572">
        <v>137.54</v>
      </c>
      <c r="E30" s="576" t="s">
        <v>202</v>
      </c>
      <c r="F30" s="577">
        <v>62</v>
      </c>
      <c r="G30" s="577">
        <v>124</v>
      </c>
      <c r="H30" s="563" t="s">
        <v>88</v>
      </c>
      <c r="I30" s="566"/>
      <c r="J30" s="566" t="s">
        <v>88</v>
      </c>
      <c r="K30" s="578"/>
      <c r="L30" s="572">
        <v>1684</v>
      </c>
      <c r="M30" s="579"/>
      <c r="N30" s="572">
        <v>508.58</v>
      </c>
      <c r="O30" s="572">
        <v>353.42</v>
      </c>
      <c r="P30" s="579"/>
      <c r="Q30" s="572">
        <v>2785.3649999999998</v>
      </c>
      <c r="R30" s="572"/>
      <c r="S30" s="572">
        <v>855.63499999999999</v>
      </c>
      <c r="T30" s="578"/>
      <c r="U30" s="567"/>
      <c r="V30" s="567"/>
    </row>
    <row r="31" spans="1:22" ht="12" customHeight="1" x14ac:dyDescent="0.2">
      <c r="A31" s="519">
        <v>1995</v>
      </c>
      <c r="B31" s="572">
        <v>306.85000000000002</v>
      </c>
      <c r="C31" s="576" t="s">
        <v>202</v>
      </c>
      <c r="D31" s="572">
        <v>16.149999999999999</v>
      </c>
      <c r="E31" s="576" t="s">
        <v>202</v>
      </c>
      <c r="F31" s="577">
        <v>1267</v>
      </c>
      <c r="G31" s="577">
        <v>30</v>
      </c>
      <c r="H31" s="563" t="s">
        <v>88</v>
      </c>
      <c r="I31" s="566"/>
      <c r="J31" s="566" t="s">
        <v>88</v>
      </c>
      <c r="K31" s="576"/>
      <c r="L31" s="572">
        <v>9398</v>
      </c>
      <c r="M31" s="579"/>
      <c r="N31" s="572">
        <v>340.8</v>
      </c>
      <c r="O31" s="572">
        <v>85.2</v>
      </c>
      <c r="P31" s="579"/>
      <c r="Q31" s="572">
        <v>5002.5360000000001</v>
      </c>
      <c r="R31" s="572"/>
      <c r="S31" s="572">
        <v>411.464</v>
      </c>
      <c r="T31" s="578"/>
      <c r="U31" s="567"/>
      <c r="V31" s="567"/>
    </row>
    <row r="32" spans="1:22" ht="12" customHeight="1" x14ac:dyDescent="0.2">
      <c r="A32" s="519">
        <v>1996</v>
      </c>
      <c r="B32" s="572">
        <v>1003</v>
      </c>
      <c r="C32" s="576" t="s">
        <v>202</v>
      </c>
      <c r="D32" s="572">
        <v>382.38200000000001</v>
      </c>
      <c r="E32" s="576" t="s">
        <v>202</v>
      </c>
      <c r="F32" s="577">
        <v>708</v>
      </c>
      <c r="G32" s="577">
        <v>629</v>
      </c>
      <c r="H32" s="563" t="s">
        <v>88</v>
      </c>
      <c r="I32" s="566"/>
      <c r="J32" s="566" t="s">
        <v>88</v>
      </c>
      <c r="K32" s="579"/>
      <c r="L32" s="572">
        <v>2322</v>
      </c>
      <c r="M32" s="579"/>
      <c r="N32" s="572">
        <v>314</v>
      </c>
      <c r="O32" s="572">
        <v>64</v>
      </c>
      <c r="P32" s="579"/>
      <c r="Q32" s="572">
        <v>5570.6130000000003</v>
      </c>
      <c r="R32" s="572"/>
      <c r="S32" s="572">
        <v>810.38699999999994</v>
      </c>
      <c r="T32" s="579"/>
      <c r="U32" s="567"/>
      <c r="V32" s="567"/>
    </row>
    <row r="33" spans="1:22" ht="12" customHeight="1" x14ac:dyDescent="0.2">
      <c r="A33" s="519">
        <v>1997</v>
      </c>
      <c r="B33" s="572">
        <v>4165.9799999999996</v>
      </c>
      <c r="C33" s="576" t="s">
        <v>202</v>
      </c>
      <c r="D33" s="572">
        <v>412.02</v>
      </c>
      <c r="E33" s="576" t="s">
        <v>202</v>
      </c>
      <c r="F33" s="577">
        <v>528</v>
      </c>
      <c r="G33" s="577">
        <v>352</v>
      </c>
      <c r="H33" s="563" t="s">
        <v>88</v>
      </c>
      <c r="I33" s="566"/>
      <c r="J33" s="566" t="s">
        <v>88</v>
      </c>
      <c r="K33" s="579"/>
      <c r="L33" s="572">
        <v>1303</v>
      </c>
      <c r="M33" s="579"/>
      <c r="N33" s="572">
        <v>36</v>
      </c>
      <c r="O33" s="572">
        <v>90</v>
      </c>
      <c r="P33" s="579"/>
      <c r="Q33" s="572">
        <v>2969.8890000000001</v>
      </c>
      <c r="R33" s="572"/>
      <c r="S33" s="572">
        <v>683.11099999999999</v>
      </c>
      <c r="T33" s="579"/>
      <c r="U33" s="567"/>
      <c r="V33" s="567"/>
    </row>
    <row r="34" spans="1:22" ht="12" customHeight="1" x14ac:dyDescent="0.2">
      <c r="A34" s="519">
        <v>1998</v>
      </c>
      <c r="B34" s="572">
        <v>40185.251396648047</v>
      </c>
      <c r="C34" s="576"/>
      <c r="D34" s="572">
        <v>5054.7486033519554</v>
      </c>
      <c r="E34" s="576"/>
      <c r="F34" s="577">
        <v>2079</v>
      </c>
      <c r="G34" s="577">
        <v>923</v>
      </c>
      <c r="H34" s="563" t="s">
        <v>88</v>
      </c>
      <c r="I34" s="566"/>
      <c r="J34" s="566" t="s">
        <v>88</v>
      </c>
      <c r="K34" s="579"/>
      <c r="L34" s="572">
        <v>23609</v>
      </c>
      <c r="M34" s="579"/>
      <c r="N34" s="572">
        <v>624.4</v>
      </c>
      <c r="O34" s="572">
        <v>490.6</v>
      </c>
      <c r="P34" s="579"/>
      <c r="Q34" s="572">
        <v>6240.05</v>
      </c>
      <c r="R34" s="572"/>
      <c r="S34" s="572">
        <v>505.95</v>
      </c>
      <c r="T34" s="579"/>
      <c r="U34" s="567"/>
      <c r="V34" s="567"/>
    </row>
    <row r="35" spans="1:22" ht="12" customHeight="1" x14ac:dyDescent="0.2">
      <c r="A35" s="519">
        <v>1999</v>
      </c>
      <c r="B35" s="572">
        <v>24475.21444201313</v>
      </c>
      <c r="C35" s="576"/>
      <c r="D35" s="572">
        <v>3985.7855579868706</v>
      </c>
      <c r="E35" s="576"/>
      <c r="F35" s="577">
        <v>822</v>
      </c>
      <c r="G35" s="577">
        <v>2466</v>
      </c>
      <c r="H35" s="563" t="s">
        <v>88</v>
      </c>
      <c r="I35" s="566"/>
      <c r="J35" s="566" t="s">
        <v>88</v>
      </c>
      <c r="K35" s="579"/>
      <c r="L35" s="572">
        <v>6104</v>
      </c>
      <c r="M35" s="579"/>
      <c r="N35" s="572">
        <v>142.44999999999999</v>
      </c>
      <c r="O35" s="572">
        <v>116.55</v>
      </c>
      <c r="P35" s="579"/>
      <c r="Q35" s="572">
        <v>3529.5259999999998</v>
      </c>
      <c r="R35" s="572"/>
      <c r="S35" s="572">
        <v>201.47400000000002</v>
      </c>
      <c r="T35" s="579"/>
      <c r="U35" s="567"/>
      <c r="V35" s="567"/>
    </row>
    <row r="36" spans="1:22" ht="12" customHeight="1" x14ac:dyDescent="0.2">
      <c r="A36" s="519">
        <v>2000</v>
      </c>
      <c r="B36" s="572">
        <v>10478</v>
      </c>
      <c r="C36" s="576"/>
      <c r="D36" s="572">
        <v>2554</v>
      </c>
      <c r="E36" s="576"/>
      <c r="F36" s="577">
        <v>563</v>
      </c>
      <c r="G36" s="577">
        <v>789</v>
      </c>
      <c r="H36" s="563" t="s">
        <v>88</v>
      </c>
      <c r="I36" s="566"/>
      <c r="J36" s="566" t="s">
        <v>88</v>
      </c>
      <c r="K36" s="579"/>
      <c r="L36" s="572">
        <v>5504</v>
      </c>
      <c r="M36" s="579"/>
      <c r="N36" s="572">
        <v>94</v>
      </c>
      <c r="O36" s="572">
        <v>38</v>
      </c>
      <c r="P36" s="579"/>
      <c r="Q36" s="572">
        <v>3657</v>
      </c>
      <c r="R36" s="572"/>
      <c r="S36" s="572">
        <v>315</v>
      </c>
      <c r="T36" s="579"/>
      <c r="U36" s="567"/>
      <c r="V36" s="567"/>
    </row>
    <row r="37" spans="1:22" ht="12" customHeight="1" x14ac:dyDescent="0.2">
      <c r="A37" s="519">
        <v>2001</v>
      </c>
      <c r="B37" s="572">
        <v>20614</v>
      </c>
      <c r="C37" s="576"/>
      <c r="D37" s="572">
        <v>1199</v>
      </c>
      <c r="E37" s="576"/>
      <c r="F37" s="577">
        <v>1696</v>
      </c>
      <c r="G37" s="577">
        <v>3827</v>
      </c>
      <c r="H37" s="580">
        <v>7443</v>
      </c>
      <c r="I37" s="566"/>
      <c r="J37" s="577">
        <v>781</v>
      </c>
      <c r="K37" s="573"/>
      <c r="L37" s="581">
        <v>21623</v>
      </c>
      <c r="M37" s="576" t="s">
        <v>49</v>
      </c>
      <c r="N37" s="572">
        <v>981</v>
      </c>
      <c r="O37" s="572">
        <v>0</v>
      </c>
      <c r="P37" s="582" t="s">
        <v>201</v>
      </c>
      <c r="Q37" s="581">
        <v>4052.3</v>
      </c>
      <c r="R37" s="581"/>
      <c r="S37" s="581">
        <v>82.7</v>
      </c>
      <c r="T37" s="579"/>
      <c r="U37" s="567"/>
      <c r="V37" s="567"/>
    </row>
    <row r="38" spans="1:22" ht="12" customHeight="1" x14ac:dyDescent="0.2">
      <c r="A38" s="519">
        <v>2002</v>
      </c>
      <c r="B38" s="572">
        <v>39818</v>
      </c>
      <c r="C38" s="576"/>
      <c r="D38" s="572">
        <v>765</v>
      </c>
      <c r="E38" s="576"/>
      <c r="F38" s="577">
        <v>7614</v>
      </c>
      <c r="G38" s="577">
        <v>1555</v>
      </c>
      <c r="H38" s="580">
        <v>7047</v>
      </c>
      <c r="I38" s="566"/>
      <c r="J38" s="577">
        <v>417</v>
      </c>
      <c r="K38" s="573"/>
      <c r="L38" s="572">
        <v>20198</v>
      </c>
      <c r="M38" s="576" t="s">
        <v>49</v>
      </c>
      <c r="N38" s="572">
        <v>429.87</v>
      </c>
      <c r="O38" s="572">
        <v>53</v>
      </c>
      <c r="P38" s="579"/>
      <c r="Q38" s="572">
        <v>3982</v>
      </c>
      <c r="R38" s="572"/>
      <c r="S38" s="572">
        <v>207</v>
      </c>
      <c r="T38" s="579"/>
      <c r="U38" s="567"/>
      <c r="V38" s="567"/>
    </row>
    <row r="39" spans="1:22" ht="12" customHeight="1" x14ac:dyDescent="0.2">
      <c r="A39" s="519">
        <v>2003</v>
      </c>
      <c r="B39" s="572">
        <v>8122</v>
      </c>
      <c r="C39" s="576"/>
      <c r="D39" s="572">
        <v>613</v>
      </c>
      <c r="E39" s="576"/>
      <c r="F39" s="577">
        <v>6172</v>
      </c>
      <c r="G39" s="577">
        <v>3585</v>
      </c>
      <c r="H39" s="581">
        <v>7675</v>
      </c>
      <c r="I39" s="577"/>
      <c r="J39" s="577">
        <v>543</v>
      </c>
      <c r="K39" s="573"/>
      <c r="L39" s="581">
        <v>21798</v>
      </c>
      <c r="M39" s="576" t="s">
        <v>49</v>
      </c>
      <c r="N39" s="572">
        <v>0</v>
      </c>
      <c r="O39" s="572">
        <v>0</v>
      </c>
      <c r="P39" s="579"/>
      <c r="Q39" s="581">
        <v>8373</v>
      </c>
      <c r="R39" s="581"/>
      <c r="S39" s="581">
        <v>389</v>
      </c>
      <c r="T39" s="579"/>
      <c r="U39" s="567"/>
      <c r="V39" s="567"/>
    </row>
    <row r="40" spans="1:22" ht="12" customHeight="1" x14ac:dyDescent="0.2">
      <c r="A40" s="519">
        <v>2004</v>
      </c>
      <c r="B40" s="573">
        <v>12458</v>
      </c>
      <c r="C40" s="576"/>
      <c r="D40" s="573">
        <v>1574</v>
      </c>
      <c r="E40" s="576"/>
      <c r="F40" s="583">
        <v>2588</v>
      </c>
      <c r="G40" s="583">
        <v>4604</v>
      </c>
      <c r="H40" s="584">
        <v>5786</v>
      </c>
      <c r="I40" s="583"/>
      <c r="J40" s="577">
        <v>2083</v>
      </c>
      <c r="K40" s="573"/>
      <c r="L40" s="573">
        <v>12556</v>
      </c>
      <c r="M40" s="576" t="s">
        <v>49</v>
      </c>
      <c r="N40" s="572">
        <v>763</v>
      </c>
      <c r="O40" s="572">
        <v>326</v>
      </c>
      <c r="P40" s="573"/>
      <c r="Q40" s="573">
        <v>3630</v>
      </c>
      <c r="R40" s="573"/>
      <c r="S40" s="573">
        <v>572</v>
      </c>
      <c r="T40" s="573"/>
      <c r="U40" s="567"/>
      <c r="V40" s="567"/>
    </row>
    <row r="41" spans="1:22" ht="12" customHeight="1" x14ac:dyDescent="0.2">
      <c r="A41" s="519">
        <v>2005</v>
      </c>
      <c r="B41" s="573">
        <v>14047</v>
      </c>
      <c r="C41" s="576"/>
      <c r="D41" s="573">
        <v>2141</v>
      </c>
      <c r="E41" s="576"/>
      <c r="F41" s="583">
        <v>3521</v>
      </c>
      <c r="G41" s="583">
        <v>1778</v>
      </c>
      <c r="H41" s="584">
        <v>14684</v>
      </c>
      <c r="I41" s="583"/>
      <c r="J41" s="577">
        <v>1155</v>
      </c>
      <c r="K41" s="573"/>
      <c r="L41" s="573">
        <v>21319</v>
      </c>
      <c r="M41" s="576" t="s">
        <v>49</v>
      </c>
      <c r="N41" s="572">
        <v>21</v>
      </c>
      <c r="O41" s="572">
        <v>9</v>
      </c>
      <c r="P41" s="573"/>
      <c r="Q41" s="573">
        <v>1811</v>
      </c>
      <c r="R41" s="576" t="s">
        <v>273</v>
      </c>
      <c r="S41" s="573">
        <v>24</v>
      </c>
      <c r="T41" s="576" t="s">
        <v>273</v>
      </c>
      <c r="U41" s="567"/>
      <c r="V41" s="567"/>
    </row>
    <row r="42" spans="1:22" ht="12" customHeight="1" x14ac:dyDescent="0.2">
      <c r="A42" s="519">
        <v>2006</v>
      </c>
      <c r="B42" s="573">
        <v>14708.864133263925</v>
      </c>
      <c r="C42" s="576"/>
      <c r="D42" s="573">
        <v>351.13586673607495</v>
      </c>
      <c r="E42" s="576"/>
      <c r="F42" s="583">
        <v>4792</v>
      </c>
      <c r="G42" s="583">
        <v>2623</v>
      </c>
      <c r="H42" s="584">
        <v>16911</v>
      </c>
      <c r="I42" s="583"/>
      <c r="J42" s="577">
        <v>379</v>
      </c>
      <c r="K42" s="573"/>
      <c r="L42" s="573">
        <v>10669</v>
      </c>
      <c r="M42" s="576" t="s">
        <v>49</v>
      </c>
      <c r="N42" s="572">
        <v>0</v>
      </c>
      <c r="O42" s="572">
        <v>0</v>
      </c>
      <c r="P42" s="573"/>
      <c r="Q42" s="573">
        <v>2052</v>
      </c>
      <c r="R42" s="576" t="s">
        <v>273</v>
      </c>
      <c r="S42" s="573">
        <v>9</v>
      </c>
      <c r="T42" s="576" t="s">
        <v>273</v>
      </c>
      <c r="U42" s="567"/>
      <c r="V42" s="567"/>
    </row>
    <row r="43" spans="1:22" ht="12" customHeight="1" x14ac:dyDescent="0.2">
      <c r="A43" s="519">
        <v>2007</v>
      </c>
      <c r="B43" s="573">
        <v>11954.272071552221</v>
      </c>
      <c r="C43" s="576"/>
      <c r="D43" s="573">
        <v>713.72792844777837</v>
      </c>
      <c r="E43" s="576"/>
      <c r="F43" s="583">
        <v>3004</v>
      </c>
      <c r="G43" s="583">
        <v>3140</v>
      </c>
      <c r="H43" s="584">
        <v>2402</v>
      </c>
      <c r="I43" s="583"/>
      <c r="J43" s="577">
        <v>139</v>
      </c>
      <c r="K43" s="573"/>
      <c r="L43" s="573">
        <v>8951</v>
      </c>
      <c r="M43" s="576" t="s">
        <v>49</v>
      </c>
      <c r="N43" s="572">
        <v>226</v>
      </c>
      <c r="O43" s="572">
        <v>22</v>
      </c>
      <c r="P43" s="573"/>
      <c r="Q43" s="573">
        <v>2669</v>
      </c>
      <c r="R43" s="576" t="s">
        <v>273</v>
      </c>
      <c r="S43" s="573">
        <v>5</v>
      </c>
      <c r="T43" s="576" t="s">
        <v>273</v>
      </c>
      <c r="U43" s="567"/>
      <c r="V43" s="567"/>
    </row>
    <row r="44" spans="1:22" ht="12" customHeight="1" x14ac:dyDescent="0.2">
      <c r="A44" s="519">
        <v>2008</v>
      </c>
      <c r="B44" s="573">
        <v>9946</v>
      </c>
      <c r="C44" s="576"/>
      <c r="D44" s="573">
        <v>381</v>
      </c>
      <c r="E44" s="576"/>
      <c r="F44" s="583">
        <v>1504</v>
      </c>
      <c r="G44" s="583">
        <v>2131</v>
      </c>
      <c r="H44" s="584">
        <v>2623</v>
      </c>
      <c r="I44" s="583"/>
      <c r="J44" s="577">
        <v>207</v>
      </c>
      <c r="K44" s="573"/>
      <c r="L44" s="573">
        <v>11943</v>
      </c>
      <c r="M44" s="576" t="s">
        <v>49</v>
      </c>
      <c r="N44" s="572">
        <v>0</v>
      </c>
      <c r="O44" s="572">
        <v>0</v>
      </c>
      <c r="P44" s="573"/>
      <c r="Q44" s="573">
        <v>1056</v>
      </c>
      <c r="R44" s="576" t="s">
        <v>273</v>
      </c>
      <c r="S44" s="573">
        <v>10</v>
      </c>
      <c r="T44" s="576" t="s">
        <v>273</v>
      </c>
      <c r="U44" s="567"/>
      <c r="V44" s="567"/>
    </row>
    <row r="45" spans="1:22" ht="12" customHeight="1" x14ac:dyDescent="0.2">
      <c r="A45" s="519">
        <v>2009</v>
      </c>
      <c r="B45" s="573">
        <v>9515</v>
      </c>
      <c r="C45" s="576"/>
      <c r="D45" s="573">
        <v>460</v>
      </c>
      <c r="E45" s="576"/>
      <c r="F45" s="583" t="s">
        <v>422</v>
      </c>
      <c r="G45" s="583" t="s">
        <v>422</v>
      </c>
      <c r="H45" s="584">
        <v>4483</v>
      </c>
      <c r="I45" s="583"/>
      <c r="J45" s="577">
        <v>54</v>
      </c>
      <c r="K45" s="573"/>
      <c r="L45" s="573">
        <v>3517</v>
      </c>
      <c r="M45" s="576" t="s">
        <v>49</v>
      </c>
      <c r="N45" s="573" t="s">
        <v>422</v>
      </c>
      <c r="O45" s="573" t="s">
        <v>422</v>
      </c>
      <c r="P45" s="573"/>
      <c r="Q45" s="573">
        <v>867</v>
      </c>
      <c r="R45" s="576" t="s">
        <v>273</v>
      </c>
      <c r="S45" s="573">
        <v>122</v>
      </c>
      <c r="T45" s="576" t="s">
        <v>273</v>
      </c>
      <c r="U45" s="567"/>
      <c r="V45" s="567"/>
    </row>
    <row r="46" spans="1:22" ht="12" customHeight="1" x14ac:dyDescent="0.2">
      <c r="A46" s="585">
        <v>2010</v>
      </c>
      <c r="B46" s="586">
        <v>8894</v>
      </c>
      <c r="C46" s="587"/>
      <c r="D46" s="586">
        <v>1001</v>
      </c>
      <c r="E46" s="587"/>
      <c r="F46" s="583" t="s">
        <v>422</v>
      </c>
      <c r="G46" s="583" t="s">
        <v>422</v>
      </c>
      <c r="H46" s="588">
        <v>1554</v>
      </c>
      <c r="I46" s="589"/>
      <c r="J46" s="590">
        <v>42</v>
      </c>
      <c r="K46" s="586"/>
      <c r="L46" s="586">
        <v>2951</v>
      </c>
      <c r="M46" s="587" t="s">
        <v>49</v>
      </c>
      <c r="N46" s="573" t="s">
        <v>422</v>
      </c>
      <c r="O46" s="573" t="s">
        <v>422</v>
      </c>
      <c r="P46" s="586"/>
      <c r="Q46" s="586">
        <v>1655</v>
      </c>
      <c r="R46" s="587" t="s">
        <v>273</v>
      </c>
      <c r="S46" s="586">
        <v>6</v>
      </c>
      <c r="T46" s="576" t="s">
        <v>273</v>
      </c>
      <c r="U46" s="567"/>
      <c r="V46" s="567"/>
    </row>
    <row r="47" spans="1:22" ht="12" customHeight="1" x14ac:dyDescent="0.2">
      <c r="A47" s="585">
        <v>2011</v>
      </c>
      <c r="B47" s="586">
        <v>7129</v>
      </c>
      <c r="C47" s="587"/>
      <c r="D47" s="586">
        <v>1161</v>
      </c>
      <c r="E47" s="587"/>
      <c r="F47" s="583" t="s">
        <v>422</v>
      </c>
      <c r="G47" s="583" t="s">
        <v>422</v>
      </c>
      <c r="H47" s="588">
        <v>637</v>
      </c>
      <c r="I47" s="589"/>
      <c r="J47" s="590">
        <v>187</v>
      </c>
      <c r="K47" s="586"/>
      <c r="L47" s="586">
        <v>5547</v>
      </c>
      <c r="M47" s="587" t="s">
        <v>49</v>
      </c>
      <c r="N47" s="573" t="s">
        <v>422</v>
      </c>
      <c r="O47" s="573" t="s">
        <v>422</v>
      </c>
      <c r="P47" s="586"/>
      <c r="Q47" s="586">
        <v>1831</v>
      </c>
      <c r="R47" s="587" t="s">
        <v>273</v>
      </c>
      <c r="S47" s="586">
        <v>138</v>
      </c>
      <c r="T47" s="576" t="s">
        <v>273</v>
      </c>
      <c r="U47" s="567"/>
      <c r="V47" s="567"/>
    </row>
    <row r="48" spans="1:22" ht="12" customHeight="1" x14ac:dyDescent="0.2">
      <c r="A48" s="585">
        <v>2012</v>
      </c>
      <c r="B48" s="563">
        <v>5153</v>
      </c>
      <c r="C48" s="587"/>
      <c r="D48" s="586">
        <v>909</v>
      </c>
      <c r="E48" s="587"/>
      <c r="F48" s="591" t="s">
        <v>364</v>
      </c>
      <c r="G48" s="591" t="s">
        <v>364</v>
      </c>
      <c r="H48" s="588">
        <v>2527</v>
      </c>
      <c r="I48" s="589"/>
      <c r="J48" s="590">
        <v>144</v>
      </c>
      <c r="K48" s="586"/>
      <c r="L48" s="592">
        <v>18694</v>
      </c>
      <c r="M48" s="587" t="s">
        <v>49</v>
      </c>
      <c r="N48" s="593" t="s">
        <v>364</v>
      </c>
      <c r="O48" s="593" t="s">
        <v>364</v>
      </c>
      <c r="P48" s="586"/>
      <c r="Q48" s="586">
        <v>3510</v>
      </c>
      <c r="R48" s="587" t="s">
        <v>273</v>
      </c>
      <c r="S48" s="586">
        <v>228</v>
      </c>
      <c r="T48" s="587" t="s">
        <v>273</v>
      </c>
      <c r="U48" s="567"/>
      <c r="V48" s="567"/>
    </row>
    <row r="49" spans="1:22" ht="12" customHeight="1" x14ac:dyDescent="0.2">
      <c r="A49" s="585">
        <v>2013</v>
      </c>
      <c r="B49" s="563">
        <v>8365</v>
      </c>
      <c r="C49" s="587"/>
      <c r="D49" s="586">
        <v>644</v>
      </c>
      <c r="E49" s="587"/>
      <c r="F49" s="591" t="s">
        <v>364</v>
      </c>
      <c r="G49" s="591" t="s">
        <v>364</v>
      </c>
      <c r="H49" s="588">
        <v>5622</v>
      </c>
      <c r="I49" s="587" t="s">
        <v>610</v>
      </c>
      <c r="J49" s="590">
        <v>462</v>
      </c>
      <c r="K49" s="586"/>
      <c r="L49" s="592">
        <v>18507</v>
      </c>
      <c r="M49" s="587" t="s">
        <v>49</v>
      </c>
      <c r="N49" s="593" t="s">
        <v>364</v>
      </c>
      <c r="O49" s="593" t="s">
        <v>364</v>
      </c>
      <c r="P49" s="586"/>
      <c r="Q49" s="586">
        <v>4247</v>
      </c>
      <c r="R49" s="587" t="s">
        <v>273</v>
      </c>
      <c r="S49" s="586">
        <v>44</v>
      </c>
      <c r="T49" s="587" t="s">
        <v>273</v>
      </c>
      <c r="U49" s="567"/>
      <c r="V49" s="567"/>
    </row>
    <row r="50" spans="1:22" ht="12" customHeight="1" x14ac:dyDescent="0.2">
      <c r="A50" s="585">
        <v>2014</v>
      </c>
      <c r="B50" s="563">
        <v>11792</v>
      </c>
      <c r="C50" s="587"/>
      <c r="D50" s="586">
        <v>1453</v>
      </c>
      <c r="E50" s="587"/>
      <c r="F50" s="591" t="s">
        <v>364</v>
      </c>
      <c r="G50" s="591" t="s">
        <v>364</v>
      </c>
      <c r="H50" s="588">
        <v>2688</v>
      </c>
      <c r="I50" s="587"/>
      <c r="J50" s="590">
        <v>327</v>
      </c>
      <c r="K50" s="586"/>
      <c r="L50" s="592">
        <v>7127</v>
      </c>
      <c r="M50" s="587" t="s">
        <v>49</v>
      </c>
      <c r="N50" s="593" t="s">
        <v>364</v>
      </c>
      <c r="O50" s="593" t="s">
        <v>364</v>
      </c>
      <c r="P50" s="586"/>
      <c r="Q50" s="586">
        <v>2599</v>
      </c>
      <c r="R50" s="587" t="s">
        <v>273</v>
      </c>
      <c r="S50" s="586">
        <v>177</v>
      </c>
      <c r="T50" s="587" t="s">
        <v>273</v>
      </c>
      <c r="U50" s="567"/>
      <c r="V50" s="567"/>
    </row>
    <row r="51" spans="1:22" ht="12" customHeight="1" x14ac:dyDescent="0.2">
      <c r="A51" s="585">
        <v>2015</v>
      </c>
      <c r="B51" s="563">
        <v>9306</v>
      </c>
      <c r="C51" s="587"/>
      <c r="D51" s="586">
        <v>134</v>
      </c>
      <c r="E51" s="587"/>
      <c r="F51" s="594" t="s">
        <v>364</v>
      </c>
      <c r="G51" s="594" t="s">
        <v>364</v>
      </c>
      <c r="H51" s="588">
        <v>3382</v>
      </c>
      <c r="I51" s="587"/>
      <c r="J51" s="590">
        <v>57</v>
      </c>
      <c r="K51" s="586"/>
      <c r="L51" s="595">
        <v>1039</v>
      </c>
      <c r="M51" s="587" t="s">
        <v>49</v>
      </c>
      <c r="N51" s="596" t="s">
        <v>364</v>
      </c>
      <c r="O51" s="596" t="s">
        <v>364</v>
      </c>
      <c r="P51" s="586"/>
      <c r="Q51" s="586">
        <v>3333</v>
      </c>
      <c r="R51" s="587" t="s">
        <v>273</v>
      </c>
      <c r="S51" s="586">
        <v>53</v>
      </c>
      <c r="T51" s="587" t="s">
        <v>273</v>
      </c>
      <c r="U51" s="567"/>
      <c r="V51" s="567"/>
    </row>
    <row r="52" spans="1:22" ht="12" customHeight="1" x14ac:dyDescent="0.2">
      <c r="A52" s="585">
        <v>2016</v>
      </c>
      <c r="B52" s="563">
        <v>4708</v>
      </c>
      <c r="C52" s="587"/>
      <c r="D52" s="586">
        <v>949</v>
      </c>
      <c r="E52" s="587"/>
      <c r="F52" s="594" t="s">
        <v>364</v>
      </c>
      <c r="G52" s="594" t="s">
        <v>364</v>
      </c>
      <c r="H52" s="588">
        <v>924</v>
      </c>
      <c r="I52" s="587"/>
      <c r="J52" s="590">
        <v>622</v>
      </c>
      <c r="K52" s="586"/>
      <c r="L52" s="595">
        <v>6458</v>
      </c>
      <c r="M52" s="587" t="s">
        <v>49</v>
      </c>
      <c r="N52" s="596" t="s">
        <v>364</v>
      </c>
      <c r="O52" s="596" t="s">
        <v>364</v>
      </c>
      <c r="P52" s="586"/>
      <c r="Q52" s="586">
        <v>1595</v>
      </c>
      <c r="R52" s="587" t="s">
        <v>273</v>
      </c>
      <c r="S52" s="586">
        <v>55</v>
      </c>
      <c r="T52" s="587" t="s">
        <v>273</v>
      </c>
      <c r="U52" s="567"/>
      <c r="V52" s="567"/>
    </row>
    <row r="53" spans="1:22" ht="12" customHeight="1" x14ac:dyDescent="0.2">
      <c r="A53" s="585">
        <v>2017</v>
      </c>
      <c r="B53" s="563">
        <v>4466</v>
      </c>
      <c r="C53" s="587"/>
      <c r="D53" s="586">
        <v>389</v>
      </c>
      <c r="E53" s="587"/>
      <c r="F53" s="594" t="s">
        <v>364</v>
      </c>
      <c r="G53" s="594" t="s">
        <v>364</v>
      </c>
      <c r="H53" s="588">
        <v>490</v>
      </c>
      <c r="I53" s="587"/>
      <c r="J53" s="590">
        <v>485</v>
      </c>
      <c r="K53" s="586"/>
      <c r="L53" s="595">
        <v>1055</v>
      </c>
      <c r="M53" s="587" t="s">
        <v>49</v>
      </c>
      <c r="N53" s="596" t="s">
        <v>364</v>
      </c>
      <c r="O53" s="596" t="s">
        <v>364</v>
      </c>
      <c r="P53" s="586"/>
      <c r="Q53" s="586">
        <v>266</v>
      </c>
      <c r="R53" s="587" t="s">
        <v>273</v>
      </c>
      <c r="S53" s="586">
        <v>314</v>
      </c>
      <c r="T53" s="587" t="s">
        <v>273</v>
      </c>
      <c r="U53" s="567"/>
      <c r="V53" s="567"/>
    </row>
    <row r="54" spans="1:22" ht="12" customHeight="1" x14ac:dyDescent="0.2">
      <c r="A54" s="585">
        <v>2018</v>
      </c>
      <c r="B54" s="802">
        <v>2023</v>
      </c>
      <c r="C54" s="587"/>
      <c r="D54" s="586">
        <v>3189</v>
      </c>
      <c r="E54" s="587"/>
      <c r="F54" s="594" t="s">
        <v>364</v>
      </c>
      <c r="G54" s="594" t="s">
        <v>364</v>
      </c>
      <c r="H54" s="588">
        <v>1884</v>
      </c>
      <c r="I54" s="587"/>
      <c r="J54" s="590">
        <v>754</v>
      </c>
      <c r="K54" s="586"/>
      <c r="L54" s="595">
        <v>2806</v>
      </c>
      <c r="M54" s="587" t="s">
        <v>49</v>
      </c>
      <c r="N54" s="596" t="s">
        <v>364</v>
      </c>
      <c r="O54" s="596" t="s">
        <v>364</v>
      </c>
      <c r="P54" s="586"/>
      <c r="Q54" s="586">
        <v>1870</v>
      </c>
      <c r="R54" s="587" t="s">
        <v>273</v>
      </c>
      <c r="S54" s="586">
        <v>240</v>
      </c>
      <c r="T54" s="587" t="s">
        <v>273</v>
      </c>
      <c r="U54" s="567"/>
      <c r="V54" s="567"/>
    </row>
    <row r="55" spans="1:22" ht="12" customHeight="1" x14ac:dyDescent="0.2">
      <c r="A55" s="585">
        <v>2019</v>
      </c>
      <c r="B55" s="802">
        <v>9965</v>
      </c>
      <c r="C55" s="587"/>
      <c r="D55" s="586">
        <v>1550</v>
      </c>
      <c r="E55" s="587"/>
      <c r="F55" s="594" t="s">
        <v>364</v>
      </c>
      <c r="G55" s="594" t="s">
        <v>364</v>
      </c>
      <c r="H55" s="588">
        <v>7570</v>
      </c>
      <c r="I55" s="587"/>
      <c r="J55" s="590">
        <v>559</v>
      </c>
      <c r="K55" s="803"/>
      <c r="L55" s="595">
        <v>16145</v>
      </c>
      <c r="M55" s="587" t="s">
        <v>49</v>
      </c>
      <c r="N55" s="596" t="s">
        <v>364</v>
      </c>
      <c r="O55" s="596" t="s">
        <v>364</v>
      </c>
      <c r="P55" s="586"/>
      <c r="Q55" s="586">
        <v>3554</v>
      </c>
      <c r="R55" s="587" t="s">
        <v>273</v>
      </c>
      <c r="S55" s="586">
        <v>313</v>
      </c>
      <c r="T55" s="587" t="s">
        <v>273</v>
      </c>
      <c r="U55" s="567"/>
      <c r="V55" s="567"/>
    </row>
    <row r="56" spans="1:22" ht="12" customHeight="1" x14ac:dyDescent="0.2">
      <c r="A56" s="585">
        <v>2020</v>
      </c>
      <c r="B56" s="802">
        <v>5109</v>
      </c>
      <c r="C56" s="587"/>
      <c r="D56" s="586">
        <v>113</v>
      </c>
      <c r="E56" s="587"/>
      <c r="F56" s="594" t="s">
        <v>364</v>
      </c>
      <c r="G56" s="594" t="s">
        <v>364</v>
      </c>
      <c r="H56" s="588">
        <v>6743</v>
      </c>
      <c r="I56" s="587"/>
      <c r="J56" s="590">
        <v>686</v>
      </c>
      <c r="K56" s="803"/>
      <c r="L56" s="595">
        <v>1675</v>
      </c>
      <c r="M56" s="587" t="s">
        <v>49</v>
      </c>
      <c r="N56" s="596" t="s">
        <v>364</v>
      </c>
      <c r="O56" s="596" t="s">
        <v>364</v>
      </c>
      <c r="P56" s="586"/>
      <c r="Q56" s="586">
        <v>1444</v>
      </c>
      <c r="R56" s="587" t="s">
        <v>273</v>
      </c>
      <c r="S56" s="586">
        <v>110</v>
      </c>
      <c r="T56" s="587" t="s">
        <v>273</v>
      </c>
      <c r="U56" s="567"/>
      <c r="V56" s="567"/>
    </row>
    <row r="57" spans="1:22" ht="12" customHeight="1" x14ac:dyDescent="0.2">
      <c r="A57" s="585">
        <v>2021</v>
      </c>
      <c r="B57" s="802">
        <v>3626</v>
      </c>
      <c r="C57" s="587"/>
      <c r="D57" s="586">
        <v>267</v>
      </c>
      <c r="E57" s="587"/>
      <c r="F57" s="594" t="s">
        <v>364</v>
      </c>
      <c r="G57" s="594" t="s">
        <v>364</v>
      </c>
      <c r="H57" s="588">
        <v>10239</v>
      </c>
      <c r="I57" s="587"/>
      <c r="J57" s="590">
        <v>277</v>
      </c>
      <c r="K57" s="803"/>
      <c r="L57" s="595">
        <v>5210</v>
      </c>
      <c r="M57" s="587" t="s">
        <v>49</v>
      </c>
      <c r="N57" s="596" t="s">
        <v>364</v>
      </c>
      <c r="O57" s="596" t="s">
        <v>364</v>
      </c>
      <c r="P57" s="586"/>
      <c r="Q57" s="586">
        <v>2596</v>
      </c>
      <c r="R57" s="587" t="s">
        <v>273</v>
      </c>
      <c r="S57" s="586">
        <v>47</v>
      </c>
      <c r="T57" s="587" t="s">
        <v>273</v>
      </c>
      <c r="U57" s="567"/>
      <c r="V57" s="567"/>
    </row>
    <row r="58" spans="1:22" ht="12" customHeight="1" x14ac:dyDescent="0.2">
      <c r="A58" s="585">
        <v>2022</v>
      </c>
      <c r="B58" s="802">
        <v>7035</v>
      </c>
      <c r="C58" s="587"/>
      <c r="D58" s="586">
        <v>228</v>
      </c>
      <c r="E58" s="587"/>
      <c r="F58" s="594" t="s">
        <v>364</v>
      </c>
      <c r="G58" s="594" t="s">
        <v>364</v>
      </c>
      <c r="H58" s="588">
        <v>5561</v>
      </c>
      <c r="I58" s="587"/>
      <c r="J58" s="590">
        <v>477</v>
      </c>
      <c r="K58" s="803"/>
      <c r="L58" s="595">
        <v>5010</v>
      </c>
      <c r="M58" s="587" t="s">
        <v>49</v>
      </c>
      <c r="N58" s="596" t="s">
        <v>364</v>
      </c>
      <c r="O58" s="596" t="s">
        <v>364</v>
      </c>
      <c r="P58" s="586"/>
      <c r="Q58" s="586">
        <v>1761</v>
      </c>
      <c r="R58" s="587" t="s">
        <v>273</v>
      </c>
      <c r="S58" s="586">
        <v>11</v>
      </c>
      <c r="T58" s="587" t="s">
        <v>273</v>
      </c>
      <c r="U58" s="567"/>
      <c r="V58" s="567"/>
    </row>
    <row r="59" spans="1:22" ht="12" customHeight="1" x14ac:dyDescent="0.2">
      <c r="A59" s="585">
        <v>2023</v>
      </c>
      <c r="B59" s="877">
        <v>2986</v>
      </c>
      <c r="C59" s="878"/>
      <c r="D59" s="879">
        <v>281</v>
      </c>
      <c r="E59" s="878"/>
      <c r="F59" s="880" t="s">
        <v>364</v>
      </c>
      <c r="G59" s="880" t="s">
        <v>364</v>
      </c>
      <c r="H59" s="881">
        <v>2420</v>
      </c>
      <c r="I59" s="878"/>
      <c r="J59" s="882">
        <v>62</v>
      </c>
      <c r="K59" s="883"/>
      <c r="L59" s="884">
        <v>170</v>
      </c>
      <c r="M59" s="878" t="s">
        <v>49</v>
      </c>
      <c r="N59" s="255" t="s">
        <v>364</v>
      </c>
      <c r="O59" s="255" t="s">
        <v>364</v>
      </c>
      <c r="P59" s="879"/>
      <c r="Q59" s="879">
        <v>991</v>
      </c>
      <c r="R59" s="878" t="s">
        <v>273</v>
      </c>
      <c r="S59" s="879">
        <v>81</v>
      </c>
      <c r="T59" s="878" t="s">
        <v>273</v>
      </c>
      <c r="U59" s="567"/>
      <c r="V59" s="567"/>
    </row>
    <row r="60" spans="1:22" ht="12" customHeight="1" x14ac:dyDescent="0.2">
      <c r="A60" s="597" t="s">
        <v>1192</v>
      </c>
      <c r="B60" s="885">
        <v>4237</v>
      </c>
      <c r="C60" s="886"/>
      <c r="D60" s="887">
        <v>111</v>
      </c>
      <c r="E60" s="886"/>
      <c r="F60" s="880" t="s">
        <v>364</v>
      </c>
      <c r="G60" s="880" t="s">
        <v>364</v>
      </c>
      <c r="H60" s="888">
        <v>789</v>
      </c>
      <c r="I60" s="886"/>
      <c r="J60" s="889">
        <v>578</v>
      </c>
      <c r="K60" s="890"/>
      <c r="L60" s="891">
        <v>176</v>
      </c>
      <c r="M60" s="878" t="s">
        <v>49</v>
      </c>
      <c r="N60" s="255" t="s">
        <v>364</v>
      </c>
      <c r="O60" s="255" t="s">
        <v>364</v>
      </c>
      <c r="P60" s="887"/>
      <c r="Q60" s="887">
        <v>2306</v>
      </c>
      <c r="R60" s="878" t="s">
        <v>273</v>
      </c>
      <c r="S60" s="887">
        <v>164</v>
      </c>
      <c r="T60" s="878" t="s">
        <v>273</v>
      </c>
      <c r="U60" s="567"/>
      <c r="V60" s="567"/>
    </row>
    <row r="61" spans="1:22" ht="36.75" customHeight="1" x14ac:dyDescent="0.2">
      <c r="A61" s="965" t="s">
        <v>432</v>
      </c>
      <c r="B61" s="966"/>
      <c r="C61" s="966"/>
      <c r="D61" s="966"/>
      <c r="E61" s="966"/>
      <c r="F61" s="966"/>
      <c r="G61" s="966"/>
      <c r="H61" s="966"/>
      <c r="I61" s="966"/>
      <c r="J61" s="966"/>
      <c r="K61" s="966"/>
      <c r="L61" s="966"/>
      <c r="M61" s="966"/>
      <c r="N61" s="966"/>
      <c r="O61" s="966"/>
      <c r="P61" s="966"/>
      <c r="Q61" s="966"/>
      <c r="R61" s="966"/>
      <c r="S61" s="966"/>
      <c r="T61" s="966"/>
      <c r="U61" s="599"/>
      <c r="V61" s="599"/>
    </row>
    <row r="62" spans="1:22" ht="11.4" customHeight="1" x14ac:dyDescent="0.2">
      <c r="A62" s="954" t="s">
        <v>767</v>
      </c>
      <c r="B62" s="954"/>
      <c r="C62" s="954"/>
      <c r="D62" s="954"/>
      <c r="E62" s="954"/>
      <c r="F62" s="954"/>
      <c r="G62" s="954"/>
      <c r="H62" s="954"/>
      <c r="I62" s="954"/>
      <c r="J62" s="954"/>
      <c r="K62" s="954"/>
      <c r="L62" s="954"/>
      <c r="M62" s="954"/>
      <c r="N62" s="954"/>
      <c r="O62" s="954"/>
      <c r="P62" s="954"/>
      <c r="Q62" s="954"/>
      <c r="R62" s="954"/>
      <c r="S62" s="954"/>
      <c r="T62" s="954"/>
      <c r="U62" s="954"/>
      <c r="V62" s="954"/>
    </row>
    <row r="63" spans="1:22" ht="10.199999999999999" x14ac:dyDescent="0.2">
      <c r="A63" s="960" t="s">
        <v>1097</v>
      </c>
      <c r="B63" s="960"/>
      <c r="C63" s="960"/>
      <c r="D63" s="960"/>
      <c r="E63" s="960"/>
      <c r="F63" s="960"/>
      <c r="G63" s="960"/>
      <c r="H63" s="960"/>
      <c r="I63" s="960"/>
      <c r="J63" s="960"/>
      <c r="K63" s="960"/>
      <c r="L63" s="960"/>
      <c r="M63" s="960"/>
      <c r="N63" s="960"/>
      <c r="O63" s="960"/>
      <c r="P63" s="960"/>
      <c r="Q63" s="960"/>
      <c r="R63" s="960"/>
      <c r="S63" s="960"/>
      <c r="T63" s="960"/>
      <c r="U63" s="960"/>
      <c r="V63" s="960"/>
    </row>
    <row r="64" spans="1:22" ht="12" customHeight="1" x14ac:dyDescent="0.2">
      <c r="A64" s="960" t="s">
        <v>272</v>
      </c>
      <c r="B64" s="960"/>
      <c r="C64" s="960"/>
      <c r="D64" s="960"/>
      <c r="E64" s="960"/>
      <c r="F64" s="960"/>
      <c r="G64" s="960"/>
      <c r="H64" s="960"/>
      <c r="I64" s="960"/>
      <c r="J64" s="960"/>
      <c r="K64" s="960"/>
      <c r="L64" s="960"/>
      <c r="M64" s="960"/>
      <c r="N64" s="960"/>
      <c r="O64" s="960"/>
      <c r="P64" s="960"/>
      <c r="Q64" s="960"/>
      <c r="R64" s="960"/>
      <c r="S64" s="960"/>
      <c r="T64" s="960"/>
      <c r="U64" s="600"/>
      <c r="V64" s="600"/>
    </row>
    <row r="65" spans="1:22" ht="12" customHeight="1" x14ac:dyDescent="0.2">
      <c r="A65" s="969" t="s">
        <v>270</v>
      </c>
      <c r="B65" s="969"/>
      <c r="C65" s="969"/>
      <c r="D65" s="969"/>
      <c r="E65" s="969"/>
      <c r="F65" s="969"/>
      <c r="G65" s="969"/>
      <c r="H65" s="969"/>
      <c r="I65" s="969"/>
      <c r="J65" s="969"/>
      <c r="K65" s="969"/>
      <c r="L65" s="969"/>
      <c r="M65" s="969"/>
      <c r="N65" s="969"/>
      <c r="O65" s="969"/>
      <c r="P65" s="969"/>
      <c r="Q65" s="969"/>
      <c r="R65" s="969"/>
      <c r="S65" s="969"/>
      <c r="T65" s="969"/>
      <c r="U65" s="556"/>
      <c r="V65" s="556"/>
    </row>
    <row r="66" spans="1:22" ht="12" customHeight="1" x14ac:dyDescent="0.2">
      <c r="A66" s="954" t="s">
        <v>430</v>
      </c>
      <c r="B66" s="954"/>
      <c r="C66" s="954"/>
      <c r="D66" s="954"/>
      <c r="E66" s="954"/>
      <c r="F66" s="954"/>
      <c r="G66" s="954"/>
      <c r="H66" s="954"/>
      <c r="I66" s="954"/>
      <c r="J66" s="954"/>
      <c r="K66" s="954"/>
      <c r="L66" s="954"/>
      <c r="M66" s="954"/>
      <c r="N66" s="954"/>
      <c r="O66" s="954"/>
      <c r="P66" s="954"/>
      <c r="Q66" s="954"/>
      <c r="R66" s="954"/>
      <c r="S66" s="954"/>
      <c r="T66" s="954"/>
      <c r="U66" s="599"/>
      <c r="V66" s="599"/>
    </row>
    <row r="67" spans="1:22" ht="12" customHeight="1" x14ac:dyDescent="0.2">
      <c r="A67" s="954"/>
      <c r="B67" s="954"/>
      <c r="C67" s="954"/>
      <c r="D67" s="954"/>
      <c r="E67" s="954"/>
      <c r="F67" s="954"/>
      <c r="G67" s="954"/>
      <c r="H67" s="954"/>
      <c r="I67" s="954"/>
      <c r="J67" s="954"/>
      <c r="K67" s="954"/>
      <c r="L67" s="954"/>
      <c r="M67" s="954"/>
      <c r="N67" s="954"/>
      <c r="O67" s="954"/>
      <c r="P67" s="954"/>
      <c r="Q67" s="954"/>
      <c r="R67" s="954"/>
      <c r="S67" s="954"/>
      <c r="T67" s="954"/>
      <c r="U67" s="599"/>
      <c r="V67" s="599"/>
    </row>
    <row r="68" spans="1:22" ht="10.95" customHeight="1" x14ac:dyDescent="0.2">
      <c r="A68" s="954" t="s">
        <v>271</v>
      </c>
      <c r="B68" s="954"/>
      <c r="C68" s="954"/>
      <c r="D68" s="954"/>
      <c r="E68" s="954"/>
      <c r="F68" s="954"/>
      <c r="G68" s="954"/>
      <c r="H68" s="954"/>
      <c r="I68" s="954"/>
      <c r="J68" s="954"/>
      <c r="K68" s="954"/>
      <c r="L68" s="954"/>
      <c r="M68" s="954"/>
      <c r="N68" s="954"/>
      <c r="O68" s="954"/>
      <c r="P68" s="954"/>
      <c r="Q68" s="954"/>
      <c r="R68" s="954"/>
      <c r="S68" s="954"/>
      <c r="T68" s="954"/>
    </row>
    <row r="69" spans="1:22" ht="12" customHeight="1" x14ac:dyDescent="0.2">
      <c r="A69" s="954"/>
      <c r="B69" s="954"/>
      <c r="C69" s="954"/>
      <c r="D69" s="954"/>
      <c r="E69" s="954"/>
      <c r="F69" s="954"/>
      <c r="G69" s="954"/>
      <c r="H69" s="954"/>
      <c r="I69" s="954"/>
      <c r="J69" s="954"/>
      <c r="K69" s="954"/>
      <c r="L69" s="954"/>
      <c r="M69" s="954"/>
      <c r="N69" s="954"/>
      <c r="O69" s="954"/>
      <c r="P69" s="954"/>
      <c r="Q69" s="954"/>
      <c r="R69" s="954"/>
      <c r="S69" s="954"/>
      <c r="T69" s="954"/>
    </row>
    <row r="70" spans="1:22" ht="12" customHeight="1" x14ac:dyDescent="0.2">
      <c r="A70" s="960" t="s">
        <v>1107</v>
      </c>
      <c r="B70" s="960"/>
      <c r="C70" s="960"/>
      <c r="D70" s="960"/>
      <c r="E70" s="960"/>
      <c r="F70" s="960"/>
      <c r="G70" s="960"/>
      <c r="H70" s="960"/>
      <c r="I70" s="960"/>
      <c r="J70" s="960"/>
      <c r="K70" s="960"/>
      <c r="L70" s="960"/>
      <c r="M70" s="960"/>
      <c r="N70" s="960"/>
      <c r="O70" s="960"/>
      <c r="P70" s="960"/>
      <c r="Q70" s="960"/>
      <c r="R70" s="960"/>
      <c r="S70" s="960"/>
      <c r="T70" s="960"/>
    </row>
    <row r="71" spans="1:22" ht="24" customHeight="1" x14ac:dyDescent="0.2">
      <c r="A71" s="960" t="s">
        <v>778</v>
      </c>
      <c r="B71" s="960"/>
      <c r="C71" s="960"/>
      <c r="D71" s="960"/>
      <c r="E71" s="960"/>
      <c r="F71" s="960"/>
      <c r="G71" s="960"/>
      <c r="H71" s="960"/>
      <c r="I71" s="960"/>
      <c r="J71" s="960"/>
      <c r="K71" s="960"/>
      <c r="L71" s="960"/>
      <c r="M71" s="960"/>
      <c r="N71" s="960"/>
      <c r="O71" s="960"/>
      <c r="P71" s="960"/>
      <c r="Q71" s="960"/>
      <c r="R71" s="960"/>
      <c r="S71" s="960"/>
      <c r="T71" s="960"/>
      <c r="U71" s="601"/>
      <c r="V71" s="601"/>
    </row>
    <row r="72" spans="1:22" ht="12" customHeight="1" x14ac:dyDescent="0.2">
      <c r="A72" s="960" t="s">
        <v>388</v>
      </c>
      <c r="B72" s="960"/>
      <c r="C72" s="960"/>
      <c r="D72" s="960"/>
      <c r="E72" s="960"/>
      <c r="F72" s="960"/>
      <c r="G72" s="960"/>
      <c r="H72" s="960"/>
      <c r="I72" s="960"/>
      <c r="J72" s="960"/>
      <c r="K72" s="960"/>
      <c r="L72" s="960"/>
      <c r="M72" s="960"/>
      <c r="N72" s="960"/>
      <c r="O72" s="960"/>
      <c r="P72" s="960"/>
      <c r="Q72" s="960"/>
      <c r="R72" s="960"/>
      <c r="S72" s="960"/>
      <c r="T72" s="960"/>
      <c r="U72" s="551"/>
      <c r="V72" s="551"/>
    </row>
    <row r="73" spans="1:22" ht="36" customHeight="1" x14ac:dyDescent="0.2">
      <c r="A73" s="954" t="s">
        <v>615</v>
      </c>
      <c r="B73" s="954"/>
      <c r="C73" s="954"/>
      <c r="D73" s="954"/>
      <c r="E73" s="954"/>
      <c r="F73" s="954"/>
      <c r="G73" s="954"/>
      <c r="H73" s="954"/>
      <c r="I73" s="954"/>
      <c r="J73" s="954"/>
      <c r="K73" s="954"/>
      <c r="L73" s="954"/>
      <c r="M73" s="954"/>
      <c r="N73" s="954"/>
      <c r="O73" s="954"/>
      <c r="P73" s="954"/>
      <c r="Q73" s="954"/>
      <c r="R73" s="954"/>
      <c r="S73" s="954"/>
      <c r="T73" s="954"/>
      <c r="U73" s="599"/>
      <c r="V73" s="599"/>
    </row>
    <row r="74" spans="1:22" s="605" customFormat="1" ht="12" customHeight="1" x14ac:dyDescent="0.2">
      <c r="A74" s="602" t="s">
        <v>440</v>
      </c>
      <c r="B74" s="603"/>
      <c r="C74" s="603"/>
      <c r="D74" s="603"/>
      <c r="E74" s="603"/>
      <c r="F74" s="603"/>
      <c r="G74" s="603"/>
      <c r="H74" s="603"/>
      <c r="I74" s="603"/>
      <c r="J74" s="603"/>
      <c r="K74" s="603"/>
      <c r="L74" s="603"/>
      <c r="M74" s="603"/>
      <c r="N74" s="603"/>
      <c r="O74" s="603"/>
      <c r="P74" s="603"/>
      <c r="Q74" s="603"/>
      <c r="R74" s="603"/>
      <c r="S74" s="603"/>
      <c r="T74" s="603"/>
      <c r="U74" s="604"/>
      <c r="V74" s="604"/>
    </row>
    <row r="75" spans="1:22" s="605" customFormat="1" ht="12" customHeight="1" x14ac:dyDescent="0.2">
      <c r="A75" s="602" t="s">
        <v>441</v>
      </c>
      <c r="B75" s="603"/>
      <c r="C75" s="603"/>
      <c r="D75" s="603"/>
      <c r="E75" s="603"/>
      <c r="F75" s="603"/>
      <c r="G75" s="603"/>
      <c r="H75" s="603"/>
      <c r="I75" s="603"/>
      <c r="J75" s="603"/>
      <c r="K75" s="603"/>
      <c r="L75" s="603"/>
      <c r="M75" s="603"/>
      <c r="N75" s="603"/>
      <c r="O75" s="603"/>
      <c r="P75" s="603"/>
      <c r="Q75" s="603"/>
      <c r="R75" s="603"/>
      <c r="S75" s="603"/>
      <c r="T75" s="603"/>
      <c r="U75" s="604"/>
      <c r="V75" s="604"/>
    </row>
    <row r="76" spans="1:22" s="605" customFormat="1" ht="10.199999999999999" x14ac:dyDescent="0.2">
      <c r="A76" s="606" t="s">
        <v>768</v>
      </c>
      <c r="B76" s="604"/>
      <c r="C76" s="604"/>
      <c r="D76" s="604"/>
      <c r="E76" s="604"/>
      <c r="F76" s="607"/>
      <c r="G76" s="607"/>
      <c r="H76" s="607"/>
      <c r="I76" s="607"/>
      <c r="J76" s="607"/>
      <c r="K76" s="604"/>
      <c r="L76" s="604"/>
      <c r="M76" s="604"/>
      <c r="N76" s="604"/>
      <c r="O76" s="604"/>
      <c r="P76" s="604"/>
      <c r="Q76" s="604"/>
      <c r="R76" s="604"/>
      <c r="S76" s="604"/>
      <c r="T76" s="604"/>
      <c r="U76" s="604"/>
      <c r="V76" s="604"/>
    </row>
    <row r="77" spans="1:22" s="605" customFormat="1" ht="11.25" customHeight="1" x14ac:dyDescent="0.2">
      <c r="A77" s="602" t="s">
        <v>609</v>
      </c>
      <c r="B77" s="604"/>
      <c r="C77" s="604"/>
      <c r="D77" s="604"/>
      <c r="E77" s="604"/>
      <c r="F77" s="607"/>
      <c r="G77" s="607"/>
      <c r="H77" s="607"/>
      <c r="I77" s="607"/>
      <c r="J77" s="604"/>
      <c r="K77" s="604"/>
      <c r="L77" s="604"/>
      <c r="M77" s="604"/>
      <c r="N77" s="604"/>
      <c r="O77" s="604"/>
      <c r="P77" s="604"/>
      <c r="Q77" s="604"/>
      <c r="R77" s="604"/>
      <c r="S77" s="604"/>
      <c r="T77" s="604"/>
      <c r="U77" s="604"/>
    </row>
    <row r="78" spans="1:22" ht="12" customHeight="1" x14ac:dyDescent="0.2">
      <c r="A78" s="833"/>
    </row>
    <row r="81" spans="1:22" s="611" customFormat="1" ht="12" customHeight="1" x14ac:dyDescent="0.2">
      <c r="A81" s="608"/>
      <c r="B81" s="609"/>
      <c r="C81" s="609"/>
      <c r="D81" s="609"/>
      <c r="E81" s="609"/>
      <c r="F81" s="610"/>
      <c r="G81" s="610"/>
      <c r="H81" s="610"/>
      <c r="I81" s="610"/>
      <c r="J81" s="610"/>
      <c r="K81" s="609"/>
      <c r="L81" s="609"/>
      <c r="M81" s="609"/>
      <c r="N81" s="609"/>
      <c r="O81" s="609"/>
      <c r="P81" s="609"/>
      <c r="Q81" s="609"/>
      <c r="R81" s="609"/>
      <c r="S81" s="609"/>
      <c r="T81" s="609"/>
      <c r="U81" s="609"/>
      <c r="V81" s="609"/>
    </row>
    <row r="90" spans="1:22" ht="12" customHeight="1" x14ac:dyDescent="0.2">
      <c r="A90" s="963" t="s">
        <v>373</v>
      </c>
      <c r="B90" s="963"/>
      <c r="C90" s="963"/>
      <c r="D90" s="963"/>
      <c r="E90" s="963"/>
      <c r="F90" s="963"/>
      <c r="G90" s="963"/>
      <c r="H90" s="963"/>
      <c r="I90" s="963"/>
      <c r="J90" s="963"/>
      <c r="K90" s="963"/>
      <c r="L90" s="963"/>
      <c r="M90" s="963"/>
      <c r="N90" s="963"/>
      <c r="O90" s="963"/>
      <c r="P90" s="963"/>
      <c r="Q90" s="963"/>
      <c r="R90" s="963"/>
      <c r="S90" s="963"/>
      <c r="T90" s="963"/>
      <c r="U90" s="612"/>
      <c r="V90" s="612"/>
    </row>
    <row r="91" spans="1:22" ht="10.199999999999999" x14ac:dyDescent="0.2">
      <c r="A91" s="613"/>
      <c r="B91" s="961" t="s">
        <v>172</v>
      </c>
      <c r="C91" s="961"/>
      <c r="D91" s="961"/>
      <c r="E91" s="961"/>
      <c r="F91" s="961"/>
      <c r="G91" s="961"/>
      <c r="H91" s="961"/>
      <c r="I91" s="961"/>
      <c r="J91" s="961"/>
      <c r="K91" s="961"/>
      <c r="L91" s="961"/>
      <c r="M91" s="961"/>
      <c r="N91" s="961"/>
      <c r="O91" s="961"/>
      <c r="P91" s="614"/>
      <c r="Q91" s="614"/>
      <c r="R91" s="614"/>
      <c r="S91" s="615"/>
      <c r="T91" s="616"/>
      <c r="U91" s="555"/>
    </row>
    <row r="92" spans="1:22" ht="11.4" x14ac:dyDescent="0.2">
      <c r="B92" s="962" t="s">
        <v>983</v>
      </c>
      <c r="C92" s="962"/>
      <c r="D92" s="962"/>
      <c r="F92" s="962" t="s">
        <v>977</v>
      </c>
      <c r="G92" s="962"/>
      <c r="H92" s="962"/>
      <c r="I92" s="962"/>
      <c r="J92" s="962"/>
      <c r="L92" s="957" t="s">
        <v>196</v>
      </c>
      <c r="M92" s="957"/>
      <c r="N92" s="957"/>
      <c r="O92" s="957"/>
      <c r="P92" s="957"/>
      <c r="Q92" s="957"/>
      <c r="R92" s="957"/>
      <c r="S92" s="957"/>
      <c r="U92" s="959"/>
      <c r="V92" s="959"/>
    </row>
    <row r="93" spans="1:22" ht="11.4" x14ac:dyDescent="0.2">
      <c r="A93" s="954" t="s">
        <v>195</v>
      </c>
      <c r="B93" s="557"/>
      <c r="C93" s="557"/>
      <c r="D93" s="557"/>
      <c r="E93" s="557"/>
      <c r="F93" s="956" t="s">
        <v>978</v>
      </c>
      <c r="G93" s="956"/>
      <c r="H93" s="956" t="s">
        <v>257</v>
      </c>
      <c r="I93" s="956"/>
      <c r="J93" s="956"/>
      <c r="K93" s="557"/>
      <c r="L93" s="561" t="s">
        <v>979</v>
      </c>
      <c r="M93" s="817"/>
      <c r="N93" s="957" t="s">
        <v>980</v>
      </c>
      <c r="O93" s="957"/>
      <c r="P93" s="558"/>
      <c r="Q93" s="957" t="s">
        <v>981</v>
      </c>
      <c r="R93" s="957"/>
      <c r="S93" s="957"/>
      <c r="T93" s="559"/>
      <c r="U93" s="559"/>
      <c r="V93" s="559"/>
    </row>
    <row r="94" spans="1:22" ht="21" customHeight="1" x14ac:dyDescent="0.2">
      <c r="A94" s="958"/>
      <c r="B94" s="560" t="s">
        <v>175</v>
      </c>
      <c r="C94" s="561"/>
      <c r="D94" s="560" t="s">
        <v>176</v>
      </c>
      <c r="E94" s="560"/>
      <c r="F94" s="561" t="s">
        <v>175</v>
      </c>
      <c r="G94" s="561" t="s">
        <v>176</v>
      </c>
      <c r="H94" s="561" t="s">
        <v>175</v>
      </c>
      <c r="I94" s="561"/>
      <c r="J94" s="561" t="s">
        <v>176</v>
      </c>
      <c r="K94" s="560"/>
      <c r="L94" s="684" t="s">
        <v>982</v>
      </c>
      <c r="M94" s="816"/>
      <c r="N94" s="560" t="s">
        <v>175</v>
      </c>
      <c r="O94" s="560" t="s">
        <v>176</v>
      </c>
      <c r="P94" s="560"/>
      <c r="Q94" s="560" t="s">
        <v>175</v>
      </c>
      <c r="R94" s="560"/>
      <c r="S94" s="560" t="s">
        <v>176</v>
      </c>
      <c r="T94" s="562"/>
      <c r="U94" s="554"/>
      <c r="V94" s="554"/>
    </row>
    <row r="95" spans="1:22" ht="12" customHeight="1" x14ac:dyDescent="0.2">
      <c r="A95" s="551" t="s">
        <v>178</v>
      </c>
      <c r="B95" s="593">
        <f>AVERAGE(B17:B21)</f>
        <v>8101.9267999999993</v>
      </c>
      <c r="C95" s="617"/>
      <c r="D95" s="593">
        <f>AVERAGE(D17:D21)</f>
        <v>1745.6732000000004</v>
      </c>
      <c r="E95" s="617"/>
      <c r="F95" s="591">
        <f>AVERAGE(F17:F21)</f>
        <v>5027</v>
      </c>
      <c r="G95" s="591">
        <f>AVERAGE(G17:G21)</f>
        <v>920.74480000000005</v>
      </c>
      <c r="H95" s="618" t="s">
        <v>88</v>
      </c>
      <c r="I95" s="619"/>
      <c r="J95" s="618" t="s">
        <v>88</v>
      </c>
      <c r="K95" s="620"/>
      <c r="L95" s="593">
        <f>AVERAGE(L17:L21)</f>
        <v>1060.8</v>
      </c>
      <c r="M95" s="593"/>
      <c r="N95" s="593">
        <f>AVERAGE(N17:N21)</f>
        <v>9797.9173999999985</v>
      </c>
      <c r="O95" s="593">
        <f>AVERAGE(O17:O21)</f>
        <v>4240.8825999999999</v>
      </c>
      <c r="P95" s="593"/>
      <c r="Q95" s="593">
        <f>AVERAGE(Q17:Q21)</f>
        <v>1445.8974000000001</v>
      </c>
      <c r="R95" s="593"/>
      <c r="S95" s="593">
        <f>AVERAGE(S17:S21)</f>
        <v>132.90259999999998</v>
      </c>
      <c r="T95" s="620"/>
      <c r="U95" s="593"/>
      <c r="V95" s="593"/>
    </row>
    <row r="96" spans="1:22" ht="12" customHeight="1" x14ac:dyDescent="0.2">
      <c r="A96" s="551" t="s">
        <v>179</v>
      </c>
      <c r="B96" s="593">
        <f>AVERAGE(B22:B26)</f>
        <v>10047.089199999999</v>
      </c>
      <c r="C96" s="617"/>
      <c r="D96" s="593">
        <f>AVERAGE(D22:D26)</f>
        <v>1760.9108000000001</v>
      </c>
      <c r="E96" s="617"/>
      <c r="F96" s="591">
        <f>AVERAGE(F22:F26)</f>
        <v>1369.2</v>
      </c>
      <c r="G96" s="591">
        <f>AVERAGE(G22:G26)</f>
        <v>389.8</v>
      </c>
      <c r="H96" s="618" t="s">
        <v>88</v>
      </c>
      <c r="I96" s="619"/>
      <c r="J96" s="618" t="s">
        <v>88</v>
      </c>
      <c r="K96" s="620"/>
      <c r="L96" s="593">
        <f>AVERAGE(L22:L26)</f>
        <v>1657.6</v>
      </c>
      <c r="M96" s="593"/>
      <c r="N96" s="593">
        <f>AVERAGE(N22:N26)</f>
        <v>8794.6448</v>
      </c>
      <c r="O96" s="593">
        <f>AVERAGE(O22:O26)</f>
        <v>1930.3552000000004</v>
      </c>
      <c r="P96" s="593"/>
      <c r="Q96" s="593">
        <f>AVERAGE(Q22:Q26)</f>
        <v>2884.2344000000003</v>
      </c>
      <c r="R96" s="593"/>
      <c r="S96" s="593">
        <f>AVERAGE(S22:S26)</f>
        <v>405.76560000000001</v>
      </c>
      <c r="T96" s="620"/>
      <c r="U96" s="593"/>
      <c r="V96" s="593"/>
    </row>
    <row r="97" spans="1:22" ht="12" customHeight="1" x14ac:dyDescent="0.2">
      <c r="A97" s="551" t="s">
        <v>237</v>
      </c>
      <c r="B97" s="593">
        <f>AVERAGE(B27:B31)</f>
        <v>3843.9000951124749</v>
      </c>
      <c r="C97" s="617" t="str">
        <f>C31</f>
        <v>i/</v>
      </c>
      <c r="D97" s="593">
        <f>AVERAGE(D27:D31)</f>
        <v>382.87536199771318</v>
      </c>
      <c r="E97" s="617" t="str">
        <f>E31</f>
        <v>i/</v>
      </c>
      <c r="F97" s="591">
        <f>AVERAGE(F27:F31)</f>
        <v>586.20000000000005</v>
      </c>
      <c r="G97" s="591">
        <f>AVERAGE(G27:G31)</f>
        <v>78</v>
      </c>
      <c r="H97" s="618" t="s">
        <v>88</v>
      </c>
      <c r="I97" s="619"/>
      <c r="J97" s="618" t="s">
        <v>88</v>
      </c>
      <c r="K97" s="620"/>
      <c r="L97" s="593">
        <f>AVERAGE(L27:L31)</f>
        <v>2812.6239999999998</v>
      </c>
      <c r="M97" s="593"/>
      <c r="N97" s="593">
        <f>AVERAGE(N27:N31)</f>
        <v>410.35060000000004</v>
      </c>
      <c r="O97" s="593">
        <f>AVERAGE(O27:O31)</f>
        <v>164.64940000000001</v>
      </c>
      <c r="P97" s="593"/>
      <c r="Q97" s="593">
        <f>AVERAGE(Q27:Q31)</f>
        <v>3440.5017999999995</v>
      </c>
      <c r="R97" s="593"/>
      <c r="S97" s="593">
        <f>AVERAGE(S27:S31)</f>
        <v>464.89819999999997</v>
      </c>
      <c r="T97" s="620"/>
      <c r="U97" s="593"/>
      <c r="V97" s="593"/>
    </row>
    <row r="98" spans="1:22" ht="12" customHeight="1" x14ac:dyDescent="0.2">
      <c r="A98" s="551" t="s">
        <v>375</v>
      </c>
      <c r="B98" s="593">
        <f>AVERAGE(B32:B36)</f>
        <v>16061.489167732234</v>
      </c>
      <c r="C98" s="617" t="str">
        <f>C32</f>
        <v>i/</v>
      </c>
      <c r="D98" s="593">
        <f>AVERAGE(D32:D36)</f>
        <v>2477.7872322677654</v>
      </c>
      <c r="E98" s="617" t="str">
        <f>E32</f>
        <v>i/</v>
      </c>
      <c r="F98" s="591">
        <f>AVERAGE(F32:F36)</f>
        <v>940</v>
      </c>
      <c r="G98" s="591">
        <f>AVERAGE(G32:G36)</f>
        <v>1031.8</v>
      </c>
      <c r="H98" s="618" t="s">
        <v>88</v>
      </c>
      <c r="I98" s="619"/>
      <c r="J98" s="618" t="s">
        <v>88</v>
      </c>
      <c r="K98" s="620"/>
      <c r="L98" s="593">
        <f>AVERAGE(L32:L36)</f>
        <v>7768.4</v>
      </c>
      <c r="M98" s="593"/>
      <c r="N98" s="593">
        <f>AVERAGE(N32:N36)</f>
        <v>242.17</v>
      </c>
      <c r="O98" s="593">
        <f>AVERAGE(O32:O36)</f>
        <v>159.82999999999998</v>
      </c>
      <c r="P98" s="593"/>
      <c r="Q98" s="593">
        <f>AVERAGE(Q32:Q36)</f>
        <v>4393.4156000000003</v>
      </c>
      <c r="R98" s="593"/>
      <c r="S98" s="593">
        <f>AVERAGE(S32:S36)</f>
        <v>503.18439999999998</v>
      </c>
      <c r="T98" s="620"/>
      <c r="U98" s="593"/>
      <c r="V98" s="593"/>
    </row>
    <row r="99" spans="1:22" ht="12" customHeight="1" x14ac:dyDescent="0.2">
      <c r="A99" s="551" t="s">
        <v>424</v>
      </c>
      <c r="B99" s="593">
        <f>AVERAGE(B37:B41)</f>
        <v>19011.8</v>
      </c>
      <c r="C99" s="617"/>
      <c r="D99" s="593">
        <f>AVERAGE(D37:D41)</f>
        <v>1258.4000000000001</v>
      </c>
      <c r="E99" s="617"/>
      <c r="F99" s="593">
        <f t="shared" ref="F99:S99" si="0">AVERAGE(F37:F41)</f>
        <v>4318.2</v>
      </c>
      <c r="G99" s="593">
        <f t="shared" si="0"/>
        <v>3069.8</v>
      </c>
      <c r="H99" s="593">
        <f t="shared" si="0"/>
        <v>8527</v>
      </c>
      <c r="I99" s="593"/>
      <c r="J99" s="593">
        <f t="shared" si="0"/>
        <v>995.8</v>
      </c>
      <c r="K99" s="620"/>
      <c r="L99" s="593">
        <f t="shared" si="0"/>
        <v>19498.8</v>
      </c>
      <c r="M99" s="617" t="str">
        <f>M37</f>
        <v>j/</v>
      </c>
      <c r="N99" s="593">
        <f t="shared" si="0"/>
        <v>438.97399999999999</v>
      </c>
      <c r="O99" s="593">
        <f t="shared" si="0"/>
        <v>77.599999999999994</v>
      </c>
      <c r="P99" s="617" t="str">
        <f>P37</f>
        <v>h/</v>
      </c>
      <c r="Q99" s="593">
        <f t="shared" si="0"/>
        <v>4369.66</v>
      </c>
      <c r="R99" s="617" t="str">
        <f>R41</f>
        <v>k/</v>
      </c>
      <c r="S99" s="593">
        <f t="shared" si="0"/>
        <v>254.94</v>
      </c>
      <c r="T99" s="617" t="str">
        <f>T41</f>
        <v>k/</v>
      </c>
      <c r="U99" s="593"/>
      <c r="V99" s="593"/>
    </row>
    <row r="100" spans="1:22" ht="12" customHeight="1" x14ac:dyDescent="0.2">
      <c r="A100" s="551" t="s">
        <v>719</v>
      </c>
      <c r="B100" s="593">
        <f>AVERAGE(B42:B46)</f>
        <v>11003.627240963229</v>
      </c>
      <c r="C100" s="617"/>
      <c r="D100" s="593">
        <f>AVERAGE(D42:D46)</f>
        <v>581.37275903677062</v>
      </c>
      <c r="E100" s="617"/>
      <c r="F100" s="593">
        <f t="shared" ref="F100:H100" si="1">AVERAGE(F42:F46)</f>
        <v>3100</v>
      </c>
      <c r="G100" s="593">
        <f t="shared" si="1"/>
        <v>2631.3333333333335</v>
      </c>
      <c r="H100" s="593">
        <f t="shared" si="1"/>
        <v>5594.6</v>
      </c>
      <c r="I100" s="619"/>
      <c r="J100" s="593">
        <f>AVERAGE(J42:J46)</f>
        <v>164.2</v>
      </c>
      <c r="K100" s="620"/>
      <c r="L100" s="593">
        <f>AVERAGE(L42:L46)</f>
        <v>7606.2</v>
      </c>
      <c r="M100" s="617" t="str">
        <f>M38</f>
        <v>j/</v>
      </c>
      <c r="N100" s="593">
        <f t="shared" ref="N100:O100" si="2">AVERAGE(N42:N46)</f>
        <v>75.333333333333329</v>
      </c>
      <c r="O100" s="593">
        <f t="shared" si="2"/>
        <v>7.333333333333333</v>
      </c>
      <c r="P100" s="593"/>
      <c r="Q100" s="593">
        <f t="shared" ref="Q100:S100" si="3">AVERAGE(Q42:Q46)</f>
        <v>1659.8</v>
      </c>
      <c r="R100" s="617" t="str">
        <f>R42</f>
        <v>k/</v>
      </c>
      <c r="S100" s="593">
        <f t="shared" si="3"/>
        <v>30.4</v>
      </c>
      <c r="T100" s="617" t="str">
        <f>T42</f>
        <v>k/</v>
      </c>
      <c r="U100" s="593"/>
      <c r="V100" s="593"/>
    </row>
    <row r="101" spans="1:22" ht="12" customHeight="1" x14ac:dyDescent="0.2">
      <c r="A101" s="551">
        <v>2011</v>
      </c>
      <c r="B101" s="593">
        <f t="shared" ref="B101:B112" si="4">B47</f>
        <v>7129</v>
      </c>
      <c r="C101" s="617"/>
      <c r="D101" s="593">
        <f t="shared" ref="D101:D112" si="5">D47</f>
        <v>1161</v>
      </c>
      <c r="E101" s="617"/>
      <c r="F101" s="591" t="str">
        <f t="shared" ref="F101:H112" si="6">F47</f>
        <v>l/</v>
      </c>
      <c r="G101" s="591" t="str">
        <f t="shared" si="6"/>
        <v>l/</v>
      </c>
      <c r="H101" s="621">
        <f t="shared" si="6"/>
        <v>637</v>
      </c>
      <c r="I101" s="591"/>
      <c r="J101" s="593">
        <f t="shared" ref="J101:J112" si="7">J47</f>
        <v>187</v>
      </c>
      <c r="K101" s="593"/>
      <c r="L101" s="593">
        <f t="shared" ref="L101:O112" si="8">L47</f>
        <v>5547</v>
      </c>
      <c r="M101" s="617" t="str">
        <f t="shared" si="8"/>
        <v>j/</v>
      </c>
      <c r="N101" s="593" t="str">
        <f t="shared" si="8"/>
        <v>l/</v>
      </c>
      <c r="O101" s="593" t="str">
        <f t="shared" si="8"/>
        <v>l/</v>
      </c>
      <c r="P101" s="593"/>
      <c r="Q101" s="593">
        <f t="shared" ref="Q101:T112" si="9">Q47</f>
        <v>1831</v>
      </c>
      <c r="R101" s="617" t="str">
        <f t="shared" si="9"/>
        <v>k/</v>
      </c>
      <c r="S101" s="593">
        <f t="shared" si="9"/>
        <v>138</v>
      </c>
      <c r="T101" s="617" t="str">
        <f t="shared" si="9"/>
        <v>k/</v>
      </c>
      <c r="U101" s="593"/>
      <c r="V101" s="593"/>
    </row>
    <row r="102" spans="1:22" ht="12" customHeight="1" x14ac:dyDescent="0.2">
      <c r="A102" s="551">
        <v>2012</v>
      </c>
      <c r="B102" s="593">
        <f t="shared" si="4"/>
        <v>5153</v>
      </c>
      <c r="C102" s="617"/>
      <c r="D102" s="593">
        <f t="shared" si="5"/>
        <v>909</v>
      </c>
      <c r="E102" s="617"/>
      <c r="F102" s="591" t="str">
        <f t="shared" si="6"/>
        <v>m/</v>
      </c>
      <c r="G102" s="591" t="str">
        <f t="shared" si="6"/>
        <v>m/</v>
      </c>
      <c r="H102" s="621">
        <f t="shared" si="6"/>
        <v>2527</v>
      </c>
      <c r="I102" s="591"/>
      <c r="J102" s="593">
        <f t="shared" si="7"/>
        <v>144</v>
      </c>
      <c r="K102" s="593"/>
      <c r="L102" s="593">
        <f t="shared" si="8"/>
        <v>18694</v>
      </c>
      <c r="M102" s="617" t="str">
        <f t="shared" si="8"/>
        <v>j/</v>
      </c>
      <c r="N102" s="593" t="str">
        <f t="shared" si="8"/>
        <v>m/</v>
      </c>
      <c r="O102" s="593" t="str">
        <f t="shared" si="8"/>
        <v>m/</v>
      </c>
      <c r="P102" s="593"/>
      <c r="Q102" s="593">
        <f t="shared" si="9"/>
        <v>3510</v>
      </c>
      <c r="R102" s="617" t="str">
        <f t="shared" si="9"/>
        <v>k/</v>
      </c>
      <c r="S102" s="593">
        <f t="shared" si="9"/>
        <v>228</v>
      </c>
      <c r="T102" s="617" t="str">
        <f t="shared" si="9"/>
        <v>k/</v>
      </c>
      <c r="U102" s="593"/>
      <c r="V102" s="593"/>
    </row>
    <row r="103" spans="1:22" ht="12" customHeight="1" x14ac:dyDescent="0.2">
      <c r="A103" s="585">
        <v>2013</v>
      </c>
      <c r="B103" s="593">
        <f t="shared" si="4"/>
        <v>8365</v>
      </c>
      <c r="C103" s="617"/>
      <c r="D103" s="593">
        <f t="shared" si="5"/>
        <v>644</v>
      </c>
      <c r="E103" s="617"/>
      <c r="F103" s="591" t="str">
        <f t="shared" si="6"/>
        <v>m/</v>
      </c>
      <c r="G103" s="591" t="str">
        <f t="shared" si="6"/>
        <v>m/</v>
      </c>
      <c r="H103" s="621">
        <f t="shared" si="6"/>
        <v>5622</v>
      </c>
      <c r="I103" s="587" t="str">
        <f>I49</f>
        <v>n/</v>
      </c>
      <c r="J103" s="593">
        <f t="shared" si="7"/>
        <v>462</v>
      </c>
      <c r="K103" s="593"/>
      <c r="L103" s="593">
        <f t="shared" si="8"/>
        <v>18507</v>
      </c>
      <c r="M103" s="617" t="str">
        <f t="shared" si="8"/>
        <v>j/</v>
      </c>
      <c r="N103" s="593" t="str">
        <f t="shared" si="8"/>
        <v>m/</v>
      </c>
      <c r="O103" s="593" t="str">
        <f t="shared" si="8"/>
        <v>m/</v>
      </c>
      <c r="P103" s="593"/>
      <c r="Q103" s="593">
        <f t="shared" si="9"/>
        <v>4247</v>
      </c>
      <c r="R103" s="617" t="str">
        <f t="shared" si="9"/>
        <v>k/</v>
      </c>
      <c r="S103" s="593">
        <f t="shared" si="9"/>
        <v>44</v>
      </c>
      <c r="T103" s="617" t="str">
        <f t="shared" si="9"/>
        <v>k/</v>
      </c>
      <c r="U103" s="593"/>
      <c r="V103" s="593"/>
    </row>
    <row r="104" spans="1:22" ht="12" customHeight="1" x14ac:dyDescent="0.2">
      <c r="A104" s="585">
        <v>2014</v>
      </c>
      <c r="B104" s="593">
        <f t="shared" si="4"/>
        <v>11792</v>
      </c>
      <c r="C104" s="617"/>
      <c r="D104" s="593">
        <f t="shared" si="5"/>
        <v>1453</v>
      </c>
      <c r="E104" s="617"/>
      <c r="F104" s="591" t="str">
        <f t="shared" si="6"/>
        <v>m/</v>
      </c>
      <c r="G104" s="591" t="str">
        <f t="shared" si="6"/>
        <v>m/</v>
      </c>
      <c r="H104" s="621">
        <f t="shared" si="6"/>
        <v>2688</v>
      </c>
      <c r="I104" s="587"/>
      <c r="J104" s="593">
        <f t="shared" si="7"/>
        <v>327</v>
      </c>
      <c r="K104" s="593"/>
      <c r="L104" s="593">
        <f t="shared" si="8"/>
        <v>7127</v>
      </c>
      <c r="M104" s="617" t="str">
        <f t="shared" si="8"/>
        <v>j/</v>
      </c>
      <c r="N104" s="593" t="str">
        <f t="shared" si="8"/>
        <v>m/</v>
      </c>
      <c r="O104" s="593" t="str">
        <f t="shared" si="8"/>
        <v>m/</v>
      </c>
      <c r="P104" s="593"/>
      <c r="Q104" s="593">
        <f t="shared" si="9"/>
        <v>2599</v>
      </c>
      <c r="R104" s="617" t="str">
        <f t="shared" si="9"/>
        <v>k/</v>
      </c>
      <c r="S104" s="593">
        <f t="shared" si="9"/>
        <v>177</v>
      </c>
      <c r="T104" s="617" t="str">
        <f t="shared" si="9"/>
        <v>k/</v>
      </c>
      <c r="U104" s="593"/>
      <c r="V104" s="593"/>
    </row>
    <row r="105" spans="1:22" ht="12" customHeight="1" x14ac:dyDescent="0.2">
      <c r="A105" s="585">
        <v>2015</v>
      </c>
      <c r="B105" s="593">
        <f t="shared" si="4"/>
        <v>9306</v>
      </c>
      <c r="C105" s="617"/>
      <c r="D105" s="593">
        <f t="shared" si="5"/>
        <v>134</v>
      </c>
      <c r="E105" s="617"/>
      <c r="F105" s="591" t="str">
        <f t="shared" si="6"/>
        <v>m/</v>
      </c>
      <c r="G105" s="591" t="str">
        <f t="shared" si="6"/>
        <v>m/</v>
      </c>
      <c r="H105" s="621">
        <f t="shared" si="6"/>
        <v>3382</v>
      </c>
      <c r="I105" s="587"/>
      <c r="J105" s="593">
        <f t="shared" si="7"/>
        <v>57</v>
      </c>
      <c r="K105" s="593"/>
      <c r="L105" s="593">
        <f t="shared" si="8"/>
        <v>1039</v>
      </c>
      <c r="M105" s="617" t="str">
        <f t="shared" si="8"/>
        <v>j/</v>
      </c>
      <c r="N105" s="593" t="str">
        <f t="shared" si="8"/>
        <v>m/</v>
      </c>
      <c r="O105" s="593" t="str">
        <f t="shared" si="8"/>
        <v>m/</v>
      </c>
      <c r="P105" s="593"/>
      <c r="Q105" s="593">
        <f t="shared" si="9"/>
        <v>3333</v>
      </c>
      <c r="R105" s="617" t="str">
        <f t="shared" si="9"/>
        <v>k/</v>
      </c>
      <c r="S105" s="593">
        <f t="shared" si="9"/>
        <v>53</v>
      </c>
      <c r="T105" s="617" t="str">
        <f t="shared" si="9"/>
        <v>k/</v>
      </c>
      <c r="U105" s="593"/>
      <c r="V105" s="593"/>
    </row>
    <row r="106" spans="1:22" ht="12" customHeight="1" x14ac:dyDescent="0.2">
      <c r="A106" s="585">
        <v>2016</v>
      </c>
      <c r="B106" s="593">
        <f t="shared" si="4"/>
        <v>4708</v>
      </c>
      <c r="C106" s="617"/>
      <c r="D106" s="593">
        <f t="shared" si="5"/>
        <v>949</v>
      </c>
      <c r="E106" s="617"/>
      <c r="F106" s="591" t="str">
        <f t="shared" si="6"/>
        <v>m/</v>
      </c>
      <c r="G106" s="591" t="str">
        <f t="shared" si="6"/>
        <v>m/</v>
      </c>
      <c r="H106" s="621">
        <f t="shared" si="6"/>
        <v>924</v>
      </c>
      <c r="I106" s="587"/>
      <c r="J106" s="593">
        <f t="shared" si="7"/>
        <v>622</v>
      </c>
      <c r="K106" s="593"/>
      <c r="L106" s="593">
        <f t="shared" si="8"/>
        <v>6458</v>
      </c>
      <c r="M106" s="617" t="str">
        <f t="shared" si="8"/>
        <v>j/</v>
      </c>
      <c r="N106" s="593" t="str">
        <f t="shared" si="8"/>
        <v>m/</v>
      </c>
      <c r="O106" s="593" t="str">
        <f t="shared" si="8"/>
        <v>m/</v>
      </c>
      <c r="P106" s="593"/>
      <c r="Q106" s="593">
        <f t="shared" si="9"/>
        <v>1595</v>
      </c>
      <c r="R106" s="617" t="str">
        <f t="shared" si="9"/>
        <v>k/</v>
      </c>
      <c r="S106" s="593">
        <f t="shared" si="9"/>
        <v>55</v>
      </c>
      <c r="T106" s="617" t="str">
        <f t="shared" si="9"/>
        <v>k/</v>
      </c>
      <c r="U106" s="593"/>
      <c r="V106" s="593"/>
    </row>
    <row r="107" spans="1:22" ht="12" customHeight="1" x14ac:dyDescent="0.2">
      <c r="A107" s="585">
        <v>2017</v>
      </c>
      <c r="B107" s="593">
        <f t="shared" si="4"/>
        <v>4466</v>
      </c>
      <c r="C107" s="617"/>
      <c r="D107" s="593">
        <f t="shared" si="5"/>
        <v>389</v>
      </c>
      <c r="E107" s="617"/>
      <c r="F107" s="591" t="str">
        <f t="shared" si="6"/>
        <v>m/</v>
      </c>
      <c r="G107" s="591" t="str">
        <f t="shared" si="6"/>
        <v>m/</v>
      </c>
      <c r="H107" s="621">
        <f t="shared" si="6"/>
        <v>490</v>
      </c>
      <c r="I107" s="587"/>
      <c r="J107" s="593">
        <f t="shared" si="7"/>
        <v>485</v>
      </c>
      <c r="K107" s="593"/>
      <c r="L107" s="593">
        <f t="shared" si="8"/>
        <v>1055</v>
      </c>
      <c r="M107" s="617" t="str">
        <f t="shared" si="8"/>
        <v>j/</v>
      </c>
      <c r="N107" s="593" t="str">
        <f t="shared" si="8"/>
        <v>m/</v>
      </c>
      <c r="O107" s="593" t="str">
        <f t="shared" si="8"/>
        <v>m/</v>
      </c>
      <c r="P107" s="593"/>
      <c r="Q107" s="593">
        <f t="shared" si="9"/>
        <v>266</v>
      </c>
      <c r="R107" s="617" t="str">
        <f t="shared" si="9"/>
        <v>k/</v>
      </c>
      <c r="S107" s="593">
        <f t="shared" si="9"/>
        <v>314</v>
      </c>
      <c r="T107" s="617" t="str">
        <f t="shared" si="9"/>
        <v>k/</v>
      </c>
      <c r="U107" s="593"/>
      <c r="V107" s="593"/>
    </row>
    <row r="108" spans="1:22" ht="12" customHeight="1" x14ac:dyDescent="0.2">
      <c r="A108" s="585">
        <v>2018</v>
      </c>
      <c r="B108" s="593">
        <f t="shared" si="4"/>
        <v>2023</v>
      </c>
      <c r="C108" s="617"/>
      <c r="D108" s="593">
        <f t="shared" si="5"/>
        <v>3189</v>
      </c>
      <c r="E108" s="617"/>
      <c r="F108" s="591" t="str">
        <f t="shared" si="6"/>
        <v>m/</v>
      </c>
      <c r="G108" s="591" t="str">
        <f t="shared" si="6"/>
        <v>m/</v>
      </c>
      <c r="H108" s="621">
        <f t="shared" si="6"/>
        <v>1884</v>
      </c>
      <c r="I108" s="587"/>
      <c r="J108" s="593">
        <f t="shared" si="7"/>
        <v>754</v>
      </c>
      <c r="K108" s="593"/>
      <c r="L108" s="593">
        <f t="shared" si="8"/>
        <v>2806</v>
      </c>
      <c r="M108" s="617" t="str">
        <f t="shared" si="8"/>
        <v>j/</v>
      </c>
      <c r="N108" s="593" t="str">
        <f t="shared" si="8"/>
        <v>m/</v>
      </c>
      <c r="O108" s="593" t="str">
        <f t="shared" si="8"/>
        <v>m/</v>
      </c>
      <c r="P108" s="593"/>
      <c r="Q108" s="593">
        <f t="shared" si="9"/>
        <v>1870</v>
      </c>
      <c r="R108" s="617" t="str">
        <f t="shared" si="9"/>
        <v>k/</v>
      </c>
      <c r="S108" s="593">
        <f t="shared" si="9"/>
        <v>240</v>
      </c>
      <c r="T108" s="617" t="str">
        <f t="shared" si="9"/>
        <v>k/</v>
      </c>
      <c r="U108" s="593"/>
      <c r="V108" s="593"/>
    </row>
    <row r="109" spans="1:22" ht="12" customHeight="1" x14ac:dyDescent="0.2">
      <c r="A109" s="585">
        <v>2019</v>
      </c>
      <c r="B109" s="593">
        <f t="shared" si="4"/>
        <v>9965</v>
      </c>
      <c r="C109" s="617"/>
      <c r="D109" s="593">
        <f t="shared" si="5"/>
        <v>1550</v>
      </c>
      <c r="E109" s="617"/>
      <c r="F109" s="591" t="str">
        <f t="shared" si="6"/>
        <v>m/</v>
      </c>
      <c r="G109" s="591" t="str">
        <f t="shared" si="6"/>
        <v>m/</v>
      </c>
      <c r="H109" s="621">
        <f t="shared" si="6"/>
        <v>7570</v>
      </c>
      <c r="I109" s="587"/>
      <c r="J109" s="593">
        <f t="shared" si="7"/>
        <v>559</v>
      </c>
      <c r="K109" s="617"/>
      <c r="L109" s="593">
        <f t="shared" si="8"/>
        <v>16145</v>
      </c>
      <c r="M109" s="617" t="str">
        <f t="shared" si="8"/>
        <v>j/</v>
      </c>
      <c r="N109" s="593" t="str">
        <f t="shared" si="8"/>
        <v>m/</v>
      </c>
      <c r="O109" s="593" t="str">
        <f t="shared" si="8"/>
        <v>m/</v>
      </c>
      <c r="P109" s="593"/>
      <c r="Q109" s="593">
        <f t="shared" si="9"/>
        <v>3554</v>
      </c>
      <c r="R109" s="617" t="str">
        <f t="shared" si="9"/>
        <v>k/</v>
      </c>
      <c r="S109" s="593">
        <f t="shared" si="9"/>
        <v>313</v>
      </c>
      <c r="T109" s="617" t="str">
        <f t="shared" si="9"/>
        <v>k/</v>
      </c>
      <c r="U109" s="593"/>
      <c r="V109" s="593"/>
    </row>
    <row r="110" spans="1:22" ht="12" customHeight="1" x14ac:dyDescent="0.2">
      <c r="A110" s="585">
        <v>2020</v>
      </c>
      <c r="B110" s="593">
        <f t="shared" si="4"/>
        <v>5109</v>
      </c>
      <c r="C110" s="617"/>
      <c r="D110" s="593">
        <f t="shared" si="5"/>
        <v>113</v>
      </c>
      <c r="E110" s="617"/>
      <c r="F110" s="591" t="str">
        <f t="shared" si="6"/>
        <v>m/</v>
      </c>
      <c r="G110" s="591" t="str">
        <f t="shared" si="6"/>
        <v>m/</v>
      </c>
      <c r="H110" s="621">
        <f t="shared" si="6"/>
        <v>6743</v>
      </c>
      <c r="I110" s="587"/>
      <c r="J110" s="593">
        <f t="shared" si="7"/>
        <v>686</v>
      </c>
      <c r="K110" s="617"/>
      <c r="L110" s="593">
        <f t="shared" si="8"/>
        <v>1675</v>
      </c>
      <c r="M110" s="617" t="str">
        <f t="shared" si="8"/>
        <v>j/</v>
      </c>
      <c r="N110" s="593" t="str">
        <f t="shared" si="8"/>
        <v>m/</v>
      </c>
      <c r="O110" s="593" t="str">
        <f t="shared" si="8"/>
        <v>m/</v>
      </c>
      <c r="P110" s="593"/>
      <c r="Q110" s="593">
        <f t="shared" si="9"/>
        <v>1444</v>
      </c>
      <c r="R110" s="617" t="str">
        <f t="shared" si="9"/>
        <v>k/</v>
      </c>
      <c r="S110" s="593">
        <f t="shared" si="9"/>
        <v>110</v>
      </c>
      <c r="T110" s="617" t="str">
        <f t="shared" si="9"/>
        <v>k/</v>
      </c>
      <c r="U110" s="593"/>
      <c r="V110" s="593"/>
    </row>
    <row r="111" spans="1:22" ht="12" customHeight="1" x14ac:dyDescent="0.2">
      <c r="A111" s="585">
        <v>2021</v>
      </c>
      <c r="B111" s="593">
        <f t="shared" si="4"/>
        <v>3626</v>
      </c>
      <c r="C111" s="617"/>
      <c r="D111" s="593">
        <f t="shared" si="5"/>
        <v>267</v>
      </c>
      <c r="E111" s="617"/>
      <c r="F111" s="591" t="str">
        <f t="shared" si="6"/>
        <v>m/</v>
      </c>
      <c r="G111" s="591" t="str">
        <f t="shared" si="6"/>
        <v>m/</v>
      </c>
      <c r="H111" s="621">
        <f t="shared" si="6"/>
        <v>10239</v>
      </c>
      <c r="I111" s="587"/>
      <c r="J111" s="593">
        <f t="shared" si="7"/>
        <v>277</v>
      </c>
      <c r="K111" s="617"/>
      <c r="L111" s="593">
        <f t="shared" si="8"/>
        <v>5210</v>
      </c>
      <c r="M111" s="617" t="str">
        <f t="shared" si="8"/>
        <v>j/</v>
      </c>
      <c r="N111" s="593" t="str">
        <f t="shared" si="8"/>
        <v>m/</v>
      </c>
      <c r="O111" s="593" t="str">
        <f t="shared" si="8"/>
        <v>m/</v>
      </c>
      <c r="P111" s="593"/>
      <c r="Q111" s="593">
        <f t="shared" si="9"/>
        <v>2596</v>
      </c>
      <c r="R111" s="617" t="str">
        <f t="shared" si="9"/>
        <v>k/</v>
      </c>
      <c r="S111" s="593">
        <f t="shared" si="9"/>
        <v>47</v>
      </c>
      <c r="T111" s="617" t="str">
        <f t="shared" si="9"/>
        <v>k/</v>
      </c>
      <c r="U111" s="593"/>
      <c r="V111" s="593"/>
    </row>
    <row r="112" spans="1:22" ht="12" customHeight="1" x14ac:dyDescent="0.2">
      <c r="A112" s="585">
        <v>2022</v>
      </c>
      <c r="B112" s="593">
        <f t="shared" si="4"/>
        <v>7035</v>
      </c>
      <c r="C112" s="617"/>
      <c r="D112" s="593">
        <f t="shared" si="5"/>
        <v>228</v>
      </c>
      <c r="E112" s="617"/>
      <c r="F112" s="591" t="str">
        <f t="shared" si="6"/>
        <v>m/</v>
      </c>
      <c r="G112" s="591" t="str">
        <f t="shared" si="6"/>
        <v>m/</v>
      </c>
      <c r="H112" s="621">
        <f t="shared" si="6"/>
        <v>5561</v>
      </c>
      <c r="I112" s="587"/>
      <c r="J112" s="593">
        <f t="shared" si="7"/>
        <v>477</v>
      </c>
      <c r="K112" s="617"/>
      <c r="L112" s="593">
        <f t="shared" si="8"/>
        <v>5010</v>
      </c>
      <c r="M112" s="617" t="str">
        <f t="shared" si="8"/>
        <v>j/</v>
      </c>
      <c r="N112" s="593" t="str">
        <f t="shared" si="8"/>
        <v>m/</v>
      </c>
      <c r="O112" s="593" t="str">
        <f t="shared" si="8"/>
        <v>m/</v>
      </c>
      <c r="P112" s="593"/>
      <c r="Q112" s="593">
        <f t="shared" si="9"/>
        <v>1761</v>
      </c>
      <c r="R112" s="617" t="str">
        <f t="shared" si="9"/>
        <v>k/</v>
      </c>
      <c r="S112" s="593">
        <f t="shared" si="9"/>
        <v>11</v>
      </c>
      <c r="T112" s="617" t="str">
        <f t="shared" si="9"/>
        <v>k/</v>
      </c>
      <c r="U112" s="593"/>
      <c r="V112" s="593"/>
    </row>
    <row r="113" spans="1:22" ht="12" customHeight="1" x14ac:dyDescent="0.2">
      <c r="A113" s="585">
        <v>2023</v>
      </c>
      <c r="B113" s="593">
        <f t="shared" ref="B113:B114" si="10">B59</f>
        <v>2986</v>
      </c>
      <c r="C113" s="617"/>
      <c r="D113" s="593">
        <f t="shared" ref="D113:D114" si="11">D59</f>
        <v>281</v>
      </c>
      <c r="E113" s="617"/>
      <c r="F113" s="591" t="str">
        <f t="shared" ref="F113:H114" si="12">F59</f>
        <v>m/</v>
      </c>
      <c r="G113" s="591" t="str">
        <f t="shared" si="12"/>
        <v>m/</v>
      </c>
      <c r="H113" s="621">
        <f t="shared" si="12"/>
        <v>2420</v>
      </c>
      <c r="I113" s="587"/>
      <c r="J113" s="593">
        <f t="shared" ref="J113:J114" si="13">J59</f>
        <v>62</v>
      </c>
      <c r="K113" s="617"/>
      <c r="L113" s="593">
        <f t="shared" ref="L113:O114" si="14">L59</f>
        <v>170</v>
      </c>
      <c r="M113" s="617" t="str">
        <f t="shared" si="14"/>
        <v>j/</v>
      </c>
      <c r="N113" s="593" t="str">
        <f t="shared" si="14"/>
        <v>m/</v>
      </c>
      <c r="O113" s="593" t="str">
        <f t="shared" si="14"/>
        <v>m/</v>
      </c>
      <c r="P113" s="593"/>
      <c r="Q113" s="593">
        <f t="shared" ref="Q113:T114" si="15">Q59</f>
        <v>991</v>
      </c>
      <c r="R113" s="617" t="str">
        <f t="shared" si="15"/>
        <v>k/</v>
      </c>
      <c r="S113" s="593">
        <f t="shared" si="15"/>
        <v>81</v>
      </c>
      <c r="T113" s="617" t="str">
        <f t="shared" si="15"/>
        <v>k/</v>
      </c>
      <c r="U113" s="593"/>
      <c r="V113" s="593"/>
    </row>
    <row r="114" spans="1:22" ht="12" customHeight="1" x14ac:dyDescent="0.2">
      <c r="A114" s="597" t="s">
        <v>1192</v>
      </c>
      <c r="B114" s="622">
        <f t="shared" si="10"/>
        <v>4237</v>
      </c>
      <c r="C114" s="623"/>
      <c r="D114" s="622">
        <f t="shared" si="11"/>
        <v>111</v>
      </c>
      <c r="E114" s="623"/>
      <c r="F114" s="624" t="str">
        <f t="shared" si="12"/>
        <v>m/</v>
      </c>
      <c r="G114" s="624" t="str">
        <f t="shared" si="12"/>
        <v>m/</v>
      </c>
      <c r="H114" s="625">
        <f t="shared" si="12"/>
        <v>789</v>
      </c>
      <c r="I114" s="598"/>
      <c r="J114" s="622">
        <f t="shared" si="13"/>
        <v>578</v>
      </c>
      <c r="K114" s="623"/>
      <c r="L114" s="622">
        <f t="shared" si="14"/>
        <v>176</v>
      </c>
      <c r="M114" s="623" t="str">
        <f t="shared" si="14"/>
        <v>j/</v>
      </c>
      <c r="N114" s="622" t="str">
        <f t="shared" si="14"/>
        <v>m/</v>
      </c>
      <c r="O114" s="622" t="str">
        <f t="shared" si="14"/>
        <v>m/</v>
      </c>
      <c r="P114" s="622"/>
      <c r="Q114" s="622">
        <f t="shared" si="15"/>
        <v>2306</v>
      </c>
      <c r="R114" s="623" t="str">
        <f t="shared" si="15"/>
        <v>k/</v>
      </c>
      <c r="S114" s="622">
        <f t="shared" si="15"/>
        <v>164</v>
      </c>
      <c r="T114" s="623" t="str">
        <f t="shared" si="15"/>
        <v>k/</v>
      </c>
      <c r="U114" s="593"/>
      <c r="V114" s="593"/>
    </row>
    <row r="115" spans="1:22" ht="35.25" customHeight="1" x14ac:dyDescent="0.2">
      <c r="A115" s="955" t="str">
        <f t="shared" ref="A115:A120" si="16">A61</f>
        <v>a/ Jacks and adults based on sampling at Red Bluff Diversion Dam (RBDD) from unpublished CDFW data.  Beginning in 1987 for late-fall and winter run, estimates based on historical run patterns and partial counts at RBDD due to raising of dam gates during the last part of the late-fall run and first part of the winter run.</v>
      </c>
      <c r="B115" s="955"/>
      <c r="C115" s="955"/>
      <c r="D115" s="955"/>
      <c r="E115" s="955"/>
      <c r="F115" s="955"/>
      <c r="G115" s="955"/>
      <c r="H115" s="955"/>
      <c r="I115" s="955"/>
      <c r="J115" s="955"/>
      <c r="K115" s="955"/>
      <c r="L115" s="955"/>
      <c r="M115" s="955"/>
      <c r="N115" s="955"/>
      <c r="O115" s="955"/>
      <c r="P115" s="955"/>
      <c r="Q115" s="955"/>
      <c r="R115" s="955"/>
      <c r="S115" s="955"/>
      <c r="T115" s="955"/>
      <c r="U115" s="593"/>
      <c r="V115" s="593"/>
    </row>
    <row r="116" spans="1:22" ht="24" customHeight="1" x14ac:dyDescent="0.25">
      <c r="A116" s="955" t="str">
        <f t="shared" si="16"/>
        <v>b/  Since 1998, late-fall adult and jack estimates are based on carcass counts of natural spawners plus fish spawned at Coleman National Fish Hatchery.</v>
      </c>
      <c r="B116" s="955"/>
      <c r="C116" s="955"/>
      <c r="D116" s="955"/>
      <c r="E116" s="955"/>
      <c r="F116" s="955"/>
      <c r="G116" s="955"/>
      <c r="H116" s="955"/>
      <c r="I116" s="955"/>
      <c r="J116" s="955"/>
      <c r="K116" s="955"/>
      <c r="L116" s="955"/>
      <c r="M116" s="955"/>
      <c r="N116" s="955"/>
      <c r="O116" s="955"/>
      <c r="P116" s="955"/>
      <c r="Q116" s="955"/>
      <c r="R116" s="955"/>
      <c r="S116" s="955"/>
      <c r="T116" s="955"/>
      <c r="U116" s="626"/>
      <c r="V116" s="626"/>
    </row>
    <row r="117" spans="1:22" ht="35.25" customHeight="1" x14ac:dyDescent="0.2">
      <c r="A117" s="955" t="str">
        <f t="shared" si="16"/>
        <v>c/   Estimates of late-fall and winter run include Chinook trapped at Keswick Dam for use as broodstock at Coleman or Livingston Stone National Fish hatcheries. Beginning in 2019, winter run estimates also include Chinook that returned to Battle Creek as part of the Coleman National Fish Hatchery captive broodstock "jumpstart" reintroduction effort.</v>
      </c>
      <c r="B117" s="955"/>
      <c r="C117" s="955"/>
      <c r="D117" s="955"/>
      <c r="E117" s="955"/>
      <c r="F117" s="955"/>
      <c r="G117" s="955"/>
      <c r="H117" s="955"/>
      <c r="I117" s="955"/>
      <c r="J117" s="955"/>
      <c r="K117" s="955"/>
      <c r="L117" s="955"/>
      <c r="M117" s="955"/>
      <c r="N117" s="955"/>
      <c r="O117" s="955"/>
      <c r="P117" s="955"/>
      <c r="Q117" s="955"/>
      <c r="R117" s="955"/>
      <c r="S117" s="955"/>
      <c r="T117" s="955"/>
      <c r="U117" s="627"/>
      <c r="V117" s="627"/>
    </row>
    <row r="118" spans="1:22" ht="11.25" customHeight="1" x14ac:dyDescent="0.2">
      <c r="A118" s="954" t="str">
        <f t="shared" si="16"/>
        <v>d/  RBDD and carcass survey estimates represent alternative methods for determining winter run Chinook escapement.</v>
      </c>
      <c r="B118" s="954"/>
      <c r="C118" s="954"/>
      <c r="D118" s="954"/>
      <c r="E118" s="954"/>
      <c r="F118" s="954"/>
      <c r="G118" s="954"/>
      <c r="H118" s="954"/>
      <c r="I118" s="954"/>
      <c r="J118" s="954"/>
      <c r="K118" s="954"/>
      <c r="L118" s="954"/>
      <c r="M118" s="954"/>
      <c r="N118" s="954"/>
      <c r="O118" s="954"/>
      <c r="P118" s="954"/>
      <c r="Q118" s="954"/>
      <c r="R118" s="954"/>
      <c r="S118" s="954"/>
      <c r="T118" s="954"/>
      <c r="U118" s="556"/>
      <c r="V118" s="556"/>
    </row>
    <row r="119" spans="1:22" ht="11.25" customHeight="1" x14ac:dyDescent="0.2">
      <c r="A119" s="954" t="str">
        <f t="shared" si="16"/>
        <v>e/  Natural spawning spring run which are isolated from fall run; primarily Mill Creek, Deer Creek, and Butte Creek escapement.</v>
      </c>
      <c r="B119" s="954"/>
      <c r="C119" s="954"/>
      <c r="D119" s="954"/>
      <c r="E119" s="954"/>
      <c r="F119" s="954"/>
      <c r="G119" s="954"/>
      <c r="H119" s="954"/>
      <c r="I119" s="954"/>
      <c r="J119" s="954"/>
      <c r="K119" s="954"/>
      <c r="L119" s="954"/>
      <c r="M119" s="954"/>
      <c r="N119" s="954"/>
      <c r="O119" s="954"/>
      <c r="P119" s="954"/>
      <c r="Q119" s="954"/>
      <c r="R119" s="954"/>
      <c r="S119" s="954"/>
      <c r="T119" s="954"/>
      <c r="U119" s="599"/>
      <c r="V119" s="599"/>
    </row>
    <row r="120" spans="1:22" ht="11.25" customHeight="1" x14ac:dyDescent="0.2">
      <c r="A120" s="954" t="str">
        <f t="shared" si="16"/>
        <v>f/   Sacramento River spring run estimates are the total RBDD counts minus the spring run numbers in the upper Sacramento tributaries.  If this number is less than or equal to zero, the upper Sacramento River spring run estimates are zero.</v>
      </c>
      <c r="B120" s="954"/>
      <c r="C120" s="954"/>
      <c r="D120" s="954"/>
      <c r="E120" s="954"/>
      <c r="F120" s="954"/>
      <c r="G120" s="954"/>
      <c r="H120" s="954"/>
      <c r="I120" s="954"/>
      <c r="J120" s="954"/>
      <c r="K120" s="954"/>
      <c r="L120" s="954"/>
      <c r="M120" s="954"/>
      <c r="N120" s="954"/>
      <c r="O120" s="954"/>
      <c r="P120" s="954"/>
      <c r="Q120" s="954"/>
      <c r="R120" s="954"/>
      <c r="S120" s="954"/>
      <c r="T120" s="954"/>
      <c r="U120" s="599"/>
      <c r="V120" s="599"/>
    </row>
    <row r="121" spans="1:22" ht="11.25" customHeight="1" x14ac:dyDescent="0.2">
      <c r="A121" s="954"/>
      <c r="B121" s="954"/>
      <c r="C121" s="954"/>
      <c r="D121" s="954"/>
      <c r="E121" s="954"/>
      <c r="F121" s="954"/>
      <c r="G121" s="954"/>
      <c r="H121" s="954"/>
      <c r="I121" s="954"/>
      <c r="J121" s="954"/>
      <c r="K121" s="954"/>
      <c r="L121" s="954"/>
      <c r="M121" s="954"/>
      <c r="N121" s="954"/>
      <c r="O121" s="954"/>
      <c r="P121" s="954"/>
      <c r="Q121" s="954"/>
      <c r="R121" s="954"/>
      <c r="S121" s="954"/>
      <c r="T121" s="954"/>
    </row>
    <row r="122" spans="1:22" ht="11.25" customHeight="1" x14ac:dyDescent="0.2">
      <c r="A122" s="954" t="str">
        <f>A68</f>
        <v>g/  Feather River spring run estimates are primarily fish returning to Feather River Hatchery. Spring run are not distinguished from fall run in the natural spawning surveys and are reported in the fall run natural escapement numbers.</v>
      </c>
      <c r="B122" s="954"/>
      <c r="C122" s="954"/>
      <c r="D122" s="954"/>
      <c r="E122" s="954"/>
      <c r="F122" s="954"/>
      <c r="G122" s="954"/>
      <c r="H122" s="954"/>
      <c r="I122" s="954"/>
      <c r="J122" s="954"/>
      <c r="K122" s="954"/>
      <c r="L122" s="954"/>
      <c r="M122" s="954"/>
      <c r="N122" s="954"/>
      <c r="O122" s="954"/>
      <c r="P122" s="954"/>
      <c r="Q122" s="954"/>
      <c r="R122" s="954"/>
      <c r="S122" s="954"/>
      <c r="T122" s="954"/>
    </row>
    <row r="123" spans="1:22" ht="11.25" customHeight="1" x14ac:dyDescent="0.2">
      <c r="A123" s="954"/>
      <c r="B123" s="954"/>
      <c r="C123" s="954"/>
      <c r="D123" s="954"/>
      <c r="E123" s="954"/>
      <c r="F123" s="954"/>
      <c r="G123" s="954"/>
      <c r="H123" s="954"/>
      <c r="I123" s="954"/>
      <c r="J123" s="954"/>
      <c r="K123" s="954"/>
      <c r="L123" s="954"/>
      <c r="M123" s="954"/>
      <c r="N123" s="954"/>
      <c r="O123" s="954"/>
      <c r="P123" s="954"/>
      <c r="Q123" s="954"/>
      <c r="R123" s="954"/>
      <c r="S123" s="954"/>
      <c r="T123" s="954"/>
      <c r="U123" s="599"/>
      <c r="V123" s="599"/>
    </row>
    <row r="124" spans="1:22" ht="11.25" customHeight="1" x14ac:dyDescent="0.2">
      <c r="A124" s="954" t="str">
        <f t="shared" ref="A124:A131" si="17">A70</f>
        <v>h/  Jack proportion could not be determined in 2001.</v>
      </c>
      <c r="B124" s="954"/>
      <c r="C124" s="954"/>
      <c r="D124" s="954"/>
      <c r="E124" s="954"/>
      <c r="F124" s="954"/>
      <c r="G124" s="954"/>
      <c r="H124" s="954"/>
      <c r="I124" s="954"/>
      <c r="J124" s="954"/>
      <c r="K124" s="954"/>
      <c r="L124" s="954"/>
      <c r="M124" s="954"/>
      <c r="N124" s="954"/>
      <c r="O124" s="954"/>
      <c r="P124" s="954"/>
      <c r="Q124" s="954"/>
      <c r="R124" s="954"/>
      <c r="S124" s="954"/>
      <c r="T124" s="954"/>
      <c r="U124" s="628"/>
      <c r="V124" s="628"/>
    </row>
    <row r="125" spans="1:22" ht="21.75" customHeight="1" x14ac:dyDescent="0.2">
      <c r="A125" s="954" t="str">
        <f t="shared" si="17"/>
        <v>i/   Primarily number of spawners at Coleman National Fish Hatchery 1991-97.  No data available for natural spawners, RBDD gates were raised during time coinciding with the late-fall run.</v>
      </c>
      <c r="B125" s="954"/>
      <c r="C125" s="954"/>
      <c r="D125" s="954"/>
      <c r="E125" s="954"/>
      <c r="F125" s="954"/>
      <c r="G125" s="954"/>
      <c r="H125" s="954"/>
      <c r="I125" s="954"/>
      <c r="J125" s="954"/>
      <c r="K125" s="954"/>
      <c r="L125" s="954"/>
      <c r="M125" s="954"/>
      <c r="N125" s="954"/>
      <c r="O125" s="954"/>
      <c r="P125" s="954"/>
      <c r="Q125" s="954"/>
      <c r="R125" s="954"/>
      <c r="S125" s="954"/>
      <c r="T125" s="954"/>
      <c r="U125" s="628"/>
      <c r="V125" s="628"/>
    </row>
    <row r="126" spans="1:22" ht="11.25" customHeight="1" x14ac:dyDescent="0.2">
      <c r="A126" s="954" t="str">
        <f t="shared" si="17"/>
        <v>j/   Methodology change from using snorkel survey to carcass survey for Butte Creek spring run estimates.</v>
      </c>
      <c r="B126" s="954"/>
      <c r="C126" s="954"/>
      <c r="D126" s="954"/>
      <c r="E126" s="954"/>
      <c r="F126" s="954"/>
      <c r="G126" s="954"/>
      <c r="H126" s="954"/>
      <c r="I126" s="954"/>
      <c r="J126" s="954"/>
      <c r="K126" s="954"/>
      <c r="L126" s="954"/>
      <c r="M126" s="954"/>
      <c r="N126" s="954"/>
      <c r="O126" s="954"/>
      <c r="P126" s="954"/>
      <c r="Q126" s="954"/>
      <c r="R126" s="954"/>
      <c r="S126" s="954"/>
      <c r="T126" s="954"/>
      <c r="U126" s="551"/>
      <c r="V126" s="551"/>
    </row>
    <row r="127" spans="1:22" ht="33" customHeight="1" x14ac:dyDescent="0.25">
      <c r="A127" s="954" t="str">
        <f t="shared" si="17"/>
        <v>k/  Methodology change for distinguishing spring run Chinook at Feather River Hatchery in 2005. Fish arriving prior to the spring Chinook spawning period were tagged and returned to the river. Spring Chinook escapement estimate is the number of these tagged fish that subsequently returned during the spring Chinook spawning period.</v>
      </c>
      <c r="B127" s="954"/>
      <c r="C127" s="954"/>
      <c r="D127" s="954"/>
      <c r="E127" s="954"/>
      <c r="F127" s="954"/>
      <c r="G127" s="954"/>
      <c r="H127" s="954"/>
      <c r="I127" s="954"/>
      <c r="J127" s="954"/>
      <c r="K127" s="954"/>
      <c r="L127" s="954"/>
      <c r="M127" s="954"/>
      <c r="N127" s="954"/>
      <c r="O127" s="954"/>
      <c r="P127" s="954"/>
      <c r="Q127" s="954"/>
      <c r="R127" s="954"/>
      <c r="S127" s="954"/>
      <c r="T127" s="954"/>
      <c r="U127" s="549"/>
      <c r="V127" s="549"/>
    </row>
    <row r="128" spans="1:22" ht="11.25" customHeight="1" x14ac:dyDescent="0.25">
      <c r="A128" s="954" t="str">
        <f t="shared" si="17"/>
        <v>l/  RBDD did not go into operation until June 15, a month later than normal; thus RBDD winter and spring run estimates are unavailable.</v>
      </c>
      <c r="B128" s="954"/>
      <c r="C128" s="954"/>
      <c r="D128" s="954"/>
      <c r="E128" s="954"/>
      <c r="F128" s="954"/>
      <c r="G128" s="954"/>
      <c r="H128" s="954"/>
      <c r="I128" s="954"/>
      <c r="J128" s="954"/>
      <c r="K128" s="954"/>
      <c r="L128" s="954"/>
      <c r="M128" s="954"/>
      <c r="N128" s="954"/>
      <c r="O128" s="954"/>
      <c r="P128" s="954"/>
      <c r="Q128" s="954"/>
      <c r="R128" s="954"/>
      <c r="S128" s="954"/>
      <c r="T128" s="954"/>
      <c r="U128" s="549"/>
      <c r="V128" s="549"/>
    </row>
    <row r="129" spans="1:22" ht="11.25" customHeight="1" x14ac:dyDescent="0.25">
      <c r="A129" s="954" t="str">
        <f t="shared" si="17"/>
        <v>m/  RBDD gates were permanently removed on September 1, 2012; thus RBDD winter and spring run estimates are no longer available.</v>
      </c>
      <c r="B129" s="954"/>
      <c r="C129" s="954"/>
      <c r="D129" s="954"/>
      <c r="E129" s="954"/>
      <c r="F129" s="954"/>
      <c r="G129" s="954"/>
      <c r="H129" s="954"/>
      <c r="I129" s="954"/>
      <c r="J129" s="954"/>
      <c r="K129" s="954"/>
      <c r="L129" s="954"/>
      <c r="M129" s="954"/>
      <c r="N129" s="954"/>
      <c r="O129" s="954"/>
      <c r="P129" s="954"/>
      <c r="Q129" s="954"/>
      <c r="R129" s="954"/>
      <c r="S129" s="954"/>
      <c r="T129" s="954"/>
      <c r="U129" s="629"/>
      <c r="V129" s="629"/>
    </row>
    <row r="130" spans="1:22" ht="11.25" customHeight="1" x14ac:dyDescent="0.25">
      <c r="A130" s="954" t="str">
        <f t="shared" si="17"/>
        <v xml:space="preserve">n/  Includes 47 adults that were transferred from the Colusa Basin Drain to Livingston Stone National Fish Hatchery for use as broodstock. </v>
      </c>
      <c r="B130" s="954"/>
      <c r="C130" s="954"/>
      <c r="D130" s="954"/>
      <c r="E130" s="954"/>
      <c r="F130" s="954"/>
      <c r="G130" s="954"/>
      <c r="H130" s="954"/>
      <c r="I130" s="954"/>
      <c r="J130" s="954"/>
      <c r="K130" s="954"/>
      <c r="L130" s="954"/>
      <c r="M130" s="954"/>
      <c r="N130" s="954"/>
      <c r="O130" s="954"/>
      <c r="P130" s="954"/>
      <c r="Q130" s="954"/>
      <c r="R130" s="954"/>
      <c r="S130" s="954"/>
      <c r="T130" s="954"/>
      <c r="U130" s="629"/>
      <c r="V130" s="629"/>
    </row>
    <row r="131" spans="1:22" ht="11.25" customHeight="1" x14ac:dyDescent="0.25">
      <c r="A131" s="954" t="str">
        <f t="shared" si="17"/>
        <v>o/  Preliminary.</v>
      </c>
      <c r="B131" s="954"/>
      <c r="C131" s="954"/>
      <c r="D131" s="954"/>
      <c r="E131" s="954"/>
      <c r="F131" s="954"/>
      <c r="G131" s="954"/>
      <c r="H131" s="954"/>
      <c r="I131" s="954"/>
      <c r="J131" s="954"/>
      <c r="K131" s="954"/>
      <c r="L131" s="954"/>
      <c r="M131" s="954"/>
      <c r="N131" s="954"/>
      <c r="O131" s="954"/>
      <c r="P131" s="954"/>
      <c r="Q131" s="954"/>
      <c r="R131" s="954"/>
      <c r="S131" s="954"/>
      <c r="T131" s="954"/>
      <c r="U131" s="629"/>
      <c r="V131" s="629"/>
    </row>
    <row r="132" spans="1:22" ht="14.7" customHeight="1" x14ac:dyDescent="0.2">
      <c r="A132" s="954"/>
      <c r="B132" s="954"/>
      <c r="C132" s="954"/>
      <c r="D132" s="954"/>
      <c r="E132" s="954"/>
      <c r="F132" s="954"/>
      <c r="G132" s="954"/>
      <c r="H132" s="954"/>
      <c r="I132" s="954"/>
      <c r="J132" s="954"/>
      <c r="K132" s="954"/>
      <c r="L132" s="954"/>
      <c r="M132" s="954"/>
      <c r="N132" s="954"/>
      <c r="O132" s="954"/>
      <c r="P132" s="954"/>
      <c r="Q132" s="954"/>
      <c r="R132" s="954"/>
      <c r="S132" s="954"/>
      <c r="T132" s="954"/>
      <c r="U132" s="627"/>
      <c r="V132" s="627"/>
    </row>
  </sheetData>
  <customSheetViews>
    <customSheetView guid="{951E20F6-66AF-4739-924D-9C0B166AA065}" showPageBreaks="1" showGridLines="0" showRuler="0">
      <pane ySplit="5" topLeftCell="A6" activePane="bottomLeft" state="frozen"/>
      <selection pane="bottomLeft" activeCell="K17" sqref="K17"/>
      <pageMargins left="1" right="1" top="1" bottom="1" header="0.5" footer="0.5"/>
      <pageSetup scale="95" orientation="landscape" horizontalDpi="4294967292" r:id="rId1"/>
      <headerFooter alignWithMargins="0"/>
    </customSheetView>
    <customSheetView guid="{56968ECB-F4FE-477A-8A39-9E820F23F3B6}" showGridLines="0">
      <pane ySplit="5" topLeftCell="A6" activePane="bottomLeft" state="frozen"/>
      <selection pane="bottomLeft" activeCell="A6" sqref="A6"/>
      <pageMargins left="1" right="1" top="1" bottom="0.5" header="0.5" footer="0.5"/>
      <pageSetup orientation="landscape" horizontalDpi="4294967292" r:id="rId2"/>
      <headerFooter alignWithMargins="0"/>
    </customSheetView>
    <customSheetView guid="{8B1E0859-77EF-4DDB-A81F-104DBA348B31}" showPageBreaks="1" showGridLines="0" printArea="1">
      <pane ySplit="5" topLeftCell="A121" activePane="bottomLeft" state="frozen"/>
      <selection pane="bottomLeft" activeCell="A126" sqref="A126"/>
      <pageMargins left="1" right="1" top="1" bottom="0.5" header="0.5" footer="0.5"/>
      <pageSetup orientation="landscape" horizontalDpi="4294967292" r:id="rId3"/>
      <headerFooter alignWithMargins="0"/>
    </customSheetView>
    <customSheetView guid="{5AF37BD3-DE11-4EB0-B468-40F0C613EAAC}" showPageBreaks="1" showGridLines="0" showRuler="0">
      <pane ySplit="5" topLeftCell="A114" activePane="bottomLeft" state="frozen"/>
      <selection pane="bottomLeft" activeCell="A124" sqref="A124:S126"/>
      <pageMargins left="1" right="1" top="1" bottom="1" header="0.5" footer="0.5"/>
      <pageSetup scale="95" orientation="landscape" horizontalDpi="4294967292" r:id="rId4"/>
      <headerFooter alignWithMargins="0"/>
    </customSheetView>
    <customSheetView guid="{4E64E44E-C413-40AC-A3E9-46A65E2E50C1}" showPageBreaks="1" showGridLines="0" printArea="1" showRuler="0">
      <pane ySplit="5" topLeftCell="A97" activePane="bottomLeft" state="frozen"/>
      <selection pane="bottomLeft" activeCell="A59" sqref="A59"/>
      <pageMargins left="1" right="1" top="1" bottom="1" header="0.5" footer="0.5"/>
      <pageSetup scale="95" orientation="landscape" horizontalDpi="4294967292" r:id="rId5"/>
      <headerFooter alignWithMargins="0"/>
    </customSheetView>
    <customSheetView guid="{CBDD6A68-2B40-41C7-BE8F-235A878832D4}" showGridLines="0" printArea="1" showRuler="0">
      <pane ySplit="5" topLeftCell="A110" activePane="bottomLeft" state="frozen"/>
      <selection pane="bottomLeft" sqref="A1:R1"/>
      <pageMargins left="1" right="1" top="1" bottom="1" header="0.5" footer="0.5"/>
      <pageSetup orientation="landscape" horizontalDpi="4294967292" r:id="rId6"/>
      <headerFooter alignWithMargins="0"/>
    </customSheetView>
    <customSheetView guid="{1BB9C890-5E21-46C2-BAFE-D361E72979A8}" showPageBreaks="1" showGridLines="0" printArea="1" showRuler="0">
      <pane ySplit="5" topLeftCell="A110" activePane="bottomLeft" state="frozen"/>
      <selection pane="bottomLeft" sqref="A1:R1"/>
      <pageMargins left="1" right="1" top="1" bottom="1" header="0.5" footer="0.5"/>
      <pageSetup orientation="landscape" horizontalDpi="4294967292" r:id="rId7"/>
      <headerFooter alignWithMargins="0"/>
    </customSheetView>
    <customSheetView guid="{622B48C2-7B56-4B1F-A7B4-4660CCA8C989}" showPageBreaks="1" showGridLines="0" printArea="1" showRuler="0">
      <pane ySplit="5" topLeftCell="A94" activePane="bottomLeft" state="frozen"/>
      <selection pane="bottomLeft" activeCell="A121" sqref="A121:R123"/>
      <pageMargins left="1" right="1" top="1" bottom="1" header="0.5" footer="0.5"/>
      <pageSetup orientation="landscape" horizontalDpi="4294967292" r:id="rId8"/>
      <headerFooter alignWithMargins="0"/>
    </customSheetView>
    <customSheetView guid="{BBF7E6D9-D6DC-4A8E-B6D8-078D86A9ABA9}" showPageBreaks="1" showGridLines="0" showRuler="0">
      <pane ySplit="5" topLeftCell="A6" activePane="bottomLeft" state="frozen"/>
      <selection pane="bottomLeft" sqref="A1:IV65536"/>
      <pageMargins left="1" right="1" top="1" bottom="1" header="0.5" footer="0.5"/>
      <pageSetup scale="95" orientation="landscape" horizontalDpi="4294967292"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scale="95" orientation="landscape" horizontalDpi="4294967292" r:id="rId10"/>
      <headerFooter alignWithMargins="0"/>
    </customSheetView>
    <customSheetView guid="{5AE94949-FC73-44C2-96F8-94154186EF22}" showPageBreaks="1" showGridLines="0" showRuler="0">
      <pane ySplit="5" topLeftCell="A6" activePane="bottomLeft" state="frozen"/>
      <selection pane="bottomLeft" sqref="A1:IV65536"/>
      <pageMargins left="1" right="1" top="1" bottom="1" header="0.5" footer="0.5"/>
      <pageSetup orientation="landscape" horizontalDpi="4294967292" r:id="rId11"/>
      <headerFooter alignWithMargins="0"/>
    </customSheetView>
    <customSheetView guid="{803B97A9-0AF5-4FA4-9F0C-810C2BEAFCD3}" showPageBreaks="1" showGridLines="0" showRuler="0">
      <pane ySplit="5" topLeftCell="A6" activePane="bottomLeft" state="frozen"/>
      <selection pane="bottomLeft" activeCell="K17" sqref="K17"/>
      <pageMargins left="1" right="1" top="1" bottom="1" header="0.5" footer="0.5"/>
      <pageSetup scale="95" orientation="landscape" horizontalDpi="4294967292" r:id="rId12"/>
      <headerFooter alignWithMargins="0"/>
    </customSheetView>
    <customSheetView guid="{EF5D9E67-CDBC-4DA7-AF4B-457CDBE1825C}" showGridLines="0">
      <pane ySplit="5" topLeftCell="A6" activePane="bottomLeft" state="frozen"/>
      <selection pane="bottomLeft" activeCell="A6" sqref="A6"/>
      <pageMargins left="0.7" right="0.7" top="0.75" bottom="0.75" header="0.3" footer="0.3"/>
      <pageSetup scale="98" orientation="landscape" horizontalDpi="4294967292" r:id="rId13"/>
      <headerFooter alignWithMargins="0"/>
    </customSheetView>
  </customSheetViews>
  <mergeCells count="51">
    <mergeCell ref="A132:T132"/>
    <mergeCell ref="A61:T61"/>
    <mergeCell ref="A1:T1"/>
    <mergeCell ref="A130:T130"/>
    <mergeCell ref="A4:A5"/>
    <mergeCell ref="B2:O2"/>
    <mergeCell ref="F3:J3"/>
    <mergeCell ref="L3:S3"/>
    <mergeCell ref="L5:M5"/>
    <mergeCell ref="A64:T64"/>
    <mergeCell ref="A62:V62"/>
    <mergeCell ref="A63:V63"/>
    <mergeCell ref="A66:T67"/>
    <mergeCell ref="A65:T65"/>
    <mergeCell ref="A122:T123"/>
    <mergeCell ref="A125:T125"/>
    <mergeCell ref="U3:V3"/>
    <mergeCell ref="B3:D3"/>
    <mergeCell ref="N4:O4"/>
    <mergeCell ref="F4:G4"/>
    <mergeCell ref="H4:J4"/>
    <mergeCell ref="L4:M4"/>
    <mergeCell ref="Q4:S4"/>
    <mergeCell ref="U92:V92"/>
    <mergeCell ref="A68:T69"/>
    <mergeCell ref="A72:T72"/>
    <mergeCell ref="A70:T70"/>
    <mergeCell ref="B91:O91"/>
    <mergeCell ref="B92:D92"/>
    <mergeCell ref="F92:J92"/>
    <mergeCell ref="L92:S92"/>
    <mergeCell ref="A71:T71"/>
    <mergeCell ref="A73:T73"/>
    <mergeCell ref="A90:T90"/>
    <mergeCell ref="A117:T117"/>
    <mergeCell ref="H93:J93"/>
    <mergeCell ref="A116:T116"/>
    <mergeCell ref="N93:O93"/>
    <mergeCell ref="Q93:S93"/>
    <mergeCell ref="A93:A94"/>
    <mergeCell ref="F93:G93"/>
    <mergeCell ref="A115:T115"/>
    <mergeCell ref="A131:T131"/>
    <mergeCell ref="A128:T128"/>
    <mergeCell ref="A120:T121"/>
    <mergeCell ref="A118:T118"/>
    <mergeCell ref="A119:T119"/>
    <mergeCell ref="A129:T129"/>
    <mergeCell ref="A124:T124"/>
    <mergeCell ref="A126:T126"/>
    <mergeCell ref="A127:T127"/>
  </mergeCells>
  <phoneticPr fontId="0" type="noConversion"/>
  <pageMargins left="0.7" right="0.7" top="0.75" bottom="0.6" header="0.3" footer="0.3"/>
  <pageSetup scale="90" orientation="portrait" r:id="rId1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M119"/>
  <sheetViews>
    <sheetView showGridLines="0" zoomScale="130" zoomScaleNormal="130" workbookViewId="0">
      <pane ySplit="4" topLeftCell="A84" activePane="bottomLeft" state="frozen"/>
      <selection activeCell="A19" sqref="A19"/>
      <selection pane="bottomLeft" activeCell="M52" sqref="M52"/>
    </sheetView>
  </sheetViews>
  <sheetFormatPr defaultColWidth="9.109375" defaultRowHeight="12" customHeight="1" x14ac:dyDescent="0.2"/>
  <cols>
    <col min="1" max="1" width="10.6640625" style="63" customWidth="1"/>
    <col min="2" max="4" width="10.6640625" style="5" customWidth="1"/>
    <col min="5" max="5" width="1.6640625" style="5" customWidth="1"/>
    <col min="6" max="7" width="10.6640625" style="5" customWidth="1"/>
    <col min="8" max="8" width="1.6640625" style="5" customWidth="1"/>
    <col min="9" max="11" width="10.6640625" style="5" customWidth="1"/>
    <col min="12" max="16384" width="9.109375" style="123"/>
  </cols>
  <sheetData>
    <row r="1" spans="1:11" ht="12" customHeight="1" x14ac:dyDescent="0.2">
      <c r="A1" s="1096" t="s">
        <v>394</v>
      </c>
      <c r="B1" s="1096"/>
      <c r="C1" s="1096"/>
      <c r="D1" s="1096"/>
      <c r="E1" s="1096"/>
      <c r="F1" s="1096"/>
      <c r="G1" s="1096"/>
      <c r="H1" s="1096"/>
      <c r="I1" s="1096"/>
      <c r="J1" s="1096"/>
      <c r="K1" s="1096"/>
    </row>
    <row r="2" spans="1:11" ht="12" customHeight="1" x14ac:dyDescent="0.2">
      <c r="A2" s="401"/>
      <c r="B2" s="1035" t="s">
        <v>166</v>
      </c>
      <c r="C2" s="1035"/>
      <c r="D2" s="1035"/>
      <c r="E2" s="396"/>
      <c r="F2" s="316"/>
      <c r="G2" s="316"/>
      <c r="H2" s="396"/>
      <c r="I2" s="316"/>
      <c r="J2" s="316"/>
      <c r="K2" s="316"/>
    </row>
    <row r="3" spans="1:11" ht="12" customHeight="1" x14ac:dyDescent="0.2">
      <c r="A3" s="1009" t="s">
        <v>171</v>
      </c>
      <c r="B3" s="392"/>
      <c r="C3" s="1031" t="s">
        <v>164</v>
      </c>
      <c r="D3" s="392"/>
      <c r="E3" s="4"/>
      <c r="F3" s="1109" t="s">
        <v>1188</v>
      </c>
      <c r="G3" s="1109"/>
      <c r="H3" s="4"/>
      <c r="I3" s="1109" t="s">
        <v>90</v>
      </c>
      <c r="J3" s="1109"/>
      <c r="K3" s="1109"/>
    </row>
    <row r="4" spans="1:11" ht="12" customHeight="1" x14ac:dyDescent="0.2">
      <c r="A4" s="1029"/>
      <c r="B4" s="388" t="s">
        <v>95</v>
      </c>
      <c r="C4" s="1032"/>
      <c r="D4" s="388" t="s">
        <v>167</v>
      </c>
      <c r="E4" s="388"/>
      <c r="F4" s="2" t="s">
        <v>215</v>
      </c>
      <c r="G4" s="2" t="s">
        <v>113</v>
      </c>
      <c r="H4" s="2"/>
      <c r="I4" s="2" t="s">
        <v>100</v>
      </c>
      <c r="J4" s="2" t="s">
        <v>113</v>
      </c>
      <c r="K4" s="2" t="s">
        <v>209</v>
      </c>
    </row>
    <row r="5" spans="1:11" ht="12" customHeight="1" x14ac:dyDescent="0.2">
      <c r="A5" s="98">
        <v>1976</v>
      </c>
      <c r="B5" s="144">
        <v>0</v>
      </c>
      <c r="C5" s="144">
        <v>0</v>
      </c>
      <c r="D5" s="144">
        <v>10</v>
      </c>
      <c r="E5" s="41"/>
      <c r="F5" s="144" t="s">
        <v>304</v>
      </c>
      <c r="G5" s="144" t="s">
        <v>304</v>
      </c>
      <c r="H5" s="41"/>
      <c r="I5" s="144" t="s">
        <v>304</v>
      </c>
      <c r="J5" s="144" t="s">
        <v>304</v>
      </c>
      <c r="K5" s="144">
        <f t="shared" ref="K5:K16" si="0">SUM(I5:J5)</f>
        <v>0</v>
      </c>
    </row>
    <row r="6" spans="1:11" ht="12" customHeight="1" x14ac:dyDescent="0.2">
      <c r="A6" s="98">
        <v>1977</v>
      </c>
      <c r="B6" s="144">
        <v>0</v>
      </c>
      <c r="C6" s="144">
        <v>0</v>
      </c>
      <c r="D6" s="144">
        <v>6</v>
      </c>
      <c r="E6" s="41"/>
      <c r="F6" s="144" t="s">
        <v>304</v>
      </c>
      <c r="G6" s="144" t="s">
        <v>304</v>
      </c>
      <c r="H6" s="41"/>
      <c r="I6" s="144" t="s">
        <v>304</v>
      </c>
      <c r="J6" s="144" t="s">
        <v>304</v>
      </c>
      <c r="K6" s="144">
        <f t="shared" si="0"/>
        <v>0</v>
      </c>
    </row>
    <row r="7" spans="1:11" ht="12" customHeight="1" x14ac:dyDescent="0.2">
      <c r="A7" s="98">
        <v>1978</v>
      </c>
      <c r="B7" s="144">
        <v>0</v>
      </c>
      <c r="C7" s="144">
        <v>0</v>
      </c>
      <c r="D7" s="144">
        <v>50</v>
      </c>
      <c r="E7" s="41"/>
      <c r="F7" s="144" t="s">
        <v>304</v>
      </c>
      <c r="G7" s="144" t="s">
        <v>304</v>
      </c>
      <c r="H7" s="41"/>
      <c r="I7" s="144" t="s">
        <v>304</v>
      </c>
      <c r="J7" s="144" t="s">
        <v>304</v>
      </c>
      <c r="K7" s="144">
        <f t="shared" si="0"/>
        <v>0</v>
      </c>
    </row>
    <row r="8" spans="1:11" ht="12" customHeight="1" x14ac:dyDescent="0.2">
      <c r="A8" s="98">
        <v>1979</v>
      </c>
      <c r="B8" s="144">
        <v>0</v>
      </c>
      <c r="C8" s="144">
        <v>0</v>
      </c>
      <c r="D8" s="144">
        <v>69</v>
      </c>
      <c r="E8" s="41"/>
      <c r="F8" s="144" t="s">
        <v>304</v>
      </c>
      <c r="G8" s="144" t="s">
        <v>304</v>
      </c>
      <c r="H8" s="41"/>
      <c r="I8" s="144" t="s">
        <v>304</v>
      </c>
      <c r="J8" s="144" t="s">
        <v>304</v>
      </c>
      <c r="K8" s="144">
        <f t="shared" si="0"/>
        <v>0</v>
      </c>
    </row>
    <row r="9" spans="1:11" ht="12" customHeight="1" x14ac:dyDescent="0.2">
      <c r="A9" s="98">
        <v>1980</v>
      </c>
      <c r="B9" s="144">
        <v>0</v>
      </c>
      <c r="C9" s="144">
        <v>0</v>
      </c>
      <c r="D9" s="144">
        <v>18</v>
      </c>
      <c r="E9" s="41"/>
      <c r="F9" s="144" t="s">
        <v>304</v>
      </c>
      <c r="G9" s="144" t="s">
        <v>304</v>
      </c>
      <c r="H9" s="41"/>
      <c r="I9" s="144" t="s">
        <v>304</v>
      </c>
      <c r="J9" s="144" t="s">
        <v>304</v>
      </c>
      <c r="K9" s="144">
        <f t="shared" si="0"/>
        <v>0</v>
      </c>
    </row>
    <row r="10" spans="1:11" ht="12" customHeight="1" x14ac:dyDescent="0.2">
      <c r="A10" s="98">
        <v>1981</v>
      </c>
      <c r="B10" s="144" t="s">
        <v>185</v>
      </c>
      <c r="C10" s="144" t="s">
        <v>185</v>
      </c>
      <c r="D10" s="144">
        <v>4</v>
      </c>
      <c r="E10" s="41"/>
      <c r="F10" s="144" t="s">
        <v>304</v>
      </c>
      <c r="G10" s="144" t="s">
        <v>304</v>
      </c>
      <c r="H10" s="41"/>
      <c r="I10" s="144" t="s">
        <v>304</v>
      </c>
      <c r="J10" s="144" t="s">
        <v>304</v>
      </c>
      <c r="K10" s="144">
        <f t="shared" si="0"/>
        <v>0</v>
      </c>
    </row>
    <row r="11" spans="1:11" ht="12" customHeight="1" x14ac:dyDescent="0.2">
      <c r="A11" s="98">
        <v>1982</v>
      </c>
      <c r="B11" s="144" t="s">
        <v>185</v>
      </c>
      <c r="C11" s="144" t="s">
        <v>185</v>
      </c>
      <c r="D11" s="144">
        <v>18</v>
      </c>
      <c r="E11" s="41"/>
      <c r="F11" s="144" t="s">
        <v>304</v>
      </c>
      <c r="G11" s="144" t="s">
        <v>304</v>
      </c>
      <c r="H11" s="41"/>
      <c r="I11" s="144" t="s">
        <v>304</v>
      </c>
      <c r="J11" s="144" t="s">
        <v>304</v>
      </c>
      <c r="K11" s="144">
        <f t="shared" si="0"/>
        <v>0</v>
      </c>
    </row>
    <row r="12" spans="1:11" ht="12" customHeight="1" x14ac:dyDescent="0.2">
      <c r="A12" s="98">
        <v>1983</v>
      </c>
      <c r="B12" s="144" t="s">
        <v>185</v>
      </c>
      <c r="C12" s="144" t="s">
        <v>185</v>
      </c>
      <c r="D12" s="144">
        <v>16</v>
      </c>
      <c r="E12" s="41"/>
      <c r="F12" s="144" t="s">
        <v>304</v>
      </c>
      <c r="G12" s="144" t="s">
        <v>304</v>
      </c>
      <c r="H12" s="41"/>
      <c r="I12" s="144" t="s">
        <v>304</v>
      </c>
      <c r="J12" s="144" t="s">
        <v>304</v>
      </c>
      <c r="K12" s="144">
        <f t="shared" si="0"/>
        <v>0</v>
      </c>
    </row>
    <row r="13" spans="1:11" ht="12" customHeight="1" x14ac:dyDescent="0.2">
      <c r="A13" s="98">
        <v>1984</v>
      </c>
      <c r="B13" s="144" t="s">
        <v>185</v>
      </c>
      <c r="C13" s="144" t="s">
        <v>185</v>
      </c>
      <c r="D13" s="144">
        <v>0</v>
      </c>
      <c r="E13" s="41"/>
      <c r="F13" s="144" t="s">
        <v>304</v>
      </c>
      <c r="G13" s="144" t="s">
        <v>304</v>
      </c>
      <c r="H13" s="41"/>
      <c r="I13" s="144" t="s">
        <v>304</v>
      </c>
      <c r="J13" s="144" t="s">
        <v>304</v>
      </c>
      <c r="K13" s="144">
        <f t="shared" si="0"/>
        <v>0</v>
      </c>
    </row>
    <row r="14" spans="1:11" ht="12" customHeight="1" x14ac:dyDescent="0.2">
      <c r="A14" s="98">
        <v>1985</v>
      </c>
      <c r="B14" s="144" t="s">
        <v>185</v>
      </c>
      <c r="C14" s="144" t="s">
        <v>185</v>
      </c>
      <c r="D14" s="144">
        <v>4</v>
      </c>
      <c r="E14" s="41"/>
      <c r="F14" s="144" t="s">
        <v>304</v>
      </c>
      <c r="G14" s="144" t="s">
        <v>304</v>
      </c>
      <c r="H14" s="41"/>
      <c r="I14" s="144" t="s">
        <v>304</v>
      </c>
      <c r="J14" s="144" t="s">
        <v>304</v>
      </c>
      <c r="K14" s="144">
        <f t="shared" si="0"/>
        <v>0</v>
      </c>
    </row>
    <row r="15" spans="1:11" ht="12" customHeight="1" x14ac:dyDescent="0.2">
      <c r="A15" s="98">
        <v>1986</v>
      </c>
      <c r="B15" s="144" t="s">
        <v>185</v>
      </c>
      <c r="C15" s="144" t="s">
        <v>185</v>
      </c>
      <c r="D15" s="144">
        <v>0</v>
      </c>
      <c r="E15" s="41"/>
      <c r="F15" s="144" t="s">
        <v>304</v>
      </c>
      <c r="G15" s="144" t="s">
        <v>304</v>
      </c>
      <c r="H15" s="41"/>
      <c r="I15" s="144" t="s">
        <v>304</v>
      </c>
      <c r="J15" s="144" t="s">
        <v>304</v>
      </c>
      <c r="K15" s="144">
        <f t="shared" si="0"/>
        <v>0</v>
      </c>
    </row>
    <row r="16" spans="1:11" ht="12" customHeight="1" x14ac:dyDescent="0.2">
      <c r="A16" s="98">
        <v>1987</v>
      </c>
      <c r="B16" s="144" t="s">
        <v>185</v>
      </c>
      <c r="C16" s="144" t="s">
        <v>185</v>
      </c>
      <c r="D16" s="144">
        <v>0</v>
      </c>
      <c r="E16" s="41"/>
      <c r="F16" s="144" t="s">
        <v>304</v>
      </c>
      <c r="G16" s="144" t="s">
        <v>304</v>
      </c>
      <c r="H16" s="41"/>
      <c r="I16" s="144" t="s">
        <v>304</v>
      </c>
      <c r="J16" s="144" t="s">
        <v>304</v>
      </c>
      <c r="K16" s="144">
        <f t="shared" si="0"/>
        <v>0</v>
      </c>
    </row>
    <row r="17" spans="1:11" ht="12" customHeight="1" x14ac:dyDescent="0.2">
      <c r="A17" s="98">
        <v>1988</v>
      </c>
      <c r="B17" s="144" t="s">
        <v>185</v>
      </c>
      <c r="C17" s="144" t="s">
        <v>185</v>
      </c>
      <c r="D17" s="144">
        <v>7</v>
      </c>
      <c r="E17" s="41"/>
      <c r="F17" s="144">
        <v>722.83965440000009</v>
      </c>
      <c r="G17" s="144">
        <v>14.049945599999997</v>
      </c>
      <c r="H17" s="41"/>
      <c r="I17" s="144">
        <v>722.83965440000009</v>
      </c>
      <c r="J17" s="144">
        <v>14.049945599999997</v>
      </c>
      <c r="K17" s="144">
        <v>736.88960000000009</v>
      </c>
    </row>
    <row r="18" spans="1:11" ht="12" customHeight="1" x14ac:dyDescent="0.2">
      <c r="A18" s="98">
        <v>1989</v>
      </c>
      <c r="B18" s="144" t="s">
        <v>185</v>
      </c>
      <c r="C18" s="144" t="s">
        <v>185</v>
      </c>
      <c r="D18" s="144">
        <v>3</v>
      </c>
      <c r="E18" s="41"/>
      <c r="F18" s="144">
        <v>735.60909000000004</v>
      </c>
      <c r="G18" s="144">
        <v>106.39091000000001</v>
      </c>
      <c r="H18" s="41"/>
      <c r="I18" s="144">
        <v>735.60909000000004</v>
      </c>
      <c r="J18" s="144">
        <v>106.39091000000001</v>
      </c>
      <c r="K18" s="144">
        <v>842</v>
      </c>
    </row>
    <row r="19" spans="1:11" ht="12" customHeight="1" x14ac:dyDescent="0.2">
      <c r="A19" s="98">
        <v>1990</v>
      </c>
      <c r="B19" s="144" t="s">
        <v>185</v>
      </c>
      <c r="C19" s="144" t="s">
        <v>185</v>
      </c>
      <c r="D19" s="144">
        <v>3</v>
      </c>
      <c r="E19" s="41"/>
      <c r="F19" s="144">
        <v>182.29660999999999</v>
      </c>
      <c r="G19" s="144">
        <v>302.81539000000004</v>
      </c>
      <c r="H19" s="41"/>
      <c r="I19" s="144">
        <v>182.29660999999999</v>
      </c>
      <c r="J19" s="144">
        <v>302.81539000000004</v>
      </c>
      <c r="K19" s="144">
        <v>485.11200000000002</v>
      </c>
    </row>
    <row r="20" spans="1:11" ht="12" customHeight="1" x14ac:dyDescent="0.2">
      <c r="A20" s="373">
        <v>1991</v>
      </c>
      <c r="B20" s="144" t="s">
        <v>185</v>
      </c>
      <c r="C20" s="144" t="s">
        <v>185</v>
      </c>
      <c r="D20" s="144">
        <v>10</v>
      </c>
      <c r="E20" s="41"/>
      <c r="F20" s="144">
        <v>139.09501499999999</v>
      </c>
      <c r="G20" s="144">
        <v>860.87998500000003</v>
      </c>
      <c r="H20" s="41"/>
      <c r="I20" s="144">
        <v>139.09501499999999</v>
      </c>
      <c r="J20" s="144">
        <v>860.87998500000003</v>
      </c>
      <c r="K20" s="144">
        <v>999.97500000000002</v>
      </c>
    </row>
    <row r="21" spans="1:11" ht="12" customHeight="1" x14ac:dyDescent="0.2">
      <c r="A21" s="373">
        <v>1992</v>
      </c>
      <c r="B21" s="144" t="s">
        <v>185</v>
      </c>
      <c r="C21" s="144" t="s">
        <v>185</v>
      </c>
      <c r="D21" s="144">
        <v>6</v>
      </c>
      <c r="E21" s="41"/>
      <c r="F21" s="144">
        <v>419.72179929697376</v>
      </c>
      <c r="G21" s="144">
        <v>297.12681689742817</v>
      </c>
      <c r="H21" s="41"/>
      <c r="I21" s="144">
        <v>419.72179929697376</v>
      </c>
      <c r="J21" s="144">
        <v>297.12681689742817</v>
      </c>
      <c r="K21" s="144">
        <v>716.84861619440198</v>
      </c>
    </row>
    <row r="22" spans="1:11" ht="12" customHeight="1" x14ac:dyDescent="0.2">
      <c r="A22" s="373">
        <v>1993</v>
      </c>
      <c r="B22" s="144" t="s">
        <v>185</v>
      </c>
      <c r="C22" s="144" t="s">
        <v>185</v>
      </c>
      <c r="D22" s="144">
        <v>0</v>
      </c>
      <c r="E22" s="41"/>
      <c r="F22" s="144">
        <v>687.06889730643616</v>
      </c>
      <c r="G22" s="144">
        <v>189.31800745546894</v>
      </c>
      <c r="H22" s="41"/>
      <c r="I22" s="144">
        <v>687.06889730643616</v>
      </c>
      <c r="J22" s="144">
        <v>189.31800745546894</v>
      </c>
      <c r="K22" s="144">
        <v>876.38690476190504</v>
      </c>
    </row>
    <row r="23" spans="1:11" ht="12" customHeight="1" x14ac:dyDescent="0.2">
      <c r="A23" s="373">
        <v>1994</v>
      </c>
      <c r="B23" s="144" t="s">
        <v>185</v>
      </c>
      <c r="C23" s="144" t="s">
        <v>185</v>
      </c>
      <c r="D23" s="144">
        <v>8</v>
      </c>
      <c r="E23" s="41"/>
      <c r="F23" s="144">
        <v>252.24348617315994</v>
      </c>
      <c r="G23" s="144">
        <v>168.75651382684021</v>
      </c>
      <c r="H23" s="41"/>
      <c r="I23" s="144">
        <v>252.24348617315994</v>
      </c>
      <c r="J23" s="144">
        <v>168.75651382684021</v>
      </c>
      <c r="K23" s="144">
        <v>421.00000000000011</v>
      </c>
    </row>
    <row r="24" spans="1:11" ht="12" customHeight="1" x14ac:dyDescent="0.2">
      <c r="A24" s="373">
        <v>1995</v>
      </c>
      <c r="B24" s="144" t="s">
        <v>185</v>
      </c>
      <c r="C24" s="144" t="s">
        <v>185</v>
      </c>
      <c r="D24" s="144">
        <v>0</v>
      </c>
      <c r="E24" s="41"/>
      <c r="F24" s="144">
        <v>266.76024255319072</v>
      </c>
      <c r="G24" s="144">
        <v>609.6014595744673</v>
      </c>
      <c r="H24" s="41"/>
      <c r="I24" s="144">
        <v>266.76024255319072</v>
      </c>
      <c r="J24" s="144">
        <v>609.6014595744673</v>
      </c>
      <c r="K24" s="144">
        <v>876.36170212765796</v>
      </c>
    </row>
    <row r="25" spans="1:11" ht="12" customHeight="1" x14ac:dyDescent="0.2">
      <c r="A25" s="373">
        <v>1996</v>
      </c>
      <c r="B25" s="144" t="s">
        <v>185</v>
      </c>
      <c r="C25" s="144" t="s">
        <v>185</v>
      </c>
      <c r="D25" s="144">
        <v>4</v>
      </c>
      <c r="E25" s="41"/>
      <c r="F25" s="144">
        <v>434.7</v>
      </c>
      <c r="G25" s="144">
        <v>829.3</v>
      </c>
      <c r="H25" s="41"/>
      <c r="I25" s="144">
        <v>434.7</v>
      </c>
      <c r="J25" s="144">
        <v>829.3</v>
      </c>
      <c r="K25" s="144">
        <v>1264</v>
      </c>
    </row>
    <row r="26" spans="1:11" ht="12" customHeight="1" x14ac:dyDescent="0.2">
      <c r="A26" s="98">
        <v>1997</v>
      </c>
      <c r="B26" s="144" t="s">
        <v>185</v>
      </c>
      <c r="C26" s="144" t="s">
        <v>185</v>
      </c>
      <c r="D26" s="144">
        <v>8</v>
      </c>
      <c r="E26" s="41"/>
      <c r="F26" s="144">
        <v>365.1662</v>
      </c>
      <c r="G26" s="144">
        <v>525.8338</v>
      </c>
      <c r="H26" s="41"/>
      <c r="I26" s="144">
        <v>365.1662</v>
      </c>
      <c r="J26" s="144">
        <v>525.8338</v>
      </c>
      <c r="K26" s="144">
        <v>891</v>
      </c>
    </row>
    <row r="27" spans="1:11" ht="12" customHeight="1" x14ac:dyDescent="0.2">
      <c r="A27" s="98">
        <v>1998</v>
      </c>
      <c r="B27" s="144" t="s">
        <v>185</v>
      </c>
      <c r="C27" s="144" t="s">
        <v>185</v>
      </c>
      <c r="D27" s="144" t="s">
        <v>185</v>
      </c>
      <c r="E27" s="41"/>
      <c r="F27" s="144">
        <v>705</v>
      </c>
      <c r="G27" s="144">
        <v>978</v>
      </c>
      <c r="H27" s="41"/>
      <c r="I27" s="144">
        <v>705</v>
      </c>
      <c r="J27" s="144">
        <v>978</v>
      </c>
      <c r="K27" s="144">
        <v>1683</v>
      </c>
    </row>
    <row r="28" spans="1:11" ht="12" customHeight="1" x14ac:dyDescent="0.2">
      <c r="A28" s="98">
        <v>1999</v>
      </c>
      <c r="B28" s="144" t="s">
        <v>185</v>
      </c>
      <c r="C28" s="144" t="s">
        <v>185</v>
      </c>
      <c r="D28" s="144" t="s">
        <v>185</v>
      </c>
      <c r="E28" s="41"/>
      <c r="F28" s="144">
        <v>734</v>
      </c>
      <c r="G28" s="144">
        <v>921</v>
      </c>
      <c r="H28" s="41"/>
      <c r="I28" s="144">
        <v>734</v>
      </c>
      <c r="J28" s="144">
        <v>921</v>
      </c>
      <c r="K28" s="144">
        <v>1655</v>
      </c>
    </row>
    <row r="29" spans="1:11" ht="12" customHeight="1" x14ac:dyDescent="0.2">
      <c r="A29" s="98">
        <v>2000</v>
      </c>
      <c r="B29" s="144" t="s">
        <v>185</v>
      </c>
      <c r="C29" s="144" t="s">
        <v>185</v>
      </c>
      <c r="D29" s="144" t="s">
        <v>185</v>
      </c>
      <c r="E29" s="41"/>
      <c r="F29" s="144">
        <v>288</v>
      </c>
      <c r="G29" s="144">
        <v>375</v>
      </c>
      <c r="H29" s="41"/>
      <c r="I29" s="144">
        <v>288</v>
      </c>
      <c r="J29" s="144">
        <v>375</v>
      </c>
      <c r="K29" s="144">
        <v>663</v>
      </c>
    </row>
    <row r="30" spans="1:11" ht="12" customHeight="1" x14ac:dyDescent="0.2">
      <c r="A30" s="98">
        <v>2001</v>
      </c>
      <c r="B30" s="144" t="s">
        <v>185</v>
      </c>
      <c r="C30" s="144" t="s">
        <v>185</v>
      </c>
      <c r="D30" s="144" t="s">
        <v>185</v>
      </c>
      <c r="E30" s="41"/>
      <c r="F30" s="144">
        <v>494</v>
      </c>
      <c r="G30" s="144">
        <v>445</v>
      </c>
      <c r="H30" s="41"/>
      <c r="I30" s="144">
        <v>494</v>
      </c>
      <c r="J30" s="144">
        <v>445</v>
      </c>
      <c r="K30" s="144">
        <v>939</v>
      </c>
    </row>
    <row r="31" spans="1:11" ht="12" customHeight="1" x14ac:dyDescent="0.2">
      <c r="A31" s="98">
        <v>2002</v>
      </c>
      <c r="B31" s="144" t="s">
        <v>185</v>
      </c>
      <c r="C31" s="144" t="s">
        <v>185</v>
      </c>
      <c r="D31" s="144" t="s">
        <v>185</v>
      </c>
      <c r="E31" s="41"/>
      <c r="F31" s="144">
        <v>188</v>
      </c>
      <c r="G31" s="144">
        <v>486</v>
      </c>
      <c r="H31" s="41"/>
      <c r="I31" s="144">
        <v>188</v>
      </c>
      <c r="J31" s="144">
        <v>486</v>
      </c>
      <c r="K31" s="144">
        <v>674</v>
      </c>
    </row>
    <row r="32" spans="1:11" ht="12" customHeight="1" x14ac:dyDescent="0.2">
      <c r="A32" s="98">
        <v>2003</v>
      </c>
      <c r="B32" s="144" t="s">
        <v>185</v>
      </c>
      <c r="C32" s="144" t="s">
        <v>185</v>
      </c>
      <c r="D32" s="144" t="s">
        <v>185</v>
      </c>
      <c r="E32" s="41"/>
      <c r="F32" s="144">
        <v>395</v>
      </c>
      <c r="G32" s="144">
        <v>685</v>
      </c>
      <c r="H32" s="41"/>
      <c r="I32" s="144">
        <v>395</v>
      </c>
      <c r="J32" s="144">
        <v>685</v>
      </c>
      <c r="K32" s="144">
        <v>1080</v>
      </c>
    </row>
    <row r="33" spans="1:13" ht="12" customHeight="1" x14ac:dyDescent="0.2">
      <c r="A33" s="98">
        <v>2004</v>
      </c>
      <c r="B33" s="144" t="s">
        <v>185</v>
      </c>
      <c r="C33" s="144" t="s">
        <v>185</v>
      </c>
      <c r="D33" s="144" t="s">
        <v>185</v>
      </c>
      <c r="E33" s="41"/>
      <c r="F33" s="144">
        <v>259</v>
      </c>
      <c r="G33" s="144">
        <v>793</v>
      </c>
      <c r="H33" s="41"/>
      <c r="I33" s="144">
        <v>259</v>
      </c>
      <c r="J33" s="144">
        <v>793</v>
      </c>
      <c r="K33" s="144">
        <v>1052</v>
      </c>
    </row>
    <row r="34" spans="1:13" ht="12" customHeight="1" x14ac:dyDescent="0.2">
      <c r="A34" s="98">
        <v>2005</v>
      </c>
      <c r="B34" s="144" t="s">
        <v>185</v>
      </c>
      <c r="C34" s="144" t="s">
        <v>185</v>
      </c>
      <c r="D34" s="144" t="s">
        <v>185</v>
      </c>
      <c r="E34" s="41"/>
      <c r="F34" s="144">
        <v>72</v>
      </c>
      <c r="G34" s="144">
        <v>201</v>
      </c>
      <c r="H34" s="41"/>
      <c r="I34" s="144">
        <v>72</v>
      </c>
      <c r="J34" s="144">
        <v>201</v>
      </c>
      <c r="K34" s="144">
        <v>273</v>
      </c>
    </row>
    <row r="35" spans="1:13" ht="12" customHeight="1" x14ac:dyDescent="0.2">
      <c r="A35" s="98">
        <v>2006</v>
      </c>
      <c r="B35" s="144" t="s">
        <v>185</v>
      </c>
      <c r="C35" s="144" t="s">
        <v>185</v>
      </c>
      <c r="D35" s="144" t="s">
        <v>185</v>
      </c>
      <c r="E35" s="41"/>
      <c r="F35" s="144">
        <v>172</v>
      </c>
      <c r="G35" s="144">
        <v>723</v>
      </c>
      <c r="H35" s="41"/>
      <c r="I35" s="144">
        <v>172</v>
      </c>
      <c r="J35" s="144">
        <v>723</v>
      </c>
      <c r="K35" s="144">
        <v>895</v>
      </c>
    </row>
    <row r="36" spans="1:13" ht="12" customHeight="1" x14ac:dyDescent="0.2">
      <c r="A36" s="98">
        <v>2007</v>
      </c>
      <c r="B36" s="144" t="s">
        <v>185</v>
      </c>
      <c r="C36" s="144" t="s">
        <v>185</v>
      </c>
      <c r="D36" s="144" t="s">
        <v>185</v>
      </c>
      <c r="E36" s="41"/>
      <c r="F36" s="144">
        <v>250</v>
      </c>
      <c r="G36" s="144">
        <v>317</v>
      </c>
      <c r="H36" s="41"/>
      <c r="I36" s="144">
        <v>250</v>
      </c>
      <c r="J36" s="144">
        <v>317</v>
      </c>
      <c r="K36" s="144">
        <v>567</v>
      </c>
    </row>
    <row r="37" spans="1:13" ht="12" customHeight="1" x14ac:dyDescent="0.2">
      <c r="A37" s="98">
        <v>2008</v>
      </c>
      <c r="B37" s="144" t="s">
        <v>185</v>
      </c>
      <c r="C37" s="144" t="s">
        <v>185</v>
      </c>
      <c r="D37" s="144" t="s">
        <v>185</v>
      </c>
      <c r="E37" s="41"/>
      <c r="F37" s="144">
        <v>101</v>
      </c>
      <c r="G37" s="144">
        <v>377</v>
      </c>
      <c r="H37" s="41"/>
      <c r="I37" s="144">
        <v>101</v>
      </c>
      <c r="J37" s="144">
        <v>377</v>
      </c>
      <c r="K37" s="144">
        <v>478</v>
      </c>
    </row>
    <row r="38" spans="1:13" ht="12" customHeight="1" x14ac:dyDescent="0.2">
      <c r="A38" s="98">
        <v>2009</v>
      </c>
      <c r="B38" s="144" t="s">
        <v>185</v>
      </c>
      <c r="C38" s="144" t="s">
        <v>185</v>
      </c>
      <c r="D38" s="144" t="s">
        <v>185</v>
      </c>
      <c r="E38" s="41"/>
      <c r="F38" s="144">
        <v>194.38153106430423</v>
      </c>
      <c r="G38" s="144">
        <v>126.99618632908658</v>
      </c>
      <c r="H38" s="41"/>
      <c r="I38" s="144">
        <v>194.38153106430423</v>
      </c>
      <c r="J38" s="144">
        <v>126.99618632908658</v>
      </c>
      <c r="K38" s="144">
        <v>321.37771739339081</v>
      </c>
    </row>
    <row r="39" spans="1:13" ht="12" customHeight="1" x14ac:dyDescent="0.2">
      <c r="A39" s="98">
        <v>2010</v>
      </c>
      <c r="B39" s="144" t="s">
        <v>185</v>
      </c>
      <c r="C39" s="144" t="s">
        <v>185</v>
      </c>
      <c r="D39" s="144" t="s">
        <v>185</v>
      </c>
      <c r="E39" s="41"/>
      <c r="F39" s="144">
        <v>57.076819096350143</v>
      </c>
      <c r="G39" s="144">
        <v>715.92318090364984</v>
      </c>
      <c r="H39" s="41"/>
      <c r="I39" s="144">
        <v>57.076819096350143</v>
      </c>
      <c r="J39" s="144">
        <v>715.92318090364984</v>
      </c>
      <c r="K39" s="144">
        <v>773</v>
      </c>
    </row>
    <row r="40" spans="1:13" ht="12" customHeight="1" x14ac:dyDescent="0.2">
      <c r="A40" s="98">
        <v>2011</v>
      </c>
      <c r="B40" s="144" t="s">
        <v>185</v>
      </c>
      <c r="C40" s="144" t="s">
        <v>185</v>
      </c>
      <c r="D40" s="144" t="s">
        <v>185</v>
      </c>
      <c r="E40" s="41"/>
      <c r="F40" s="144">
        <v>448.86993367871855</v>
      </c>
      <c r="G40" s="144">
        <v>1050.1300663212817</v>
      </c>
      <c r="H40" s="41"/>
      <c r="I40" s="144">
        <v>448.86993367871855</v>
      </c>
      <c r="J40" s="144">
        <v>1050.1300663212817</v>
      </c>
      <c r="K40" s="144">
        <v>1499.0000000000002</v>
      </c>
    </row>
    <row r="41" spans="1:13" ht="12" customHeight="1" x14ac:dyDescent="0.2">
      <c r="A41" s="98">
        <v>2012</v>
      </c>
      <c r="B41" s="144" t="s">
        <v>185</v>
      </c>
      <c r="C41" s="144" t="s">
        <v>185</v>
      </c>
      <c r="D41" s="144" t="s">
        <v>185</v>
      </c>
      <c r="E41" s="41"/>
      <c r="F41" s="144">
        <v>213.18473122598942</v>
      </c>
      <c r="G41" s="144">
        <v>406.81526877401058</v>
      </c>
      <c r="H41" s="41"/>
      <c r="I41" s="144">
        <v>213.18473122598942</v>
      </c>
      <c r="J41" s="144">
        <v>406.81526877401058</v>
      </c>
      <c r="K41" s="144">
        <v>620</v>
      </c>
    </row>
    <row r="42" spans="1:13" ht="12" customHeight="1" x14ac:dyDescent="0.2">
      <c r="A42" s="98">
        <v>2013</v>
      </c>
      <c r="B42" s="144" t="s">
        <v>185</v>
      </c>
      <c r="C42" s="144" t="s">
        <v>185</v>
      </c>
      <c r="D42" s="144" t="s">
        <v>185</v>
      </c>
      <c r="E42" s="41"/>
      <c r="F42" s="144">
        <v>487.41940401946044</v>
      </c>
      <c r="G42" s="144">
        <v>488.99428238227421</v>
      </c>
      <c r="H42" s="41"/>
      <c r="I42" s="144">
        <v>487.41940401946044</v>
      </c>
      <c r="J42" s="144">
        <v>488.99428238227421</v>
      </c>
      <c r="K42" s="144">
        <v>976.41368640173459</v>
      </c>
      <c r="M42" s="186"/>
    </row>
    <row r="43" spans="1:13" ht="12" customHeight="1" x14ac:dyDescent="0.2">
      <c r="A43" s="98">
        <v>2014</v>
      </c>
      <c r="B43" s="144" t="s">
        <v>185</v>
      </c>
      <c r="C43" s="144" t="s">
        <v>185</v>
      </c>
      <c r="D43" s="144" t="s">
        <v>185</v>
      </c>
      <c r="E43" s="41"/>
      <c r="F43" s="144">
        <v>978.38507012934929</v>
      </c>
      <c r="G43" s="144">
        <v>630.1149298706506</v>
      </c>
      <c r="H43" s="41" t="s">
        <v>304</v>
      </c>
      <c r="I43" s="144">
        <v>978.38507012934929</v>
      </c>
      <c r="J43" s="144">
        <v>630.1149298706506</v>
      </c>
      <c r="K43" s="144">
        <v>1608.5</v>
      </c>
    </row>
    <row r="44" spans="1:13" ht="12" customHeight="1" x14ac:dyDescent="0.2">
      <c r="A44" s="98">
        <v>2015</v>
      </c>
      <c r="B44" s="144" t="s">
        <v>185</v>
      </c>
      <c r="C44" s="144" t="s">
        <v>185</v>
      </c>
      <c r="D44" s="144" t="s">
        <v>185</v>
      </c>
      <c r="E44" s="41"/>
      <c r="F44" s="144">
        <v>1049.8552385261223</v>
      </c>
      <c r="G44" s="144">
        <v>1657.7131245259538</v>
      </c>
      <c r="H44" s="41" t="s">
        <v>304</v>
      </c>
      <c r="I44" s="144">
        <v>1049.8552385261223</v>
      </c>
      <c r="J44" s="144">
        <v>1657.7131245259538</v>
      </c>
      <c r="K44" s="144">
        <v>2707.5683630520762</v>
      </c>
    </row>
    <row r="45" spans="1:13" ht="12" customHeight="1" x14ac:dyDescent="0.2">
      <c r="A45" s="98">
        <v>2016</v>
      </c>
      <c r="B45" s="144" t="s">
        <v>185</v>
      </c>
      <c r="C45" s="144" t="s">
        <v>185</v>
      </c>
      <c r="D45" s="144" t="s">
        <v>185</v>
      </c>
      <c r="E45" s="41"/>
      <c r="F45" s="144">
        <v>265.07004972096422</v>
      </c>
      <c r="G45" s="144">
        <v>995.49440562645873</v>
      </c>
      <c r="H45" s="144" t="s">
        <v>304</v>
      </c>
      <c r="I45" s="144">
        <v>265.07004972096422</v>
      </c>
      <c r="J45" s="144">
        <v>995.49440562645873</v>
      </c>
      <c r="K45" s="144">
        <v>1260.5644553474231</v>
      </c>
    </row>
    <row r="46" spans="1:13" ht="12" customHeight="1" x14ac:dyDescent="0.2">
      <c r="A46" s="98">
        <v>2017</v>
      </c>
      <c r="B46" s="144" t="s">
        <v>185</v>
      </c>
      <c r="C46" s="144" t="s">
        <v>185</v>
      </c>
      <c r="D46" s="144" t="s">
        <v>185</v>
      </c>
      <c r="E46" s="41"/>
      <c r="F46" s="144">
        <v>128.09401215907423</v>
      </c>
      <c r="G46" s="144">
        <v>583.52135412410428</v>
      </c>
      <c r="H46" s="144" t="s">
        <v>304</v>
      </c>
      <c r="I46" s="144">
        <v>128.09401215907423</v>
      </c>
      <c r="J46" s="144">
        <v>583.52135412410428</v>
      </c>
      <c r="K46" s="144">
        <v>711.61536628317845</v>
      </c>
    </row>
    <row r="47" spans="1:13" ht="12" customHeight="1" x14ac:dyDescent="0.2">
      <c r="A47" s="98">
        <v>2018</v>
      </c>
      <c r="B47" s="144" t="s">
        <v>185</v>
      </c>
      <c r="C47" s="144" t="s">
        <v>185</v>
      </c>
      <c r="D47" s="144" t="s">
        <v>185</v>
      </c>
      <c r="E47" s="41"/>
      <c r="F47" s="144">
        <v>196.46008876696766</v>
      </c>
      <c r="G47" s="144">
        <v>1906.6794182371891</v>
      </c>
      <c r="H47" s="144"/>
      <c r="I47" s="144">
        <v>196.46008876696766</v>
      </c>
      <c r="J47" s="144">
        <v>1906.6794182371891</v>
      </c>
      <c r="K47" s="144">
        <v>2103.1395070041567</v>
      </c>
    </row>
    <row r="48" spans="1:13" ht="12" customHeight="1" x14ac:dyDescent="0.2">
      <c r="A48" s="98">
        <v>2019</v>
      </c>
      <c r="B48" s="144" t="s">
        <v>185</v>
      </c>
      <c r="C48" s="144" t="s">
        <v>185</v>
      </c>
      <c r="D48" s="144" t="s">
        <v>185</v>
      </c>
      <c r="E48" s="41"/>
      <c r="F48" s="144">
        <v>233.4926950420776</v>
      </c>
      <c r="G48" s="144">
        <v>1604.0073049579223</v>
      </c>
      <c r="H48" s="144"/>
      <c r="I48" s="144">
        <v>233.4926950420776</v>
      </c>
      <c r="J48" s="144">
        <v>1604.0073049579223</v>
      </c>
      <c r="K48" s="144">
        <v>1837.5</v>
      </c>
    </row>
    <row r="49" spans="1:11" ht="12" customHeight="1" x14ac:dyDescent="0.2">
      <c r="A49" s="98">
        <v>2020</v>
      </c>
      <c r="B49" s="144" t="s">
        <v>185</v>
      </c>
      <c r="C49" s="144" t="s">
        <v>185</v>
      </c>
      <c r="D49" s="144" t="s">
        <v>185</v>
      </c>
      <c r="E49" s="41"/>
      <c r="F49" s="811">
        <v>429</v>
      </c>
      <c r="G49" s="811">
        <v>1673</v>
      </c>
      <c r="H49" s="811"/>
      <c r="I49" s="811">
        <v>429</v>
      </c>
      <c r="J49" s="811">
        <v>1673</v>
      </c>
      <c r="K49" s="811">
        <v>2102</v>
      </c>
    </row>
    <row r="50" spans="1:11" ht="12" customHeight="1" x14ac:dyDescent="0.2">
      <c r="A50" s="98">
        <v>2021</v>
      </c>
      <c r="B50" s="144" t="s">
        <v>185</v>
      </c>
      <c r="C50" s="144" t="s">
        <v>185</v>
      </c>
      <c r="D50" s="144" t="s">
        <v>185</v>
      </c>
      <c r="E50" s="41"/>
      <c r="F50" s="811">
        <v>364.46071598549116</v>
      </c>
      <c r="G50" s="811">
        <v>800.08383846995434</v>
      </c>
      <c r="H50" s="811"/>
      <c r="I50" s="811">
        <v>364.46071598549116</v>
      </c>
      <c r="J50" s="811">
        <v>800.08383846995434</v>
      </c>
      <c r="K50" s="811">
        <v>1164.5445544554455</v>
      </c>
    </row>
    <row r="51" spans="1:11" ht="12" customHeight="1" x14ac:dyDescent="0.2">
      <c r="A51" s="98">
        <v>2022</v>
      </c>
      <c r="B51" s="144" t="s">
        <v>185</v>
      </c>
      <c r="C51" s="144" t="s">
        <v>185</v>
      </c>
      <c r="D51" s="144" t="s">
        <v>185</v>
      </c>
      <c r="E51" s="41"/>
      <c r="F51" s="811">
        <v>577.92145095726505</v>
      </c>
      <c r="G51" s="811">
        <v>808.07854904273506</v>
      </c>
      <c r="H51" s="811"/>
      <c r="I51" s="811">
        <v>577.92145095726505</v>
      </c>
      <c r="J51" s="811">
        <v>808.07854904273506</v>
      </c>
      <c r="K51" s="811">
        <v>1386</v>
      </c>
    </row>
    <row r="52" spans="1:11" ht="12" customHeight="1" x14ac:dyDescent="0.2">
      <c r="A52" s="98">
        <v>2023</v>
      </c>
      <c r="B52" s="144" t="s">
        <v>185</v>
      </c>
      <c r="C52" s="144" t="s">
        <v>185</v>
      </c>
      <c r="D52" s="144" t="s">
        <v>185</v>
      </c>
      <c r="E52" s="41"/>
      <c r="F52" s="811">
        <v>2026</v>
      </c>
      <c r="G52" s="811">
        <v>2367</v>
      </c>
      <c r="H52" s="811"/>
      <c r="I52" s="811">
        <v>2026</v>
      </c>
      <c r="J52" s="811">
        <v>2367</v>
      </c>
      <c r="K52" s="811">
        <v>4393</v>
      </c>
    </row>
    <row r="53" spans="1:11" ht="12" customHeight="1" x14ac:dyDescent="0.2">
      <c r="A53" s="98">
        <v>2024</v>
      </c>
      <c r="B53" s="144" t="s">
        <v>185</v>
      </c>
      <c r="C53" s="144" t="s">
        <v>185</v>
      </c>
      <c r="D53" s="144" t="s">
        <v>185</v>
      </c>
      <c r="E53" s="41"/>
      <c r="F53" s="855" t="s">
        <v>304</v>
      </c>
      <c r="G53" s="855" t="s">
        <v>304</v>
      </c>
      <c r="H53" s="855"/>
      <c r="I53" s="855" t="s">
        <v>304</v>
      </c>
      <c r="J53" s="855" t="s">
        <v>304</v>
      </c>
      <c r="K53" s="811" t="s">
        <v>304</v>
      </c>
    </row>
    <row r="54" spans="1:11" ht="12" customHeight="1" x14ac:dyDescent="0.2">
      <c r="A54" s="25" t="s">
        <v>216</v>
      </c>
      <c r="B54" s="77"/>
      <c r="C54" s="77"/>
      <c r="D54" s="77"/>
      <c r="E54" s="77"/>
      <c r="F54" s="101" t="s">
        <v>417</v>
      </c>
      <c r="G54" s="87" t="s">
        <v>418</v>
      </c>
      <c r="H54" s="77"/>
      <c r="I54" s="77"/>
      <c r="J54" s="77"/>
      <c r="K54" s="77"/>
    </row>
    <row r="55" spans="1:11" ht="12" customHeight="1" x14ac:dyDescent="0.2">
      <c r="A55" s="1030" t="s">
        <v>398</v>
      </c>
      <c r="B55" s="1030"/>
      <c r="C55" s="1030"/>
      <c r="D55" s="1030"/>
      <c r="E55" s="1030"/>
      <c r="F55" s="1030"/>
      <c r="G55" s="1030"/>
      <c r="H55" s="1030"/>
      <c r="I55" s="1030"/>
      <c r="J55" s="1030"/>
      <c r="K55" s="1030"/>
    </row>
    <row r="56" spans="1:11" ht="12" customHeight="1" x14ac:dyDescent="0.2">
      <c r="A56" s="996" t="s">
        <v>1189</v>
      </c>
      <c r="B56" s="1000"/>
      <c r="C56" s="1000"/>
      <c r="D56" s="1000"/>
      <c r="E56" s="1000"/>
      <c r="F56" s="1000"/>
      <c r="G56" s="1000"/>
      <c r="H56" s="1000"/>
      <c r="I56" s="1000"/>
      <c r="J56" s="1000"/>
      <c r="K56" s="1000"/>
    </row>
    <row r="57" spans="1:11" ht="12" customHeight="1" x14ac:dyDescent="0.2">
      <c r="A57" s="63" t="s">
        <v>1182</v>
      </c>
      <c r="B57" s="63"/>
      <c r="C57" s="63"/>
      <c r="D57" s="63"/>
      <c r="E57" s="63"/>
      <c r="F57" s="63"/>
      <c r="G57" s="63"/>
      <c r="H57" s="63"/>
      <c r="I57" s="63"/>
      <c r="J57" s="63"/>
      <c r="K57" s="63"/>
    </row>
    <row r="58" spans="1:11" ht="12" hidden="1" customHeight="1" x14ac:dyDescent="0.2">
      <c r="A58" s="1000" t="s">
        <v>399</v>
      </c>
      <c r="B58" s="1000"/>
      <c r="C58" s="1000"/>
      <c r="D58" s="1000"/>
      <c r="E58" s="1000"/>
      <c r="F58" s="1000"/>
      <c r="G58" s="1000"/>
      <c r="H58" s="1000"/>
      <c r="I58" s="1000"/>
      <c r="J58" s="1000"/>
      <c r="K58" s="1000"/>
    </row>
    <row r="59" spans="1:11" ht="12" customHeight="1" x14ac:dyDescent="0.2">
      <c r="A59" s="1000" t="s">
        <v>765</v>
      </c>
      <c r="B59" s="1000"/>
      <c r="C59" s="1000"/>
      <c r="D59" s="1000"/>
      <c r="E59" s="1000"/>
      <c r="F59" s="1000"/>
      <c r="G59" s="1000"/>
      <c r="H59" s="1000"/>
      <c r="I59" s="1000"/>
      <c r="J59" s="1000"/>
      <c r="K59" s="1000"/>
    </row>
    <row r="60" spans="1:11" ht="12" customHeight="1" x14ac:dyDescent="0.2">
      <c r="A60" s="1105" t="s">
        <v>1049</v>
      </c>
      <c r="B60" s="1105"/>
      <c r="C60" s="1105"/>
      <c r="D60" s="1105"/>
      <c r="E60" s="1105"/>
      <c r="F60" s="1105"/>
      <c r="G60" s="1105"/>
      <c r="H60" s="1105"/>
      <c r="I60" s="1105"/>
      <c r="J60" s="1105"/>
      <c r="K60" s="1105"/>
    </row>
    <row r="61" spans="1:11" ht="12" customHeight="1" x14ac:dyDescent="0.25">
      <c r="A61" s="818"/>
      <c r="B61" s="123"/>
      <c r="C61"/>
      <c r="D61"/>
      <c r="E61"/>
      <c r="F61"/>
      <c r="G61"/>
      <c r="H61" s="123"/>
      <c r="I61" s="123"/>
      <c r="J61" s="123"/>
      <c r="K61" s="123"/>
    </row>
    <row r="62" spans="1:11" ht="12" customHeight="1" x14ac:dyDescent="0.25">
      <c r="A62" s="123"/>
      <c r="B62" s="123"/>
      <c r="C62"/>
      <c r="D62"/>
      <c r="E62"/>
      <c r="F62"/>
      <c r="G62"/>
      <c r="H62" s="123"/>
      <c r="I62" s="123"/>
      <c r="J62" s="123"/>
      <c r="K62" s="123"/>
    </row>
    <row r="63" spans="1:11" ht="12" customHeight="1" x14ac:dyDescent="0.25">
      <c r="A63" s="657"/>
      <c r="B63" s="657"/>
      <c r="C63"/>
      <c r="D63"/>
      <c r="E63"/>
      <c r="F63"/>
      <c r="G63"/>
      <c r="H63" s="657"/>
      <c r="I63" s="657"/>
      <c r="J63" s="657"/>
      <c r="K63" s="657"/>
    </row>
    <row r="64" spans="1:11" ht="12" customHeight="1" x14ac:dyDescent="0.25">
      <c r="C64"/>
      <c r="D64"/>
      <c r="E64"/>
      <c r="F64"/>
      <c r="G64"/>
    </row>
    <row r="65" spans="1:11" ht="12" customHeight="1" x14ac:dyDescent="0.25">
      <c r="C65"/>
      <c r="D65"/>
      <c r="E65"/>
      <c r="F65"/>
      <c r="G65"/>
    </row>
    <row r="66" spans="1:11" ht="12" customHeight="1" x14ac:dyDescent="0.25">
      <c r="C66"/>
      <c r="D66"/>
      <c r="E66"/>
      <c r="F66"/>
      <c r="G66"/>
    </row>
    <row r="67" spans="1:11" ht="12" customHeight="1" x14ac:dyDescent="0.2">
      <c r="K67" s="13"/>
    </row>
    <row r="70" spans="1:11" s="315" customFormat="1" ht="12" customHeight="1" x14ac:dyDescent="0.2">
      <c r="A70" s="274"/>
      <c r="B70" s="275"/>
      <c r="C70" s="275"/>
      <c r="D70" s="275"/>
      <c r="E70" s="275"/>
      <c r="F70" s="275"/>
      <c r="G70" s="275"/>
      <c r="H70" s="275"/>
      <c r="I70" s="275"/>
      <c r="J70" s="275"/>
      <c r="K70" s="275"/>
    </row>
    <row r="88" spans="1:11" ht="12" customHeight="1" x14ac:dyDescent="0.2">
      <c r="A88" s="1096" t="s">
        <v>394</v>
      </c>
      <c r="B88" s="1096"/>
      <c r="C88" s="1096"/>
      <c r="D88" s="1096"/>
      <c r="E88" s="1096"/>
      <c r="F88" s="1096"/>
      <c r="G88" s="1096"/>
      <c r="H88" s="1096"/>
      <c r="I88" s="1096"/>
      <c r="J88" s="1096"/>
      <c r="K88" s="1096"/>
    </row>
    <row r="89" spans="1:11" ht="12" customHeight="1" x14ac:dyDescent="0.2">
      <c r="A89" s="401"/>
      <c r="B89" s="1035" t="s">
        <v>166</v>
      </c>
      <c r="C89" s="1035"/>
      <c r="D89" s="1035"/>
      <c r="E89" s="396"/>
      <c r="F89" s="316"/>
      <c r="G89" s="316"/>
      <c r="H89" s="396"/>
      <c r="I89" s="316"/>
      <c r="J89" s="316"/>
      <c r="K89" s="316"/>
    </row>
    <row r="90" spans="1:11" ht="12" customHeight="1" x14ac:dyDescent="0.2">
      <c r="A90" s="1009" t="s">
        <v>171</v>
      </c>
      <c r="B90" s="392"/>
      <c r="C90" s="1031" t="s">
        <v>164</v>
      </c>
      <c r="D90" s="392"/>
      <c r="E90" s="4"/>
      <c r="F90" s="1109" t="s">
        <v>1188</v>
      </c>
      <c r="G90" s="1109"/>
      <c r="H90" s="4"/>
      <c r="I90" s="1109" t="s">
        <v>90</v>
      </c>
      <c r="J90" s="1109"/>
      <c r="K90" s="1109"/>
    </row>
    <row r="91" spans="1:11" ht="12" customHeight="1" x14ac:dyDescent="0.2">
      <c r="A91" s="1029"/>
      <c r="B91" s="388" t="s">
        <v>95</v>
      </c>
      <c r="C91" s="1032"/>
      <c r="D91" s="388" t="s">
        <v>167</v>
      </c>
      <c r="E91" s="388"/>
      <c r="F91" s="2" t="s">
        <v>215</v>
      </c>
      <c r="G91" s="2" t="s">
        <v>113</v>
      </c>
      <c r="H91" s="2"/>
      <c r="I91" s="2" t="s">
        <v>100</v>
      </c>
      <c r="J91" s="2" t="s">
        <v>113</v>
      </c>
      <c r="K91" s="2" t="s">
        <v>209</v>
      </c>
    </row>
    <row r="92" spans="1:11" ht="12" hidden="1" customHeight="1" x14ac:dyDescent="0.2">
      <c r="A92" s="90" t="s">
        <v>177</v>
      </c>
      <c r="B92" s="144">
        <f>AVERAGE(B5:B9)</f>
        <v>0</v>
      </c>
      <c r="C92" s="144">
        <f>AVERAGE(C5:C9)</f>
        <v>0</v>
      </c>
      <c r="D92" s="144">
        <f>AVERAGE(D5:D9)</f>
        <v>30.6</v>
      </c>
      <c r="E92" s="41"/>
      <c r="F92" s="144" t="e">
        <f>AVERAGE(F5:F9)</f>
        <v>#DIV/0!</v>
      </c>
      <c r="G92" s="144" t="e">
        <f>AVERAGE(G5:G9)</f>
        <v>#DIV/0!</v>
      </c>
      <c r="H92" s="41"/>
      <c r="I92" s="144" t="e">
        <f>AVERAGE(I5:I9)</f>
        <v>#DIV/0!</v>
      </c>
      <c r="J92" s="144" t="e">
        <f>AVERAGE(J5:J9)</f>
        <v>#DIV/0!</v>
      </c>
      <c r="K92" s="144">
        <f>AVERAGE(K5:K9)</f>
        <v>0</v>
      </c>
    </row>
    <row r="93" spans="1:11" ht="12" hidden="1" customHeight="1" x14ac:dyDescent="0.2">
      <c r="A93" s="90" t="s">
        <v>178</v>
      </c>
      <c r="B93" s="144" t="e">
        <f>AVERAGE(B10:B14)</f>
        <v>#DIV/0!</v>
      </c>
      <c r="C93" s="144" t="e">
        <f>AVERAGE(C10:C14)</f>
        <v>#DIV/0!</v>
      </c>
      <c r="D93" s="144">
        <f>AVERAGE(D10:D14)</f>
        <v>8.4</v>
      </c>
      <c r="E93" s="41"/>
      <c r="F93" s="144" t="e">
        <f>AVERAGE(F10:F14)</f>
        <v>#DIV/0!</v>
      </c>
      <c r="G93" s="144" t="e">
        <f>AVERAGE(G10:G14)</f>
        <v>#DIV/0!</v>
      </c>
      <c r="H93" s="41"/>
      <c r="I93" s="144" t="e">
        <f>AVERAGE(I10:I14)</f>
        <v>#DIV/0!</v>
      </c>
      <c r="J93" s="144" t="e">
        <f>AVERAGE(J10:J14)</f>
        <v>#DIV/0!</v>
      </c>
      <c r="K93" s="144">
        <f>AVERAGE(K10:K14)</f>
        <v>0</v>
      </c>
    </row>
    <row r="94" spans="1:11" ht="12" hidden="1" customHeight="1" x14ac:dyDescent="0.2">
      <c r="A94" s="90" t="s">
        <v>179</v>
      </c>
      <c r="B94" s="144" t="e">
        <f>AVERAGE(B15:B19)</f>
        <v>#DIV/0!</v>
      </c>
      <c r="C94" s="144" t="e">
        <f>AVERAGE(C15:C19)</f>
        <v>#DIV/0!</v>
      </c>
      <c r="D94" s="144">
        <f>AVERAGE(D15:D19)</f>
        <v>2.6</v>
      </c>
      <c r="E94" s="41"/>
      <c r="F94" s="144">
        <f>AVERAGE(F15:F19)</f>
        <v>546.91511813333329</v>
      </c>
      <c r="G94" s="144">
        <f>AVERAGE(G15:G19)</f>
        <v>141.08541520000003</v>
      </c>
      <c r="H94" s="41"/>
      <c r="I94" s="144">
        <f>AVERAGE(I15:I19)</f>
        <v>546.91511813333329</v>
      </c>
      <c r="J94" s="144">
        <f>AVERAGE(J15:J19)</f>
        <v>141.08541520000003</v>
      </c>
      <c r="K94" s="144">
        <f>AVERAGE(K15:K19)</f>
        <v>412.80032</v>
      </c>
    </row>
    <row r="95" spans="1:11" ht="12" customHeight="1" x14ac:dyDescent="0.2">
      <c r="A95" s="53" t="s">
        <v>237</v>
      </c>
      <c r="B95" s="144" t="s">
        <v>185</v>
      </c>
      <c r="C95" s="144" t="s">
        <v>185</v>
      </c>
      <c r="D95" s="144">
        <f>AVERAGE(D20:D24)</f>
        <v>4.8</v>
      </c>
      <c r="E95" s="144"/>
      <c r="F95" s="144">
        <f>AVERAGE(F20:F24)</f>
        <v>352.97788806595207</v>
      </c>
      <c r="G95" s="144">
        <f>AVERAGE(G20:G24)</f>
        <v>425.13655655084096</v>
      </c>
      <c r="H95" s="144"/>
      <c r="I95" s="144">
        <f>AVERAGE(I20:I24)</f>
        <v>352.97788806595207</v>
      </c>
      <c r="J95" s="144">
        <f>AVERAGE(J20:J24)</f>
        <v>425.13655655084096</v>
      </c>
      <c r="K95" s="144">
        <f>AVERAGE(K20:K24)</f>
        <v>778.11444461679298</v>
      </c>
    </row>
    <row r="96" spans="1:11" ht="12" customHeight="1" x14ac:dyDescent="0.2">
      <c r="A96" s="65" t="s">
        <v>375</v>
      </c>
      <c r="B96" s="144" t="str">
        <f>B25</f>
        <v>-</v>
      </c>
      <c r="C96" s="144" t="str">
        <f>C25</f>
        <v>-</v>
      </c>
      <c r="D96" s="144">
        <f>AVERAGE(D25:D29)</f>
        <v>6</v>
      </c>
      <c r="E96" s="144"/>
      <c r="F96" s="144">
        <f>AVERAGE(F25:F29)</f>
        <v>505.37324000000001</v>
      </c>
      <c r="G96" s="144">
        <f>AVERAGE(G25:G29)</f>
        <v>725.82676000000004</v>
      </c>
      <c r="H96" s="144"/>
      <c r="I96" s="144">
        <f t="shared" ref="I96:K96" si="1">AVERAGE(I25:I29)</f>
        <v>505.37324000000001</v>
      </c>
      <c r="J96" s="144">
        <f t="shared" si="1"/>
        <v>725.82676000000004</v>
      </c>
      <c r="K96" s="144">
        <f t="shared" si="1"/>
        <v>1231.2</v>
      </c>
    </row>
    <row r="97" spans="1:11" ht="12" customHeight="1" x14ac:dyDescent="0.2">
      <c r="A97" s="65" t="s">
        <v>424</v>
      </c>
      <c r="B97" s="144" t="str">
        <f>B30</f>
        <v>-</v>
      </c>
      <c r="C97" s="144" t="str">
        <f>C30</f>
        <v>-</v>
      </c>
      <c r="D97" s="144" t="str">
        <f>D30</f>
        <v>-</v>
      </c>
      <c r="E97" s="144"/>
      <c r="F97" s="144">
        <f>AVERAGE(F30:F34)</f>
        <v>281.60000000000002</v>
      </c>
      <c r="G97" s="144">
        <f>AVERAGE(G30:G34)</f>
        <v>522</v>
      </c>
      <c r="H97" s="144"/>
      <c r="I97" s="144">
        <f t="shared" ref="I97:K97" si="2">AVERAGE(I30:I34)</f>
        <v>281.60000000000002</v>
      </c>
      <c r="J97" s="144">
        <f t="shared" si="2"/>
        <v>522</v>
      </c>
      <c r="K97" s="144">
        <f t="shared" si="2"/>
        <v>803.6</v>
      </c>
    </row>
    <row r="98" spans="1:11" ht="12" customHeight="1" x14ac:dyDescent="0.2">
      <c r="A98" s="65" t="s">
        <v>719</v>
      </c>
      <c r="B98" s="144" t="str">
        <f>B35</f>
        <v>-</v>
      </c>
      <c r="C98" s="144" t="str">
        <f>C35</f>
        <v>-</v>
      </c>
      <c r="D98" s="144" t="str">
        <f>D35</f>
        <v>-</v>
      </c>
      <c r="E98" s="144"/>
      <c r="F98" s="144">
        <f>AVERAGE(F35:F39)</f>
        <v>154.89167003213089</v>
      </c>
      <c r="G98" s="144">
        <f>AVERAGE(G35:G39)</f>
        <v>451.98387344654731</v>
      </c>
      <c r="H98" s="144"/>
      <c r="I98" s="144">
        <f t="shared" ref="I98:K98" si="3">AVERAGE(I35:I39)</f>
        <v>154.89167003213089</v>
      </c>
      <c r="J98" s="144">
        <f t="shared" si="3"/>
        <v>451.98387344654731</v>
      </c>
      <c r="K98" s="144">
        <f t="shared" si="3"/>
        <v>606.8755434786782</v>
      </c>
    </row>
    <row r="99" spans="1:11" ht="12" customHeight="1" x14ac:dyDescent="0.2">
      <c r="A99" s="98">
        <v>2011</v>
      </c>
      <c r="B99" s="144" t="str">
        <f t="shared" ref="B99:D110" si="4">B40</f>
        <v>-</v>
      </c>
      <c r="C99" s="144" t="str">
        <f t="shared" si="4"/>
        <v>-</v>
      </c>
      <c r="D99" s="144" t="str">
        <f t="shared" si="4"/>
        <v>-</v>
      </c>
      <c r="E99" s="41"/>
      <c r="F99" s="144">
        <f t="shared" ref="F99:G110" si="5">F40</f>
        <v>448.86993367871855</v>
      </c>
      <c r="G99" s="144">
        <f t="shared" si="5"/>
        <v>1050.1300663212817</v>
      </c>
      <c r="H99" s="41"/>
      <c r="I99" s="144">
        <f t="shared" ref="I99:K110" si="6">I40</f>
        <v>448.86993367871855</v>
      </c>
      <c r="J99" s="144">
        <f t="shared" si="6"/>
        <v>1050.1300663212817</v>
      </c>
      <c r="K99" s="144">
        <f t="shared" si="6"/>
        <v>1499.0000000000002</v>
      </c>
    </row>
    <row r="100" spans="1:11" ht="12" customHeight="1" x14ac:dyDescent="0.2">
      <c r="A100" s="98">
        <v>2012</v>
      </c>
      <c r="B100" s="144" t="str">
        <f t="shared" si="4"/>
        <v>-</v>
      </c>
      <c r="C100" s="144" t="str">
        <f t="shared" si="4"/>
        <v>-</v>
      </c>
      <c r="D100" s="144" t="str">
        <f t="shared" si="4"/>
        <v>-</v>
      </c>
      <c r="E100" s="41"/>
      <c r="F100" s="144">
        <f t="shared" si="5"/>
        <v>213.18473122598942</v>
      </c>
      <c r="G100" s="144">
        <f t="shared" si="5"/>
        <v>406.81526877401058</v>
      </c>
      <c r="H100" s="41"/>
      <c r="I100" s="144">
        <f t="shared" si="6"/>
        <v>213.18473122598942</v>
      </c>
      <c r="J100" s="144">
        <f t="shared" si="6"/>
        <v>406.81526877401058</v>
      </c>
      <c r="K100" s="144">
        <f t="shared" si="6"/>
        <v>620</v>
      </c>
    </row>
    <row r="101" spans="1:11" ht="12" customHeight="1" x14ac:dyDescent="0.2">
      <c r="A101" s="98">
        <v>2013</v>
      </c>
      <c r="B101" s="144" t="str">
        <f t="shared" si="4"/>
        <v>-</v>
      </c>
      <c r="C101" s="144" t="str">
        <f t="shared" si="4"/>
        <v>-</v>
      </c>
      <c r="D101" s="144" t="str">
        <f t="shared" si="4"/>
        <v>-</v>
      </c>
      <c r="E101" s="41"/>
      <c r="F101" s="144">
        <f t="shared" si="5"/>
        <v>487.41940401946044</v>
      </c>
      <c r="G101" s="144">
        <f t="shared" si="5"/>
        <v>488.99428238227421</v>
      </c>
      <c r="H101" s="41"/>
      <c r="I101" s="144">
        <f t="shared" si="6"/>
        <v>487.41940401946044</v>
      </c>
      <c r="J101" s="144">
        <f t="shared" si="6"/>
        <v>488.99428238227421</v>
      </c>
      <c r="K101" s="144">
        <f t="shared" si="6"/>
        <v>976.41368640173459</v>
      </c>
    </row>
    <row r="102" spans="1:11" ht="12" customHeight="1" x14ac:dyDescent="0.2">
      <c r="A102" s="98">
        <v>2014</v>
      </c>
      <c r="B102" s="144" t="str">
        <f t="shared" si="4"/>
        <v>-</v>
      </c>
      <c r="C102" s="144" t="str">
        <f t="shared" si="4"/>
        <v>-</v>
      </c>
      <c r="D102" s="144" t="str">
        <f t="shared" si="4"/>
        <v>-</v>
      </c>
      <c r="E102" s="41"/>
      <c r="F102" s="144">
        <f t="shared" si="5"/>
        <v>978.38507012934929</v>
      </c>
      <c r="G102" s="144">
        <f t="shared" si="5"/>
        <v>630.1149298706506</v>
      </c>
      <c r="H102" s="41"/>
      <c r="I102" s="144">
        <f t="shared" si="6"/>
        <v>978.38507012934929</v>
      </c>
      <c r="J102" s="144">
        <f t="shared" si="6"/>
        <v>630.1149298706506</v>
      </c>
      <c r="K102" s="144">
        <f t="shared" si="6"/>
        <v>1608.5</v>
      </c>
    </row>
    <row r="103" spans="1:11" ht="12" customHeight="1" x14ac:dyDescent="0.2">
      <c r="A103" s="98">
        <v>2015</v>
      </c>
      <c r="B103" s="144" t="str">
        <f t="shared" si="4"/>
        <v>-</v>
      </c>
      <c r="C103" s="144" t="str">
        <f t="shared" si="4"/>
        <v>-</v>
      </c>
      <c r="D103" s="144" t="str">
        <f t="shared" si="4"/>
        <v>-</v>
      </c>
      <c r="E103" s="41"/>
      <c r="F103" s="144">
        <f t="shared" si="5"/>
        <v>1049.8552385261223</v>
      </c>
      <c r="G103" s="144">
        <f t="shared" si="5"/>
        <v>1657.7131245259538</v>
      </c>
      <c r="H103" s="41"/>
      <c r="I103" s="144">
        <f t="shared" si="6"/>
        <v>1049.8552385261223</v>
      </c>
      <c r="J103" s="144">
        <f t="shared" si="6"/>
        <v>1657.7131245259538</v>
      </c>
      <c r="K103" s="144">
        <f t="shared" si="6"/>
        <v>2707.5683630520762</v>
      </c>
    </row>
    <row r="104" spans="1:11" ht="12" customHeight="1" x14ac:dyDescent="0.2">
      <c r="A104" s="98">
        <v>2016</v>
      </c>
      <c r="B104" s="144" t="str">
        <f t="shared" si="4"/>
        <v>-</v>
      </c>
      <c r="C104" s="144" t="str">
        <f t="shared" si="4"/>
        <v>-</v>
      </c>
      <c r="D104" s="144" t="str">
        <f t="shared" si="4"/>
        <v>-</v>
      </c>
      <c r="E104" s="41"/>
      <c r="F104" s="144">
        <f t="shared" si="5"/>
        <v>265.07004972096422</v>
      </c>
      <c r="G104" s="144">
        <f t="shared" si="5"/>
        <v>995.49440562645873</v>
      </c>
      <c r="H104" s="41"/>
      <c r="I104" s="144">
        <f t="shared" si="6"/>
        <v>265.07004972096422</v>
      </c>
      <c r="J104" s="144">
        <f t="shared" si="6"/>
        <v>995.49440562645873</v>
      </c>
      <c r="K104" s="144">
        <f t="shared" si="6"/>
        <v>1260.5644553474231</v>
      </c>
    </row>
    <row r="105" spans="1:11" ht="12" customHeight="1" x14ac:dyDescent="0.2">
      <c r="A105" s="98">
        <v>2017</v>
      </c>
      <c r="B105" s="144" t="str">
        <f t="shared" si="4"/>
        <v>-</v>
      </c>
      <c r="C105" s="144" t="str">
        <f t="shared" si="4"/>
        <v>-</v>
      </c>
      <c r="D105" s="144" t="str">
        <f t="shared" si="4"/>
        <v>-</v>
      </c>
      <c r="E105" s="41"/>
      <c r="F105" s="144">
        <f t="shared" si="5"/>
        <v>128.09401215907423</v>
      </c>
      <c r="G105" s="144">
        <f t="shared" si="5"/>
        <v>583.52135412410428</v>
      </c>
      <c r="H105" s="41"/>
      <c r="I105" s="144">
        <f t="shared" si="6"/>
        <v>128.09401215907423</v>
      </c>
      <c r="J105" s="144">
        <f t="shared" si="6"/>
        <v>583.52135412410428</v>
      </c>
      <c r="K105" s="144">
        <f t="shared" si="6"/>
        <v>711.61536628317845</v>
      </c>
    </row>
    <row r="106" spans="1:11" ht="12" customHeight="1" x14ac:dyDescent="0.2">
      <c r="A106" s="98">
        <v>2018</v>
      </c>
      <c r="B106" s="144" t="str">
        <f t="shared" si="4"/>
        <v>-</v>
      </c>
      <c r="C106" s="144" t="str">
        <f t="shared" si="4"/>
        <v>-</v>
      </c>
      <c r="D106" s="144" t="str">
        <f t="shared" si="4"/>
        <v>-</v>
      </c>
      <c r="E106" s="41"/>
      <c r="F106" s="144">
        <f t="shared" si="5"/>
        <v>196.46008876696766</v>
      </c>
      <c r="G106" s="144">
        <f t="shared" si="5"/>
        <v>1906.6794182371891</v>
      </c>
      <c r="H106" s="41"/>
      <c r="I106" s="144">
        <f t="shared" si="6"/>
        <v>196.46008876696766</v>
      </c>
      <c r="J106" s="144">
        <f t="shared" si="6"/>
        <v>1906.6794182371891</v>
      </c>
      <c r="K106" s="144">
        <f t="shared" si="6"/>
        <v>2103.1395070041567</v>
      </c>
    </row>
    <row r="107" spans="1:11" ht="12" customHeight="1" x14ac:dyDescent="0.2">
      <c r="A107" s="98">
        <v>2019</v>
      </c>
      <c r="B107" s="144" t="str">
        <f t="shared" si="4"/>
        <v>-</v>
      </c>
      <c r="C107" s="144" t="str">
        <f t="shared" si="4"/>
        <v>-</v>
      </c>
      <c r="D107" s="144" t="str">
        <f t="shared" si="4"/>
        <v>-</v>
      </c>
      <c r="E107" s="41"/>
      <c r="F107" s="144">
        <f t="shared" si="5"/>
        <v>233.4926950420776</v>
      </c>
      <c r="G107" s="144">
        <f t="shared" si="5"/>
        <v>1604.0073049579223</v>
      </c>
      <c r="H107" s="41"/>
      <c r="I107" s="144">
        <f t="shared" si="6"/>
        <v>233.4926950420776</v>
      </c>
      <c r="J107" s="144">
        <f t="shared" si="6"/>
        <v>1604.0073049579223</v>
      </c>
      <c r="K107" s="144">
        <f t="shared" si="6"/>
        <v>1837.5</v>
      </c>
    </row>
    <row r="108" spans="1:11" ht="12" customHeight="1" x14ac:dyDescent="0.2">
      <c r="A108" s="98">
        <v>2020</v>
      </c>
      <c r="B108" s="144" t="str">
        <f t="shared" si="4"/>
        <v>-</v>
      </c>
      <c r="C108" s="144" t="str">
        <f t="shared" si="4"/>
        <v>-</v>
      </c>
      <c r="D108" s="144" t="str">
        <f t="shared" si="4"/>
        <v>-</v>
      </c>
      <c r="E108" s="41"/>
      <c r="F108" s="144">
        <f t="shared" si="5"/>
        <v>429</v>
      </c>
      <c r="G108" s="144">
        <f t="shared" si="5"/>
        <v>1673</v>
      </c>
      <c r="H108" s="41"/>
      <c r="I108" s="144">
        <f t="shared" si="6"/>
        <v>429</v>
      </c>
      <c r="J108" s="144">
        <f t="shared" si="6"/>
        <v>1673</v>
      </c>
      <c r="K108" s="144">
        <f t="shared" si="6"/>
        <v>2102</v>
      </c>
    </row>
    <row r="109" spans="1:11" ht="12" customHeight="1" x14ac:dyDescent="0.2">
      <c r="A109" s="98">
        <v>2021</v>
      </c>
      <c r="B109" s="144" t="str">
        <f t="shared" si="4"/>
        <v>-</v>
      </c>
      <c r="C109" s="144" t="str">
        <f t="shared" si="4"/>
        <v>-</v>
      </c>
      <c r="D109" s="144" t="str">
        <f t="shared" si="4"/>
        <v>-</v>
      </c>
      <c r="E109" s="41"/>
      <c r="F109" s="144">
        <f t="shared" si="5"/>
        <v>364.46071598549116</v>
      </c>
      <c r="G109" s="144">
        <f t="shared" si="5"/>
        <v>800.08383846995434</v>
      </c>
      <c r="H109" s="41"/>
      <c r="I109" s="144">
        <f t="shared" si="6"/>
        <v>364.46071598549116</v>
      </c>
      <c r="J109" s="144">
        <f t="shared" si="6"/>
        <v>800.08383846995434</v>
      </c>
      <c r="K109" s="144">
        <f t="shared" si="6"/>
        <v>1164.5445544554455</v>
      </c>
    </row>
    <row r="110" spans="1:11" ht="12" customHeight="1" x14ac:dyDescent="0.2">
      <c r="A110" s="98">
        <v>2022</v>
      </c>
      <c r="B110" s="144" t="str">
        <f t="shared" si="4"/>
        <v>-</v>
      </c>
      <c r="C110" s="144" t="str">
        <f t="shared" si="4"/>
        <v>-</v>
      </c>
      <c r="D110" s="144" t="str">
        <f t="shared" si="4"/>
        <v>-</v>
      </c>
      <c r="E110" s="41"/>
      <c r="F110" s="144">
        <f t="shared" si="5"/>
        <v>577.92145095726505</v>
      </c>
      <c r="G110" s="144">
        <f t="shared" si="5"/>
        <v>808.07854904273506</v>
      </c>
      <c r="H110" s="41"/>
      <c r="I110" s="144">
        <f t="shared" si="6"/>
        <v>577.92145095726505</v>
      </c>
      <c r="J110" s="144">
        <f t="shared" si="6"/>
        <v>808.07854904273506</v>
      </c>
      <c r="K110" s="144">
        <f t="shared" si="6"/>
        <v>1386</v>
      </c>
    </row>
    <row r="111" spans="1:11" ht="12" customHeight="1" x14ac:dyDescent="0.2">
      <c r="A111" s="98">
        <v>2023</v>
      </c>
      <c r="B111" s="144" t="str">
        <f t="shared" ref="B111:D112" si="7">B52</f>
        <v>-</v>
      </c>
      <c r="C111" s="144" t="str">
        <f t="shared" si="7"/>
        <v>-</v>
      </c>
      <c r="D111" s="144" t="str">
        <f t="shared" si="7"/>
        <v>-</v>
      </c>
      <c r="E111" s="41"/>
      <c r="F111" s="144">
        <f t="shared" ref="F111:G112" si="8">F52</f>
        <v>2026</v>
      </c>
      <c r="G111" s="144">
        <f t="shared" si="8"/>
        <v>2367</v>
      </c>
      <c r="H111" s="41"/>
      <c r="I111" s="144">
        <f t="shared" ref="I111:K112" si="9">I52</f>
        <v>2026</v>
      </c>
      <c r="J111" s="144">
        <f t="shared" si="9"/>
        <v>2367</v>
      </c>
      <c r="K111" s="144">
        <f t="shared" si="9"/>
        <v>4393</v>
      </c>
    </row>
    <row r="112" spans="1:11" ht="12" customHeight="1" x14ac:dyDescent="0.2">
      <c r="A112" s="98">
        <v>2024</v>
      </c>
      <c r="B112" s="144" t="str">
        <f t="shared" si="7"/>
        <v>-</v>
      </c>
      <c r="C112" s="144" t="str">
        <f t="shared" si="7"/>
        <v>-</v>
      </c>
      <c r="D112" s="144" t="str">
        <f t="shared" si="7"/>
        <v>-</v>
      </c>
      <c r="E112" s="41"/>
      <c r="F112" s="144" t="str">
        <f t="shared" si="8"/>
        <v>NA</v>
      </c>
      <c r="G112" s="144" t="str">
        <f t="shared" si="8"/>
        <v>NA</v>
      </c>
      <c r="H112" s="41"/>
      <c r="I112" s="144" t="str">
        <f t="shared" si="9"/>
        <v>NA</v>
      </c>
      <c r="J112" s="144" t="str">
        <f t="shared" si="9"/>
        <v>NA</v>
      </c>
      <c r="K112" s="144" t="str">
        <f t="shared" si="9"/>
        <v>NA</v>
      </c>
    </row>
    <row r="113" spans="1:11" ht="12" customHeight="1" x14ac:dyDescent="0.2">
      <c r="A113" s="25" t="s">
        <v>216</v>
      </c>
      <c r="B113" s="101"/>
      <c r="C113" s="101"/>
      <c r="D113" s="101"/>
      <c r="E113" s="101"/>
      <c r="F113" s="101" t="s">
        <v>417</v>
      </c>
      <c r="G113" s="87" t="s">
        <v>418</v>
      </c>
      <c r="H113" s="101"/>
      <c r="I113" s="101"/>
      <c r="J113" s="101"/>
      <c r="K113" s="101"/>
    </row>
    <row r="114" spans="1:11" ht="12" customHeight="1" x14ac:dyDescent="0.2">
      <c r="A114" s="1030" t="str">
        <f>A55</f>
        <v>a/  River recreational catch of age-3 and older fish.</v>
      </c>
      <c r="B114" s="1030"/>
      <c r="C114" s="1030"/>
      <c r="D114" s="1030"/>
      <c r="E114" s="1030"/>
      <c r="F114" s="1030"/>
      <c r="G114" s="1030"/>
      <c r="H114" s="1030"/>
      <c r="I114" s="1030"/>
      <c r="J114" s="1030"/>
      <c r="K114" s="1030"/>
    </row>
    <row r="115" spans="1:11" ht="27" customHeight="1" x14ac:dyDescent="0.2">
      <c r="A115" s="1024" t="str">
        <f>A56</f>
        <v>b/  Natural represents all natural-origin fish returning to the Hoko River, Supplemental represents all hatchery-origin fish returning to the Hoko River.</v>
      </c>
      <c r="B115" s="1024"/>
      <c r="C115" s="1024"/>
      <c r="D115" s="1024"/>
      <c r="E115" s="1024"/>
      <c r="F115" s="1024"/>
      <c r="G115" s="1024"/>
      <c r="H115" s="1024"/>
      <c r="I115" s="1024"/>
      <c r="J115" s="1024"/>
      <c r="K115" s="1024"/>
    </row>
    <row r="116" spans="1:11" ht="12" customHeight="1" x14ac:dyDescent="0.2">
      <c r="A116" s="1024" t="str">
        <f>A57</f>
        <v>c/  Terminal run size estimates incomplete since inriver sport catch estimates are unavailable.</v>
      </c>
      <c r="B116" s="1024"/>
      <c r="C116" s="1024"/>
      <c r="D116" s="1024"/>
      <c r="E116" s="1024"/>
      <c r="F116" s="1024"/>
      <c r="G116" s="1024"/>
      <c r="H116" s="1024"/>
      <c r="I116" s="1024"/>
      <c r="J116" s="1024"/>
      <c r="K116" s="1024"/>
    </row>
    <row r="117" spans="1:11" ht="12" customHeight="1" x14ac:dyDescent="0.2">
      <c r="A117" s="1024" t="str">
        <f>A59</f>
        <v>d/  Goal in terms of naturally spawning fish and includes supplementation production.</v>
      </c>
      <c r="B117" s="1024"/>
      <c r="C117" s="1024"/>
      <c r="D117" s="1024"/>
      <c r="E117" s="1024"/>
      <c r="F117" s="1024"/>
      <c r="G117" s="1024"/>
      <c r="H117" s="1024"/>
      <c r="I117" s="1024"/>
      <c r="J117" s="1024"/>
      <c r="K117" s="1024"/>
    </row>
    <row r="118" spans="1:11" ht="12" customHeight="1" x14ac:dyDescent="0.2">
      <c r="A118" s="1024" t="str">
        <f>A60</f>
        <v>e/  Comanagers goal.  Not an FMP goal.</v>
      </c>
      <c r="B118" s="1024"/>
      <c r="C118" s="1024"/>
      <c r="D118" s="1024"/>
      <c r="E118" s="1024"/>
      <c r="F118" s="1024"/>
      <c r="G118" s="1024"/>
      <c r="H118" s="1024"/>
      <c r="I118" s="1024"/>
      <c r="J118" s="1024"/>
      <c r="K118" s="1024"/>
    </row>
    <row r="119" spans="1:11" ht="12" customHeight="1" x14ac:dyDescent="0.2">
      <c r="A119" s="1024"/>
      <c r="B119" s="1024"/>
      <c r="C119" s="1024"/>
      <c r="D119" s="1024"/>
      <c r="E119" s="1024"/>
      <c r="F119" s="1024"/>
      <c r="G119" s="1024"/>
      <c r="H119" s="1024"/>
      <c r="I119" s="1024"/>
      <c r="J119" s="1024"/>
      <c r="K119" s="1024"/>
    </row>
  </sheetData>
  <mergeCells count="23">
    <mergeCell ref="A119:K119"/>
    <mergeCell ref="A114:K114"/>
    <mergeCell ref="A115:K115"/>
    <mergeCell ref="A116:K116"/>
    <mergeCell ref="A117:K117"/>
    <mergeCell ref="A118:K118"/>
    <mergeCell ref="A88:K88"/>
    <mergeCell ref="B89:D89"/>
    <mergeCell ref="A90:A91"/>
    <mergeCell ref="C90:C91"/>
    <mergeCell ref="F90:G90"/>
    <mergeCell ref="I90:K90"/>
    <mergeCell ref="A1:K1"/>
    <mergeCell ref="B2:D2"/>
    <mergeCell ref="A3:A4"/>
    <mergeCell ref="C3:C4"/>
    <mergeCell ref="F3:G3"/>
    <mergeCell ref="I3:K3"/>
    <mergeCell ref="A55:K55"/>
    <mergeCell ref="A56:K56"/>
    <mergeCell ref="A58:K58"/>
    <mergeCell ref="A59:K59"/>
    <mergeCell ref="A60:K60"/>
  </mergeCells>
  <pageMargins left="1" right="1" top="1" bottom="1" header="0.5" footer="0.5"/>
  <pageSetup orientation="landscape"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459D-8CFF-42CF-AF2C-320162E70BAD}">
  <sheetPr codeName="Sheet40"/>
  <dimension ref="A1:I305"/>
  <sheetViews>
    <sheetView showGridLines="0" zoomScale="130" zoomScaleNormal="130" zoomScaleSheetLayoutView="80" workbookViewId="0">
      <pane ySplit="2" topLeftCell="A237" activePane="bottomLeft" state="frozen"/>
      <selection activeCell="A19" sqref="A19"/>
      <selection pane="bottomLeft" activeCell="A19" sqref="A19"/>
    </sheetView>
  </sheetViews>
  <sheetFormatPr defaultColWidth="9.109375" defaultRowHeight="12" customHeight="1" x14ac:dyDescent="0.2"/>
  <cols>
    <col min="1" max="1" width="11.88671875" style="777" customWidth="1"/>
    <col min="2" max="2" width="10.6640625" style="788" customWidth="1"/>
    <col min="3" max="3" width="13.5546875" style="795" bestFit="1" customWidth="1"/>
    <col min="4" max="7" width="15.109375" style="795" bestFit="1" customWidth="1"/>
    <col min="8" max="16384" width="9.109375" style="765"/>
  </cols>
  <sheetData>
    <row r="1" spans="1:7" ht="12" customHeight="1" x14ac:dyDescent="0.2">
      <c r="A1" s="1123" t="s">
        <v>405</v>
      </c>
      <c r="B1" s="1123"/>
      <c r="C1" s="1123"/>
      <c r="D1" s="1123"/>
      <c r="E1" s="1123"/>
      <c r="F1" s="1123"/>
      <c r="G1" s="1123"/>
    </row>
    <row r="2" spans="1:7" ht="12" customHeight="1" x14ac:dyDescent="0.2">
      <c r="A2" s="766" t="s">
        <v>171</v>
      </c>
      <c r="B2" s="767" t="s">
        <v>135</v>
      </c>
      <c r="C2" s="768" t="s">
        <v>258</v>
      </c>
      <c r="D2" s="768" t="s">
        <v>136</v>
      </c>
      <c r="E2" s="768" t="s">
        <v>138</v>
      </c>
      <c r="F2" s="768" t="s">
        <v>162</v>
      </c>
      <c r="G2" s="768" t="s">
        <v>163</v>
      </c>
    </row>
    <row r="3" spans="1:7" ht="12" customHeight="1" x14ac:dyDescent="0.2">
      <c r="A3" s="769">
        <v>1971</v>
      </c>
      <c r="B3" s="770" t="s">
        <v>34</v>
      </c>
      <c r="C3" s="771">
        <v>138466</v>
      </c>
      <c r="D3" s="771">
        <v>447380</v>
      </c>
      <c r="E3" s="771">
        <v>2389593</v>
      </c>
      <c r="F3" s="771">
        <v>124119</v>
      </c>
      <c r="G3" s="771">
        <v>3041087</v>
      </c>
    </row>
    <row r="4" spans="1:7" ht="12" customHeight="1" x14ac:dyDescent="0.2">
      <c r="A4" s="769"/>
      <c r="B4" s="772" t="s">
        <v>64</v>
      </c>
      <c r="C4" s="773">
        <v>27553</v>
      </c>
      <c r="D4" s="773">
        <v>107714</v>
      </c>
      <c r="E4" s="773">
        <v>88846</v>
      </c>
      <c r="F4" s="773">
        <v>27275</v>
      </c>
      <c r="G4" s="773">
        <v>22016</v>
      </c>
    </row>
    <row r="5" spans="1:7" ht="12" customHeight="1" x14ac:dyDescent="0.2">
      <c r="A5" s="769"/>
      <c r="B5" s="770" t="s">
        <v>137</v>
      </c>
      <c r="C5" s="774">
        <v>166019</v>
      </c>
      <c r="D5" s="774">
        <v>555094</v>
      </c>
      <c r="E5" s="774">
        <v>2478439</v>
      </c>
      <c r="F5" s="774">
        <v>151394</v>
      </c>
      <c r="G5" s="774">
        <v>3063103</v>
      </c>
    </row>
    <row r="6" spans="1:7" ht="6.6" customHeight="1" x14ac:dyDescent="0.2">
      <c r="A6" s="769"/>
      <c r="B6" s="775"/>
      <c r="C6" s="776"/>
      <c r="D6" s="776"/>
      <c r="E6" s="776"/>
      <c r="F6" s="776"/>
      <c r="G6" s="776"/>
    </row>
    <row r="7" spans="1:7" ht="12" customHeight="1" x14ac:dyDescent="0.2">
      <c r="A7" s="769">
        <v>1972</v>
      </c>
      <c r="B7" s="770" t="s">
        <v>34</v>
      </c>
      <c r="C7" s="771">
        <v>83431</v>
      </c>
      <c r="D7" s="771">
        <v>452958</v>
      </c>
      <c r="E7" s="771">
        <v>118</v>
      </c>
      <c r="F7" s="771">
        <v>735764</v>
      </c>
      <c r="G7" s="771">
        <v>1126336</v>
      </c>
    </row>
    <row r="8" spans="1:7" ht="12" customHeight="1" x14ac:dyDescent="0.2">
      <c r="A8" s="769"/>
      <c r="B8" s="772" t="s">
        <v>64</v>
      </c>
      <c r="C8" s="773">
        <v>39870</v>
      </c>
      <c r="D8" s="773">
        <v>99757</v>
      </c>
      <c r="E8" s="773">
        <v>17</v>
      </c>
      <c r="F8" s="773">
        <v>52404</v>
      </c>
      <c r="G8" s="773">
        <v>18688</v>
      </c>
    </row>
    <row r="9" spans="1:7" ht="12" customHeight="1" x14ac:dyDescent="0.2">
      <c r="A9" s="769"/>
      <c r="B9" s="770" t="s">
        <v>137</v>
      </c>
      <c r="C9" s="774">
        <v>123301</v>
      </c>
      <c r="D9" s="774">
        <v>552715</v>
      </c>
      <c r="E9" s="774">
        <v>135</v>
      </c>
      <c r="F9" s="774">
        <v>788168</v>
      </c>
      <c r="G9" s="774">
        <v>1145024</v>
      </c>
    </row>
    <row r="10" spans="1:7" ht="6.6" customHeight="1" x14ac:dyDescent="0.2">
      <c r="A10" s="769"/>
      <c r="B10" s="775"/>
      <c r="C10" s="776"/>
      <c r="D10" s="776"/>
      <c r="E10" s="776"/>
      <c r="F10" s="776"/>
      <c r="G10" s="776"/>
    </row>
    <row r="11" spans="1:7" ht="12" customHeight="1" x14ac:dyDescent="0.2">
      <c r="A11" s="769">
        <v>1973</v>
      </c>
      <c r="B11" s="770" t="s">
        <v>34</v>
      </c>
      <c r="C11" s="771">
        <v>94161</v>
      </c>
      <c r="D11" s="771">
        <v>684313</v>
      </c>
      <c r="E11" s="771">
        <v>2247243</v>
      </c>
      <c r="F11" s="771">
        <v>462367</v>
      </c>
      <c r="G11" s="771">
        <v>2616114</v>
      </c>
    </row>
    <row r="12" spans="1:7" ht="12" customHeight="1" x14ac:dyDescent="0.2">
      <c r="A12" s="769"/>
      <c r="B12" s="772" t="s">
        <v>64</v>
      </c>
      <c r="C12" s="773">
        <v>47868</v>
      </c>
      <c r="D12" s="773">
        <v>119932</v>
      </c>
      <c r="E12" s="773">
        <v>116058</v>
      </c>
      <c r="F12" s="773">
        <v>72694</v>
      </c>
      <c r="G12" s="773">
        <v>58924</v>
      </c>
    </row>
    <row r="13" spans="1:7" ht="12" customHeight="1" x14ac:dyDescent="0.2">
      <c r="A13" s="769"/>
      <c r="B13" s="770" t="s">
        <v>137</v>
      </c>
      <c r="C13" s="774">
        <v>142029</v>
      </c>
      <c r="D13" s="774">
        <v>804245</v>
      </c>
      <c r="E13" s="774">
        <v>2363301</v>
      </c>
      <c r="F13" s="774">
        <v>535061</v>
      </c>
      <c r="G13" s="774">
        <v>2675038</v>
      </c>
    </row>
    <row r="14" spans="1:7" ht="6.6" customHeight="1" x14ac:dyDescent="0.2">
      <c r="A14" s="769"/>
      <c r="B14" s="775"/>
      <c r="C14" s="776"/>
      <c r="D14" s="776"/>
      <c r="E14" s="776"/>
      <c r="F14" s="776"/>
      <c r="G14" s="776"/>
    </row>
    <row r="15" spans="1:7" ht="12" customHeight="1" x14ac:dyDescent="0.2">
      <c r="A15" s="769">
        <v>1974</v>
      </c>
      <c r="B15" s="770" t="s">
        <v>34</v>
      </c>
      <c r="C15" s="771">
        <v>80173</v>
      </c>
      <c r="D15" s="771">
        <v>494386</v>
      </c>
      <c r="E15" s="771">
        <v>152</v>
      </c>
      <c r="F15" s="771">
        <v>229809</v>
      </c>
      <c r="G15" s="771">
        <v>2452140</v>
      </c>
    </row>
    <row r="16" spans="1:7" ht="12" customHeight="1" x14ac:dyDescent="0.2">
      <c r="A16" s="769"/>
      <c r="B16" s="772" t="s">
        <v>64</v>
      </c>
      <c r="C16" s="773">
        <v>67492</v>
      </c>
      <c r="D16" s="773">
        <v>382252</v>
      </c>
      <c r="E16" s="773">
        <v>15</v>
      </c>
      <c r="F16" s="773">
        <v>166343</v>
      </c>
      <c r="G16" s="773">
        <v>33170</v>
      </c>
    </row>
    <row r="17" spans="1:7" ht="12" customHeight="1" x14ac:dyDescent="0.2">
      <c r="A17" s="769"/>
      <c r="B17" s="770" t="s">
        <v>137</v>
      </c>
      <c r="C17" s="774">
        <v>147665</v>
      </c>
      <c r="D17" s="774">
        <v>876638</v>
      </c>
      <c r="E17" s="774">
        <v>167</v>
      </c>
      <c r="F17" s="774">
        <v>396152</v>
      </c>
      <c r="G17" s="774">
        <v>2485310</v>
      </c>
    </row>
    <row r="18" spans="1:7" ht="6.6" customHeight="1" x14ac:dyDescent="0.2">
      <c r="A18" s="769"/>
      <c r="B18" s="775"/>
      <c r="C18" s="776"/>
      <c r="D18" s="776"/>
      <c r="E18" s="776"/>
      <c r="F18" s="776"/>
      <c r="G18" s="776"/>
    </row>
    <row r="19" spans="1:7" ht="12" customHeight="1" x14ac:dyDescent="0.2">
      <c r="A19" s="769">
        <v>1975</v>
      </c>
      <c r="B19" s="770" t="s">
        <v>34</v>
      </c>
      <c r="C19" s="771">
        <v>130431</v>
      </c>
      <c r="D19" s="771">
        <v>550296</v>
      </c>
      <c r="E19" s="771">
        <v>1225965</v>
      </c>
      <c r="F19" s="771">
        <v>103084</v>
      </c>
      <c r="G19" s="771">
        <v>1558241</v>
      </c>
    </row>
    <row r="20" spans="1:7" ht="12" customHeight="1" x14ac:dyDescent="0.2">
      <c r="A20" s="769"/>
      <c r="B20" s="772" t="s">
        <v>64</v>
      </c>
      <c r="C20" s="773">
        <v>105579</v>
      </c>
      <c r="D20" s="773">
        <v>414061</v>
      </c>
      <c r="E20" s="773">
        <v>104156</v>
      </c>
      <c r="F20" s="773">
        <v>72614</v>
      </c>
      <c r="G20" s="773">
        <v>58329</v>
      </c>
    </row>
    <row r="21" spans="1:7" ht="12" customHeight="1" x14ac:dyDescent="0.2">
      <c r="A21" s="769"/>
      <c r="B21" s="770" t="s">
        <v>137</v>
      </c>
      <c r="C21" s="774">
        <v>236010</v>
      </c>
      <c r="D21" s="774">
        <v>964357</v>
      </c>
      <c r="E21" s="774">
        <v>1330121</v>
      </c>
      <c r="F21" s="774">
        <v>175698</v>
      </c>
      <c r="G21" s="774">
        <v>1616570</v>
      </c>
    </row>
    <row r="22" spans="1:7" ht="6.6" customHeight="1" x14ac:dyDescent="0.2">
      <c r="A22" s="769"/>
      <c r="B22" s="775"/>
      <c r="C22" s="776"/>
      <c r="D22" s="776"/>
      <c r="E22" s="776"/>
      <c r="F22" s="776"/>
      <c r="G22" s="776"/>
    </row>
    <row r="23" spans="1:7" ht="12" customHeight="1" x14ac:dyDescent="0.2">
      <c r="A23" s="769">
        <v>1976</v>
      </c>
      <c r="B23" s="770" t="s">
        <v>34</v>
      </c>
      <c r="C23" s="771">
        <v>91145</v>
      </c>
      <c r="D23" s="771">
        <v>376123</v>
      </c>
      <c r="E23" s="771">
        <v>103</v>
      </c>
      <c r="F23" s="771">
        <v>477880</v>
      </c>
      <c r="G23" s="771">
        <v>1222954</v>
      </c>
    </row>
    <row r="24" spans="1:7" ht="12" customHeight="1" x14ac:dyDescent="0.2">
      <c r="A24" s="769"/>
      <c r="B24" s="772" t="s">
        <v>64</v>
      </c>
      <c r="C24" s="773">
        <v>133532</v>
      </c>
      <c r="D24" s="773">
        <v>295936</v>
      </c>
      <c r="E24" s="773">
        <v>16</v>
      </c>
      <c r="F24" s="773">
        <v>280087</v>
      </c>
      <c r="G24" s="773">
        <v>95549</v>
      </c>
    </row>
    <row r="25" spans="1:7" ht="12" customHeight="1" x14ac:dyDescent="0.2">
      <c r="A25" s="769"/>
      <c r="B25" s="770" t="s">
        <v>137</v>
      </c>
      <c r="C25" s="774">
        <v>224677</v>
      </c>
      <c r="D25" s="774">
        <v>672059</v>
      </c>
      <c r="E25" s="774">
        <v>119</v>
      </c>
      <c r="F25" s="774">
        <v>757967</v>
      </c>
      <c r="G25" s="774">
        <v>1318503</v>
      </c>
    </row>
    <row r="26" spans="1:7" ht="6.6" customHeight="1" x14ac:dyDescent="0.2">
      <c r="A26" s="769"/>
      <c r="B26" s="775"/>
      <c r="C26" s="776"/>
      <c r="D26" s="776"/>
      <c r="E26" s="776"/>
      <c r="F26" s="776"/>
      <c r="G26" s="776"/>
    </row>
    <row r="27" spans="1:7" ht="12" customHeight="1" x14ac:dyDescent="0.2">
      <c r="A27" s="769">
        <v>1977</v>
      </c>
      <c r="B27" s="770" t="s">
        <v>34</v>
      </c>
      <c r="C27" s="771">
        <v>136473</v>
      </c>
      <c r="D27" s="771">
        <v>556388</v>
      </c>
      <c r="E27" s="771">
        <v>1858947</v>
      </c>
      <c r="F27" s="771">
        <v>279788</v>
      </c>
      <c r="G27" s="771">
        <v>1473453</v>
      </c>
    </row>
    <row r="28" spans="1:7" ht="12" customHeight="1" x14ac:dyDescent="0.2">
      <c r="A28" s="769"/>
      <c r="B28" s="772" t="s">
        <v>64</v>
      </c>
      <c r="C28" s="773">
        <v>117222</v>
      </c>
      <c r="D28" s="773">
        <v>449077</v>
      </c>
      <c r="E28" s="773">
        <v>175227</v>
      </c>
      <c r="F28" s="773">
        <v>176303</v>
      </c>
      <c r="G28" s="773">
        <v>365726</v>
      </c>
    </row>
    <row r="29" spans="1:7" ht="12" customHeight="1" x14ac:dyDescent="0.2">
      <c r="A29" s="769"/>
      <c r="B29" s="770" t="s">
        <v>137</v>
      </c>
      <c r="C29" s="774">
        <v>253695</v>
      </c>
      <c r="D29" s="774">
        <v>1005465</v>
      </c>
      <c r="E29" s="774">
        <v>2034174</v>
      </c>
      <c r="F29" s="774">
        <v>456091</v>
      </c>
      <c r="G29" s="774">
        <v>1839179</v>
      </c>
    </row>
    <row r="30" spans="1:7" ht="6.6" customHeight="1" x14ac:dyDescent="0.2">
      <c r="A30" s="769"/>
      <c r="B30" s="775"/>
      <c r="C30" s="776"/>
      <c r="D30" s="776"/>
      <c r="E30" s="776"/>
      <c r="F30" s="776"/>
      <c r="G30" s="776"/>
    </row>
    <row r="31" spans="1:7" ht="12" customHeight="1" x14ac:dyDescent="0.2">
      <c r="A31" s="769">
        <v>1978</v>
      </c>
      <c r="B31" s="770" t="s">
        <v>34</v>
      </c>
      <c r="C31" s="771">
        <v>121156</v>
      </c>
      <c r="D31" s="771">
        <v>383391</v>
      </c>
      <c r="E31" s="771">
        <v>208</v>
      </c>
      <c r="F31" s="771">
        <v>751661</v>
      </c>
      <c r="G31" s="771">
        <v>1137584</v>
      </c>
    </row>
    <row r="32" spans="1:7" ht="12" customHeight="1" x14ac:dyDescent="0.2">
      <c r="A32" s="769"/>
      <c r="B32" s="772" t="s">
        <v>64</v>
      </c>
      <c r="C32" s="773">
        <v>137939</v>
      </c>
      <c r="D32" s="773">
        <v>440148</v>
      </c>
      <c r="E32" s="773">
        <v>69</v>
      </c>
      <c r="F32" s="773">
        <v>480530</v>
      </c>
      <c r="G32" s="773">
        <v>235192</v>
      </c>
    </row>
    <row r="33" spans="1:7" ht="12" customHeight="1" x14ac:dyDescent="0.2">
      <c r="A33" s="769"/>
      <c r="B33" s="770" t="s">
        <v>137</v>
      </c>
      <c r="C33" s="774">
        <v>259095</v>
      </c>
      <c r="D33" s="774">
        <v>823539</v>
      </c>
      <c r="E33" s="774">
        <v>277</v>
      </c>
      <c r="F33" s="774">
        <v>1232191</v>
      </c>
      <c r="G33" s="774">
        <v>1372776</v>
      </c>
    </row>
    <row r="34" spans="1:7" ht="6.6" customHeight="1" x14ac:dyDescent="0.2">
      <c r="A34" s="769"/>
      <c r="B34" s="775"/>
      <c r="C34" s="776"/>
      <c r="D34" s="776"/>
      <c r="E34" s="776"/>
      <c r="F34" s="776"/>
      <c r="G34" s="776"/>
    </row>
    <row r="35" spans="1:7" ht="12" customHeight="1" x14ac:dyDescent="0.2">
      <c r="A35" s="769">
        <v>1979</v>
      </c>
      <c r="B35" s="770" t="s">
        <v>34</v>
      </c>
      <c r="C35" s="771">
        <v>78585</v>
      </c>
      <c r="D35" s="771">
        <v>276691</v>
      </c>
      <c r="E35" s="771">
        <v>3393332</v>
      </c>
      <c r="F35" s="771">
        <v>21880</v>
      </c>
      <c r="G35" s="771">
        <v>1372675</v>
      </c>
    </row>
    <row r="36" spans="1:7" ht="12" customHeight="1" x14ac:dyDescent="0.2">
      <c r="A36" s="769"/>
      <c r="B36" s="772" t="s">
        <v>64</v>
      </c>
      <c r="C36" s="773">
        <v>121766</v>
      </c>
      <c r="D36" s="773">
        <v>484350</v>
      </c>
      <c r="E36" s="773">
        <v>753614</v>
      </c>
      <c r="F36" s="773">
        <v>102706</v>
      </c>
      <c r="G36" s="773">
        <v>424268</v>
      </c>
    </row>
    <row r="37" spans="1:7" ht="12" customHeight="1" x14ac:dyDescent="0.2">
      <c r="A37" s="769"/>
      <c r="B37" s="770" t="s">
        <v>137</v>
      </c>
      <c r="C37" s="774">
        <v>200351</v>
      </c>
      <c r="D37" s="774">
        <v>761041</v>
      </c>
      <c r="E37" s="774">
        <v>4146946</v>
      </c>
      <c r="F37" s="774">
        <v>124586</v>
      </c>
      <c r="G37" s="774">
        <v>1796943</v>
      </c>
    </row>
    <row r="38" spans="1:7" ht="6.6" customHeight="1" x14ac:dyDescent="0.2">
      <c r="A38" s="769"/>
      <c r="B38" s="775"/>
      <c r="C38" s="776"/>
      <c r="D38" s="776"/>
      <c r="E38" s="776"/>
      <c r="F38" s="776"/>
      <c r="G38" s="776"/>
    </row>
    <row r="39" spans="1:7" ht="12" customHeight="1" x14ac:dyDescent="0.2">
      <c r="A39" s="769">
        <v>1980</v>
      </c>
      <c r="B39" s="770" t="s">
        <v>34</v>
      </c>
      <c r="C39" s="771">
        <v>90370</v>
      </c>
      <c r="D39" s="771">
        <v>475322</v>
      </c>
      <c r="E39" s="771">
        <v>210</v>
      </c>
      <c r="F39" s="771">
        <v>508086</v>
      </c>
      <c r="G39" s="771">
        <v>271351</v>
      </c>
    </row>
    <row r="40" spans="1:7" ht="12" customHeight="1" x14ac:dyDescent="0.2">
      <c r="A40" s="769"/>
      <c r="B40" s="772" t="s">
        <v>64</v>
      </c>
      <c r="C40" s="773">
        <v>167501</v>
      </c>
      <c r="D40" s="773">
        <v>793232</v>
      </c>
      <c r="E40" s="773">
        <v>227</v>
      </c>
      <c r="F40" s="773">
        <v>440658</v>
      </c>
      <c r="G40" s="773">
        <v>268118</v>
      </c>
    </row>
    <row r="41" spans="1:7" ht="12" customHeight="1" x14ac:dyDescent="0.2">
      <c r="A41" s="769"/>
      <c r="B41" s="770" t="s">
        <v>137</v>
      </c>
      <c r="C41" s="774">
        <v>257871</v>
      </c>
      <c r="D41" s="774">
        <v>1268554</v>
      </c>
      <c r="E41" s="774">
        <v>437</v>
      </c>
      <c r="F41" s="774">
        <v>948744</v>
      </c>
      <c r="G41" s="774">
        <v>539469</v>
      </c>
    </row>
    <row r="42" spans="1:7" ht="6.6" customHeight="1" x14ac:dyDescent="0.2">
      <c r="A42" s="769"/>
      <c r="B42" s="775"/>
      <c r="C42" s="776"/>
      <c r="D42" s="776"/>
      <c r="E42" s="776"/>
      <c r="F42" s="776"/>
      <c r="G42" s="776"/>
    </row>
    <row r="43" spans="1:7" ht="12" customHeight="1" x14ac:dyDescent="0.2">
      <c r="A43" s="769">
        <v>1981</v>
      </c>
      <c r="B43" s="770" t="s">
        <v>34</v>
      </c>
      <c r="C43" s="771">
        <v>76737</v>
      </c>
      <c r="D43" s="771">
        <v>276566</v>
      </c>
      <c r="E43" s="771">
        <v>2726306</v>
      </c>
      <c r="F43" s="771">
        <v>222705</v>
      </c>
      <c r="G43" s="771">
        <v>755789</v>
      </c>
    </row>
    <row r="44" spans="1:7" ht="12" customHeight="1" x14ac:dyDescent="0.2">
      <c r="A44" s="769"/>
      <c r="B44" s="772" t="s">
        <v>64</v>
      </c>
      <c r="C44" s="773">
        <v>153323</v>
      </c>
      <c r="D44" s="773">
        <v>468222</v>
      </c>
      <c r="E44" s="773">
        <v>1172665</v>
      </c>
      <c r="F44" s="773">
        <v>274248</v>
      </c>
      <c r="G44" s="773">
        <v>549075</v>
      </c>
    </row>
    <row r="45" spans="1:7" ht="12" customHeight="1" x14ac:dyDescent="0.2">
      <c r="A45" s="769"/>
      <c r="B45" s="770" t="s">
        <v>137</v>
      </c>
      <c r="C45" s="774">
        <v>230060</v>
      </c>
      <c r="D45" s="774">
        <v>744788</v>
      </c>
      <c r="E45" s="774">
        <v>3898971</v>
      </c>
      <c r="F45" s="774">
        <v>496953</v>
      </c>
      <c r="G45" s="774">
        <v>1304864</v>
      </c>
    </row>
    <row r="46" spans="1:7" ht="6.6" customHeight="1" x14ac:dyDescent="0.2">
      <c r="A46" s="769"/>
      <c r="B46" s="775"/>
      <c r="C46" s="776"/>
      <c r="D46" s="776"/>
      <c r="E46" s="776"/>
      <c r="F46" s="776"/>
      <c r="G46" s="776"/>
    </row>
    <row r="47" spans="1:7" ht="12" customHeight="1" x14ac:dyDescent="0.2">
      <c r="A47" s="769">
        <v>1982</v>
      </c>
      <c r="B47" s="770" t="s">
        <v>34</v>
      </c>
      <c r="C47" s="771">
        <v>87496</v>
      </c>
      <c r="D47" s="771">
        <v>394632</v>
      </c>
      <c r="E47" s="771">
        <v>9</v>
      </c>
      <c r="F47" s="771">
        <v>531353</v>
      </c>
      <c r="G47" s="771">
        <v>1476032</v>
      </c>
    </row>
    <row r="48" spans="1:7" ht="12" customHeight="1" x14ac:dyDescent="0.2">
      <c r="A48" s="769"/>
      <c r="B48" s="772" t="s">
        <v>64</v>
      </c>
      <c r="C48" s="773">
        <v>142040</v>
      </c>
      <c r="D48" s="773">
        <v>747178</v>
      </c>
      <c r="E48" s="773">
        <v>43</v>
      </c>
      <c r="F48" s="773">
        <v>445803</v>
      </c>
      <c r="G48" s="773">
        <v>1392153</v>
      </c>
    </row>
    <row r="49" spans="1:7" ht="12" customHeight="1" x14ac:dyDescent="0.2">
      <c r="A49" s="769"/>
      <c r="B49" s="770" t="s">
        <v>137</v>
      </c>
      <c r="C49" s="774">
        <v>229536</v>
      </c>
      <c r="D49" s="774">
        <v>1141810</v>
      </c>
      <c r="E49" s="774">
        <v>52</v>
      </c>
      <c r="F49" s="774">
        <v>977156</v>
      </c>
      <c r="G49" s="774">
        <v>2868185</v>
      </c>
    </row>
    <row r="50" spans="1:7" ht="6.6" customHeight="1" x14ac:dyDescent="0.2">
      <c r="A50" s="769"/>
      <c r="B50" s="775"/>
      <c r="C50" s="776"/>
      <c r="D50" s="776"/>
      <c r="E50" s="776"/>
      <c r="F50" s="776"/>
      <c r="G50" s="776"/>
    </row>
    <row r="51" spans="1:7" ht="12" customHeight="1" x14ac:dyDescent="0.2">
      <c r="A51" s="769">
        <v>1983</v>
      </c>
      <c r="B51" s="770" t="s">
        <v>34</v>
      </c>
      <c r="C51" s="771">
        <v>49931</v>
      </c>
      <c r="D51" s="771">
        <v>339894</v>
      </c>
      <c r="E51" s="771">
        <v>1045647</v>
      </c>
      <c r="F51" s="771">
        <v>208841</v>
      </c>
      <c r="G51" s="771">
        <v>180716</v>
      </c>
    </row>
    <row r="52" spans="1:7" ht="12" customHeight="1" x14ac:dyDescent="0.2">
      <c r="B52" s="772" t="s">
        <v>64</v>
      </c>
      <c r="C52" s="773">
        <v>147706</v>
      </c>
      <c r="D52" s="773">
        <v>584102</v>
      </c>
      <c r="E52" s="773">
        <v>800796</v>
      </c>
      <c r="F52" s="773">
        <v>270922</v>
      </c>
      <c r="G52" s="773">
        <v>219765</v>
      </c>
    </row>
    <row r="53" spans="1:7" ht="12" customHeight="1" x14ac:dyDescent="0.2">
      <c r="B53" s="770" t="s">
        <v>137</v>
      </c>
      <c r="C53" s="771">
        <v>197637</v>
      </c>
      <c r="D53" s="771">
        <v>923996</v>
      </c>
      <c r="E53" s="771">
        <v>1846443</v>
      </c>
      <c r="F53" s="771">
        <v>479763</v>
      </c>
      <c r="G53" s="771">
        <v>400481</v>
      </c>
    </row>
    <row r="54" spans="1:7" ht="6.6" customHeight="1" x14ac:dyDescent="0.2">
      <c r="B54" s="770"/>
      <c r="C54" s="771"/>
      <c r="D54" s="771"/>
      <c r="E54" s="771"/>
      <c r="F54" s="771"/>
      <c r="G54" s="771"/>
    </row>
    <row r="55" spans="1:7" ht="12" customHeight="1" x14ac:dyDescent="0.2">
      <c r="A55" s="769">
        <v>1984</v>
      </c>
      <c r="B55" s="770" t="s">
        <v>34</v>
      </c>
      <c r="C55" s="771">
        <v>75538</v>
      </c>
      <c r="D55" s="771">
        <v>297486</v>
      </c>
      <c r="E55" s="771">
        <v>8</v>
      </c>
      <c r="F55" s="771">
        <v>322810</v>
      </c>
      <c r="G55" s="771">
        <v>854070</v>
      </c>
    </row>
    <row r="56" spans="1:7" ht="12" customHeight="1" x14ac:dyDescent="0.2">
      <c r="B56" s="772" t="s">
        <v>64</v>
      </c>
      <c r="C56" s="773">
        <v>166418</v>
      </c>
      <c r="D56" s="773">
        <v>510832</v>
      </c>
      <c r="E56" s="773">
        <v>53</v>
      </c>
      <c r="F56" s="773">
        <v>401777</v>
      </c>
      <c r="G56" s="773">
        <v>850318</v>
      </c>
    </row>
    <row r="57" spans="1:7" ht="12" customHeight="1" x14ac:dyDescent="0.2">
      <c r="B57" s="770" t="s">
        <v>137</v>
      </c>
      <c r="C57" s="771">
        <v>241956</v>
      </c>
      <c r="D57" s="771">
        <v>808318</v>
      </c>
      <c r="E57" s="771">
        <v>61</v>
      </c>
      <c r="F57" s="771">
        <v>724587</v>
      </c>
      <c r="G57" s="771">
        <v>1704388</v>
      </c>
    </row>
    <row r="58" spans="1:7" ht="6.6" customHeight="1" x14ac:dyDescent="0.2">
      <c r="B58" s="770"/>
      <c r="C58" s="771"/>
      <c r="D58" s="771"/>
      <c r="E58" s="771"/>
      <c r="F58" s="771"/>
      <c r="G58" s="771"/>
    </row>
    <row r="59" spans="1:7" ht="12" customHeight="1" x14ac:dyDescent="0.2">
      <c r="A59" s="769">
        <v>1985</v>
      </c>
      <c r="B59" s="770" t="s">
        <v>34</v>
      </c>
      <c r="C59" s="771">
        <v>74966</v>
      </c>
      <c r="D59" s="771">
        <v>422047</v>
      </c>
      <c r="E59" s="771">
        <v>2002285</v>
      </c>
      <c r="F59" s="771">
        <v>558102</v>
      </c>
      <c r="G59" s="771">
        <v>1375777</v>
      </c>
    </row>
    <row r="60" spans="1:7" ht="12" customHeight="1" x14ac:dyDescent="0.2">
      <c r="B60" s="772" t="s">
        <v>64</v>
      </c>
      <c r="C60" s="773">
        <v>170342</v>
      </c>
      <c r="D60" s="773">
        <v>730872</v>
      </c>
      <c r="E60" s="773">
        <v>2173141</v>
      </c>
      <c r="F60" s="773">
        <v>547004</v>
      </c>
      <c r="G60" s="773">
        <v>1550731</v>
      </c>
    </row>
    <row r="61" spans="1:7" ht="12" customHeight="1" x14ac:dyDescent="0.2">
      <c r="B61" s="770" t="s">
        <v>137</v>
      </c>
      <c r="C61" s="771">
        <v>245308</v>
      </c>
      <c r="D61" s="771">
        <v>1152919</v>
      </c>
      <c r="E61" s="771">
        <v>4175426</v>
      </c>
      <c r="F61" s="771">
        <v>1105106</v>
      </c>
      <c r="G61" s="771">
        <v>2926508</v>
      </c>
    </row>
    <row r="62" spans="1:7" ht="6.6" customHeight="1" x14ac:dyDescent="0.2">
      <c r="B62" s="770"/>
      <c r="C62" s="771"/>
      <c r="D62" s="771"/>
      <c r="E62" s="771"/>
      <c r="F62" s="771"/>
      <c r="G62" s="771"/>
    </row>
    <row r="63" spans="1:7" ht="12" customHeight="1" x14ac:dyDescent="0.2">
      <c r="A63" s="769">
        <v>1986</v>
      </c>
      <c r="B63" s="770" t="s">
        <v>34</v>
      </c>
      <c r="C63" s="771">
        <v>73521</v>
      </c>
      <c r="D63" s="771">
        <v>493454</v>
      </c>
      <c r="E63" s="771">
        <v>18</v>
      </c>
      <c r="F63" s="771">
        <v>505694</v>
      </c>
      <c r="G63" s="771">
        <v>1393964</v>
      </c>
    </row>
    <row r="64" spans="1:7" ht="12" customHeight="1" x14ac:dyDescent="0.2">
      <c r="B64" s="772" t="s">
        <v>64</v>
      </c>
      <c r="C64" s="773">
        <v>150439</v>
      </c>
      <c r="D64" s="773">
        <v>865943</v>
      </c>
      <c r="E64" s="773">
        <v>93</v>
      </c>
      <c r="F64" s="773">
        <v>650284</v>
      </c>
      <c r="G64" s="773">
        <v>1357374</v>
      </c>
    </row>
    <row r="65" spans="1:7" ht="12" customHeight="1" x14ac:dyDescent="0.2">
      <c r="B65" s="770" t="s">
        <v>137</v>
      </c>
      <c r="C65" s="771">
        <v>223960</v>
      </c>
      <c r="D65" s="771">
        <v>1359397</v>
      </c>
      <c r="E65" s="771">
        <v>111</v>
      </c>
      <c r="F65" s="771">
        <v>1155978</v>
      </c>
      <c r="G65" s="771">
        <v>2751338</v>
      </c>
    </row>
    <row r="66" spans="1:7" ht="6.6" customHeight="1" x14ac:dyDescent="0.2">
      <c r="B66" s="770"/>
      <c r="C66" s="771"/>
      <c r="D66" s="771"/>
      <c r="E66" s="771"/>
      <c r="F66" s="771"/>
      <c r="G66" s="771"/>
    </row>
    <row r="67" spans="1:7" ht="12" customHeight="1" x14ac:dyDescent="0.2">
      <c r="A67" s="769">
        <v>1987</v>
      </c>
      <c r="B67" s="770" t="s">
        <v>34</v>
      </c>
      <c r="C67" s="771">
        <v>57270</v>
      </c>
      <c r="D67" s="771">
        <v>664011</v>
      </c>
      <c r="E67" s="771">
        <v>963319</v>
      </c>
      <c r="F67" s="771">
        <v>597292</v>
      </c>
      <c r="G67" s="771">
        <v>971322</v>
      </c>
    </row>
    <row r="68" spans="1:7" ht="12" customHeight="1" x14ac:dyDescent="0.2">
      <c r="B68" s="772" t="s">
        <v>64</v>
      </c>
      <c r="C68" s="773">
        <v>155789</v>
      </c>
      <c r="D68" s="773">
        <v>1119494</v>
      </c>
      <c r="E68" s="773">
        <v>1106441</v>
      </c>
      <c r="F68" s="773">
        <v>704632</v>
      </c>
      <c r="G68" s="773">
        <v>974733</v>
      </c>
    </row>
    <row r="69" spans="1:7" ht="12" customHeight="1" x14ac:dyDescent="0.2">
      <c r="B69" s="770" t="s">
        <v>137</v>
      </c>
      <c r="C69" s="771">
        <v>213059</v>
      </c>
      <c r="D69" s="771">
        <v>1783505</v>
      </c>
      <c r="E69" s="771">
        <v>2069760</v>
      </c>
      <c r="F69" s="771">
        <v>1301924</v>
      </c>
      <c r="G69" s="771">
        <v>1946055</v>
      </c>
    </row>
    <row r="70" spans="1:7" ht="6.6" customHeight="1" x14ac:dyDescent="0.2">
      <c r="B70" s="770"/>
      <c r="C70" s="771"/>
      <c r="D70" s="771"/>
      <c r="E70" s="771"/>
      <c r="F70" s="771"/>
      <c r="G70" s="771"/>
    </row>
    <row r="71" spans="1:7" ht="12" customHeight="1" x14ac:dyDescent="0.2">
      <c r="A71" s="769">
        <v>1988</v>
      </c>
      <c r="B71" s="770" t="s">
        <v>34</v>
      </c>
      <c r="C71" s="771">
        <v>50368</v>
      </c>
      <c r="D71" s="771">
        <v>459808</v>
      </c>
      <c r="E71" s="771">
        <v>24</v>
      </c>
      <c r="F71" s="771">
        <v>706316</v>
      </c>
      <c r="G71" s="771">
        <v>348031</v>
      </c>
    </row>
    <row r="72" spans="1:7" ht="12" customHeight="1" x14ac:dyDescent="0.2">
      <c r="B72" s="772" t="s">
        <v>64</v>
      </c>
      <c r="C72" s="773">
        <v>181111</v>
      </c>
      <c r="D72" s="773">
        <v>778371</v>
      </c>
      <c r="E72" s="773">
        <v>52</v>
      </c>
      <c r="F72" s="773">
        <v>863504</v>
      </c>
      <c r="G72" s="773">
        <v>501366</v>
      </c>
    </row>
    <row r="73" spans="1:7" ht="12" customHeight="1" x14ac:dyDescent="0.2">
      <c r="B73" s="770" t="s">
        <v>137</v>
      </c>
      <c r="C73" s="771">
        <v>231479</v>
      </c>
      <c r="D73" s="771">
        <v>1238179</v>
      </c>
      <c r="E73" s="771">
        <v>76</v>
      </c>
      <c r="F73" s="771">
        <v>1569820</v>
      </c>
      <c r="G73" s="771">
        <v>849397</v>
      </c>
    </row>
    <row r="74" spans="1:7" ht="6.6" customHeight="1" x14ac:dyDescent="0.2">
      <c r="B74" s="770"/>
      <c r="C74" s="771"/>
      <c r="D74" s="771"/>
      <c r="E74" s="771"/>
      <c r="F74" s="771"/>
      <c r="G74" s="771"/>
    </row>
    <row r="75" spans="1:7" ht="12" customHeight="1" x14ac:dyDescent="0.2">
      <c r="A75" s="769">
        <v>1989</v>
      </c>
      <c r="B75" s="770" t="s">
        <v>34</v>
      </c>
      <c r="C75" s="771">
        <v>54104</v>
      </c>
      <c r="D75" s="771">
        <v>344319</v>
      </c>
      <c r="E75" s="771">
        <v>1583853</v>
      </c>
      <c r="F75" s="771">
        <v>368023</v>
      </c>
      <c r="G75" s="771">
        <v>1127771</v>
      </c>
    </row>
    <row r="76" spans="1:7" ht="12" customHeight="1" x14ac:dyDescent="0.2">
      <c r="B76" s="772" t="s">
        <v>64</v>
      </c>
      <c r="C76" s="773">
        <v>199784</v>
      </c>
      <c r="D76" s="773">
        <v>622422</v>
      </c>
      <c r="E76" s="773">
        <v>1843841</v>
      </c>
      <c r="F76" s="773">
        <v>518996</v>
      </c>
      <c r="G76" s="773">
        <v>1123957</v>
      </c>
    </row>
    <row r="77" spans="1:7" ht="12" customHeight="1" x14ac:dyDescent="0.2">
      <c r="B77" s="770" t="s">
        <v>137</v>
      </c>
      <c r="C77" s="771">
        <v>253888</v>
      </c>
      <c r="D77" s="771">
        <v>966741</v>
      </c>
      <c r="E77" s="771">
        <v>3427694</v>
      </c>
      <c r="F77" s="771">
        <v>887019</v>
      </c>
      <c r="G77" s="771">
        <v>2251728</v>
      </c>
    </row>
    <row r="78" spans="1:7" ht="6.6" customHeight="1" x14ac:dyDescent="0.2">
      <c r="B78" s="770"/>
      <c r="C78" s="771"/>
      <c r="D78" s="771"/>
      <c r="E78" s="771"/>
      <c r="F78" s="771"/>
      <c r="G78" s="771"/>
    </row>
    <row r="79" spans="1:7" ht="12" customHeight="1" x14ac:dyDescent="0.2">
      <c r="A79" s="769">
        <v>1990</v>
      </c>
      <c r="B79" s="770" t="s">
        <v>34</v>
      </c>
      <c r="C79" s="771">
        <v>52486</v>
      </c>
      <c r="D79" s="771">
        <v>390879</v>
      </c>
      <c r="E79" s="771">
        <v>10</v>
      </c>
      <c r="F79" s="771">
        <v>526889</v>
      </c>
      <c r="G79" s="771">
        <v>982361</v>
      </c>
    </row>
    <row r="80" spans="1:7" ht="12" customHeight="1" x14ac:dyDescent="0.2">
      <c r="B80" s="772" t="s">
        <v>64</v>
      </c>
      <c r="C80" s="773">
        <v>197709</v>
      </c>
      <c r="D80" s="773">
        <v>677330</v>
      </c>
      <c r="E80" s="773">
        <v>264</v>
      </c>
      <c r="F80" s="773">
        <v>573660</v>
      </c>
      <c r="G80" s="773">
        <v>1184374</v>
      </c>
    </row>
    <row r="81" spans="1:7" ht="12" customHeight="1" x14ac:dyDescent="0.2">
      <c r="B81" s="770" t="s">
        <v>137</v>
      </c>
      <c r="C81" s="771">
        <v>250195</v>
      </c>
      <c r="D81" s="771">
        <v>1068209</v>
      </c>
      <c r="E81" s="771">
        <v>274</v>
      </c>
      <c r="F81" s="771">
        <v>1100549</v>
      </c>
      <c r="G81" s="771">
        <v>2166735</v>
      </c>
    </row>
    <row r="82" spans="1:7" ht="6.6" customHeight="1" x14ac:dyDescent="0.2">
      <c r="B82" s="770"/>
      <c r="C82" s="771"/>
      <c r="D82" s="771"/>
      <c r="E82" s="771"/>
      <c r="F82" s="771"/>
      <c r="G82" s="771"/>
    </row>
    <row r="83" spans="1:7" ht="12" customHeight="1" x14ac:dyDescent="0.2">
      <c r="A83" s="769">
        <v>1991</v>
      </c>
      <c r="B83" s="770" t="s">
        <v>34</v>
      </c>
      <c r="C83" s="771">
        <v>21629</v>
      </c>
      <c r="D83" s="771">
        <v>196928</v>
      </c>
      <c r="E83" s="771">
        <v>1578440</v>
      </c>
      <c r="F83" s="771">
        <v>476214</v>
      </c>
      <c r="G83" s="771">
        <v>983408</v>
      </c>
    </row>
    <row r="84" spans="1:7" ht="12" customHeight="1" x14ac:dyDescent="0.2">
      <c r="B84" s="772" t="s">
        <v>64</v>
      </c>
      <c r="C84" s="773">
        <v>120057</v>
      </c>
      <c r="D84" s="773">
        <v>406801</v>
      </c>
      <c r="E84" s="773">
        <v>1710032</v>
      </c>
      <c r="F84" s="773">
        <v>545421</v>
      </c>
      <c r="G84" s="773">
        <v>844690</v>
      </c>
    </row>
    <row r="85" spans="1:7" ht="12" customHeight="1" x14ac:dyDescent="0.2">
      <c r="B85" s="770" t="s">
        <v>137</v>
      </c>
      <c r="C85" s="771">
        <v>141686</v>
      </c>
      <c r="D85" s="771">
        <v>603729</v>
      </c>
      <c r="E85" s="771">
        <v>3288472</v>
      </c>
      <c r="F85" s="771">
        <v>1021635</v>
      </c>
      <c r="G85" s="771">
        <v>1828098</v>
      </c>
    </row>
    <row r="86" spans="1:7" ht="6.6" customHeight="1" x14ac:dyDescent="0.2">
      <c r="B86" s="770"/>
      <c r="C86" s="771"/>
      <c r="D86" s="771"/>
      <c r="E86" s="771"/>
      <c r="F86" s="771"/>
      <c r="G86" s="771"/>
    </row>
    <row r="87" spans="1:7" ht="12" customHeight="1" x14ac:dyDescent="0.2">
      <c r="A87" s="769">
        <v>1992</v>
      </c>
      <c r="B87" s="770" t="s">
        <v>34</v>
      </c>
      <c r="C87" s="771">
        <v>19496</v>
      </c>
      <c r="D87" s="771">
        <v>98920</v>
      </c>
      <c r="E87" s="771">
        <v>82</v>
      </c>
      <c r="F87" s="771">
        <v>618909</v>
      </c>
      <c r="G87" s="771">
        <v>316113</v>
      </c>
    </row>
    <row r="88" spans="1:7" ht="12" customHeight="1" x14ac:dyDescent="0.2">
      <c r="B88" s="772" t="s">
        <v>64</v>
      </c>
      <c r="C88" s="773">
        <v>90331</v>
      </c>
      <c r="D88" s="773">
        <v>292526</v>
      </c>
      <c r="E88" s="773">
        <v>121</v>
      </c>
      <c r="F88" s="773">
        <v>763831</v>
      </c>
      <c r="G88" s="773">
        <v>292140</v>
      </c>
    </row>
    <row r="89" spans="1:7" ht="12" customHeight="1" x14ac:dyDescent="0.2">
      <c r="B89" s="770" t="s">
        <v>137</v>
      </c>
      <c r="C89" s="771">
        <v>109827</v>
      </c>
      <c r="D89" s="771">
        <v>391446</v>
      </c>
      <c r="E89" s="771">
        <v>203</v>
      </c>
      <c r="F89" s="771">
        <v>1382740</v>
      </c>
      <c r="G89" s="771">
        <v>608253</v>
      </c>
    </row>
    <row r="90" spans="1:7" ht="6.6" customHeight="1" x14ac:dyDescent="0.2">
      <c r="B90" s="770"/>
      <c r="C90" s="771"/>
      <c r="D90" s="771"/>
      <c r="E90" s="771"/>
      <c r="F90" s="771"/>
      <c r="G90" s="771"/>
    </row>
    <row r="91" spans="1:7" ht="12" customHeight="1" x14ac:dyDescent="0.2">
      <c r="A91" s="769">
        <v>1993</v>
      </c>
      <c r="B91" s="770" t="s">
        <v>34</v>
      </c>
      <c r="C91" s="771">
        <v>19040</v>
      </c>
      <c r="D91" s="771">
        <v>27305</v>
      </c>
      <c r="E91" s="771">
        <v>974865</v>
      </c>
      <c r="F91" s="771">
        <v>587690</v>
      </c>
      <c r="G91" s="771">
        <v>1328468</v>
      </c>
    </row>
    <row r="92" spans="1:7" ht="12" customHeight="1" x14ac:dyDescent="0.2">
      <c r="B92" s="772" t="s">
        <v>64</v>
      </c>
      <c r="C92" s="773">
        <v>62719</v>
      </c>
      <c r="D92" s="773">
        <v>164555</v>
      </c>
      <c r="E92" s="773">
        <v>1117356</v>
      </c>
      <c r="F92" s="773">
        <v>540018</v>
      </c>
      <c r="G92" s="773">
        <v>1365219</v>
      </c>
    </row>
    <row r="93" spans="1:7" ht="12" customHeight="1" x14ac:dyDescent="0.2">
      <c r="B93" s="770" t="s">
        <v>137</v>
      </c>
      <c r="C93" s="771">
        <v>81759</v>
      </c>
      <c r="D93" s="771">
        <v>191860</v>
      </c>
      <c r="E93" s="771">
        <v>2092221</v>
      </c>
      <c r="F93" s="771">
        <v>1127708</v>
      </c>
      <c r="G93" s="771">
        <v>2693687</v>
      </c>
    </row>
    <row r="94" spans="1:7" ht="6.6" customHeight="1" x14ac:dyDescent="0.2">
      <c r="B94" s="770"/>
      <c r="C94" s="771"/>
      <c r="D94" s="771"/>
      <c r="E94" s="771"/>
      <c r="F94" s="771"/>
      <c r="G94" s="771"/>
    </row>
    <row r="95" spans="1:7" ht="12" customHeight="1" x14ac:dyDescent="0.2">
      <c r="A95" s="769">
        <v>1994</v>
      </c>
      <c r="B95" s="770" t="s">
        <v>34</v>
      </c>
      <c r="C95" s="771">
        <v>20855</v>
      </c>
      <c r="D95" s="771">
        <v>24248</v>
      </c>
      <c r="E95" s="771">
        <v>30</v>
      </c>
      <c r="F95" s="771">
        <v>561243</v>
      </c>
      <c r="G95" s="771">
        <v>880632</v>
      </c>
    </row>
    <row r="96" spans="1:7" ht="12" customHeight="1" x14ac:dyDescent="0.2">
      <c r="B96" s="772" t="s">
        <v>64</v>
      </c>
      <c r="C96" s="773">
        <v>65913</v>
      </c>
      <c r="D96" s="773">
        <v>438937</v>
      </c>
      <c r="E96" s="773">
        <v>208</v>
      </c>
      <c r="F96" s="773">
        <v>802872</v>
      </c>
      <c r="G96" s="773">
        <v>959599</v>
      </c>
    </row>
    <row r="97" spans="1:7" ht="12" customHeight="1" x14ac:dyDescent="0.2">
      <c r="B97" s="770" t="s">
        <v>137</v>
      </c>
      <c r="C97" s="771">
        <v>86768</v>
      </c>
      <c r="D97" s="771">
        <v>463185</v>
      </c>
      <c r="E97" s="771">
        <v>238</v>
      </c>
      <c r="F97" s="771">
        <v>1364115</v>
      </c>
      <c r="G97" s="771">
        <v>1840231</v>
      </c>
    </row>
    <row r="98" spans="1:7" ht="6.6" customHeight="1" x14ac:dyDescent="0.2">
      <c r="B98" s="770"/>
      <c r="C98" s="771"/>
      <c r="D98" s="771"/>
      <c r="E98" s="771"/>
      <c r="F98" s="771"/>
      <c r="G98" s="771"/>
    </row>
    <row r="99" spans="1:7" ht="12" customHeight="1" x14ac:dyDescent="0.2">
      <c r="A99" s="769">
        <v>1995</v>
      </c>
      <c r="B99" s="770" t="s">
        <v>34</v>
      </c>
      <c r="C99" s="771">
        <v>6577</v>
      </c>
      <c r="D99" s="771">
        <v>24455</v>
      </c>
      <c r="E99" s="771">
        <v>1366919</v>
      </c>
      <c r="F99" s="771">
        <v>372923</v>
      </c>
      <c r="G99" s="771">
        <v>170551</v>
      </c>
    </row>
    <row r="100" spans="1:7" ht="12" customHeight="1" x14ac:dyDescent="0.2">
      <c r="B100" s="772" t="s">
        <v>64</v>
      </c>
      <c r="C100" s="773">
        <v>73547</v>
      </c>
      <c r="D100" s="773">
        <v>281100</v>
      </c>
      <c r="E100" s="773">
        <v>1337021</v>
      </c>
      <c r="F100" s="773">
        <v>383000</v>
      </c>
      <c r="G100" s="773">
        <v>243641</v>
      </c>
    </row>
    <row r="101" spans="1:7" ht="12" customHeight="1" x14ac:dyDescent="0.2">
      <c r="B101" s="770" t="s">
        <v>137</v>
      </c>
      <c r="C101" s="771">
        <v>80124</v>
      </c>
      <c r="D101" s="771">
        <v>305555</v>
      </c>
      <c r="E101" s="771">
        <v>2703940</v>
      </c>
      <c r="F101" s="771">
        <v>755923</v>
      </c>
      <c r="G101" s="771">
        <v>414192</v>
      </c>
    </row>
    <row r="102" spans="1:7" ht="6.6" customHeight="1" x14ac:dyDescent="0.2">
      <c r="B102" s="770"/>
      <c r="C102" s="771"/>
      <c r="D102" s="771"/>
      <c r="E102" s="771"/>
      <c r="F102" s="771"/>
      <c r="G102" s="771"/>
    </row>
    <row r="103" spans="1:7" ht="12" customHeight="1" x14ac:dyDescent="0.2">
      <c r="A103" s="769">
        <v>1996</v>
      </c>
      <c r="B103" s="770" t="s">
        <v>34</v>
      </c>
      <c r="C103" s="771">
        <v>9046</v>
      </c>
      <c r="D103" s="771">
        <v>19218</v>
      </c>
      <c r="E103" s="771">
        <v>2</v>
      </c>
      <c r="F103" s="771">
        <v>530372</v>
      </c>
      <c r="G103" s="771">
        <v>50474</v>
      </c>
    </row>
    <row r="104" spans="1:7" ht="12" customHeight="1" x14ac:dyDescent="0.2">
      <c r="A104" s="769"/>
      <c r="B104" s="772" t="s">
        <v>64</v>
      </c>
      <c r="C104" s="773">
        <v>67061</v>
      </c>
      <c r="D104" s="773">
        <v>153748</v>
      </c>
      <c r="E104" s="773">
        <v>58</v>
      </c>
      <c r="F104" s="773">
        <v>264486</v>
      </c>
      <c r="G104" s="773">
        <v>286187</v>
      </c>
    </row>
    <row r="105" spans="1:7" ht="12" customHeight="1" x14ac:dyDescent="0.2">
      <c r="A105" s="769"/>
      <c r="B105" s="770" t="s">
        <v>137</v>
      </c>
      <c r="C105" s="771">
        <v>76107</v>
      </c>
      <c r="D105" s="771">
        <v>172966</v>
      </c>
      <c r="E105" s="771">
        <v>60</v>
      </c>
      <c r="F105" s="771">
        <v>794858</v>
      </c>
      <c r="G105" s="771">
        <v>336661</v>
      </c>
    </row>
    <row r="106" spans="1:7" ht="6.6" customHeight="1" x14ac:dyDescent="0.2">
      <c r="A106" s="769"/>
      <c r="B106" s="770"/>
      <c r="C106" s="771"/>
      <c r="D106" s="771"/>
      <c r="E106" s="771"/>
      <c r="F106" s="771"/>
      <c r="G106" s="771"/>
    </row>
    <row r="107" spans="1:7" ht="12" customHeight="1" x14ac:dyDescent="0.2">
      <c r="A107" s="769">
        <v>1997</v>
      </c>
      <c r="B107" s="770" t="s">
        <v>34</v>
      </c>
      <c r="C107" s="771">
        <v>21894</v>
      </c>
      <c r="D107" s="771">
        <v>10454</v>
      </c>
      <c r="E107" s="771">
        <v>869345</v>
      </c>
      <c r="F107" s="771">
        <v>229261</v>
      </c>
      <c r="G107" s="771">
        <v>690236</v>
      </c>
    </row>
    <row r="108" spans="1:7" ht="12" customHeight="1" x14ac:dyDescent="0.2">
      <c r="A108" s="769"/>
      <c r="B108" s="772" t="s">
        <v>64</v>
      </c>
      <c r="C108" s="773">
        <v>56638</v>
      </c>
      <c r="D108" s="773">
        <v>133150</v>
      </c>
      <c r="E108" s="773">
        <v>1007380</v>
      </c>
      <c r="F108" s="773">
        <v>188850</v>
      </c>
      <c r="G108" s="773">
        <v>678489</v>
      </c>
    </row>
    <row r="109" spans="1:7" ht="12" customHeight="1" x14ac:dyDescent="0.2">
      <c r="A109" s="769"/>
      <c r="B109" s="770" t="s">
        <v>137</v>
      </c>
      <c r="C109" s="771">
        <v>78532</v>
      </c>
      <c r="D109" s="771">
        <v>143604</v>
      </c>
      <c r="E109" s="771">
        <v>1876725</v>
      </c>
      <c r="F109" s="771">
        <v>418111</v>
      </c>
      <c r="G109" s="771">
        <v>1368725</v>
      </c>
    </row>
    <row r="110" spans="1:7" ht="6.6" customHeight="1" x14ac:dyDescent="0.2">
      <c r="A110" s="769"/>
      <c r="B110" s="770"/>
      <c r="C110" s="771"/>
      <c r="D110" s="771"/>
      <c r="E110" s="771"/>
      <c r="F110" s="771"/>
      <c r="G110" s="771"/>
    </row>
    <row r="111" spans="1:7" ht="12" customHeight="1" x14ac:dyDescent="0.2">
      <c r="A111" s="769">
        <v>1998</v>
      </c>
      <c r="B111" s="770" t="s">
        <v>34</v>
      </c>
      <c r="C111" s="771">
        <v>12428</v>
      </c>
      <c r="D111" s="771">
        <v>12538</v>
      </c>
      <c r="E111" s="771">
        <v>352</v>
      </c>
      <c r="F111" s="771">
        <v>505349</v>
      </c>
      <c r="G111" s="771">
        <v>229313</v>
      </c>
    </row>
    <row r="112" spans="1:7" ht="12" customHeight="1" x14ac:dyDescent="0.2">
      <c r="A112" s="769"/>
      <c r="B112" s="772" t="s">
        <v>64</v>
      </c>
      <c r="C112" s="773">
        <v>43273</v>
      </c>
      <c r="D112" s="773">
        <v>148441</v>
      </c>
      <c r="E112" s="773">
        <v>512</v>
      </c>
      <c r="F112" s="773">
        <v>320122</v>
      </c>
      <c r="G112" s="773">
        <v>308446</v>
      </c>
    </row>
    <row r="113" spans="1:7" ht="12" customHeight="1" x14ac:dyDescent="0.2">
      <c r="A113" s="769"/>
      <c r="B113" s="770" t="s">
        <v>137</v>
      </c>
      <c r="C113" s="771">
        <v>55701</v>
      </c>
      <c r="D113" s="771">
        <v>160979</v>
      </c>
      <c r="E113" s="771">
        <v>864</v>
      </c>
      <c r="F113" s="771">
        <v>825471</v>
      </c>
      <c r="G113" s="771">
        <v>537759</v>
      </c>
    </row>
    <row r="114" spans="1:7" ht="6.6" customHeight="1" x14ac:dyDescent="0.2">
      <c r="A114" s="769"/>
      <c r="B114" s="770"/>
      <c r="C114" s="771"/>
      <c r="D114" s="771"/>
      <c r="E114" s="771"/>
      <c r="F114" s="771"/>
      <c r="G114" s="771"/>
    </row>
    <row r="115" spans="1:7" ht="12" customHeight="1" x14ac:dyDescent="0.2">
      <c r="A115" s="769">
        <v>1999</v>
      </c>
      <c r="B115" s="770" t="s">
        <v>34</v>
      </c>
      <c r="C115" s="771">
        <v>9512</v>
      </c>
      <c r="D115" s="771">
        <v>11902</v>
      </c>
      <c r="E115" s="771">
        <v>1109</v>
      </c>
      <c r="F115" s="771">
        <v>133404</v>
      </c>
      <c r="G115" s="771">
        <v>37</v>
      </c>
    </row>
    <row r="116" spans="1:7" ht="12" customHeight="1" x14ac:dyDescent="0.2">
      <c r="A116" s="769"/>
      <c r="B116" s="772" t="s">
        <v>64</v>
      </c>
      <c r="C116" s="773">
        <v>83686</v>
      </c>
      <c r="D116" s="773">
        <v>102278</v>
      </c>
      <c r="E116" s="773">
        <v>51432</v>
      </c>
      <c r="F116" s="773">
        <v>117763</v>
      </c>
      <c r="G116" s="773">
        <v>20495</v>
      </c>
    </row>
    <row r="117" spans="1:7" ht="12" customHeight="1" x14ac:dyDescent="0.2">
      <c r="A117" s="769"/>
      <c r="B117" s="770" t="s">
        <v>137</v>
      </c>
      <c r="C117" s="771">
        <v>93198</v>
      </c>
      <c r="D117" s="771">
        <v>114180</v>
      </c>
      <c r="E117" s="771">
        <v>52541</v>
      </c>
      <c r="F117" s="771">
        <v>251167</v>
      </c>
      <c r="G117" s="771">
        <v>20532</v>
      </c>
    </row>
    <row r="118" spans="1:7" ht="6.6" customHeight="1" x14ac:dyDescent="0.2">
      <c r="A118" s="769"/>
      <c r="B118" s="770"/>
      <c r="C118" s="771"/>
      <c r="D118" s="771"/>
      <c r="E118" s="771"/>
      <c r="F118" s="771"/>
      <c r="G118" s="771"/>
    </row>
    <row r="119" spans="1:7" ht="12" customHeight="1" x14ac:dyDescent="0.2">
      <c r="A119" s="769">
        <v>2000</v>
      </c>
      <c r="B119" s="770" t="s">
        <v>34</v>
      </c>
      <c r="C119" s="771">
        <v>11468</v>
      </c>
      <c r="D119" s="771">
        <v>21910</v>
      </c>
      <c r="E119" s="771">
        <v>9</v>
      </c>
      <c r="F119" s="771">
        <v>140611</v>
      </c>
      <c r="G119" s="771">
        <v>230379</v>
      </c>
    </row>
    <row r="120" spans="1:7" ht="12" customHeight="1" x14ac:dyDescent="0.2">
      <c r="A120" s="769"/>
      <c r="B120" s="772" t="s">
        <v>64</v>
      </c>
      <c r="C120" s="773">
        <v>71551</v>
      </c>
      <c r="D120" s="773">
        <v>386714</v>
      </c>
      <c r="E120" s="773">
        <v>346</v>
      </c>
      <c r="F120" s="773">
        <v>159477</v>
      </c>
      <c r="G120" s="773">
        <v>315628</v>
      </c>
    </row>
    <row r="121" spans="1:7" ht="12" customHeight="1" x14ac:dyDescent="0.2">
      <c r="A121" s="769"/>
      <c r="B121" s="770" t="s">
        <v>137</v>
      </c>
      <c r="C121" s="771">
        <v>83019</v>
      </c>
      <c r="D121" s="771">
        <v>408624</v>
      </c>
      <c r="E121" s="771">
        <v>355</v>
      </c>
      <c r="F121" s="771">
        <v>300088</v>
      </c>
      <c r="G121" s="771">
        <v>546007</v>
      </c>
    </row>
    <row r="122" spans="1:7" ht="6.6" customHeight="1" x14ac:dyDescent="0.2">
      <c r="A122" s="769"/>
      <c r="B122" s="770"/>
      <c r="C122" s="771"/>
      <c r="D122" s="771"/>
      <c r="E122" s="771"/>
      <c r="F122" s="771"/>
      <c r="G122" s="771"/>
    </row>
    <row r="123" spans="1:7" ht="12" customHeight="1" x14ac:dyDescent="0.2">
      <c r="A123" s="769">
        <v>2001</v>
      </c>
      <c r="B123" s="770" t="s">
        <v>34</v>
      </c>
      <c r="C123" s="771">
        <v>18029</v>
      </c>
      <c r="D123" s="771">
        <v>28299</v>
      </c>
      <c r="E123" s="771">
        <v>463083</v>
      </c>
      <c r="F123" s="771">
        <v>824328</v>
      </c>
      <c r="G123" s="771">
        <v>85112</v>
      </c>
    </row>
    <row r="124" spans="1:7" ht="12" customHeight="1" x14ac:dyDescent="0.2">
      <c r="A124" s="769"/>
      <c r="B124" s="772" t="s">
        <v>64</v>
      </c>
      <c r="C124" s="773">
        <v>109865</v>
      </c>
      <c r="D124" s="773">
        <v>366011</v>
      </c>
      <c r="E124" s="773">
        <v>319553</v>
      </c>
      <c r="F124" s="773">
        <v>777019</v>
      </c>
      <c r="G124" s="773">
        <v>170309</v>
      </c>
    </row>
    <row r="125" spans="1:7" ht="12" customHeight="1" x14ac:dyDescent="0.2">
      <c r="A125" s="769"/>
      <c r="B125" s="770" t="s">
        <v>137</v>
      </c>
      <c r="C125" s="771">
        <v>127894</v>
      </c>
      <c r="D125" s="771">
        <v>394310</v>
      </c>
      <c r="E125" s="771">
        <v>782636</v>
      </c>
      <c r="F125" s="771">
        <v>1601347</v>
      </c>
      <c r="G125" s="771">
        <v>255421</v>
      </c>
    </row>
    <row r="126" spans="1:7" ht="6.6" customHeight="1" x14ac:dyDescent="0.2">
      <c r="A126" s="769"/>
      <c r="B126" s="770"/>
      <c r="C126" s="771"/>
      <c r="D126" s="771"/>
      <c r="E126" s="771"/>
      <c r="F126" s="771"/>
      <c r="G126" s="771"/>
    </row>
    <row r="127" spans="1:7" ht="12" customHeight="1" x14ac:dyDescent="0.2">
      <c r="A127" s="769" t="s">
        <v>347</v>
      </c>
      <c r="B127" s="770" t="s">
        <v>34</v>
      </c>
      <c r="C127" s="771">
        <v>17628</v>
      </c>
      <c r="D127" s="771">
        <v>24459</v>
      </c>
      <c r="E127" s="771">
        <v>7</v>
      </c>
      <c r="F127" s="771">
        <v>1117666</v>
      </c>
      <c r="G127" s="771">
        <v>141456</v>
      </c>
    </row>
    <row r="128" spans="1:7" ht="12" customHeight="1" x14ac:dyDescent="0.2">
      <c r="A128" s="769"/>
      <c r="B128" s="772" t="s">
        <v>64</v>
      </c>
      <c r="C128" s="773">
        <v>88513</v>
      </c>
      <c r="D128" s="773">
        <v>279801</v>
      </c>
      <c r="E128" s="773">
        <v>323</v>
      </c>
      <c r="F128" s="773">
        <v>741932</v>
      </c>
      <c r="G128" s="773">
        <v>334824</v>
      </c>
    </row>
    <row r="129" spans="1:9" ht="12" customHeight="1" x14ac:dyDescent="0.2">
      <c r="A129" s="769"/>
      <c r="B129" s="770" t="s">
        <v>137</v>
      </c>
      <c r="C129" s="771">
        <v>115879</v>
      </c>
      <c r="D129" s="771">
        <v>310959</v>
      </c>
      <c r="E129" s="771">
        <v>334</v>
      </c>
      <c r="F129" s="771">
        <v>1951163</v>
      </c>
      <c r="G129" s="771">
        <v>481229</v>
      </c>
    </row>
    <row r="130" spans="1:9" ht="6.6" customHeight="1" x14ac:dyDescent="0.2">
      <c r="A130" s="769"/>
      <c r="B130" s="770"/>
      <c r="C130" s="771"/>
      <c r="D130" s="771"/>
      <c r="E130" s="771"/>
      <c r="F130" s="771"/>
      <c r="G130" s="771"/>
    </row>
    <row r="131" spans="1:9" ht="12" customHeight="1" x14ac:dyDescent="0.2">
      <c r="A131" s="769" t="s">
        <v>284</v>
      </c>
      <c r="B131" s="770" t="s">
        <v>34</v>
      </c>
      <c r="C131" s="771">
        <v>8567</v>
      </c>
      <c r="D131" s="771">
        <v>18105</v>
      </c>
      <c r="E131" s="771">
        <v>683393</v>
      </c>
      <c r="F131" s="771">
        <v>764132</v>
      </c>
      <c r="G131" s="771">
        <v>90618</v>
      </c>
    </row>
    <row r="132" spans="1:9" ht="12" customHeight="1" x14ac:dyDescent="0.2">
      <c r="A132" s="769"/>
      <c r="B132" s="772" t="s">
        <v>64</v>
      </c>
      <c r="C132" s="773">
        <v>82152</v>
      </c>
      <c r="D132" s="773">
        <v>235919</v>
      </c>
      <c r="E132" s="773">
        <v>544477</v>
      </c>
      <c r="F132" s="773">
        <v>695663</v>
      </c>
      <c r="G132" s="773">
        <v>180576</v>
      </c>
    </row>
    <row r="133" spans="1:9" ht="12" customHeight="1" x14ac:dyDescent="0.2">
      <c r="A133" s="769"/>
      <c r="B133" s="770" t="s">
        <v>137</v>
      </c>
      <c r="C133" s="774">
        <v>93247</v>
      </c>
      <c r="D133" s="774">
        <v>262196</v>
      </c>
      <c r="E133" s="774">
        <v>1240336</v>
      </c>
      <c r="F133" s="774">
        <v>1578344</v>
      </c>
      <c r="G133" s="774">
        <v>274288</v>
      </c>
    </row>
    <row r="134" spans="1:9" ht="6.6" customHeight="1" x14ac:dyDescent="0.2">
      <c r="A134" s="769"/>
      <c r="B134" s="770"/>
      <c r="C134" s="774"/>
      <c r="D134" s="774"/>
      <c r="E134" s="774"/>
      <c r="F134" s="774"/>
      <c r="G134" s="774"/>
    </row>
    <row r="135" spans="1:9" ht="12" customHeight="1" x14ac:dyDescent="0.2">
      <c r="A135" s="769" t="s">
        <v>53</v>
      </c>
      <c r="B135" s="770" t="s">
        <v>34</v>
      </c>
      <c r="C135" s="771">
        <v>5042</v>
      </c>
      <c r="D135" s="771">
        <v>39481</v>
      </c>
      <c r="E135" s="771">
        <v>4</v>
      </c>
      <c r="F135" s="771">
        <v>1174295</v>
      </c>
      <c r="G135" s="771">
        <v>81031</v>
      </c>
    </row>
    <row r="136" spans="1:9" ht="12" customHeight="1" x14ac:dyDescent="0.2">
      <c r="A136" s="769"/>
      <c r="B136" s="772" t="s">
        <v>64</v>
      </c>
      <c r="C136" s="773">
        <v>96261</v>
      </c>
      <c r="D136" s="773">
        <v>533188</v>
      </c>
      <c r="E136" s="773">
        <v>698</v>
      </c>
      <c r="F136" s="773">
        <v>1057299</v>
      </c>
      <c r="G136" s="773">
        <v>140074</v>
      </c>
      <c r="I136" s="765" t="s">
        <v>288</v>
      </c>
    </row>
    <row r="137" spans="1:9" ht="12" customHeight="1" x14ac:dyDescent="0.2">
      <c r="A137" s="769"/>
      <c r="B137" s="770" t="s">
        <v>137</v>
      </c>
      <c r="C137" s="774">
        <f>C135+C136</f>
        <v>101303</v>
      </c>
      <c r="D137" s="774">
        <f>D135+D136</f>
        <v>572669</v>
      </c>
      <c r="E137" s="774">
        <f>E135+E136</f>
        <v>702</v>
      </c>
      <c r="F137" s="774">
        <f>F135+F136</f>
        <v>2231594</v>
      </c>
      <c r="G137" s="774">
        <f>G135+G136</f>
        <v>221105</v>
      </c>
    </row>
    <row r="138" spans="1:9" ht="6.6" customHeight="1" x14ac:dyDescent="0.2">
      <c r="A138" s="769"/>
      <c r="B138" s="770"/>
      <c r="C138" s="774"/>
      <c r="D138" s="774"/>
      <c r="E138" s="774"/>
      <c r="F138" s="774"/>
      <c r="G138" s="774"/>
    </row>
    <row r="139" spans="1:9" ht="12" customHeight="1" x14ac:dyDescent="0.2">
      <c r="A139" s="769" t="s">
        <v>187</v>
      </c>
      <c r="B139" s="770" t="s">
        <v>34</v>
      </c>
      <c r="C139" s="774">
        <v>6236</v>
      </c>
      <c r="D139" s="774">
        <v>19694</v>
      </c>
      <c r="E139" s="774">
        <v>144567</v>
      </c>
      <c r="F139" s="774">
        <v>383127</v>
      </c>
      <c r="G139" s="774">
        <v>65931</v>
      </c>
    </row>
    <row r="140" spans="1:9" ht="12" customHeight="1" x14ac:dyDescent="0.2">
      <c r="A140" s="769"/>
      <c r="B140" s="772" t="s">
        <v>64</v>
      </c>
      <c r="C140" s="773">
        <v>93776</v>
      </c>
      <c r="D140" s="773">
        <v>287037</v>
      </c>
      <c r="E140" s="773">
        <v>206435</v>
      </c>
      <c r="F140" s="773">
        <v>354831</v>
      </c>
      <c r="G140" s="773">
        <v>144445</v>
      </c>
    </row>
    <row r="141" spans="1:9" ht="12" customHeight="1" x14ac:dyDescent="0.2">
      <c r="A141" s="769"/>
      <c r="B141" s="770" t="s">
        <v>137</v>
      </c>
      <c r="C141" s="774">
        <f>SUM(C139:C140)</f>
        <v>100012</v>
      </c>
      <c r="D141" s="774">
        <f>SUM(D139:D140)</f>
        <v>306731</v>
      </c>
      <c r="E141" s="774">
        <f>SUM(E139:E140)</f>
        <v>351002</v>
      </c>
      <c r="F141" s="774">
        <f>SUM(F139:F140)</f>
        <v>737958</v>
      </c>
      <c r="G141" s="774">
        <f>SUM(G139:G140)</f>
        <v>210376</v>
      </c>
    </row>
    <row r="142" spans="1:9" ht="6.6" customHeight="1" x14ac:dyDescent="0.2">
      <c r="A142" s="769"/>
      <c r="B142" s="770"/>
      <c r="C142" s="774"/>
      <c r="D142" s="774"/>
      <c r="E142" s="774"/>
      <c r="F142" s="774"/>
      <c r="G142" s="774"/>
    </row>
    <row r="143" spans="1:9" ht="12" customHeight="1" x14ac:dyDescent="0.2">
      <c r="A143" s="769" t="s">
        <v>287</v>
      </c>
      <c r="B143" s="770" t="s">
        <v>34</v>
      </c>
      <c r="C143" s="778">
        <v>13298</v>
      </c>
      <c r="D143" s="778">
        <v>9863</v>
      </c>
      <c r="E143" s="774">
        <v>6</v>
      </c>
      <c r="F143" s="778">
        <v>877278</v>
      </c>
      <c r="G143" s="774">
        <v>223908</v>
      </c>
    </row>
    <row r="144" spans="1:9" ht="12" customHeight="1" x14ac:dyDescent="0.2">
      <c r="A144" s="769"/>
      <c r="B144" s="772" t="s">
        <v>64</v>
      </c>
      <c r="C144" s="773">
        <v>104956</v>
      </c>
      <c r="D144" s="773">
        <v>259779</v>
      </c>
      <c r="E144" s="773">
        <v>411</v>
      </c>
      <c r="F144" s="773">
        <v>790603</v>
      </c>
      <c r="G144" s="773">
        <v>548661</v>
      </c>
    </row>
    <row r="145" spans="1:7" ht="12" customHeight="1" x14ac:dyDescent="0.2">
      <c r="A145" s="769"/>
      <c r="B145" s="770" t="s">
        <v>137</v>
      </c>
      <c r="C145" s="774">
        <f>SUM(C143:C144)</f>
        <v>118254</v>
      </c>
      <c r="D145" s="774">
        <f>SUM(D143:D144)</f>
        <v>269642</v>
      </c>
      <c r="E145" s="774">
        <f>SUM(E143:E144)</f>
        <v>417</v>
      </c>
      <c r="F145" s="774">
        <f>SUM(F143:F144)</f>
        <v>1667881</v>
      </c>
      <c r="G145" s="774">
        <f>SUM(G143:G144)</f>
        <v>772569</v>
      </c>
    </row>
    <row r="146" spans="1:7" ht="6.6" customHeight="1" x14ac:dyDescent="0.2">
      <c r="A146" s="769"/>
      <c r="B146" s="770"/>
      <c r="C146" s="774"/>
      <c r="D146" s="774"/>
      <c r="E146" s="774"/>
      <c r="F146" s="774"/>
      <c r="G146" s="774"/>
    </row>
    <row r="147" spans="1:7" ht="12" customHeight="1" x14ac:dyDescent="0.2">
      <c r="A147" s="769" t="s">
        <v>259</v>
      </c>
      <c r="B147" s="770" t="s">
        <v>34</v>
      </c>
      <c r="C147" s="778">
        <v>6785</v>
      </c>
      <c r="D147" s="778">
        <v>13435</v>
      </c>
      <c r="E147" s="778">
        <v>200687</v>
      </c>
      <c r="F147" s="778">
        <v>680385</v>
      </c>
      <c r="G147" s="778">
        <v>6266</v>
      </c>
    </row>
    <row r="148" spans="1:7" ht="12" customHeight="1" x14ac:dyDescent="0.2">
      <c r="A148" s="769"/>
      <c r="B148" s="772" t="s">
        <v>64</v>
      </c>
      <c r="C148" s="779">
        <v>120252</v>
      </c>
      <c r="D148" s="779">
        <v>209137</v>
      </c>
      <c r="E148" s="779">
        <v>301847</v>
      </c>
      <c r="F148" s="779">
        <v>782804</v>
      </c>
      <c r="G148" s="779">
        <v>6327</v>
      </c>
    </row>
    <row r="149" spans="1:7" ht="12" customHeight="1" x14ac:dyDescent="0.2">
      <c r="A149" s="769"/>
      <c r="B149" s="770" t="s">
        <v>137</v>
      </c>
      <c r="C149" s="774">
        <f>SUM(C147:C148)</f>
        <v>127037</v>
      </c>
      <c r="D149" s="774">
        <f>SUM(D147:D148)</f>
        <v>222572</v>
      </c>
      <c r="E149" s="774">
        <f>SUM(E147:E148)</f>
        <v>502534</v>
      </c>
      <c r="F149" s="774">
        <f>SUM(F147:F148)</f>
        <v>1463189</v>
      </c>
      <c r="G149" s="774">
        <f>SUM(G147:G148)</f>
        <v>12593</v>
      </c>
    </row>
    <row r="150" spans="1:7" ht="6.6" customHeight="1" x14ac:dyDescent="0.2">
      <c r="A150" s="769"/>
      <c r="B150" s="770"/>
      <c r="C150" s="774"/>
      <c r="D150" s="774"/>
      <c r="E150" s="774"/>
      <c r="F150" s="774"/>
      <c r="G150" s="774"/>
    </row>
    <row r="151" spans="1:7" ht="12" customHeight="1" x14ac:dyDescent="0.2">
      <c r="A151" s="769" t="s">
        <v>133</v>
      </c>
      <c r="B151" s="770" t="s">
        <v>34</v>
      </c>
      <c r="C151" s="778">
        <v>6105</v>
      </c>
      <c r="D151" s="778">
        <v>6389</v>
      </c>
      <c r="E151" s="778">
        <v>14</v>
      </c>
      <c r="F151" s="778">
        <v>449258</v>
      </c>
      <c r="G151" s="778">
        <v>16319</v>
      </c>
    </row>
    <row r="152" spans="1:7" ht="12" customHeight="1" x14ac:dyDescent="0.2">
      <c r="A152" s="769"/>
      <c r="B152" s="772" t="s">
        <v>64</v>
      </c>
      <c r="C152" s="779">
        <v>103181</v>
      </c>
      <c r="D152" s="779">
        <v>227273</v>
      </c>
      <c r="E152" s="779">
        <v>744</v>
      </c>
      <c r="F152" s="779">
        <v>575947</v>
      </c>
      <c r="G152" s="779">
        <v>44865</v>
      </c>
    </row>
    <row r="153" spans="1:7" ht="12" customHeight="1" x14ac:dyDescent="0.2">
      <c r="A153" s="769"/>
      <c r="B153" s="770" t="s">
        <v>137</v>
      </c>
      <c r="C153" s="774">
        <f>SUM(C151:C152)</f>
        <v>109286</v>
      </c>
      <c r="D153" s="774">
        <f>SUM(D151:D152)</f>
        <v>233662</v>
      </c>
      <c r="E153" s="774">
        <f>SUM(E151:E152)</f>
        <v>758</v>
      </c>
      <c r="F153" s="774">
        <f>SUM(F151:F152)</f>
        <v>1025205</v>
      </c>
      <c r="G153" s="774">
        <f>SUM(G151:G152)</f>
        <v>61184</v>
      </c>
    </row>
    <row r="154" spans="1:7" ht="6.6" customHeight="1" x14ac:dyDescent="0.2">
      <c r="A154" s="769"/>
      <c r="B154" s="770"/>
      <c r="C154" s="774"/>
      <c r="D154" s="774"/>
      <c r="E154" s="774"/>
      <c r="F154" s="774"/>
      <c r="G154" s="774"/>
    </row>
    <row r="155" spans="1:7" ht="12" customHeight="1" x14ac:dyDescent="0.2">
      <c r="A155" s="769" t="s">
        <v>357</v>
      </c>
      <c r="B155" s="770" t="s">
        <v>34</v>
      </c>
      <c r="C155" s="778">
        <v>2753</v>
      </c>
      <c r="D155" s="778">
        <v>20091</v>
      </c>
      <c r="E155" s="778">
        <v>2789870</v>
      </c>
      <c r="F155" s="778">
        <v>294841</v>
      </c>
      <c r="G155" s="778">
        <v>1605</v>
      </c>
    </row>
    <row r="156" spans="1:7" ht="12" customHeight="1" x14ac:dyDescent="0.2">
      <c r="A156" s="769"/>
      <c r="B156" s="772" t="s">
        <v>64</v>
      </c>
      <c r="C156" s="779">
        <v>86786.2</v>
      </c>
      <c r="D156" s="779">
        <v>259528.4</v>
      </c>
      <c r="E156" s="779">
        <v>1948562</v>
      </c>
      <c r="F156" s="779">
        <v>354963</v>
      </c>
      <c r="G156" s="779">
        <v>2949</v>
      </c>
    </row>
    <row r="157" spans="1:7" ht="12" customHeight="1" x14ac:dyDescent="0.2">
      <c r="A157" s="769"/>
      <c r="B157" s="770" t="s">
        <v>137</v>
      </c>
      <c r="C157" s="774">
        <f>SUM(C155:C156)</f>
        <v>89539.199999999997</v>
      </c>
      <c r="D157" s="774">
        <f>SUM(D155:D156)</f>
        <v>279619.40000000002</v>
      </c>
      <c r="E157" s="774">
        <f>SUM(E155:E156)</f>
        <v>4738432</v>
      </c>
      <c r="F157" s="774">
        <f>SUM(F155:F156)</f>
        <v>649804</v>
      </c>
      <c r="G157" s="774">
        <f>SUM(G155:G156)</f>
        <v>4554</v>
      </c>
    </row>
    <row r="158" spans="1:7" ht="6.6" customHeight="1" x14ac:dyDescent="0.2">
      <c r="A158" s="769"/>
      <c r="B158" s="770"/>
      <c r="C158" s="774"/>
      <c r="D158" s="774"/>
      <c r="E158" s="774"/>
      <c r="F158" s="774"/>
      <c r="G158" s="774"/>
    </row>
    <row r="159" spans="1:7" ht="12" customHeight="1" x14ac:dyDescent="0.2">
      <c r="A159" s="769" t="s">
        <v>374</v>
      </c>
      <c r="B159" s="770" t="s">
        <v>34</v>
      </c>
      <c r="C159" s="778">
        <v>7757</v>
      </c>
      <c r="D159" s="778">
        <v>18331</v>
      </c>
      <c r="E159" s="778">
        <v>309</v>
      </c>
      <c r="F159" s="778">
        <v>416239</v>
      </c>
      <c r="G159" s="778">
        <v>749717</v>
      </c>
    </row>
    <row r="160" spans="1:7" ht="12" customHeight="1" x14ac:dyDescent="0.2">
      <c r="A160" s="769"/>
      <c r="B160" s="772" t="s">
        <v>64</v>
      </c>
      <c r="C160" s="779">
        <v>87510</v>
      </c>
      <c r="D160" s="779">
        <v>153683</v>
      </c>
      <c r="E160" s="779">
        <v>1759</v>
      </c>
      <c r="F160" s="779">
        <v>545794.6</v>
      </c>
      <c r="G160" s="779">
        <v>1222590</v>
      </c>
    </row>
    <row r="161" spans="1:7" ht="12" customHeight="1" x14ac:dyDescent="0.2">
      <c r="A161" s="769"/>
      <c r="B161" s="772" t="s">
        <v>137</v>
      </c>
      <c r="C161" s="773">
        <f>SUM(C159:C160)</f>
        <v>95267</v>
      </c>
      <c r="D161" s="773">
        <f>SUM(D159:D160)</f>
        <v>172014</v>
      </c>
      <c r="E161" s="773">
        <f>SUM(E159:E160)</f>
        <v>2068</v>
      </c>
      <c r="F161" s="773">
        <f>SUM(F159:F160)</f>
        <v>962033.6</v>
      </c>
      <c r="G161" s="773">
        <f>SUM(G159:G160)</f>
        <v>1972307</v>
      </c>
    </row>
    <row r="162" spans="1:7" ht="10.199999999999999" x14ac:dyDescent="0.2">
      <c r="A162" s="769"/>
      <c r="B162" s="770"/>
      <c r="C162" s="774"/>
      <c r="D162" s="774"/>
      <c r="E162" s="774"/>
      <c r="F162" s="774"/>
      <c r="G162" s="774"/>
    </row>
    <row r="163" spans="1:7" ht="12" customHeight="1" x14ac:dyDescent="0.2">
      <c r="A163" s="769" t="s">
        <v>392</v>
      </c>
      <c r="B163" s="770" t="s">
        <v>34</v>
      </c>
      <c r="C163" s="778">
        <v>10296</v>
      </c>
      <c r="D163" s="778">
        <v>28849</v>
      </c>
      <c r="E163" s="778">
        <v>2266671</v>
      </c>
      <c r="F163" s="778">
        <v>462530</v>
      </c>
      <c r="G163" s="778">
        <v>86888</v>
      </c>
    </row>
    <row r="164" spans="1:7" ht="12" customHeight="1" x14ac:dyDescent="0.2">
      <c r="A164" s="769"/>
      <c r="B164" s="772" t="s">
        <v>64</v>
      </c>
      <c r="C164" s="779">
        <v>100798</v>
      </c>
      <c r="D164" s="779">
        <v>223800</v>
      </c>
      <c r="E164" s="779">
        <v>2264445.5</v>
      </c>
      <c r="F164" s="779">
        <v>600149</v>
      </c>
      <c r="G164" s="779">
        <v>198299</v>
      </c>
    </row>
    <row r="165" spans="1:7" ht="12" customHeight="1" x14ac:dyDescent="0.2">
      <c r="A165" s="769"/>
      <c r="B165" s="772" t="s">
        <v>137</v>
      </c>
      <c r="C165" s="779">
        <f>SUM(C163:C164)</f>
        <v>111094</v>
      </c>
      <c r="D165" s="779">
        <f>SUM(D163:D164)</f>
        <v>252649</v>
      </c>
      <c r="E165" s="779">
        <f>SUM(E163:E164)</f>
        <v>4531116.5</v>
      </c>
      <c r="F165" s="779">
        <f>SUM(F163:F164)</f>
        <v>1062679</v>
      </c>
      <c r="G165" s="779">
        <f>SUM(G163:G164)</f>
        <v>285187</v>
      </c>
    </row>
    <row r="166" spans="1:7" ht="6.6" customHeight="1" x14ac:dyDescent="0.2">
      <c r="A166" s="769"/>
      <c r="B166" s="770"/>
      <c r="C166" s="778"/>
      <c r="D166" s="778"/>
      <c r="E166" s="778"/>
      <c r="F166" s="778"/>
      <c r="G166" s="778"/>
    </row>
    <row r="167" spans="1:7" ht="12" customHeight="1" x14ac:dyDescent="0.2">
      <c r="A167" s="769" t="s">
        <v>420</v>
      </c>
      <c r="B167" s="770" t="s">
        <v>34</v>
      </c>
      <c r="C167" s="778">
        <v>9047</v>
      </c>
      <c r="D167" s="778">
        <v>35589</v>
      </c>
      <c r="E167" s="778">
        <v>417</v>
      </c>
      <c r="F167" s="778">
        <v>572399</v>
      </c>
      <c r="G167" s="778">
        <v>41048</v>
      </c>
    </row>
    <row r="168" spans="1:7" ht="12" customHeight="1" x14ac:dyDescent="0.2">
      <c r="A168" s="769"/>
      <c r="B168" s="772" t="s">
        <v>64</v>
      </c>
      <c r="C168" s="779">
        <v>113691</v>
      </c>
      <c r="D168" s="779">
        <v>355839</v>
      </c>
      <c r="E168" s="779">
        <v>1233</v>
      </c>
      <c r="F168" s="779">
        <v>577610</v>
      </c>
      <c r="G168" s="779">
        <v>89865</v>
      </c>
    </row>
    <row r="169" spans="1:7" ht="12" customHeight="1" x14ac:dyDescent="0.2">
      <c r="A169" s="769"/>
      <c r="B169" s="772" t="s">
        <v>137</v>
      </c>
      <c r="C169" s="779">
        <f>SUM(C167:C168)</f>
        <v>122738</v>
      </c>
      <c r="D169" s="779">
        <f>SUM(D167:D168)</f>
        <v>391428</v>
      </c>
      <c r="E169" s="779">
        <f>SUM(E167:E168)</f>
        <v>1650</v>
      </c>
      <c r="F169" s="779">
        <f>SUM(F167:F168)</f>
        <v>1150009</v>
      </c>
      <c r="G169" s="779">
        <f>SUM(G167:G168)</f>
        <v>130913</v>
      </c>
    </row>
    <row r="170" spans="1:7" ht="6.6" customHeight="1" x14ac:dyDescent="0.2">
      <c r="A170" s="769"/>
      <c r="B170" s="770"/>
      <c r="C170" s="778"/>
      <c r="D170" s="778"/>
      <c r="E170" s="778"/>
      <c r="F170" s="778"/>
      <c r="G170" s="778"/>
    </row>
    <row r="171" spans="1:7" ht="12" customHeight="1" x14ac:dyDescent="0.2">
      <c r="A171" s="769" t="s">
        <v>435</v>
      </c>
      <c r="B171" s="770" t="s">
        <v>34</v>
      </c>
      <c r="C171" s="778">
        <v>9189</v>
      </c>
      <c r="D171" s="778">
        <v>29577</v>
      </c>
      <c r="E171" s="778">
        <v>3193644</v>
      </c>
      <c r="F171" s="778">
        <v>909250</v>
      </c>
      <c r="G171" s="778">
        <v>6999</v>
      </c>
    </row>
    <row r="172" spans="1:7" ht="12" customHeight="1" x14ac:dyDescent="0.2">
      <c r="A172" s="769"/>
      <c r="B172" s="772" t="s">
        <v>64</v>
      </c>
      <c r="C172" s="779">
        <v>104479</v>
      </c>
      <c r="D172" s="779">
        <v>298503</v>
      </c>
      <c r="E172" s="779">
        <v>2703304</v>
      </c>
      <c r="F172" s="779">
        <v>818691</v>
      </c>
      <c r="G172" s="779">
        <v>31063</v>
      </c>
    </row>
    <row r="173" spans="1:7" ht="12" customHeight="1" x14ac:dyDescent="0.2">
      <c r="A173" s="769"/>
      <c r="B173" s="770" t="s">
        <v>137</v>
      </c>
      <c r="C173" s="778">
        <f>SUM(C171:C172)</f>
        <v>113668</v>
      </c>
      <c r="D173" s="778">
        <f>SUM(D171:D172)</f>
        <v>328080</v>
      </c>
      <c r="E173" s="778">
        <f>SUM(E171:E172)</f>
        <v>5896948</v>
      </c>
      <c r="F173" s="778">
        <f>SUM(F171:F172)</f>
        <v>1727941</v>
      </c>
      <c r="G173" s="778">
        <f>SUM(G171:G172)</f>
        <v>38062</v>
      </c>
    </row>
    <row r="174" spans="1:7" ht="6.6" customHeight="1" x14ac:dyDescent="0.2">
      <c r="A174" s="769"/>
      <c r="B174" s="770"/>
      <c r="C174" s="778"/>
      <c r="D174" s="778"/>
      <c r="E174" s="778"/>
      <c r="F174" s="778"/>
      <c r="G174" s="778"/>
    </row>
    <row r="175" spans="1:7" ht="12" customHeight="1" x14ac:dyDescent="0.2">
      <c r="A175" s="769" t="s">
        <v>460</v>
      </c>
      <c r="B175" s="770" t="s">
        <v>34</v>
      </c>
      <c r="C175" s="778">
        <v>4343</v>
      </c>
      <c r="D175" s="778">
        <v>11815</v>
      </c>
      <c r="E175" s="778">
        <v>29</v>
      </c>
      <c r="F175" s="778">
        <v>543192</v>
      </c>
      <c r="G175" s="778">
        <v>234200</v>
      </c>
    </row>
    <row r="176" spans="1:7" ht="12" customHeight="1" x14ac:dyDescent="0.2">
      <c r="A176" s="769"/>
      <c r="B176" s="772" t="s">
        <v>64</v>
      </c>
      <c r="C176" s="779">
        <v>59469</v>
      </c>
      <c r="D176" s="779">
        <v>191166</v>
      </c>
      <c r="E176" s="779">
        <v>703</v>
      </c>
      <c r="F176" s="779">
        <v>626919</v>
      </c>
      <c r="G176" s="779">
        <v>497829</v>
      </c>
    </row>
    <row r="177" spans="1:7" ht="12" customHeight="1" x14ac:dyDescent="0.2">
      <c r="A177" s="769"/>
      <c r="B177" s="770" t="s">
        <v>137</v>
      </c>
      <c r="C177" s="804">
        <f>SUM(C175:C176)</f>
        <v>63812</v>
      </c>
      <c r="D177" s="804">
        <f>SUM(D175:D176)</f>
        <v>202981</v>
      </c>
      <c r="E177" s="804">
        <f>SUM(E175:E176)</f>
        <v>732</v>
      </c>
      <c r="F177" s="804">
        <f>SUM(F175:F176)</f>
        <v>1170111</v>
      </c>
      <c r="G177" s="804">
        <f>SUM(G175:G176)</f>
        <v>732029</v>
      </c>
    </row>
    <row r="178" spans="1:7" ht="6.6" customHeight="1" x14ac:dyDescent="0.2">
      <c r="A178" s="769"/>
      <c r="B178" s="770"/>
      <c r="C178" s="778"/>
      <c r="D178" s="778"/>
      <c r="E178" s="778"/>
      <c r="F178" s="778"/>
      <c r="G178" s="778"/>
    </row>
    <row r="179" spans="1:7" ht="12" customHeight="1" x14ac:dyDescent="0.2">
      <c r="A179" s="769" t="s">
        <v>621</v>
      </c>
      <c r="B179" s="770" t="s">
        <v>34</v>
      </c>
      <c r="C179" s="778">
        <v>3367</v>
      </c>
      <c r="D179" s="778">
        <v>4777</v>
      </c>
      <c r="E179" s="778">
        <v>398670</v>
      </c>
      <c r="F179" s="778">
        <v>559632</v>
      </c>
      <c r="G179" s="778">
        <v>16906</v>
      </c>
    </row>
    <row r="180" spans="1:7" ht="12" customHeight="1" x14ac:dyDescent="0.2">
      <c r="A180" s="769"/>
      <c r="B180" s="772" t="s">
        <v>64</v>
      </c>
      <c r="C180" s="779">
        <v>65758</v>
      </c>
      <c r="D180" s="779">
        <v>47118</v>
      </c>
      <c r="E180" s="779">
        <v>580679</v>
      </c>
      <c r="F180" s="779">
        <v>618446</v>
      </c>
      <c r="G180" s="779">
        <v>56055</v>
      </c>
    </row>
    <row r="181" spans="1:7" ht="12" customHeight="1" x14ac:dyDescent="0.2">
      <c r="A181" s="769"/>
      <c r="B181" s="770" t="s">
        <v>137</v>
      </c>
      <c r="C181" s="778">
        <v>69125</v>
      </c>
      <c r="D181" s="778">
        <v>51895</v>
      </c>
      <c r="E181" s="778">
        <v>979349</v>
      </c>
      <c r="F181" s="778">
        <v>1178078</v>
      </c>
      <c r="G181" s="778">
        <v>72961</v>
      </c>
    </row>
    <row r="182" spans="1:7" ht="6.6" customHeight="1" x14ac:dyDescent="0.2">
      <c r="A182" s="769"/>
      <c r="B182" s="770"/>
      <c r="C182" s="778"/>
      <c r="D182" s="778"/>
      <c r="E182" s="778"/>
      <c r="F182" s="778"/>
      <c r="G182" s="778"/>
    </row>
    <row r="183" spans="1:7" ht="12" customHeight="1" x14ac:dyDescent="0.2">
      <c r="A183" s="769" t="s">
        <v>691</v>
      </c>
      <c r="B183" s="770" t="s">
        <v>34</v>
      </c>
      <c r="C183" s="778">
        <v>6604</v>
      </c>
      <c r="D183" s="778">
        <v>14328</v>
      </c>
      <c r="E183" s="778">
        <v>0</v>
      </c>
      <c r="F183" s="778">
        <v>444586</v>
      </c>
      <c r="G183" s="778">
        <v>0</v>
      </c>
    </row>
    <row r="184" spans="1:7" ht="12" customHeight="1" x14ac:dyDescent="0.2">
      <c r="A184" s="769"/>
      <c r="B184" s="772" t="s">
        <v>64</v>
      </c>
      <c r="C184" s="779">
        <v>73152</v>
      </c>
      <c r="D184" s="779">
        <v>259957</v>
      </c>
      <c r="E184" s="779">
        <v>88</v>
      </c>
      <c r="F184" s="779">
        <v>552012</v>
      </c>
      <c r="G184" s="779">
        <v>21224</v>
      </c>
    </row>
    <row r="185" spans="1:7" ht="12" customHeight="1" x14ac:dyDescent="0.2">
      <c r="A185" s="769"/>
      <c r="B185" s="770" t="s">
        <v>137</v>
      </c>
      <c r="C185" s="804">
        <f>SUM(C183:C184)</f>
        <v>79756</v>
      </c>
      <c r="D185" s="804">
        <f>SUM(D183:D184)</f>
        <v>274285</v>
      </c>
      <c r="E185" s="804">
        <f>SUM(E183:E184)</f>
        <v>88</v>
      </c>
      <c r="F185" s="804">
        <f>SUM(F183:F184)</f>
        <v>996598</v>
      </c>
      <c r="G185" s="804">
        <f>SUM(G183:G184)</f>
        <v>21224</v>
      </c>
    </row>
    <row r="186" spans="1:7" ht="6.6" customHeight="1" x14ac:dyDescent="0.2">
      <c r="A186" s="769"/>
      <c r="B186" s="770"/>
      <c r="C186" s="778"/>
      <c r="D186" s="778"/>
      <c r="E186" s="778"/>
      <c r="F186" s="778"/>
      <c r="G186" s="778"/>
    </row>
    <row r="187" spans="1:7" ht="12" customHeight="1" x14ac:dyDescent="0.2">
      <c r="A187" s="769" t="s">
        <v>708</v>
      </c>
      <c r="B187" s="770" t="s">
        <v>34</v>
      </c>
      <c r="C187" s="778">
        <v>12065</v>
      </c>
      <c r="D187" s="778">
        <v>11763</v>
      </c>
      <c r="E187" s="778">
        <v>17852</v>
      </c>
      <c r="F187" s="778">
        <v>713535</v>
      </c>
      <c r="G187" s="778" t="s">
        <v>185</v>
      </c>
    </row>
    <row r="188" spans="1:7" ht="12" customHeight="1" x14ac:dyDescent="0.2">
      <c r="A188" s="769"/>
      <c r="B188" s="772" t="s">
        <v>64</v>
      </c>
      <c r="C188" s="779">
        <v>136424</v>
      </c>
      <c r="D188" s="779">
        <v>191249</v>
      </c>
      <c r="E188" s="779">
        <v>124347</v>
      </c>
      <c r="F188" s="779">
        <v>702227</v>
      </c>
      <c r="G188" s="779">
        <v>18957</v>
      </c>
    </row>
    <row r="189" spans="1:7" ht="12" customHeight="1" x14ac:dyDescent="0.2">
      <c r="A189" s="769"/>
      <c r="B189" s="770" t="s">
        <v>137</v>
      </c>
      <c r="C189" s="804">
        <f>SUM(C187:C188)</f>
        <v>148489</v>
      </c>
      <c r="D189" s="804">
        <f>SUM(D187:D188)</f>
        <v>203012</v>
      </c>
      <c r="E189" s="804">
        <f>SUM(E187:E188)</f>
        <v>142199</v>
      </c>
      <c r="F189" s="804">
        <f>SUM(F187:F188)</f>
        <v>1415762</v>
      </c>
      <c r="G189" s="804">
        <f>SUM(G187:G188)</f>
        <v>18957</v>
      </c>
    </row>
    <row r="190" spans="1:7" ht="6.6" customHeight="1" x14ac:dyDescent="0.2">
      <c r="A190" s="769"/>
      <c r="B190" s="770"/>
      <c r="C190" s="778"/>
      <c r="D190" s="778"/>
      <c r="E190" s="778"/>
      <c r="F190" s="778"/>
      <c r="G190" s="778"/>
    </row>
    <row r="191" spans="1:7" ht="12" customHeight="1" x14ac:dyDescent="0.2">
      <c r="A191" s="769" t="s">
        <v>780</v>
      </c>
      <c r="B191" s="770" t="s">
        <v>34</v>
      </c>
      <c r="C191" s="778">
        <v>13700</v>
      </c>
      <c r="D191" s="778">
        <v>9647</v>
      </c>
      <c r="E191" s="778">
        <v>3</v>
      </c>
      <c r="F191" s="778">
        <v>388943</v>
      </c>
      <c r="G191" s="778">
        <v>397671</v>
      </c>
    </row>
    <row r="192" spans="1:7" ht="12" customHeight="1" x14ac:dyDescent="0.2">
      <c r="A192" s="769"/>
      <c r="B192" s="772" t="s">
        <v>64</v>
      </c>
      <c r="C192" s="779">
        <v>105929</v>
      </c>
      <c r="D192" s="779">
        <v>241830</v>
      </c>
      <c r="E192" s="779">
        <v>108</v>
      </c>
      <c r="F192" s="779">
        <v>463317</v>
      </c>
      <c r="G192" s="779">
        <v>618943</v>
      </c>
    </row>
    <row r="193" spans="1:7" ht="12" customHeight="1" x14ac:dyDescent="0.2">
      <c r="A193" s="769"/>
      <c r="B193" s="770" t="s">
        <v>137</v>
      </c>
      <c r="C193" s="804">
        <f>SUM(C191:C192)</f>
        <v>119629</v>
      </c>
      <c r="D193" s="804">
        <f>SUM(D191:D192)</f>
        <v>251477</v>
      </c>
      <c r="E193" s="804">
        <f>SUM(E191:E192)</f>
        <v>111</v>
      </c>
      <c r="F193" s="804">
        <f>SUM(F191:F192)</f>
        <v>852260</v>
      </c>
      <c r="G193" s="804">
        <f>SUM(G191:G192)</f>
        <v>1016614</v>
      </c>
    </row>
    <row r="194" spans="1:7" ht="12" customHeight="1" x14ac:dyDescent="0.2">
      <c r="A194" s="769"/>
      <c r="B194" s="770"/>
      <c r="C194" s="778"/>
      <c r="D194" s="778"/>
      <c r="E194" s="778"/>
      <c r="F194" s="778"/>
      <c r="G194" s="778"/>
    </row>
    <row r="195" spans="1:7" ht="12" customHeight="1" x14ac:dyDescent="0.2">
      <c r="A195" s="769" t="s">
        <v>834</v>
      </c>
      <c r="B195" s="770" t="s">
        <v>34</v>
      </c>
      <c r="C195" s="778">
        <v>9509</v>
      </c>
      <c r="D195" s="778">
        <v>2980</v>
      </c>
      <c r="E195" s="778">
        <v>92790</v>
      </c>
      <c r="F195" s="778">
        <v>135230</v>
      </c>
      <c r="G195" s="778" t="s">
        <v>185</v>
      </c>
    </row>
    <row r="196" spans="1:7" ht="12" customHeight="1" x14ac:dyDescent="0.2">
      <c r="A196" s="769"/>
      <c r="B196" s="772" t="s">
        <v>64</v>
      </c>
      <c r="C196" s="779">
        <v>106254</v>
      </c>
      <c r="D196" s="779">
        <v>90243</v>
      </c>
      <c r="E196" s="779">
        <v>240628</v>
      </c>
      <c r="F196" s="779">
        <v>149344</v>
      </c>
      <c r="G196" s="779">
        <v>9468</v>
      </c>
    </row>
    <row r="197" spans="1:7" ht="12" customHeight="1" x14ac:dyDescent="0.2">
      <c r="A197" s="769"/>
      <c r="B197" s="770" t="s">
        <v>137</v>
      </c>
      <c r="C197" s="804">
        <f>SUM(C195:C196)</f>
        <v>115763</v>
      </c>
      <c r="D197" s="804">
        <f>SUM(D195:D196)</f>
        <v>93223</v>
      </c>
      <c r="E197" s="804">
        <f>SUM(E195:E196)</f>
        <v>333418</v>
      </c>
      <c r="F197" s="804">
        <f>SUM(F195:F196)</f>
        <v>284574</v>
      </c>
      <c r="G197" s="804">
        <f>SUM(G195:G196)</f>
        <v>9468</v>
      </c>
    </row>
    <row r="198" spans="1:7" ht="10.199999999999999" x14ac:dyDescent="0.2">
      <c r="A198" s="769"/>
      <c r="B198" s="770"/>
      <c r="C198" s="778"/>
      <c r="D198" s="778"/>
      <c r="E198" s="778"/>
      <c r="F198" s="778"/>
      <c r="G198" s="778"/>
    </row>
    <row r="199" spans="1:7" ht="12" customHeight="1" x14ac:dyDescent="0.2">
      <c r="A199" s="769" t="s">
        <v>1089</v>
      </c>
      <c r="B199" s="770" t="s">
        <v>34</v>
      </c>
      <c r="C199" s="778">
        <v>9286</v>
      </c>
      <c r="D199" s="778">
        <v>6652</v>
      </c>
      <c r="E199" s="778">
        <v>0</v>
      </c>
      <c r="F199" s="778">
        <v>103069</v>
      </c>
      <c r="G199" s="778" t="s">
        <v>185</v>
      </c>
    </row>
    <row r="200" spans="1:7" ht="12" customHeight="1" x14ac:dyDescent="0.2">
      <c r="A200" s="769"/>
      <c r="B200" s="772" t="s">
        <v>64</v>
      </c>
      <c r="C200" s="779">
        <v>46015</v>
      </c>
      <c r="D200" s="779">
        <v>196788</v>
      </c>
      <c r="E200" s="779">
        <v>5</v>
      </c>
      <c r="F200" s="779">
        <v>172171</v>
      </c>
      <c r="G200" s="779">
        <v>3369</v>
      </c>
    </row>
    <row r="201" spans="1:7" ht="12" customHeight="1" x14ac:dyDescent="0.2">
      <c r="A201" s="769"/>
      <c r="B201" s="770" t="s">
        <v>137</v>
      </c>
      <c r="C201" s="778">
        <f>SUM(C199:C200)</f>
        <v>55301</v>
      </c>
      <c r="D201" s="778">
        <f>SUM(D199:D200)</f>
        <v>203440</v>
      </c>
      <c r="E201" s="778">
        <f>SUM(E199:E200)</f>
        <v>5</v>
      </c>
      <c r="F201" s="778">
        <f>SUM(F199:F200)</f>
        <v>275240</v>
      </c>
      <c r="G201" s="778">
        <f>SUM(G199:G200)</f>
        <v>3369</v>
      </c>
    </row>
    <row r="202" spans="1:7" ht="12" customHeight="1" x14ac:dyDescent="0.2">
      <c r="A202" s="769"/>
      <c r="B202" s="770"/>
      <c r="C202" s="778"/>
      <c r="D202" s="778"/>
      <c r="E202" s="778"/>
      <c r="F202" s="778"/>
      <c r="G202" s="778"/>
    </row>
    <row r="203" spans="1:7" ht="12" customHeight="1" x14ac:dyDescent="0.2">
      <c r="A203" s="769" t="s">
        <v>1113</v>
      </c>
      <c r="B203" s="770" t="s">
        <v>34</v>
      </c>
      <c r="C203" s="778">
        <v>7316</v>
      </c>
      <c r="D203" s="778">
        <v>11964</v>
      </c>
      <c r="E203" s="778">
        <v>155754</v>
      </c>
      <c r="F203" s="778">
        <v>85109</v>
      </c>
      <c r="G203" s="778" t="s">
        <v>185</v>
      </c>
    </row>
    <row r="204" spans="1:7" ht="12" customHeight="1" x14ac:dyDescent="0.2">
      <c r="A204" s="769"/>
      <c r="B204" s="772" t="s">
        <v>64</v>
      </c>
      <c r="C204" s="779">
        <v>79645</v>
      </c>
      <c r="D204" s="779">
        <v>304077</v>
      </c>
      <c r="E204" s="779">
        <v>275029</v>
      </c>
      <c r="F204" s="779">
        <v>248665</v>
      </c>
      <c r="G204" s="779">
        <v>6242</v>
      </c>
    </row>
    <row r="205" spans="1:7" ht="12" customHeight="1" x14ac:dyDescent="0.2">
      <c r="A205" s="769"/>
      <c r="B205" s="770" t="s">
        <v>137</v>
      </c>
      <c r="C205" s="804">
        <f>SUM(C203:C204)</f>
        <v>86961</v>
      </c>
      <c r="D205" s="804">
        <f>SUM(D203:D204)</f>
        <v>316041</v>
      </c>
      <c r="E205" s="804">
        <f>SUM(E203:E204)</f>
        <v>430783</v>
      </c>
      <c r="F205" s="804">
        <f>SUM(F203:F204)</f>
        <v>333774</v>
      </c>
      <c r="G205" s="804">
        <f>SUM(G203:G204)</f>
        <v>6242</v>
      </c>
    </row>
    <row r="206" spans="1:7" ht="12" customHeight="1" x14ac:dyDescent="0.2">
      <c r="A206" s="769"/>
      <c r="B206" s="770"/>
      <c r="C206" s="778"/>
      <c r="D206" s="778"/>
      <c r="E206" s="778"/>
      <c r="F206" s="778"/>
      <c r="G206" s="778"/>
    </row>
    <row r="207" spans="1:7" ht="12" customHeight="1" x14ac:dyDescent="0.2">
      <c r="A207" s="769" t="s">
        <v>1147</v>
      </c>
      <c r="B207" s="770" t="s">
        <v>34</v>
      </c>
      <c r="C207" s="778">
        <v>17757</v>
      </c>
      <c r="D207" s="778">
        <v>17192</v>
      </c>
      <c r="E207" s="778">
        <v>0</v>
      </c>
      <c r="F207" s="778">
        <v>476477</v>
      </c>
      <c r="G207" s="778">
        <v>75537</v>
      </c>
    </row>
    <row r="208" spans="1:7" ht="12" customHeight="1" x14ac:dyDescent="0.2">
      <c r="A208" s="769"/>
      <c r="B208" s="772" t="s">
        <v>64</v>
      </c>
      <c r="C208" s="779">
        <v>89810</v>
      </c>
      <c r="D208" s="779">
        <v>221562</v>
      </c>
      <c r="E208" s="779">
        <v>692</v>
      </c>
      <c r="F208" s="779">
        <v>635156</v>
      </c>
      <c r="G208" s="779">
        <v>295677</v>
      </c>
    </row>
    <row r="209" spans="1:7" ht="12" customHeight="1" x14ac:dyDescent="0.2">
      <c r="A209" s="769"/>
      <c r="B209" s="770" t="s">
        <v>137</v>
      </c>
      <c r="C209" s="804">
        <f>SUM(C207:C208)</f>
        <v>107567</v>
      </c>
      <c r="D209" s="804">
        <f>SUM(D207:D208)</f>
        <v>238754</v>
      </c>
      <c r="E209" s="804">
        <f>SUM(E207:E208)</f>
        <v>692</v>
      </c>
      <c r="F209" s="804">
        <f>SUM(F207:F208)</f>
        <v>1111633</v>
      </c>
      <c r="G209" s="804">
        <f>SUM(G207:G208)</f>
        <v>371214</v>
      </c>
    </row>
    <row r="210" spans="1:7" ht="12" customHeight="1" x14ac:dyDescent="0.2">
      <c r="A210" s="769"/>
      <c r="B210" s="770"/>
      <c r="C210" s="778"/>
      <c r="D210" s="778"/>
      <c r="E210" s="778"/>
      <c r="F210" s="778"/>
      <c r="G210" s="778"/>
    </row>
    <row r="211" spans="1:7" ht="12" customHeight="1" x14ac:dyDescent="0.2">
      <c r="A211" s="769" t="s">
        <v>1167</v>
      </c>
      <c r="B211" s="770" t="s">
        <v>34</v>
      </c>
      <c r="C211" s="778">
        <v>16123</v>
      </c>
      <c r="D211" s="778">
        <v>10247</v>
      </c>
      <c r="E211" s="778">
        <v>229744</v>
      </c>
      <c r="F211" s="778">
        <v>65498</v>
      </c>
      <c r="G211" s="778">
        <v>3</v>
      </c>
    </row>
    <row r="212" spans="1:7" ht="12" customHeight="1" x14ac:dyDescent="0.2">
      <c r="A212" s="769"/>
      <c r="B212" s="772" t="s">
        <v>64</v>
      </c>
      <c r="C212" s="779">
        <v>88398</v>
      </c>
      <c r="D212" s="779">
        <v>180406</v>
      </c>
      <c r="E212" s="779">
        <v>470996</v>
      </c>
      <c r="F212" s="779">
        <v>155143</v>
      </c>
      <c r="G212" s="779">
        <v>19551</v>
      </c>
    </row>
    <row r="213" spans="1:7" ht="12" customHeight="1" x14ac:dyDescent="0.2">
      <c r="A213" s="769"/>
      <c r="B213" s="770" t="s">
        <v>137</v>
      </c>
      <c r="C213" s="778">
        <f>SUM(C211:C212)</f>
        <v>104521</v>
      </c>
      <c r="D213" s="778">
        <f>SUM(D211:D212)</f>
        <v>190653</v>
      </c>
      <c r="E213" s="778">
        <f>SUM(E211:E212)</f>
        <v>700740</v>
      </c>
      <c r="F213" s="778">
        <f>SUM(F211:F212)</f>
        <v>220641</v>
      </c>
      <c r="G213" s="778">
        <f>SUM(G211:G212)</f>
        <v>19554</v>
      </c>
    </row>
    <row r="214" spans="1:7" ht="12" customHeight="1" x14ac:dyDescent="0.2">
      <c r="A214" s="769"/>
      <c r="B214" s="770"/>
      <c r="C214" s="778"/>
      <c r="D214" s="778"/>
      <c r="E214" s="778"/>
      <c r="F214" s="778"/>
      <c r="G214" s="778"/>
    </row>
    <row r="215" spans="1:7" ht="12" customHeight="1" x14ac:dyDescent="0.2">
      <c r="A215" s="769" t="s">
        <v>1199</v>
      </c>
      <c r="B215" s="770" t="s">
        <v>34</v>
      </c>
      <c r="C215" s="778">
        <v>13262</v>
      </c>
      <c r="D215" s="778">
        <v>16085</v>
      </c>
      <c r="E215" s="778">
        <v>0</v>
      </c>
      <c r="F215" s="778">
        <v>884163</v>
      </c>
      <c r="G215" s="778">
        <v>3</v>
      </c>
    </row>
    <row r="216" spans="1:7" ht="12" customHeight="1" x14ac:dyDescent="0.2">
      <c r="A216" s="769"/>
      <c r="B216" s="772" t="s">
        <v>64</v>
      </c>
      <c r="C216" s="779">
        <v>67815</v>
      </c>
      <c r="D216" s="779">
        <v>412483</v>
      </c>
      <c r="E216" s="779">
        <v>592</v>
      </c>
      <c r="F216" s="779">
        <v>815156</v>
      </c>
      <c r="G216" s="779">
        <v>18326</v>
      </c>
    </row>
    <row r="217" spans="1:7" ht="12" customHeight="1" x14ac:dyDescent="0.2">
      <c r="A217" s="769"/>
      <c r="B217" s="770" t="s">
        <v>137</v>
      </c>
      <c r="C217" s="804">
        <f>SUM(C215:C216)</f>
        <v>81077</v>
      </c>
      <c r="D217" s="804">
        <f>SUM(D215:D216)</f>
        <v>428568</v>
      </c>
      <c r="E217" s="804">
        <f>SUM(E215:E216)</f>
        <v>592</v>
      </c>
      <c r="F217" s="804">
        <f>SUM(F215:F216)</f>
        <v>1699319</v>
      </c>
      <c r="G217" s="804">
        <f>SUM(G215:G216)</f>
        <v>18329</v>
      </c>
    </row>
    <row r="218" spans="1:7" ht="22.95" customHeight="1" x14ac:dyDescent="0.2">
      <c r="A218" s="1124" t="s">
        <v>1217</v>
      </c>
      <c r="B218" s="1124"/>
      <c r="C218" s="1124"/>
      <c r="D218" s="1124"/>
      <c r="E218" s="1124"/>
      <c r="F218" s="1124"/>
      <c r="G218" s="1124"/>
    </row>
    <row r="219" spans="1:7" ht="12" customHeight="1" x14ac:dyDescent="0.2">
      <c r="A219" s="777" t="s">
        <v>139</v>
      </c>
      <c r="B219" s="777"/>
      <c r="C219" s="777"/>
      <c r="D219" s="777"/>
      <c r="E219" s="777"/>
      <c r="F219" s="777"/>
      <c r="G219" s="777"/>
    </row>
    <row r="220" spans="1:7" ht="12" customHeight="1" x14ac:dyDescent="0.2">
      <c r="A220" s="777" t="s">
        <v>348</v>
      </c>
      <c r="B220" s="777"/>
      <c r="C220" s="777"/>
      <c r="D220" s="777"/>
      <c r="E220" s="777"/>
      <c r="F220" s="777"/>
      <c r="G220" s="777"/>
    </row>
    <row r="224" spans="1:7" s="783" customFormat="1" ht="12" customHeight="1" x14ac:dyDescent="0.2">
      <c r="A224" s="780"/>
      <c r="B224" s="781"/>
      <c r="C224" s="782"/>
      <c r="D224" s="782"/>
      <c r="E224" s="782"/>
      <c r="F224" s="782"/>
      <c r="G224" s="782"/>
    </row>
    <row r="240" spans="1:7" ht="12" customHeight="1" x14ac:dyDescent="0.2">
      <c r="A240" s="1125" t="s">
        <v>933</v>
      </c>
      <c r="B240" s="1125"/>
      <c r="C240" s="1125"/>
      <c r="D240" s="1125"/>
      <c r="E240" s="1125"/>
      <c r="F240" s="1125"/>
      <c r="G240" s="1125"/>
    </row>
    <row r="241" spans="1:7" ht="27" customHeight="1" x14ac:dyDescent="0.2">
      <c r="A241" s="784" t="s">
        <v>171</v>
      </c>
      <c r="B241" s="785" t="s">
        <v>135</v>
      </c>
      <c r="C241" s="768" t="s">
        <v>258</v>
      </c>
      <c r="D241" s="768" t="s">
        <v>136</v>
      </c>
      <c r="E241" s="768" t="s">
        <v>138</v>
      </c>
      <c r="F241" s="768" t="s">
        <v>162</v>
      </c>
      <c r="G241" s="768" t="s">
        <v>163</v>
      </c>
    </row>
    <row r="242" spans="1:7" ht="11.4" customHeight="1" x14ac:dyDescent="0.2">
      <c r="A242" s="769" t="s">
        <v>179</v>
      </c>
      <c r="B242" s="770" t="s">
        <v>34</v>
      </c>
      <c r="C242" s="786">
        <f t="shared" ref="C242:G244" si="0">AVERAGE(C63,C67,C71,C75,C79)</f>
        <v>57549.8</v>
      </c>
      <c r="D242" s="786">
        <f t="shared" si="0"/>
        <v>470494.2</v>
      </c>
      <c r="E242" s="786">
        <f t="shared" si="0"/>
        <v>509444.8</v>
      </c>
      <c r="F242" s="786">
        <f t="shared" si="0"/>
        <v>540842.80000000005</v>
      </c>
      <c r="G242" s="786">
        <f t="shared" si="0"/>
        <v>964689.8</v>
      </c>
    </row>
    <row r="243" spans="1:7" ht="11.4" customHeight="1" x14ac:dyDescent="0.2">
      <c r="B243" s="772" t="s">
        <v>64</v>
      </c>
      <c r="C243" s="787">
        <f t="shared" si="0"/>
        <v>176966.39999999999</v>
      </c>
      <c r="D243" s="787">
        <f t="shared" si="0"/>
        <v>812712</v>
      </c>
      <c r="E243" s="787">
        <f t="shared" si="0"/>
        <v>590138.19999999995</v>
      </c>
      <c r="F243" s="787">
        <f t="shared" si="0"/>
        <v>662215.19999999995</v>
      </c>
      <c r="G243" s="787">
        <f t="shared" si="0"/>
        <v>1028360.8</v>
      </c>
    </row>
    <row r="244" spans="1:7" ht="11.4" customHeight="1" x14ac:dyDescent="0.2">
      <c r="B244" s="770" t="s">
        <v>137</v>
      </c>
      <c r="C244" s="786">
        <f t="shared" si="0"/>
        <v>234516.2</v>
      </c>
      <c r="D244" s="786">
        <f t="shared" si="0"/>
        <v>1283206.2</v>
      </c>
      <c r="E244" s="786">
        <f t="shared" si="0"/>
        <v>1099583</v>
      </c>
      <c r="F244" s="786">
        <f t="shared" si="0"/>
        <v>1203058</v>
      </c>
      <c r="G244" s="786">
        <f t="shared" si="0"/>
        <v>1993050.6</v>
      </c>
    </row>
    <row r="245" spans="1:7" ht="11.4" customHeight="1" x14ac:dyDescent="0.2">
      <c r="C245" s="789"/>
      <c r="D245" s="789"/>
      <c r="E245" s="789"/>
      <c r="F245" s="789"/>
      <c r="G245" s="789"/>
    </row>
    <row r="246" spans="1:7" ht="11.4" customHeight="1" x14ac:dyDescent="0.2">
      <c r="A246" s="769" t="s">
        <v>237</v>
      </c>
      <c r="B246" s="770" t="s">
        <v>34</v>
      </c>
      <c r="C246" s="786">
        <f t="shared" ref="C246:G248" si="1">AVERAGE(C99,C95,C91,C87,C83)</f>
        <v>17519.400000000001</v>
      </c>
      <c r="D246" s="786">
        <f t="shared" si="1"/>
        <v>74371.199999999997</v>
      </c>
      <c r="E246" s="786">
        <f t="shared" si="1"/>
        <v>784067.2</v>
      </c>
      <c r="F246" s="786">
        <f t="shared" si="1"/>
        <v>523395.8</v>
      </c>
      <c r="G246" s="786">
        <f t="shared" si="1"/>
        <v>735834.4</v>
      </c>
    </row>
    <row r="247" spans="1:7" ht="11.4" customHeight="1" x14ac:dyDescent="0.2">
      <c r="B247" s="772" t="s">
        <v>64</v>
      </c>
      <c r="C247" s="787">
        <f t="shared" si="1"/>
        <v>82513.399999999994</v>
      </c>
      <c r="D247" s="787">
        <f t="shared" si="1"/>
        <v>316783.8</v>
      </c>
      <c r="E247" s="787">
        <f t="shared" si="1"/>
        <v>832947.6</v>
      </c>
      <c r="F247" s="787">
        <f t="shared" si="1"/>
        <v>607028.4</v>
      </c>
      <c r="G247" s="787">
        <f t="shared" si="1"/>
        <v>741057.8</v>
      </c>
    </row>
    <row r="248" spans="1:7" ht="11.4" customHeight="1" x14ac:dyDescent="0.2">
      <c r="B248" s="770" t="s">
        <v>137</v>
      </c>
      <c r="C248" s="786">
        <f t="shared" si="1"/>
        <v>100032.8</v>
      </c>
      <c r="D248" s="786">
        <f t="shared" si="1"/>
        <v>391155</v>
      </c>
      <c r="E248" s="786">
        <f t="shared" si="1"/>
        <v>1617014.8</v>
      </c>
      <c r="F248" s="786">
        <f t="shared" si="1"/>
        <v>1130424.2</v>
      </c>
      <c r="G248" s="786">
        <f t="shared" si="1"/>
        <v>1476892.2</v>
      </c>
    </row>
    <row r="249" spans="1:7" ht="11.4" customHeight="1" x14ac:dyDescent="0.2">
      <c r="C249" s="789"/>
      <c r="D249" s="789"/>
      <c r="E249" s="789"/>
      <c r="F249" s="789"/>
      <c r="G249" s="789"/>
    </row>
    <row r="250" spans="1:7" ht="11.4" customHeight="1" x14ac:dyDescent="0.2">
      <c r="A250" s="769" t="s">
        <v>375</v>
      </c>
      <c r="B250" s="770" t="s">
        <v>34</v>
      </c>
      <c r="C250" s="786">
        <f t="shared" ref="C250:G252" si="2">AVERAGE(C119,C115,C111,C107,C103)</f>
        <v>12869.6</v>
      </c>
      <c r="D250" s="786">
        <f t="shared" si="2"/>
        <v>15204.4</v>
      </c>
      <c r="E250" s="786">
        <f t="shared" si="2"/>
        <v>174163.4</v>
      </c>
      <c r="F250" s="786">
        <f t="shared" si="2"/>
        <v>307799.40000000002</v>
      </c>
      <c r="G250" s="786">
        <f t="shared" si="2"/>
        <v>240087.8</v>
      </c>
    </row>
    <row r="251" spans="1:7" ht="11.4" customHeight="1" x14ac:dyDescent="0.2">
      <c r="B251" s="772" t="s">
        <v>64</v>
      </c>
      <c r="C251" s="787">
        <f t="shared" si="2"/>
        <v>64441.8</v>
      </c>
      <c r="D251" s="787">
        <f t="shared" si="2"/>
        <v>184866.2</v>
      </c>
      <c r="E251" s="787">
        <f t="shared" si="2"/>
        <v>211945.60000000001</v>
      </c>
      <c r="F251" s="787">
        <f t="shared" si="2"/>
        <v>210139.6</v>
      </c>
      <c r="G251" s="787">
        <f t="shared" si="2"/>
        <v>321849</v>
      </c>
    </row>
    <row r="252" spans="1:7" ht="11.4" customHeight="1" x14ac:dyDescent="0.2">
      <c r="B252" s="770" t="s">
        <v>137</v>
      </c>
      <c r="C252" s="786">
        <f t="shared" si="2"/>
        <v>77311.399999999994</v>
      </c>
      <c r="D252" s="786">
        <f t="shared" si="2"/>
        <v>200070.6</v>
      </c>
      <c r="E252" s="786">
        <f t="shared" si="2"/>
        <v>386109</v>
      </c>
      <c r="F252" s="786">
        <f t="shared" si="2"/>
        <v>517939</v>
      </c>
      <c r="G252" s="786">
        <f t="shared" si="2"/>
        <v>561936.80000000005</v>
      </c>
    </row>
    <row r="253" spans="1:7" ht="11.4" customHeight="1" x14ac:dyDescent="0.2">
      <c r="A253" s="769"/>
      <c r="B253" s="770"/>
      <c r="C253" s="789"/>
      <c r="D253" s="789"/>
      <c r="E253" s="789"/>
      <c r="F253" s="789"/>
      <c r="G253" s="789"/>
    </row>
    <row r="254" spans="1:7" ht="11.4" customHeight="1" x14ac:dyDescent="0.2">
      <c r="A254" s="769" t="s">
        <v>424</v>
      </c>
      <c r="B254" s="770" t="s">
        <v>34</v>
      </c>
      <c r="C254" s="786">
        <f t="shared" ref="C254:G256" si="3">AVERAGE(C123,C127,C131,C135,C139)</f>
        <v>11100.4</v>
      </c>
      <c r="D254" s="786">
        <f t="shared" si="3"/>
        <v>26007.599999999999</v>
      </c>
      <c r="E254" s="786">
        <f t="shared" si="3"/>
        <v>258210.8</v>
      </c>
      <c r="F254" s="786">
        <f t="shared" si="3"/>
        <v>852709.6</v>
      </c>
      <c r="G254" s="786">
        <f t="shared" si="3"/>
        <v>92829.6</v>
      </c>
    </row>
    <row r="255" spans="1:7" ht="11.4" customHeight="1" x14ac:dyDescent="0.2">
      <c r="A255" s="769"/>
      <c r="B255" s="772" t="s">
        <v>64</v>
      </c>
      <c r="C255" s="787">
        <f t="shared" si="3"/>
        <v>94113.4</v>
      </c>
      <c r="D255" s="787">
        <f t="shared" si="3"/>
        <v>340391.2</v>
      </c>
      <c r="E255" s="787">
        <f t="shared" si="3"/>
        <v>214297.2</v>
      </c>
      <c r="F255" s="787">
        <f t="shared" si="3"/>
        <v>725348.8</v>
      </c>
      <c r="G255" s="787">
        <f t="shared" si="3"/>
        <v>194045.6</v>
      </c>
    </row>
    <row r="256" spans="1:7" ht="11.4" customHeight="1" x14ac:dyDescent="0.2">
      <c r="A256" s="769"/>
      <c r="B256" s="770" t="s">
        <v>137</v>
      </c>
      <c r="C256" s="786">
        <f t="shared" si="3"/>
        <v>107667</v>
      </c>
      <c r="D256" s="786">
        <f t="shared" si="3"/>
        <v>369373</v>
      </c>
      <c r="E256" s="786">
        <f t="shared" si="3"/>
        <v>475002</v>
      </c>
      <c r="F256" s="786">
        <f t="shared" si="3"/>
        <v>1620081.2</v>
      </c>
      <c r="G256" s="786">
        <f t="shared" si="3"/>
        <v>288483.8</v>
      </c>
    </row>
    <row r="257" spans="1:7" ht="11.4" customHeight="1" x14ac:dyDescent="0.2">
      <c r="A257" s="769"/>
      <c r="B257" s="770"/>
      <c r="C257" s="789"/>
      <c r="D257" s="789"/>
      <c r="E257" s="789"/>
      <c r="F257" s="789"/>
      <c r="G257" s="789"/>
    </row>
    <row r="258" spans="1:7" ht="11.4" customHeight="1" x14ac:dyDescent="0.2">
      <c r="A258" s="769" t="s">
        <v>1119</v>
      </c>
      <c r="B258" s="770" t="s">
        <v>34</v>
      </c>
      <c r="C258" s="786">
        <f>AVERAGE(C143,C147,C151,C155,C159)</f>
        <v>7339.6</v>
      </c>
      <c r="D258" s="786">
        <f t="shared" ref="D258:G258" si="4">AVERAGE(D143,D147,D151,D155,D159)</f>
        <v>13621.8</v>
      </c>
      <c r="E258" s="786">
        <f t="shared" si="4"/>
        <v>598177.19999999995</v>
      </c>
      <c r="F258" s="786">
        <f t="shared" si="4"/>
        <v>543600.19999999995</v>
      </c>
      <c r="G258" s="786">
        <f t="shared" si="4"/>
        <v>199563</v>
      </c>
    </row>
    <row r="259" spans="1:7" ht="11.4" customHeight="1" x14ac:dyDescent="0.2">
      <c r="A259" s="769"/>
      <c r="B259" s="772" t="s">
        <v>64</v>
      </c>
      <c r="C259" s="787">
        <f>AVERAGE(C144,C148,C152,C156,C160)</f>
        <v>100537.04000000001</v>
      </c>
      <c r="D259" s="787">
        <f t="shared" ref="D259:G260" si="5">AVERAGE(D144,D148,D152,D156,D160)</f>
        <v>221880.08</v>
      </c>
      <c r="E259" s="787">
        <f t="shared" si="5"/>
        <v>450664.6</v>
      </c>
      <c r="F259" s="787">
        <f t="shared" si="5"/>
        <v>610022.32000000007</v>
      </c>
      <c r="G259" s="787">
        <f t="shared" si="5"/>
        <v>365078.4</v>
      </c>
    </row>
    <row r="260" spans="1:7" ht="11.4" customHeight="1" x14ac:dyDescent="0.2">
      <c r="A260" s="769"/>
      <c r="B260" s="770" t="s">
        <v>137</v>
      </c>
      <c r="C260" s="786">
        <f>AVERAGE(C145,C149,C153,C157,C161)</f>
        <v>107876.63999999998</v>
      </c>
      <c r="D260" s="786">
        <f t="shared" si="5"/>
        <v>235501.87999999998</v>
      </c>
      <c r="E260" s="786">
        <f t="shared" si="5"/>
        <v>1048841.8</v>
      </c>
      <c r="F260" s="786">
        <f t="shared" si="5"/>
        <v>1153622.52</v>
      </c>
      <c r="G260" s="786">
        <f t="shared" si="5"/>
        <v>564641.4</v>
      </c>
    </row>
    <row r="261" spans="1:7" ht="11.4" customHeight="1" x14ac:dyDescent="0.2">
      <c r="A261" s="769"/>
      <c r="B261" s="770"/>
      <c r="C261" s="790"/>
      <c r="D261" s="790"/>
      <c r="E261" s="790"/>
      <c r="F261" s="790"/>
      <c r="G261" s="790"/>
    </row>
    <row r="262" spans="1:7" ht="11.4" customHeight="1" x14ac:dyDescent="0.2">
      <c r="A262" s="769" t="s">
        <v>1169</v>
      </c>
      <c r="B262" s="792" t="s">
        <v>34</v>
      </c>
      <c r="C262" s="786">
        <f>AVERAGE(C163,C167,C171,C175,C179)</f>
        <v>7248.4</v>
      </c>
      <c r="D262" s="786">
        <f t="shared" ref="D262:G262" si="6">AVERAGE(D163,D167,D171,D175,D179)</f>
        <v>22121.4</v>
      </c>
      <c r="E262" s="786">
        <f t="shared" si="6"/>
        <v>1171886.2</v>
      </c>
      <c r="F262" s="786">
        <f t="shared" si="6"/>
        <v>609400.6</v>
      </c>
      <c r="G262" s="786">
        <f t="shared" si="6"/>
        <v>77208.2</v>
      </c>
    </row>
    <row r="263" spans="1:7" ht="11.4" customHeight="1" x14ac:dyDescent="0.2">
      <c r="A263" s="769"/>
      <c r="B263" s="792" t="s">
        <v>64</v>
      </c>
      <c r="C263" s="786">
        <f>AVERAGE(C164,C168,C172,C176,C180)</f>
        <v>88839</v>
      </c>
      <c r="D263" s="786">
        <f t="shared" ref="D263:G263" si="7">AVERAGE(D164,D168,D172,D176,D180)</f>
        <v>223285.2</v>
      </c>
      <c r="E263" s="786">
        <f t="shared" si="7"/>
        <v>1110072.8999999999</v>
      </c>
      <c r="F263" s="786">
        <f t="shared" si="7"/>
        <v>648363</v>
      </c>
      <c r="G263" s="786">
        <f t="shared" si="7"/>
        <v>174622.2</v>
      </c>
    </row>
    <row r="264" spans="1:7" ht="11.4" customHeight="1" x14ac:dyDescent="0.2">
      <c r="A264" s="769"/>
      <c r="B264" s="829" t="s">
        <v>137</v>
      </c>
      <c r="C264" s="830">
        <f>SUM(C262:C263)</f>
        <v>96087.4</v>
      </c>
      <c r="D264" s="830">
        <f>SUM(D262:D263)</f>
        <v>245406.6</v>
      </c>
      <c r="E264" s="830">
        <f>SUM(E262:E263)</f>
        <v>2281959.0999999996</v>
      </c>
      <c r="F264" s="830">
        <f>SUM(F262:F263)</f>
        <v>1257763.6000000001</v>
      </c>
      <c r="G264" s="830">
        <f>SUM(G262:G263)</f>
        <v>251830.40000000002</v>
      </c>
    </row>
    <row r="265" spans="1:7" ht="11.4" customHeight="1" x14ac:dyDescent="0.2">
      <c r="A265" s="769"/>
      <c r="B265" s="792"/>
      <c r="C265" s="794"/>
      <c r="D265" s="794"/>
      <c r="E265" s="794"/>
      <c r="F265" s="794"/>
      <c r="G265" s="794"/>
    </row>
    <row r="266" spans="1:7" ht="11.4" customHeight="1" x14ac:dyDescent="0.2">
      <c r="A266" s="769" t="s">
        <v>691</v>
      </c>
      <c r="B266" s="792" t="s">
        <v>34</v>
      </c>
      <c r="C266" s="790">
        <f t="shared" ref="C266:G268" si="8">C183</f>
        <v>6604</v>
      </c>
      <c r="D266" s="790">
        <f t="shared" si="8"/>
        <v>14328</v>
      </c>
      <c r="E266" s="778">
        <f t="shared" si="8"/>
        <v>0</v>
      </c>
      <c r="F266" s="790">
        <f t="shared" si="8"/>
        <v>444586</v>
      </c>
      <c r="G266" s="778">
        <f t="shared" si="8"/>
        <v>0</v>
      </c>
    </row>
    <row r="267" spans="1:7" ht="11.4" customHeight="1" x14ac:dyDescent="0.2">
      <c r="A267" s="769"/>
      <c r="B267" s="793" t="s">
        <v>64</v>
      </c>
      <c r="C267" s="791">
        <f t="shared" si="8"/>
        <v>73152</v>
      </c>
      <c r="D267" s="791">
        <f t="shared" si="8"/>
        <v>259957</v>
      </c>
      <c r="E267" s="791">
        <f t="shared" si="8"/>
        <v>88</v>
      </c>
      <c r="F267" s="791">
        <f t="shared" si="8"/>
        <v>552012</v>
      </c>
      <c r="G267" s="791">
        <f t="shared" si="8"/>
        <v>21224</v>
      </c>
    </row>
    <row r="268" spans="1:7" ht="10.199999999999999" x14ac:dyDescent="0.2">
      <c r="A268" s="769"/>
      <c r="B268" s="792" t="s">
        <v>137</v>
      </c>
      <c r="C268" s="794">
        <f t="shared" si="8"/>
        <v>79756</v>
      </c>
      <c r="D268" s="794">
        <f t="shared" si="8"/>
        <v>274285</v>
      </c>
      <c r="E268" s="794">
        <f t="shared" si="8"/>
        <v>88</v>
      </c>
      <c r="F268" s="794">
        <f t="shared" si="8"/>
        <v>996598</v>
      </c>
      <c r="G268" s="794">
        <f t="shared" si="8"/>
        <v>21224</v>
      </c>
    </row>
    <row r="269" spans="1:7" ht="10.199999999999999" x14ac:dyDescent="0.2">
      <c r="A269" s="769"/>
      <c r="B269" s="792"/>
      <c r="C269" s="794"/>
      <c r="D269" s="794"/>
      <c r="E269" s="794"/>
      <c r="F269" s="794"/>
      <c r="G269" s="794"/>
    </row>
    <row r="270" spans="1:7" ht="11.4" customHeight="1" x14ac:dyDescent="0.2">
      <c r="A270" s="769" t="s">
        <v>708</v>
      </c>
      <c r="B270" s="792" t="s">
        <v>34</v>
      </c>
      <c r="C270" s="790">
        <f t="shared" ref="C270:G272" si="9">C187</f>
        <v>12065</v>
      </c>
      <c r="D270" s="790">
        <f t="shared" si="9"/>
        <v>11763</v>
      </c>
      <c r="E270" s="790">
        <f t="shared" si="9"/>
        <v>17852</v>
      </c>
      <c r="F270" s="790">
        <f t="shared" si="9"/>
        <v>713535</v>
      </c>
      <c r="G270" s="790" t="str">
        <f t="shared" si="9"/>
        <v>-</v>
      </c>
    </row>
    <row r="271" spans="1:7" ht="11.4" customHeight="1" x14ac:dyDescent="0.2">
      <c r="A271" s="769"/>
      <c r="B271" s="793" t="s">
        <v>64</v>
      </c>
      <c r="C271" s="791">
        <f t="shared" si="9"/>
        <v>136424</v>
      </c>
      <c r="D271" s="791">
        <f t="shared" si="9"/>
        <v>191249</v>
      </c>
      <c r="E271" s="791">
        <f t="shared" si="9"/>
        <v>124347</v>
      </c>
      <c r="F271" s="791">
        <f t="shared" si="9"/>
        <v>702227</v>
      </c>
      <c r="G271" s="791">
        <f t="shared" si="9"/>
        <v>18957</v>
      </c>
    </row>
    <row r="272" spans="1:7" ht="10.199999999999999" x14ac:dyDescent="0.2">
      <c r="A272" s="769"/>
      <c r="B272" s="792" t="s">
        <v>137</v>
      </c>
      <c r="C272" s="794">
        <f t="shared" si="9"/>
        <v>148489</v>
      </c>
      <c r="D272" s="794">
        <f t="shared" si="9"/>
        <v>203012</v>
      </c>
      <c r="E272" s="794">
        <f t="shared" si="9"/>
        <v>142199</v>
      </c>
      <c r="F272" s="794">
        <f t="shared" si="9"/>
        <v>1415762</v>
      </c>
      <c r="G272" s="794">
        <f t="shared" si="9"/>
        <v>18957</v>
      </c>
    </row>
    <row r="273" spans="1:7" ht="10.199999999999999" x14ac:dyDescent="0.2">
      <c r="A273" s="769"/>
      <c r="B273" s="792"/>
      <c r="C273" s="794"/>
      <c r="D273" s="794"/>
      <c r="E273" s="794"/>
      <c r="F273" s="794"/>
      <c r="G273" s="794"/>
    </row>
    <row r="274" spans="1:7" ht="11.4" customHeight="1" x14ac:dyDescent="0.2">
      <c r="A274" s="769" t="s">
        <v>780</v>
      </c>
      <c r="B274" s="792" t="s">
        <v>34</v>
      </c>
      <c r="C274" s="790">
        <f t="shared" ref="C274:G276" si="10">C191</f>
        <v>13700</v>
      </c>
      <c r="D274" s="790">
        <f t="shared" si="10"/>
        <v>9647</v>
      </c>
      <c r="E274" s="790">
        <f t="shared" si="10"/>
        <v>3</v>
      </c>
      <c r="F274" s="790">
        <f t="shared" si="10"/>
        <v>388943</v>
      </c>
      <c r="G274" s="790">
        <f t="shared" si="10"/>
        <v>397671</v>
      </c>
    </row>
    <row r="275" spans="1:7" ht="11.4" customHeight="1" x14ac:dyDescent="0.2">
      <c r="A275" s="769"/>
      <c r="B275" s="793" t="s">
        <v>64</v>
      </c>
      <c r="C275" s="791">
        <f t="shared" si="10"/>
        <v>105929</v>
      </c>
      <c r="D275" s="791">
        <f t="shared" si="10"/>
        <v>241830</v>
      </c>
      <c r="E275" s="791">
        <f t="shared" si="10"/>
        <v>108</v>
      </c>
      <c r="F275" s="791">
        <f t="shared" si="10"/>
        <v>463317</v>
      </c>
      <c r="G275" s="791">
        <f t="shared" si="10"/>
        <v>618943</v>
      </c>
    </row>
    <row r="276" spans="1:7" ht="10.199999999999999" x14ac:dyDescent="0.2">
      <c r="A276" s="769"/>
      <c r="B276" s="792" t="s">
        <v>137</v>
      </c>
      <c r="C276" s="794">
        <f t="shared" si="10"/>
        <v>119629</v>
      </c>
      <c r="D276" s="794">
        <f t="shared" si="10"/>
        <v>251477</v>
      </c>
      <c r="E276" s="794">
        <f t="shared" si="10"/>
        <v>111</v>
      </c>
      <c r="F276" s="794">
        <f t="shared" si="10"/>
        <v>852260</v>
      </c>
      <c r="G276" s="794">
        <f t="shared" si="10"/>
        <v>1016614</v>
      </c>
    </row>
    <row r="277" spans="1:7" ht="11.4" customHeight="1" x14ac:dyDescent="0.2">
      <c r="A277" s="769"/>
      <c r="B277" s="792"/>
      <c r="C277" s="794"/>
      <c r="D277" s="794"/>
      <c r="E277" s="794"/>
      <c r="F277" s="794"/>
      <c r="G277" s="794"/>
    </row>
    <row r="278" spans="1:7" ht="11.4" customHeight="1" x14ac:dyDescent="0.2">
      <c r="A278" s="1125" t="s">
        <v>934</v>
      </c>
      <c r="B278" s="1125"/>
      <c r="C278" s="1125"/>
      <c r="D278" s="1125"/>
      <c r="E278" s="1125"/>
      <c r="F278" s="1125"/>
      <c r="G278" s="1125"/>
    </row>
    <row r="279" spans="1:7" ht="21" customHeight="1" x14ac:dyDescent="0.2">
      <c r="A279" s="784" t="s">
        <v>171</v>
      </c>
      <c r="B279" s="785" t="s">
        <v>135</v>
      </c>
      <c r="C279" s="768" t="s">
        <v>258</v>
      </c>
      <c r="D279" s="768" t="s">
        <v>136</v>
      </c>
      <c r="E279" s="768" t="s">
        <v>138</v>
      </c>
      <c r="F279" s="768" t="s">
        <v>162</v>
      </c>
      <c r="G279" s="768" t="s">
        <v>163</v>
      </c>
    </row>
    <row r="280" spans="1:7" ht="11.4" x14ac:dyDescent="0.2">
      <c r="A280" s="769" t="s">
        <v>834</v>
      </c>
      <c r="B280" s="792" t="s">
        <v>34</v>
      </c>
      <c r="C280" s="790">
        <f t="shared" ref="C280:G282" si="11">C195</f>
        <v>9509</v>
      </c>
      <c r="D280" s="790">
        <f t="shared" si="11"/>
        <v>2980</v>
      </c>
      <c r="E280" s="790">
        <f t="shared" si="11"/>
        <v>92790</v>
      </c>
      <c r="F280" s="790">
        <f t="shared" si="11"/>
        <v>135230</v>
      </c>
      <c r="G280" s="790" t="str">
        <f t="shared" si="11"/>
        <v>-</v>
      </c>
    </row>
    <row r="281" spans="1:7" ht="10.199999999999999" x14ac:dyDescent="0.2">
      <c r="A281" s="769"/>
      <c r="B281" s="793" t="s">
        <v>64</v>
      </c>
      <c r="C281" s="791">
        <f t="shared" si="11"/>
        <v>106254</v>
      </c>
      <c r="D281" s="791">
        <f t="shared" si="11"/>
        <v>90243</v>
      </c>
      <c r="E281" s="791">
        <f t="shared" si="11"/>
        <v>240628</v>
      </c>
      <c r="F281" s="791">
        <f t="shared" si="11"/>
        <v>149344</v>
      </c>
      <c r="G281" s="791">
        <f t="shared" si="11"/>
        <v>9468</v>
      </c>
    </row>
    <row r="282" spans="1:7" ht="10.199999999999999" x14ac:dyDescent="0.2">
      <c r="A282" s="769"/>
      <c r="B282" s="792" t="s">
        <v>137</v>
      </c>
      <c r="C282" s="794">
        <f t="shared" si="11"/>
        <v>115763</v>
      </c>
      <c r="D282" s="794">
        <f t="shared" si="11"/>
        <v>93223</v>
      </c>
      <c r="E282" s="794">
        <f t="shared" si="11"/>
        <v>333418</v>
      </c>
      <c r="F282" s="794">
        <f t="shared" si="11"/>
        <v>284574</v>
      </c>
      <c r="G282" s="794">
        <f t="shared" si="11"/>
        <v>9468</v>
      </c>
    </row>
    <row r="283" spans="1:7" ht="10.199999999999999" x14ac:dyDescent="0.2">
      <c r="A283" s="769"/>
      <c r="B283" s="792"/>
      <c r="C283" s="794"/>
      <c r="D283" s="794"/>
      <c r="E283" s="794"/>
      <c r="F283" s="794"/>
      <c r="G283" s="794"/>
    </row>
    <row r="284" spans="1:7" ht="11.4" x14ac:dyDescent="0.2">
      <c r="A284" s="769" t="s">
        <v>1089</v>
      </c>
      <c r="B284" s="792" t="s">
        <v>34</v>
      </c>
      <c r="C284" s="790">
        <f>C199</f>
        <v>9286</v>
      </c>
      <c r="D284" s="790">
        <f t="shared" ref="D284:G284" si="12">D199</f>
        <v>6652</v>
      </c>
      <c r="E284" s="778">
        <v>0</v>
      </c>
      <c r="F284" s="790">
        <f t="shared" si="12"/>
        <v>103069</v>
      </c>
      <c r="G284" s="790" t="str">
        <f t="shared" si="12"/>
        <v>-</v>
      </c>
    </row>
    <row r="285" spans="1:7" ht="10.199999999999999" x14ac:dyDescent="0.2">
      <c r="A285" s="769"/>
      <c r="B285" s="793" t="s">
        <v>64</v>
      </c>
      <c r="C285" s="791">
        <f t="shared" ref="C285:G285" si="13">C200</f>
        <v>46015</v>
      </c>
      <c r="D285" s="791">
        <f t="shared" si="13"/>
        <v>196788</v>
      </c>
      <c r="E285" s="791">
        <f t="shared" si="13"/>
        <v>5</v>
      </c>
      <c r="F285" s="791">
        <f t="shared" si="13"/>
        <v>172171</v>
      </c>
      <c r="G285" s="791">
        <f t="shared" si="13"/>
        <v>3369</v>
      </c>
    </row>
    <row r="286" spans="1:7" ht="10.199999999999999" x14ac:dyDescent="0.2">
      <c r="A286" s="769"/>
      <c r="B286" s="792" t="s">
        <v>137</v>
      </c>
      <c r="C286" s="790">
        <f t="shared" ref="C286:G286" si="14">C201</f>
        <v>55301</v>
      </c>
      <c r="D286" s="790">
        <f t="shared" si="14"/>
        <v>203440</v>
      </c>
      <c r="E286" s="790">
        <f t="shared" si="14"/>
        <v>5</v>
      </c>
      <c r="F286" s="790">
        <f t="shared" si="14"/>
        <v>275240</v>
      </c>
      <c r="G286" s="790">
        <f t="shared" si="14"/>
        <v>3369</v>
      </c>
    </row>
    <row r="287" spans="1:7" ht="10.199999999999999" x14ac:dyDescent="0.2">
      <c r="A287" s="769"/>
      <c r="B287" s="792"/>
      <c r="C287" s="790"/>
      <c r="D287" s="790"/>
      <c r="E287" s="790"/>
      <c r="F287" s="790"/>
      <c r="G287" s="790"/>
    </row>
    <row r="288" spans="1:7" ht="11.4" x14ac:dyDescent="0.2">
      <c r="A288" s="769" t="s">
        <v>1113</v>
      </c>
      <c r="B288" s="792" t="s">
        <v>34</v>
      </c>
      <c r="C288" s="790">
        <f>C203</f>
        <v>7316</v>
      </c>
      <c r="D288" s="790">
        <f t="shared" ref="D288:G288" si="15">D203</f>
        <v>11964</v>
      </c>
      <c r="E288" s="790">
        <f t="shared" si="15"/>
        <v>155754</v>
      </c>
      <c r="F288" s="790">
        <f t="shared" si="15"/>
        <v>85109</v>
      </c>
      <c r="G288" s="790" t="str">
        <f t="shared" si="15"/>
        <v>-</v>
      </c>
    </row>
    <row r="289" spans="1:7" ht="10.199999999999999" x14ac:dyDescent="0.2">
      <c r="A289" s="769"/>
      <c r="B289" s="793" t="s">
        <v>64</v>
      </c>
      <c r="C289" s="791">
        <f t="shared" ref="C289:G289" si="16">C204</f>
        <v>79645</v>
      </c>
      <c r="D289" s="791">
        <f t="shared" si="16"/>
        <v>304077</v>
      </c>
      <c r="E289" s="791">
        <f t="shared" si="16"/>
        <v>275029</v>
      </c>
      <c r="F289" s="791">
        <f t="shared" si="16"/>
        <v>248665</v>
      </c>
      <c r="G289" s="791">
        <f t="shared" si="16"/>
        <v>6242</v>
      </c>
    </row>
    <row r="290" spans="1:7" ht="10.199999999999999" x14ac:dyDescent="0.2">
      <c r="A290" s="769"/>
      <c r="B290" s="792" t="s">
        <v>137</v>
      </c>
      <c r="C290" s="790">
        <f t="shared" ref="C290:G290" si="17">C205</f>
        <v>86961</v>
      </c>
      <c r="D290" s="790">
        <f t="shared" si="17"/>
        <v>316041</v>
      </c>
      <c r="E290" s="790">
        <f t="shared" si="17"/>
        <v>430783</v>
      </c>
      <c r="F290" s="790">
        <f t="shared" si="17"/>
        <v>333774</v>
      </c>
      <c r="G290" s="790">
        <f t="shared" si="17"/>
        <v>6242</v>
      </c>
    </row>
    <row r="291" spans="1:7" ht="10.199999999999999" x14ac:dyDescent="0.2">
      <c r="A291" s="769"/>
      <c r="B291" s="792"/>
      <c r="C291" s="790"/>
      <c r="D291" s="790"/>
      <c r="E291" s="790"/>
      <c r="F291" s="790"/>
      <c r="G291" s="790"/>
    </row>
    <row r="292" spans="1:7" ht="11.4" x14ac:dyDescent="0.2">
      <c r="A292" s="769" t="s">
        <v>1147</v>
      </c>
      <c r="B292" s="792" t="s">
        <v>34</v>
      </c>
      <c r="C292" s="790">
        <f>C207</f>
        <v>17757</v>
      </c>
      <c r="D292" s="790">
        <f t="shared" ref="D292:G292" si="18">D207</f>
        <v>17192</v>
      </c>
      <c r="E292" s="790">
        <f t="shared" si="18"/>
        <v>0</v>
      </c>
      <c r="F292" s="790">
        <f t="shared" si="18"/>
        <v>476477</v>
      </c>
      <c r="G292" s="790">
        <f t="shared" si="18"/>
        <v>75537</v>
      </c>
    </row>
    <row r="293" spans="1:7" ht="10.199999999999999" x14ac:dyDescent="0.2">
      <c r="A293" s="769"/>
      <c r="B293" s="793" t="s">
        <v>64</v>
      </c>
      <c r="C293" s="791">
        <f t="shared" ref="C293:G293" si="19">C208</f>
        <v>89810</v>
      </c>
      <c r="D293" s="791">
        <f t="shared" si="19"/>
        <v>221562</v>
      </c>
      <c r="E293" s="791">
        <f t="shared" si="19"/>
        <v>692</v>
      </c>
      <c r="F293" s="791">
        <f t="shared" si="19"/>
        <v>635156</v>
      </c>
      <c r="G293" s="791">
        <f t="shared" si="19"/>
        <v>295677</v>
      </c>
    </row>
    <row r="294" spans="1:7" ht="10.199999999999999" x14ac:dyDescent="0.2">
      <c r="A294" s="769"/>
      <c r="B294" s="792" t="s">
        <v>137</v>
      </c>
      <c r="C294" s="790">
        <f t="shared" ref="C294:G294" si="20">C209</f>
        <v>107567</v>
      </c>
      <c r="D294" s="790">
        <f t="shared" si="20"/>
        <v>238754</v>
      </c>
      <c r="E294" s="790">
        <f t="shared" si="20"/>
        <v>692</v>
      </c>
      <c r="F294" s="790">
        <f t="shared" si="20"/>
        <v>1111633</v>
      </c>
      <c r="G294" s="790">
        <f t="shared" si="20"/>
        <v>371214</v>
      </c>
    </row>
    <row r="295" spans="1:7" ht="10.199999999999999" x14ac:dyDescent="0.2">
      <c r="A295" s="769"/>
      <c r="B295" s="792"/>
      <c r="C295" s="790"/>
      <c r="D295" s="790"/>
      <c r="E295" s="790"/>
      <c r="F295" s="790"/>
      <c r="G295" s="790"/>
    </row>
    <row r="296" spans="1:7" ht="11.4" x14ac:dyDescent="0.2">
      <c r="A296" s="769" t="s">
        <v>1167</v>
      </c>
      <c r="B296" s="792" t="s">
        <v>34</v>
      </c>
      <c r="C296" s="790">
        <f>C211</f>
        <v>16123</v>
      </c>
      <c r="D296" s="790">
        <f t="shared" ref="D296:F296" si="21">D211</f>
        <v>10247</v>
      </c>
      <c r="E296" s="790">
        <f t="shared" si="21"/>
        <v>229744</v>
      </c>
      <c r="F296" s="790">
        <f t="shared" si="21"/>
        <v>65498</v>
      </c>
      <c r="G296" s="790">
        <f>G211</f>
        <v>3</v>
      </c>
    </row>
    <row r="297" spans="1:7" ht="10.199999999999999" x14ac:dyDescent="0.2">
      <c r="A297" s="769"/>
      <c r="B297" s="793" t="s">
        <v>64</v>
      </c>
      <c r="C297" s="791">
        <f t="shared" ref="C297:G297" si="22">C212</f>
        <v>88398</v>
      </c>
      <c r="D297" s="791">
        <f t="shared" si="22"/>
        <v>180406</v>
      </c>
      <c r="E297" s="791">
        <f t="shared" si="22"/>
        <v>470996</v>
      </c>
      <c r="F297" s="791">
        <f t="shared" si="22"/>
        <v>155143</v>
      </c>
      <c r="G297" s="791">
        <f t="shared" si="22"/>
        <v>19551</v>
      </c>
    </row>
    <row r="298" spans="1:7" ht="10.199999999999999" x14ac:dyDescent="0.2">
      <c r="A298" s="769"/>
      <c r="B298" s="792" t="s">
        <v>137</v>
      </c>
      <c r="C298" s="790">
        <f t="shared" ref="C298:G298" si="23">C213</f>
        <v>104521</v>
      </c>
      <c r="D298" s="790">
        <f t="shared" si="23"/>
        <v>190653</v>
      </c>
      <c r="E298" s="790">
        <f t="shared" si="23"/>
        <v>700740</v>
      </c>
      <c r="F298" s="790">
        <f t="shared" si="23"/>
        <v>220641</v>
      </c>
      <c r="G298" s="790">
        <f t="shared" si="23"/>
        <v>19554</v>
      </c>
    </row>
    <row r="299" spans="1:7" ht="10.199999999999999" x14ac:dyDescent="0.2">
      <c r="A299" s="769"/>
      <c r="B299" s="792"/>
      <c r="C299" s="790"/>
      <c r="D299" s="790"/>
      <c r="E299" s="790"/>
      <c r="F299" s="790"/>
      <c r="G299" s="790"/>
    </row>
    <row r="300" spans="1:7" ht="11.4" x14ac:dyDescent="0.2">
      <c r="A300" s="769" t="s">
        <v>1199</v>
      </c>
      <c r="B300" s="792" t="s">
        <v>34</v>
      </c>
      <c r="C300" s="790">
        <f>C215</f>
        <v>13262</v>
      </c>
      <c r="D300" s="790">
        <f t="shared" ref="D300:F300" si="24">D215</f>
        <v>16085</v>
      </c>
      <c r="E300" s="790">
        <f t="shared" si="24"/>
        <v>0</v>
      </c>
      <c r="F300" s="790">
        <f t="shared" si="24"/>
        <v>884163</v>
      </c>
      <c r="G300" s="790">
        <f>G215</f>
        <v>3</v>
      </c>
    </row>
    <row r="301" spans="1:7" ht="10.199999999999999" x14ac:dyDescent="0.2">
      <c r="A301" s="769"/>
      <c r="B301" s="793" t="s">
        <v>64</v>
      </c>
      <c r="C301" s="791">
        <f t="shared" ref="C301:G301" si="25">C216</f>
        <v>67815</v>
      </c>
      <c r="D301" s="791">
        <f t="shared" si="25"/>
        <v>412483</v>
      </c>
      <c r="E301" s="791">
        <f t="shared" si="25"/>
        <v>592</v>
      </c>
      <c r="F301" s="791">
        <f t="shared" si="25"/>
        <v>815156</v>
      </c>
      <c r="G301" s="791">
        <f t="shared" si="25"/>
        <v>18326</v>
      </c>
    </row>
    <row r="302" spans="1:7" ht="10.199999999999999" x14ac:dyDescent="0.2">
      <c r="A302" s="769"/>
      <c r="B302" s="792" t="s">
        <v>137</v>
      </c>
      <c r="C302" s="790">
        <f t="shared" ref="C302:G302" si="26">C217</f>
        <v>81077</v>
      </c>
      <c r="D302" s="790">
        <f t="shared" si="26"/>
        <v>428568</v>
      </c>
      <c r="E302" s="790">
        <f t="shared" si="26"/>
        <v>592</v>
      </c>
      <c r="F302" s="790">
        <f t="shared" si="26"/>
        <v>1699319</v>
      </c>
      <c r="G302" s="790">
        <f t="shared" si="26"/>
        <v>18329</v>
      </c>
    </row>
    <row r="303" spans="1:7" ht="21.75" customHeight="1" x14ac:dyDescent="0.2">
      <c r="A303" s="1126" t="str">
        <f>A218</f>
        <v xml:space="preserve">a/  Data do not reflect treaty Indian allocations.  Includes U.S. and Canadian-origin salmon and fish caught in test fisheries. Includes tribal commercial, cermonial, subsistence and taken home catch. Data derived from TOCAS.  </v>
      </c>
      <c r="B303" s="1126"/>
      <c r="C303" s="1126"/>
      <c r="D303" s="1126"/>
      <c r="E303" s="1126"/>
      <c r="F303" s="1126"/>
      <c r="G303" s="1126"/>
    </row>
    <row r="304" spans="1:7" ht="11.4" customHeight="1" x14ac:dyDescent="0.2">
      <c r="A304" s="1122" t="str">
        <f>A219</f>
        <v>b/  Odd-year averages for pink salmon.</v>
      </c>
      <c r="B304" s="1122"/>
      <c r="C304" s="1122"/>
      <c r="D304" s="1122"/>
      <c r="E304" s="1122"/>
      <c r="F304" s="1122"/>
      <c r="G304" s="1122"/>
    </row>
    <row r="305" spans="1:7" ht="11.4" customHeight="1" x14ac:dyDescent="0.2">
      <c r="A305" s="1122" t="str">
        <f>A220</f>
        <v>c/  Preliminary.</v>
      </c>
      <c r="B305" s="1122"/>
      <c r="C305" s="1122"/>
      <c r="D305" s="1122"/>
      <c r="E305" s="1122"/>
      <c r="F305" s="1122"/>
      <c r="G305" s="1122"/>
    </row>
  </sheetData>
  <mergeCells count="7">
    <mergeCell ref="A305:G305"/>
    <mergeCell ref="A1:G1"/>
    <mergeCell ref="A218:G218"/>
    <mergeCell ref="A240:G240"/>
    <mergeCell ref="A278:G278"/>
    <mergeCell ref="A303:G303"/>
    <mergeCell ref="A304:G304"/>
  </mergeCells>
  <pageMargins left="1" right="1" top="1" bottom="1" header="0.5" footer="0.5"/>
  <pageSetup scale="87" fitToHeight="0" orientation="portrait" r:id="rId1"/>
  <headerFooter alignWithMargins="0"/>
  <rowBreaks count="2" manualBreakCount="2">
    <brk id="51" max="65535" man="1"/>
    <brk id="277" max="6"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1:H140"/>
  <sheetViews>
    <sheetView showGridLines="0" zoomScale="130" zoomScaleNormal="130" zoomScaleSheetLayoutView="90" workbookViewId="0">
      <pane ySplit="2" topLeftCell="A69" activePane="bottomLeft" state="frozen"/>
      <selection activeCell="A19" sqref="A19"/>
      <selection pane="bottomLeft" activeCell="G53" sqref="G53"/>
    </sheetView>
  </sheetViews>
  <sheetFormatPr defaultColWidth="9.109375" defaultRowHeight="12" customHeight="1" x14ac:dyDescent="0.25"/>
  <cols>
    <col min="1" max="1" width="13.109375" style="63" customWidth="1"/>
    <col min="2" max="2" width="25.6640625" style="5" customWidth="1"/>
    <col min="3" max="4" width="25.6640625" style="200" customWidth="1" phonetic="1"/>
    <col min="5" max="5" width="9.109375" style="200" phonetic="1"/>
    <col min="6" max="16384" width="9.109375" style="123"/>
  </cols>
  <sheetData>
    <row r="1" spans="1:5" ht="12" customHeight="1" x14ac:dyDescent="0.2">
      <c r="A1" s="1024" t="s">
        <v>404</v>
      </c>
      <c r="B1" s="1024"/>
      <c r="C1" s="1024"/>
      <c r="D1" s="1024"/>
      <c r="E1" s="123"/>
    </row>
    <row r="2" spans="1:5" ht="12" customHeight="1" x14ac:dyDescent="0.2">
      <c r="A2" s="225" t="s">
        <v>171</v>
      </c>
      <c r="B2" s="69" t="s">
        <v>274</v>
      </c>
      <c r="C2" s="69" t="s">
        <v>140</v>
      </c>
      <c r="D2" s="69" t="s">
        <v>138</v>
      </c>
      <c r="E2" s="123"/>
    </row>
    <row r="3" spans="1:5" ht="12" customHeight="1" x14ac:dyDescent="0.25">
      <c r="A3" s="63">
        <v>1971</v>
      </c>
      <c r="B3" s="55">
        <v>153384</v>
      </c>
      <c r="C3" s="55">
        <v>98417</v>
      </c>
      <c r="D3" s="57">
        <v>30568</v>
      </c>
    </row>
    <row r="4" spans="1:5" ht="12" customHeight="1" x14ac:dyDescent="0.25">
      <c r="A4" s="63">
        <v>1972</v>
      </c>
      <c r="B4" s="55">
        <v>189138</v>
      </c>
      <c r="C4" s="55">
        <v>74133</v>
      </c>
      <c r="D4" s="57">
        <v>0</v>
      </c>
    </row>
    <row r="5" spans="1:5" ht="12" customHeight="1" x14ac:dyDescent="0.25">
      <c r="A5" s="63">
        <v>1973</v>
      </c>
      <c r="B5" s="55">
        <v>196304</v>
      </c>
      <c r="C5" s="55">
        <v>61589</v>
      </c>
      <c r="D5" s="57">
        <v>6577</v>
      </c>
    </row>
    <row r="6" spans="1:5" ht="12" customHeight="1" x14ac:dyDescent="0.25">
      <c r="A6" s="63">
        <v>1974</v>
      </c>
      <c r="B6" s="55">
        <v>255391</v>
      </c>
      <c r="C6" s="55">
        <v>163603</v>
      </c>
      <c r="D6" s="57">
        <v>0</v>
      </c>
    </row>
    <row r="7" spans="1:5" ht="12" customHeight="1" x14ac:dyDescent="0.25">
      <c r="A7" s="63">
        <v>1975</v>
      </c>
      <c r="B7" s="55">
        <v>334035</v>
      </c>
      <c r="C7" s="55">
        <v>198763</v>
      </c>
      <c r="D7" s="57">
        <v>7420</v>
      </c>
    </row>
    <row r="8" spans="1:5" ht="12" customHeight="1" x14ac:dyDescent="0.25">
      <c r="A8" s="63">
        <v>1976</v>
      </c>
      <c r="B8" s="55">
        <v>307192</v>
      </c>
      <c r="C8" s="55">
        <v>223924</v>
      </c>
      <c r="D8" s="57">
        <v>165</v>
      </c>
    </row>
    <row r="9" spans="1:5" ht="12" customHeight="1" x14ac:dyDescent="0.25">
      <c r="A9" s="63">
        <v>1977</v>
      </c>
      <c r="B9" s="55">
        <v>196060</v>
      </c>
      <c r="C9" s="55">
        <v>177331</v>
      </c>
      <c r="D9" s="57">
        <v>24434</v>
      </c>
    </row>
    <row r="10" spans="1:5" ht="12" customHeight="1" x14ac:dyDescent="0.25">
      <c r="A10" s="63">
        <v>1978</v>
      </c>
      <c r="B10" s="55">
        <v>228695</v>
      </c>
      <c r="C10" s="55">
        <v>232590</v>
      </c>
      <c r="D10" s="57">
        <v>134</v>
      </c>
    </row>
    <row r="11" spans="1:5" ht="12" customHeight="1" x14ac:dyDescent="0.25">
      <c r="A11" s="63">
        <v>1979</v>
      </c>
      <c r="B11" s="55">
        <v>285683</v>
      </c>
      <c r="C11" s="55">
        <v>258190</v>
      </c>
      <c r="D11" s="57">
        <v>69623</v>
      </c>
    </row>
    <row r="12" spans="1:5" ht="12" customHeight="1" x14ac:dyDescent="0.25">
      <c r="A12" s="63">
        <v>1980</v>
      </c>
      <c r="B12" s="55">
        <v>251184</v>
      </c>
      <c r="C12" s="55">
        <v>122880</v>
      </c>
      <c r="D12" s="57">
        <v>163</v>
      </c>
    </row>
    <row r="13" spans="1:5" ht="12" customHeight="1" x14ac:dyDescent="0.25">
      <c r="A13" s="53">
        <v>1981</v>
      </c>
      <c r="B13" s="55">
        <v>164433</v>
      </c>
      <c r="C13" s="55">
        <v>177364</v>
      </c>
      <c r="D13" s="57">
        <v>25464</v>
      </c>
    </row>
    <row r="14" spans="1:5" ht="12" customHeight="1" x14ac:dyDescent="0.25">
      <c r="A14" s="53">
        <v>1982</v>
      </c>
      <c r="B14" s="55">
        <v>120157</v>
      </c>
      <c r="C14" s="55">
        <v>209691</v>
      </c>
      <c r="D14" s="57">
        <v>17</v>
      </c>
    </row>
    <row r="15" spans="1:5" ht="12" customHeight="1" x14ac:dyDescent="0.25">
      <c r="A15" s="53">
        <v>1983</v>
      </c>
      <c r="B15" s="55">
        <v>194467</v>
      </c>
      <c r="C15" s="55">
        <v>274110</v>
      </c>
      <c r="D15" s="57">
        <v>16539</v>
      </c>
    </row>
    <row r="16" spans="1:5" ht="12" customHeight="1" x14ac:dyDescent="0.25">
      <c r="A16" s="53">
        <v>1984</v>
      </c>
      <c r="B16" s="55">
        <v>173817</v>
      </c>
      <c r="C16" s="55">
        <v>141661</v>
      </c>
      <c r="D16" s="57">
        <v>18</v>
      </c>
    </row>
    <row r="17" spans="1:4" ht="12" customHeight="1" x14ac:dyDescent="0.25">
      <c r="A17" s="53">
        <v>1985</v>
      </c>
      <c r="B17" s="55">
        <v>128042</v>
      </c>
      <c r="C17" s="55">
        <v>180336</v>
      </c>
      <c r="D17" s="57">
        <v>2728</v>
      </c>
    </row>
    <row r="18" spans="1:4" ht="12" customHeight="1" x14ac:dyDescent="0.25">
      <c r="A18" s="53">
        <v>1986</v>
      </c>
      <c r="B18" s="55">
        <v>153426</v>
      </c>
      <c r="C18" s="55">
        <v>253472</v>
      </c>
      <c r="D18" s="57">
        <v>13</v>
      </c>
    </row>
    <row r="19" spans="1:4" ht="12" customHeight="1" x14ac:dyDescent="0.25">
      <c r="A19" s="53">
        <v>1987</v>
      </c>
      <c r="B19" s="55">
        <v>109374</v>
      </c>
      <c r="C19" s="55">
        <v>260109</v>
      </c>
      <c r="D19" s="57">
        <v>32969</v>
      </c>
    </row>
    <row r="20" spans="1:4" ht="12" customHeight="1" x14ac:dyDescent="0.25">
      <c r="A20" s="53">
        <v>1988</v>
      </c>
      <c r="B20" s="55">
        <v>115300</v>
      </c>
      <c r="C20" s="55">
        <v>204038</v>
      </c>
      <c r="D20" s="57">
        <v>40</v>
      </c>
    </row>
    <row r="21" spans="1:4" ht="12" customHeight="1" x14ac:dyDescent="0.25">
      <c r="A21" s="53">
        <v>1989</v>
      </c>
      <c r="B21" s="55">
        <v>135696</v>
      </c>
      <c r="C21" s="55">
        <v>220639</v>
      </c>
      <c r="D21" s="57">
        <v>48798</v>
      </c>
    </row>
    <row r="22" spans="1:4" ht="12" customHeight="1" x14ac:dyDescent="0.25">
      <c r="A22" s="53">
        <v>1990</v>
      </c>
      <c r="B22" s="55">
        <v>125504</v>
      </c>
      <c r="C22" s="55">
        <v>317179</v>
      </c>
      <c r="D22" s="57">
        <v>39</v>
      </c>
    </row>
    <row r="23" spans="1:4" ht="12" customHeight="1" x14ac:dyDescent="0.25">
      <c r="A23" s="53">
        <v>1991</v>
      </c>
      <c r="B23" s="55">
        <v>90566</v>
      </c>
      <c r="C23" s="55">
        <v>252361</v>
      </c>
      <c r="D23" s="57">
        <v>44946</v>
      </c>
    </row>
    <row r="24" spans="1:4" ht="12" customHeight="1" x14ac:dyDescent="0.25">
      <c r="A24" s="53">
        <v>1992</v>
      </c>
      <c r="B24" s="55">
        <v>97733</v>
      </c>
      <c r="C24" s="55">
        <v>189372</v>
      </c>
      <c r="D24" s="57">
        <v>384</v>
      </c>
    </row>
    <row r="25" spans="1:4" ht="12" customHeight="1" x14ac:dyDescent="0.25">
      <c r="A25" s="53">
        <v>1993</v>
      </c>
      <c r="B25" s="55">
        <v>80166</v>
      </c>
      <c r="C25" s="55">
        <v>135974</v>
      </c>
      <c r="D25" s="57">
        <v>67575</v>
      </c>
    </row>
    <row r="26" spans="1:4" ht="12" customHeight="1" x14ac:dyDescent="0.25">
      <c r="A26" s="53">
        <v>1994</v>
      </c>
      <c r="B26" s="55">
        <v>48286</v>
      </c>
      <c r="C26" s="55">
        <v>31801</v>
      </c>
      <c r="D26" s="57">
        <v>5</v>
      </c>
    </row>
    <row r="27" spans="1:4" ht="12" customHeight="1" x14ac:dyDescent="0.25">
      <c r="A27" s="53">
        <v>1995</v>
      </c>
      <c r="B27" s="55">
        <v>69799</v>
      </c>
      <c r="C27" s="55">
        <v>78675</v>
      </c>
      <c r="D27" s="57">
        <v>100570</v>
      </c>
    </row>
    <row r="28" spans="1:4" ht="12" customHeight="1" x14ac:dyDescent="0.25">
      <c r="A28" s="53">
        <v>1996</v>
      </c>
      <c r="B28" s="55">
        <v>72069</v>
      </c>
      <c r="C28" s="55">
        <v>85139</v>
      </c>
      <c r="D28" s="57">
        <v>50</v>
      </c>
    </row>
    <row r="29" spans="1:4" ht="12" customHeight="1" x14ac:dyDescent="0.25">
      <c r="A29" s="53">
        <v>1997</v>
      </c>
      <c r="B29" s="55">
        <v>60425</v>
      </c>
      <c r="C29" s="55">
        <v>137571</v>
      </c>
      <c r="D29" s="57">
        <v>35197</v>
      </c>
    </row>
    <row r="30" spans="1:4" ht="12" customHeight="1" x14ac:dyDescent="0.25">
      <c r="A30" s="53">
        <v>1998</v>
      </c>
      <c r="B30" s="55">
        <v>26114</v>
      </c>
      <c r="C30" s="55">
        <v>89520</v>
      </c>
      <c r="D30" s="57">
        <v>201</v>
      </c>
    </row>
    <row r="31" spans="1:4" ht="12" customHeight="1" x14ac:dyDescent="0.25">
      <c r="A31" s="53">
        <v>1999</v>
      </c>
      <c r="B31" s="55">
        <v>28739</v>
      </c>
      <c r="C31" s="55">
        <v>22055</v>
      </c>
      <c r="D31" s="57">
        <v>23780</v>
      </c>
    </row>
    <row r="32" spans="1:4" ht="12" customHeight="1" x14ac:dyDescent="0.25">
      <c r="A32" s="53">
        <v>2000</v>
      </c>
      <c r="B32" s="55">
        <v>23679</v>
      </c>
      <c r="C32" s="55">
        <v>74934</v>
      </c>
      <c r="D32" s="57">
        <v>17</v>
      </c>
    </row>
    <row r="33" spans="1:5" ht="12" customHeight="1" x14ac:dyDescent="0.2">
      <c r="A33" s="90">
        <v>2001</v>
      </c>
      <c r="B33" s="55">
        <v>44422</v>
      </c>
      <c r="C33" s="55">
        <v>193454</v>
      </c>
      <c r="D33" s="57">
        <v>117367</v>
      </c>
      <c r="E33" s="123"/>
    </row>
    <row r="34" spans="1:5" ht="12" customHeight="1" x14ac:dyDescent="0.2">
      <c r="A34" s="90">
        <v>2002</v>
      </c>
      <c r="B34" s="55">
        <v>30743</v>
      </c>
      <c r="C34" s="55">
        <v>66576</v>
      </c>
      <c r="D34" s="57">
        <v>31</v>
      </c>
      <c r="E34" s="123"/>
    </row>
    <row r="35" spans="1:5" ht="12" customHeight="1" x14ac:dyDescent="0.2">
      <c r="A35" s="90">
        <v>2003</v>
      </c>
      <c r="B35" s="55">
        <v>30349</v>
      </c>
      <c r="C35" s="55">
        <v>92114</v>
      </c>
      <c r="D35" s="57">
        <v>143248</v>
      </c>
      <c r="E35" s="123"/>
    </row>
    <row r="36" spans="1:5" ht="12" customHeight="1" x14ac:dyDescent="0.2">
      <c r="A36" s="90">
        <v>2004</v>
      </c>
      <c r="B36" s="55">
        <v>26727</v>
      </c>
      <c r="C36" s="55">
        <v>83708</v>
      </c>
      <c r="D36" s="57">
        <v>138</v>
      </c>
      <c r="E36" s="123"/>
    </row>
    <row r="37" spans="1:5" ht="12" customHeight="1" x14ac:dyDescent="0.2">
      <c r="A37" s="90">
        <v>2005</v>
      </c>
      <c r="B37" s="55">
        <v>22879</v>
      </c>
      <c r="C37" s="55">
        <v>58309</v>
      </c>
      <c r="D37" s="57">
        <v>68546</v>
      </c>
      <c r="E37" s="123" ph="1"/>
    </row>
    <row r="38" spans="1:5" ht="12" customHeight="1" x14ac:dyDescent="0.2">
      <c r="A38" s="90">
        <v>2006</v>
      </c>
      <c r="B38" s="55">
        <v>28582</v>
      </c>
      <c r="C38" s="55">
        <v>26688</v>
      </c>
      <c r="D38" s="57">
        <v>19</v>
      </c>
      <c r="E38" s="123" ph="1"/>
    </row>
    <row r="39" spans="1:5" ht="12" customHeight="1" x14ac:dyDescent="0.2">
      <c r="A39" s="178">
        <v>2007</v>
      </c>
      <c r="B39" s="182">
        <v>48726</v>
      </c>
      <c r="C39" s="182">
        <v>65306</v>
      </c>
      <c r="D39" s="183">
        <v>93251</v>
      </c>
      <c r="E39" s="189"/>
    </row>
    <row r="40" spans="1:5" ht="12" customHeight="1" x14ac:dyDescent="0.2">
      <c r="A40" s="184">
        <v>2008</v>
      </c>
      <c r="B40" s="182">
        <v>32422</v>
      </c>
      <c r="C40" s="182">
        <v>21400</v>
      </c>
      <c r="D40" s="183">
        <v>4</v>
      </c>
      <c r="E40" s="189"/>
    </row>
    <row r="41" spans="1:5" ht="12" customHeight="1" x14ac:dyDescent="0.2">
      <c r="A41" s="184">
        <v>2009</v>
      </c>
      <c r="B41" s="182">
        <v>31305</v>
      </c>
      <c r="C41" s="182">
        <v>75719</v>
      </c>
      <c r="D41" s="183">
        <v>156901</v>
      </c>
      <c r="E41" s="189"/>
    </row>
    <row r="42" spans="1:5" ht="12" customHeight="1" x14ac:dyDescent="0.2">
      <c r="A42" s="185">
        <v>2010</v>
      </c>
      <c r="B42" s="182">
        <v>28306</v>
      </c>
      <c r="C42" s="182">
        <v>20290</v>
      </c>
      <c r="D42" s="183">
        <v>27</v>
      </c>
      <c r="E42" s="189"/>
    </row>
    <row r="43" spans="1:5" ht="12" customHeight="1" x14ac:dyDescent="0.2">
      <c r="A43" s="63">
        <v>2011</v>
      </c>
      <c r="B43" s="55">
        <v>27507</v>
      </c>
      <c r="C43" s="55">
        <v>56775</v>
      </c>
      <c r="D43" s="57">
        <v>142781</v>
      </c>
      <c r="E43" s="123" ph="1"/>
    </row>
    <row r="44" spans="1:5" ht="12" customHeight="1" x14ac:dyDescent="0.2">
      <c r="A44" s="63">
        <v>2012</v>
      </c>
      <c r="B44" s="55">
        <v>41632</v>
      </c>
      <c r="C44" s="55">
        <v>169884</v>
      </c>
      <c r="D44" s="57">
        <v>5</v>
      </c>
      <c r="E44" s="123" ph="1"/>
    </row>
    <row r="45" spans="1:5" ht="12" customHeight="1" x14ac:dyDescent="0.2">
      <c r="A45" s="63">
        <v>2013</v>
      </c>
      <c r="B45" s="55">
        <v>41036</v>
      </c>
      <c r="C45" s="55">
        <v>115934</v>
      </c>
      <c r="D45" s="57">
        <v>134539</v>
      </c>
      <c r="E45" s="123" ph="1"/>
    </row>
    <row r="46" spans="1:5" ht="12" customHeight="1" x14ac:dyDescent="0.2">
      <c r="A46" s="63">
        <v>2014</v>
      </c>
      <c r="B46" s="55">
        <v>32358</v>
      </c>
      <c r="C46" s="55">
        <v>124185</v>
      </c>
      <c r="D46" s="57">
        <v>52</v>
      </c>
      <c r="E46" s="123" ph="1"/>
    </row>
    <row r="47" spans="1:5" ht="12" customHeight="1" x14ac:dyDescent="0.2">
      <c r="A47" s="63">
        <v>2015</v>
      </c>
      <c r="B47" s="55">
        <v>29168</v>
      </c>
      <c r="C47" s="55">
        <v>142669</v>
      </c>
      <c r="D47" s="57">
        <v>198931</v>
      </c>
      <c r="E47" s="123" ph="1"/>
    </row>
    <row r="48" spans="1:5" ht="12" customHeight="1" x14ac:dyDescent="0.2">
      <c r="A48" s="63">
        <v>2016</v>
      </c>
      <c r="B48" s="55">
        <v>30195</v>
      </c>
      <c r="C48" s="55">
        <v>4983</v>
      </c>
      <c r="D48" s="57">
        <v>10</v>
      </c>
      <c r="E48" s="123" ph="1"/>
    </row>
    <row r="49" spans="1:8" ht="12" customHeight="1" x14ac:dyDescent="0.25">
      <c r="A49" s="63">
        <v>2017</v>
      </c>
      <c r="B49" s="55">
        <v>44040</v>
      </c>
      <c r="C49" s="55">
        <v>36240</v>
      </c>
      <c r="D49" s="57">
        <v>11555</v>
      </c>
      <c r="E49" s="123" ph="1"/>
      <c r="F49"/>
      <c r="G49"/>
      <c r="H49"/>
    </row>
    <row r="50" spans="1:8" ht="12" customHeight="1" x14ac:dyDescent="0.25">
      <c r="A50" s="63">
        <v>2018</v>
      </c>
      <c r="B50" s="55">
        <v>51518</v>
      </c>
      <c r="C50" s="55">
        <v>73069</v>
      </c>
      <c r="D50" s="57">
        <v>14</v>
      </c>
      <c r="E50" s="123" ph="1"/>
      <c r="F50"/>
      <c r="G50"/>
      <c r="H50"/>
    </row>
    <row r="51" spans="1:8" ht="12" customHeight="1" x14ac:dyDescent="0.25">
      <c r="A51" s="63" t="s">
        <v>834</v>
      </c>
      <c r="B51" s="55">
        <v>38854</v>
      </c>
      <c r="C51" s="55">
        <v>62450</v>
      </c>
      <c r="D51" s="57">
        <v>53338</v>
      </c>
      <c r="E51" s="123" ph="1"/>
      <c r="F51"/>
      <c r="G51"/>
      <c r="H51"/>
    </row>
    <row r="52" spans="1:8" ht="12" customHeight="1" x14ac:dyDescent="0.25">
      <c r="A52" s="63" t="s">
        <v>1089</v>
      </c>
      <c r="B52" s="55">
        <v>19543</v>
      </c>
      <c r="C52" s="55">
        <v>97412</v>
      </c>
      <c r="D52" s="57">
        <v>25</v>
      </c>
      <c r="E52" s="123" ph="1"/>
      <c r="F52"/>
      <c r="G52"/>
      <c r="H52"/>
    </row>
    <row r="53" spans="1:8" ht="12" customHeight="1" x14ac:dyDescent="0.25">
      <c r="A53" s="63" t="s">
        <v>1113</v>
      </c>
      <c r="B53" s="55">
        <v>34599</v>
      </c>
      <c r="C53" s="55">
        <v>95753</v>
      </c>
      <c r="D53" s="57">
        <v>79590</v>
      </c>
      <c r="E53" s="123" ph="1"/>
      <c r="F53"/>
      <c r="G53"/>
      <c r="H53"/>
    </row>
    <row r="54" spans="1:8" ht="12" customHeight="1" x14ac:dyDescent="0.2">
      <c r="A54" s="63" t="s">
        <v>1147</v>
      </c>
      <c r="B54" s="55">
        <v>47774</v>
      </c>
      <c r="C54" s="55">
        <v>98917</v>
      </c>
      <c r="D54" s="57">
        <v>53</v>
      </c>
      <c r="E54" s="123" ph="1"/>
    </row>
    <row r="55" spans="1:8" ht="12" customHeight="1" x14ac:dyDescent="0.2">
      <c r="A55" s="63" t="s">
        <v>1167</v>
      </c>
      <c r="B55" s="845">
        <v>32554</v>
      </c>
      <c r="C55" s="845">
        <v>106770</v>
      </c>
      <c r="D55" s="856">
        <v>166134</v>
      </c>
      <c r="E55" s="123" ph="1"/>
    </row>
    <row r="56" spans="1:8" ht="12" customHeight="1" x14ac:dyDescent="0.2">
      <c r="A56" s="63">
        <v>2024</v>
      </c>
      <c r="B56" s="55" t="s">
        <v>304</v>
      </c>
      <c r="C56" s="55" t="s">
        <v>304</v>
      </c>
      <c r="D56" s="57" t="s">
        <v>304</v>
      </c>
      <c r="E56" s="123" ph="1"/>
    </row>
    <row r="57" spans="1:8" ht="59.25" customHeight="1" x14ac:dyDescent="0.2">
      <c r="A57" s="1016" t="s">
        <v>406</v>
      </c>
      <c r="B57" s="1016"/>
      <c r="C57" s="1016"/>
      <c r="D57" s="1016"/>
      <c r="E57" s="123" ph="1"/>
    </row>
    <row r="58" spans="1:8" ht="11.25" customHeight="1" x14ac:dyDescent="0.2">
      <c r="A58" s="1000" t="s">
        <v>139</v>
      </c>
      <c r="B58" s="1000"/>
      <c r="C58" s="1000"/>
      <c r="D58" s="1000"/>
      <c r="E58" s="123" ph="1"/>
    </row>
    <row r="59" spans="1:8" ht="11.25" customHeight="1" x14ac:dyDescent="0.2">
      <c r="A59" s="1000" t="s">
        <v>407</v>
      </c>
      <c r="B59" s="1000"/>
      <c r="C59" s="1000"/>
      <c r="D59" s="1000"/>
      <c r="E59" s="123" ph="1"/>
    </row>
    <row r="60" spans="1:8" ht="23.25" customHeight="1" x14ac:dyDescent="0.2">
      <c r="A60" s="726"/>
      <c r="B60" s="726"/>
      <c r="C60" s="726"/>
      <c r="D60" s="726"/>
      <c r="E60" s="123" ph="1"/>
    </row>
    <row r="61" spans="1:8" ht="11.25" customHeight="1" x14ac:dyDescent="0.25">
      <c r="C61" s="200"/>
      <c r="D61" s="200"/>
      <c r="E61" s="123" ph="1"/>
    </row>
    <row r="62" spans="1:8" s="315" customFormat="1" ht="12" customHeight="1" x14ac:dyDescent="0.2">
      <c r="A62" s="274"/>
      <c r="B62" s="275"/>
      <c r="C62" s="275"/>
      <c r="D62" s="275"/>
      <c r="E62" s="315" ph="1"/>
    </row>
    <row r="70" spans="1:5" ht="12" customHeight="1" x14ac:dyDescent="0.2">
      <c r="A70" s="1024" t="s">
        <v>1050</v>
      </c>
      <c r="B70" s="1024"/>
      <c r="C70" s="1024"/>
      <c r="D70" s="1024"/>
      <c r="E70" s="123" ph="1"/>
    </row>
    <row r="71" spans="1:5" ht="12" customHeight="1" x14ac:dyDescent="0.2">
      <c r="A71" s="27" t="s">
        <v>171</v>
      </c>
      <c r="B71" s="395" t="s">
        <v>274</v>
      </c>
      <c r="C71" s="395" t="s">
        <v>140</v>
      </c>
      <c r="D71" s="395" t="s">
        <v>138</v>
      </c>
      <c r="E71" s="123" ph="1"/>
    </row>
    <row r="72" spans="1:5" ht="12" customHeight="1" x14ac:dyDescent="0.2">
      <c r="A72" s="90" t="s">
        <v>197</v>
      </c>
      <c r="B72" s="57">
        <f>AVERAGE(B3:B7)</f>
        <v>225650.4</v>
      </c>
      <c r="C72" s="57" ph="1">
        <f>AVERAGE(C3:C7)</f>
        <v>119301</v>
      </c>
      <c r="D72" s="702" ph="1">
        <f>AVERAGE(D3,D5,D7)</f>
        <v>14855</v>
      </c>
      <c r="E72" s="123" ph="1"/>
    </row>
    <row r="73" spans="1:5" ht="12" customHeight="1" x14ac:dyDescent="0.2">
      <c r="A73" s="90" t="s">
        <v>177</v>
      </c>
      <c r="B73" s="57">
        <f>AVERAGE(B8:B12)</f>
        <v>253762.8</v>
      </c>
      <c r="C73" s="57" ph="1">
        <f>AVERAGE(C8:C12)</f>
        <v>202983</v>
      </c>
      <c r="D73" s="702" ph="1">
        <f>AVERAGE(D9,D11)</f>
        <v>47028.5</v>
      </c>
      <c r="E73" s="123" ph="1"/>
    </row>
    <row r="74" spans="1:5" ht="12" customHeight="1" x14ac:dyDescent="0.2">
      <c r="A74" s="90" t="s">
        <v>178</v>
      </c>
      <c r="B74" s="57">
        <f>AVERAGE(B13:B17)</f>
        <v>156183.20000000001</v>
      </c>
      <c r="C74" s="57" ph="1">
        <f>AVERAGE(C13:C17)</f>
        <v>196632.4</v>
      </c>
      <c r="D74" s="702" ph="1">
        <f>AVERAGE(D13,D15,D17)</f>
        <v>14910.333333333334</v>
      </c>
      <c r="E74" s="123" ph="1"/>
    </row>
    <row r="75" spans="1:5" ht="12" customHeight="1" x14ac:dyDescent="0.2">
      <c r="A75" s="63" t="s">
        <v>179</v>
      </c>
      <c r="B75" s="57">
        <f>AVERAGE(B18:B22)</f>
        <v>127860</v>
      </c>
      <c r="C75" s="57" ph="1">
        <f>AVERAGE(C18:C22)</f>
        <v>251087.4</v>
      </c>
      <c r="D75" s="702" ph="1">
        <f>AVERAGE(D19,D21)</f>
        <v>40883.5</v>
      </c>
      <c r="E75" s="123" ph="1"/>
    </row>
    <row r="76" spans="1:5" ht="12" customHeight="1" x14ac:dyDescent="0.2">
      <c r="A76" s="63" t="s">
        <v>237</v>
      </c>
      <c r="B76" s="57">
        <f>AVERAGE(B23:B27)</f>
        <v>77310</v>
      </c>
      <c r="C76" s="57" ph="1">
        <f>AVERAGE(C23:C27)</f>
        <v>137636.6</v>
      </c>
      <c r="D76" s="702" ph="1">
        <f>AVERAGE(D23,D25,D27)</f>
        <v>71030.333333333328</v>
      </c>
      <c r="E76" s="123" ph="1"/>
    </row>
    <row r="77" spans="1:5" ht="12" customHeight="1" x14ac:dyDescent="0.2">
      <c r="A77" s="65" t="s">
        <v>375</v>
      </c>
      <c r="B77" s="57">
        <f>AVERAGE(B28:B32)</f>
        <v>42205.2</v>
      </c>
      <c r="C77" s="57" ph="1">
        <f t="shared" ref="C77:D77" si="0">AVERAGE(C28:C32)</f>
        <v>81843.8</v>
      </c>
      <c r="D77" s="702" ph="1">
        <f t="shared" si="0"/>
        <v>11849</v>
      </c>
      <c r="E77" s="123" ph="1"/>
    </row>
    <row r="78" spans="1:5" ht="12" customHeight="1" x14ac:dyDescent="0.2">
      <c r="A78" s="65" t="s">
        <v>424</v>
      </c>
      <c r="B78" s="57">
        <f>AVERAGE(B33:B37)</f>
        <v>31024</v>
      </c>
      <c r="C78" s="57" ph="1">
        <f t="shared" ref="C78:D78" si="1">AVERAGE(C33:C37)</f>
        <v>98832.2</v>
      </c>
      <c r="D78" s="702" ph="1">
        <f t="shared" si="1"/>
        <v>65866</v>
      </c>
      <c r="E78" s="123" ph="1"/>
    </row>
    <row r="79" spans="1:5" ht="12" customHeight="1" x14ac:dyDescent="0.2">
      <c r="A79" s="65" t="s">
        <v>719</v>
      </c>
      <c r="B79" s="57">
        <f>AVERAGE(B38:B42)</f>
        <v>33868.199999999997</v>
      </c>
      <c r="C79" s="57" ph="1">
        <f t="shared" ref="C79:D79" si="2">AVERAGE(C38:C42)</f>
        <v>41880.6</v>
      </c>
      <c r="D79" s="702" ph="1">
        <f t="shared" si="2"/>
        <v>50040.4</v>
      </c>
      <c r="E79" s="123" ph="1"/>
    </row>
    <row r="80" spans="1:5" ht="12" customHeight="1" x14ac:dyDescent="0.2">
      <c r="A80" s="63">
        <v>2011</v>
      </c>
      <c r="B80" s="57">
        <f t="shared" ref="B80:D86" si="3">B43</f>
        <v>27507</v>
      </c>
      <c r="C80" s="57" ph="1">
        <f t="shared" si="3"/>
        <v>56775</v>
      </c>
      <c r="D80" s="702" ph="1">
        <f t="shared" si="3"/>
        <v>142781</v>
      </c>
      <c r="E80" s="123" ph="1"/>
    </row>
    <row r="81" spans="1:5" ht="12" customHeight="1" x14ac:dyDescent="0.2">
      <c r="A81" s="63">
        <v>2012</v>
      </c>
      <c r="B81" s="57">
        <f t="shared" si="3"/>
        <v>41632</v>
      </c>
      <c r="C81" s="57" ph="1">
        <f t="shared" si="3"/>
        <v>169884</v>
      </c>
      <c r="D81" s="702" ph="1">
        <f t="shared" si="3"/>
        <v>5</v>
      </c>
      <c r="E81" s="123" ph="1"/>
    </row>
    <row r="82" spans="1:5" ht="12" customHeight="1" x14ac:dyDescent="0.2">
      <c r="A82" s="63">
        <v>2013</v>
      </c>
      <c r="B82" s="57">
        <f t="shared" si="3"/>
        <v>41036</v>
      </c>
      <c r="C82" s="57" ph="1">
        <f t="shared" si="3"/>
        <v>115934</v>
      </c>
      <c r="D82" s="702" ph="1">
        <f t="shared" si="3"/>
        <v>134539</v>
      </c>
      <c r="E82" s="123" ph="1"/>
    </row>
    <row r="83" spans="1:5" ht="12" customHeight="1" x14ac:dyDescent="0.2">
      <c r="A83" s="63">
        <v>2014</v>
      </c>
      <c r="B83" s="57">
        <f t="shared" si="3"/>
        <v>32358</v>
      </c>
      <c r="C83" s="57" ph="1">
        <f t="shared" si="3"/>
        <v>124185</v>
      </c>
      <c r="D83" s="702" ph="1">
        <f t="shared" si="3"/>
        <v>52</v>
      </c>
      <c r="E83" s="123" ph="1"/>
    </row>
    <row r="84" spans="1:5" ht="11.25" customHeight="1" x14ac:dyDescent="0.2">
      <c r="A84" s="63">
        <v>2015</v>
      </c>
      <c r="B84" s="57">
        <f t="shared" si="3"/>
        <v>29168</v>
      </c>
      <c r="C84" s="57" ph="1">
        <f t="shared" si="3"/>
        <v>142669</v>
      </c>
      <c r="D84" s="702" ph="1">
        <f t="shared" si="3"/>
        <v>198931</v>
      </c>
      <c r="E84" s="123" ph="1"/>
    </row>
    <row r="85" spans="1:5" ht="12" customHeight="1" x14ac:dyDescent="0.2">
      <c r="A85" s="63">
        <v>2016</v>
      </c>
      <c r="B85" s="57">
        <f t="shared" si="3"/>
        <v>30195</v>
      </c>
      <c r="C85" s="57" ph="1">
        <f t="shared" si="3"/>
        <v>4983</v>
      </c>
      <c r="D85" s="702" ph="1">
        <f t="shared" si="3"/>
        <v>10</v>
      </c>
      <c r="E85" s="123" ph="1"/>
    </row>
    <row r="86" spans="1:5" ht="12" customHeight="1" x14ac:dyDescent="0.2">
      <c r="A86" s="63">
        <v>2017</v>
      </c>
      <c r="B86" s="57">
        <f t="shared" si="3"/>
        <v>44040</v>
      </c>
      <c r="C86" s="57" ph="1">
        <f t="shared" si="3"/>
        <v>36240</v>
      </c>
      <c r="D86" s="702" ph="1">
        <f t="shared" si="3"/>
        <v>11555</v>
      </c>
      <c r="E86" s="123" ph="1"/>
    </row>
    <row r="87" spans="1:5" ht="12" customHeight="1" x14ac:dyDescent="0.2">
      <c r="A87" s="63">
        <v>2018</v>
      </c>
      <c r="B87" s="57">
        <f t="shared" ref="B87:D87" si="4">B50</f>
        <v>51518</v>
      </c>
      <c r="C87" s="57" ph="1">
        <f t="shared" si="4"/>
        <v>73069</v>
      </c>
      <c r="D87" s="702" ph="1">
        <f t="shared" si="4"/>
        <v>14</v>
      </c>
      <c r="E87" s="123" ph="1"/>
    </row>
    <row r="88" spans="1:5" ht="12" customHeight="1" x14ac:dyDescent="0.2">
      <c r="A88" s="63" t="s">
        <v>834</v>
      </c>
      <c r="B88" s="57">
        <f t="shared" ref="B88:D88" si="5">B51</f>
        <v>38854</v>
      </c>
      <c r="C88" s="57" ph="1">
        <f t="shared" si="5"/>
        <v>62450</v>
      </c>
      <c r="D88" s="702" ph="1">
        <f t="shared" si="5"/>
        <v>53338</v>
      </c>
      <c r="E88" s="123" ph="1"/>
    </row>
    <row r="89" spans="1:5" ht="12" customHeight="1" x14ac:dyDescent="0.2">
      <c r="A89" s="63" t="s">
        <v>1089</v>
      </c>
      <c r="B89" s="57">
        <f t="shared" ref="B89:D91" si="6">B52</f>
        <v>19543</v>
      </c>
      <c r="C89" s="57" ph="1">
        <f t="shared" si="6"/>
        <v>97412</v>
      </c>
      <c r="D89" s="702" ph="1">
        <f t="shared" si="6"/>
        <v>25</v>
      </c>
      <c r="E89" s="123" ph="1"/>
    </row>
    <row r="90" spans="1:5" ht="12" customHeight="1" x14ac:dyDescent="0.2">
      <c r="A90" s="63" t="s">
        <v>1147</v>
      </c>
      <c r="B90" s="57">
        <f t="shared" si="6"/>
        <v>34599</v>
      </c>
      <c r="C90" s="57" ph="1">
        <f t="shared" si="6"/>
        <v>95753</v>
      </c>
      <c r="D90" s="702" ph="1">
        <f t="shared" si="6"/>
        <v>79590</v>
      </c>
      <c r="E90" s="123" ph="1"/>
    </row>
    <row r="91" spans="1:5" ht="12" customHeight="1" x14ac:dyDescent="0.2">
      <c r="A91" s="63" t="s">
        <v>1113</v>
      </c>
      <c r="B91" s="57">
        <f t="shared" si="6"/>
        <v>47774</v>
      </c>
      <c r="C91" s="57" ph="1">
        <f t="shared" si="6"/>
        <v>98917</v>
      </c>
      <c r="D91" s="702" ph="1">
        <f t="shared" si="6"/>
        <v>53</v>
      </c>
      <c r="E91" s="123" ph="1"/>
    </row>
    <row r="92" spans="1:5" ht="12" customHeight="1" x14ac:dyDescent="0.2">
      <c r="A92" s="63">
        <v>2023</v>
      </c>
      <c r="B92" s="57">
        <f t="shared" ref="B92:D93" si="7">B55</f>
        <v>32554</v>
      </c>
      <c r="C92" s="57" ph="1">
        <f t="shared" si="7"/>
        <v>106770</v>
      </c>
      <c r="D92" s="702" ph="1">
        <f t="shared" si="7"/>
        <v>166134</v>
      </c>
      <c r="E92" s="123" ph="1"/>
    </row>
    <row r="93" spans="1:5" ht="12" customHeight="1" x14ac:dyDescent="0.2">
      <c r="A93" s="63">
        <v>2024</v>
      </c>
      <c r="B93" s="57" t="str">
        <f t="shared" si="7"/>
        <v>NA</v>
      </c>
      <c r="C93" s="57" t="str" ph="1">
        <f t="shared" si="7"/>
        <v>NA</v>
      </c>
      <c r="D93" s="702" t="str" ph="1">
        <f t="shared" si="7"/>
        <v>NA</v>
      </c>
      <c r="E93" s="123" ph="1"/>
    </row>
    <row r="94" spans="1:5" ht="56.25" customHeight="1" x14ac:dyDescent="0.2">
      <c r="A94" s="1016" t="str">
        <f>A57</f>
        <v>a/  WDFW Statistical Areas 5 through 13, which include the Strait of Juan de Fuca, San Juan Islands, and inner Puget Sound. 1981-1987:  Adjusted all Puget Sound and freshwater estimates by 0.833, due to previous estimates being 20% too high.  1988:  Area 5, no adjustment.  Areas 6-13 adjusted by 0.633, due to estimates being 58% too high.  1989-Present:  Area 5, no adjustment.  Areas 6-13 adjusted by 0.685, due to estimates being 46% too high.  1991, 1992, and 1993 catch record card estimates adjusted for results of 1987-1990 WDFW/tribal sports emphasis study.</v>
      </c>
      <c r="B94" s="1016"/>
      <c r="C94" s="1016"/>
      <c r="D94" s="1016"/>
      <c r="E94" s="123" ph="1"/>
    </row>
    <row r="95" spans="1:5" ht="11.25" customHeight="1" x14ac:dyDescent="0.2">
      <c r="A95" s="996" t="str">
        <f t="shared" ref="A95:A96" si="8">A58</f>
        <v>b/  Odd-year averages for pink salmon.</v>
      </c>
      <c r="B95" s="996"/>
      <c r="C95" s="996"/>
      <c r="D95" s="996"/>
      <c r="E95" s="123" ph="1"/>
    </row>
    <row r="96" spans="1:5" ht="11.25" customHeight="1" x14ac:dyDescent="0.2">
      <c r="A96" s="996" t="str">
        <f t="shared" si="8"/>
        <v>c/   Preliminary.</v>
      </c>
      <c r="B96" s="996"/>
      <c r="C96" s="996"/>
      <c r="D96" s="996"/>
      <c r="E96" s="123" ph="1"/>
    </row>
    <row r="97" spans="1:5" ht="24.75" customHeight="1" x14ac:dyDescent="0.2">
      <c r="A97" s="726"/>
      <c r="B97" s="726"/>
      <c r="C97" s="726"/>
      <c r="D97" s="726"/>
      <c r="E97" s="123" ph="1"/>
    </row>
    <row r="98" spans="1:5" ht="11.25" customHeight="1" x14ac:dyDescent="0.2">
      <c r="A98" s="1000"/>
      <c r="B98" s="1000"/>
      <c r="C98" s="1000"/>
      <c r="D98" s="1000"/>
      <c r="E98" s="123" ph="1"/>
    </row>
    <row r="99" spans="1:5" ht="11.25" customHeight="1" x14ac:dyDescent="0.2">
      <c r="A99" s="1000"/>
      <c r="B99" s="1000"/>
      <c r="C99" s="1000"/>
      <c r="D99" s="1000"/>
      <c r="E99" s="123" ph="1"/>
    </row>
    <row r="100" spans="1:5" ht="12" customHeight="1" x14ac:dyDescent="0.25">
      <c r="C100" s="200"/>
      <c r="D100" s="200"/>
      <c r="E100" s="200"/>
    </row>
    <row r="101" spans="1:5" ht="12" customHeight="1" x14ac:dyDescent="0.25">
      <c r="C101" s="200"/>
      <c r="D101" s="200"/>
      <c r="E101" s="200"/>
    </row>
    <row r="102" spans="1:5" ht="12" customHeight="1" x14ac:dyDescent="0.25">
      <c r="C102" s="200"/>
      <c r="D102" s="200"/>
      <c r="E102" s="200"/>
    </row>
    <row r="103" spans="1:5" ht="12" customHeight="1" x14ac:dyDescent="0.25">
      <c r="C103" s="200"/>
      <c r="D103" s="200"/>
      <c r="E103" s="200"/>
    </row>
    <row r="104" spans="1:5" ht="12" customHeight="1" x14ac:dyDescent="0.25">
      <c r="C104" s="200"/>
      <c r="D104" s="200"/>
      <c r="E104" s="200"/>
    </row>
    <row r="105" spans="1:5" ht="12" customHeight="1" x14ac:dyDescent="0.25">
      <c r="C105" s="200"/>
      <c r="D105" s="200"/>
      <c r="E105" s="200"/>
    </row>
    <row r="106" spans="1:5" ht="12" customHeight="1" x14ac:dyDescent="0.25">
      <c r="C106" s="200"/>
      <c r="D106" s="200"/>
      <c r="E106" s="200"/>
    </row>
    <row r="107" spans="1:5" ht="12" customHeight="1" x14ac:dyDescent="0.25">
      <c r="C107" s="200"/>
      <c r="D107" s="200"/>
      <c r="E107" s="200"/>
    </row>
    <row r="108" spans="1:5" ht="12" customHeight="1" x14ac:dyDescent="0.25">
      <c r="C108" s="200"/>
      <c r="D108" s="200"/>
      <c r="E108" s="200"/>
    </row>
    <row r="109" spans="1:5" ht="12" customHeight="1" x14ac:dyDescent="0.25">
      <c r="C109" s="200"/>
      <c r="D109" s="200"/>
      <c r="E109" s="200"/>
    </row>
    <row r="110" spans="1:5" ht="12" customHeight="1" x14ac:dyDescent="0.25">
      <c r="C110" s="200"/>
      <c r="D110" s="200"/>
      <c r="E110" s="200"/>
    </row>
    <row r="111" spans="1:5" ht="12" customHeight="1" x14ac:dyDescent="0.25">
      <c r="C111" s="200"/>
      <c r="D111" s="200"/>
      <c r="E111" s="200"/>
    </row>
    <row r="112" spans="1:5" ht="12" customHeight="1" x14ac:dyDescent="0.25">
      <c r="C112" s="200"/>
      <c r="D112" s="200"/>
      <c r="E112" s="200"/>
    </row>
    <row r="113" spans="3:5" ht="12" customHeight="1" x14ac:dyDescent="0.25">
      <c r="C113" s="200"/>
      <c r="D113" s="200"/>
      <c r="E113" s="200"/>
    </row>
    <row r="114" spans="3:5" ht="12" customHeight="1" x14ac:dyDescent="0.25">
      <c r="C114" s="200"/>
      <c r="D114" s="200"/>
      <c r="E114" s="200"/>
    </row>
    <row r="115" spans="3:5" ht="12" customHeight="1" x14ac:dyDescent="0.25">
      <c r="C115" s="200"/>
      <c r="D115" s="200"/>
      <c r="E115" s="200"/>
    </row>
    <row r="116" spans="3:5" ht="12" customHeight="1" x14ac:dyDescent="0.25">
      <c r="C116" s="200"/>
      <c r="D116" s="200"/>
      <c r="E116" s="200"/>
    </row>
    <row r="117" spans="3:5" ht="12" customHeight="1" x14ac:dyDescent="0.25">
      <c r="C117" s="200"/>
      <c r="D117" s="200"/>
      <c r="E117" s="200"/>
    </row>
    <row r="118" spans="3:5" ht="12" customHeight="1" x14ac:dyDescent="0.25">
      <c r="C118" s="200"/>
      <c r="D118" s="200"/>
      <c r="E118" s="200"/>
    </row>
    <row r="119" spans="3:5" ht="12" customHeight="1" x14ac:dyDescent="0.25">
      <c r="C119" s="200"/>
      <c r="D119" s="200"/>
      <c r="E119" s="200"/>
    </row>
    <row r="120" spans="3:5" ht="12" customHeight="1" x14ac:dyDescent="0.25">
      <c r="C120" s="200"/>
      <c r="D120" s="200"/>
      <c r="E120" s="200"/>
    </row>
    <row r="121" spans="3:5" ht="12" customHeight="1" x14ac:dyDescent="0.25">
      <c r="C121" s="200"/>
      <c r="D121" s="200"/>
      <c r="E121" s="200"/>
    </row>
    <row r="122" spans="3:5" ht="12" customHeight="1" x14ac:dyDescent="0.25">
      <c r="C122" s="200"/>
      <c r="D122" s="200"/>
      <c r="E122" s="200"/>
    </row>
    <row r="123" spans="3:5" ht="12" customHeight="1" x14ac:dyDescent="0.25">
      <c r="C123" s="200"/>
      <c r="D123" s="200"/>
      <c r="E123" s="200"/>
    </row>
    <row r="124" spans="3:5" ht="12" customHeight="1" x14ac:dyDescent="0.25">
      <c r="C124" s="200"/>
      <c r="D124" s="200"/>
      <c r="E124" s="200"/>
    </row>
    <row r="125" spans="3:5" ht="12" customHeight="1" x14ac:dyDescent="0.25">
      <c r="C125" s="200"/>
      <c r="D125" s="200"/>
      <c r="E125" s="200"/>
    </row>
    <row r="126" spans="3:5" ht="12" customHeight="1" x14ac:dyDescent="0.25">
      <c r="C126" s="200"/>
      <c r="D126" s="200"/>
      <c r="E126" s="200"/>
    </row>
    <row r="127" spans="3:5" ht="12" customHeight="1" x14ac:dyDescent="0.25">
      <c r="C127" s="200"/>
      <c r="D127" s="200"/>
      <c r="E127" s="200"/>
    </row>
    <row r="128" spans="3:5" ht="12" customHeight="1" x14ac:dyDescent="0.25">
      <c r="C128" s="200"/>
      <c r="D128" s="200"/>
      <c r="E128" s="200"/>
    </row>
    <row r="129" spans="3:5" ht="12" customHeight="1" x14ac:dyDescent="0.25">
      <c r="C129" s="200"/>
      <c r="D129" s="200"/>
      <c r="E129" s="200"/>
    </row>
    <row r="130" spans="3:5" ht="12" customHeight="1" x14ac:dyDescent="0.25">
      <c r="C130" s="200"/>
      <c r="D130" s="200"/>
      <c r="E130" s="200"/>
    </row>
    <row r="131" spans="3:5" ht="12" customHeight="1" x14ac:dyDescent="0.25">
      <c r="C131" s="200"/>
      <c r="D131" s="200"/>
      <c r="E131" s="200"/>
    </row>
    <row r="132" spans="3:5" ht="12" customHeight="1" x14ac:dyDescent="0.25">
      <c r="C132" s="200"/>
      <c r="D132" s="200"/>
      <c r="E132" s="200"/>
    </row>
    <row r="133" spans="3:5" ht="12" customHeight="1" x14ac:dyDescent="0.25">
      <c r="C133" s="200"/>
      <c r="D133" s="200"/>
      <c r="E133" s="200"/>
    </row>
    <row r="134" spans="3:5" ht="12" customHeight="1" x14ac:dyDescent="0.25">
      <c r="C134" s="200"/>
      <c r="D134" s="200"/>
      <c r="E134" s="200"/>
    </row>
    <row r="135" spans="3:5" ht="12" customHeight="1" x14ac:dyDescent="0.25">
      <c r="C135" s="200"/>
      <c r="D135" s="200"/>
      <c r="E135" s="200"/>
    </row>
    <row r="136" spans="3:5" ht="12" customHeight="1" x14ac:dyDescent="0.25">
      <c r="C136" s="200"/>
      <c r="D136" s="200"/>
      <c r="E136" s="200"/>
    </row>
    <row r="137" spans="3:5" ht="12" customHeight="1" x14ac:dyDescent="0.25">
      <c r="C137" s="200"/>
      <c r="D137" s="200"/>
      <c r="E137" s="200"/>
    </row>
    <row r="138" spans="3:5" ht="12" customHeight="1" x14ac:dyDescent="0.25">
      <c r="C138" s="200"/>
      <c r="D138" s="200"/>
      <c r="E138" s="200"/>
    </row>
    <row r="139" spans="3:5" ht="12" customHeight="1" x14ac:dyDescent="0.25">
      <c r="C139" s="200"/>
      <c r="D139" s="200"/>
      <c r="E139" s="200"/>
    </row>
    <row r="140" spans="3:5" ht="12" customHeight="1" x14ac:dyDescent="0.25">
      <c r="C140" s="200"/>
      <c r="D140" s="200"/>
      <c r="E140" s="200"/>
    </row>
  </sheetData>
  <customSheetViews>
    <customSheetView guid="{951E20F6-66AF-4739-924D-9C0B166AA065}" showPageBreaks="1" showGridLines="0" showRuler="0">
      <pane ySplit="2" topLeftCell="A3" activePane="bottomLeft" state="frozen"/>
      <selection pane="bottomLeft" activeCell="A3" sqref="A3"/>
      <pageMargins left="1" right="1" top="1" bottom="1" header="0.5" footer="0.5"/>
      <pageSetup orientation="landscape" r:id="rId1"/>
      <headerFooter alignWithMargins="0"/>
    </customSheetView>
    <customSheetView guid="{56968ECB-F4FE-477A-8A39-9E820F23F3B6}" showGridLines="0">
      <pane ySplit="2" topLeftCell="A101" activePane="bottomLeft" state="frozen"/>
      <selection pane="bottomLeft" activeCell="A3" sqref="A3:D42"/>
      <pageMargins left="1" right="1" top="1" bottom="1" header="0.5" footer="0.5"/>
      <pageSetup orientation="landscape" r:id="rId2"/>
      <headerFooter alignWithMargins="0"/>
    </customSheetView>
    <customSheetView guid="{8B1E0859-77EF-4DDB-A81F-104DBA348B31}" showPageBreaks="1" showGridLines="0" printArea="1">
      <pane ySplit="2" topLeftCell="A23" activePane="bottomLeft" state="frozen"/>
      <selection pane="bottomLeft" activeCell="D32" sqref="D32"/>
      <pageMargins left="1" right="1" top="1" bottom="1" header="0.5" footer="0.5"/>
      <pageSetup orientation="landscape" r:id="rId3"/>
      <headerFooter alignWithMargins="0"/>
    </customSheetView>
    <customSheetView guid="{5AF37BD3-DE11-4EB0-B468-40F0C613EAAC}" showPageBreaks="1" showGridLines="0" showRuler="0">
      <pane ySplit="2" topLeftCell="A3" activePane="bottomLeft" state="frozen"/>
      <selection pane="bottomLeft" activeCell="A3" sqref="A3"/>
      <pageMargins left="1" right="1" top="1" bottom="1" header="0.5" footer="0.5"/>
      <pageSetup orientation="landscape" r:id="rId4"/>
      <headerFooter alignWithMargins="0"/>
    </customSheetView>
    <customSheetView guid="{4E64E44E-C413-40AC-A3E9-46A65E2E50C1}" showPageBreaks="1" showGridLines="0" printArea="1" showRuler="0">
      <pane ySplit="2" topLeftCell="A3" activePane="bottomLeft" state="frozen"/>
      <selection pane="bottomLeft" activeCell="A3" sqref="A3"/>
      <pageMargins left="1" right="1" top="1" bottom="1" header="0.5" footer="0.5"/>
      <pageSetup orientation="landscape" r:id="rId5"/>
      <headerFooter alignWithMargins="0"/>
    </customSheetView>
    <customSheetView guid="{CBDD6A68-2B40-41C7-BE8F-235A878832D4}" showGridLines="0" showRuler="0">
      <pane ySplit="3" topLeftCell="A94" activePane="bottomLeft" state="frozen"/>
      <selection pane="bottomLeft" activeCell="F103" sqref="F103"/>
      <pageMargins left="1" right="1" top="1" bottom="1" header="0.5" footer="0.5"/>
      <pageSetup orientation="landscape" r:id="rId6"/>
      <headerFooter alignWithMargins="0"/>
    </customSheetView>
    <customSheetView guid="{1BB9C890-5E21-46C2-BAFE-D361E72979A8}" showPageBreaks="1" showGridLines="0" printArea="1" showRuler="0">
      <pane ySplit="3" topLeftCell="A94" activePane="bottomLeft" state="frozen"/>
      <selection pane="bottomLeft" activeCell="F103" sqref="F103"/>
      <pageMargins left="1" right="1" top="1" bottom="1" header="0.5" footer="0.5"/>
      <pageSetup orientation="landscape" r:id="rId7"/>
      <headerFooter alignWithMargins="0"/>
    </customSheetView>
    <customSheetView guid="{622B48C2-7B56-4B1F-A7B4-4660CCA8C989}" showPageBreaks="1" showGridLines="0" printArea="1" showRuler="0">
      <pane ySplit="3" topLeftCell="A80" activePane="bottomLeft" state="frozen"/>
      <selection pane="bottomLeft" activeCell="A103" sqref="A103"/>
      <pageMargins left="1" right="1" top="1" bottom="1" header="0.5" footer="0.5"/>
      <pageSetup orientation="landscape" r:id="rId8"/>
      <headerFooter alignWithMargins="0"/>
    </customSheetView>
    <customSheetView guid="{BBF7E6D9-D6DC-4A8E-B6D8-078D86A9ABA9}" showPageBreaks="1" showGridLines="0" showRuler="0">
      <pane ySplit="2" topLeftCell="A3" activePane="bottomLeft" state="frozen"/>
      <selection pane="bottomLeft" activeCell="A3" sqref="A3"/>
      <pageMargins left="1" right="1" top="1" bottom="1" header="0.5" footer="0.5"/>
      <pageSetup orientation="landscape" r:id="rId9"/>
      <headerFooter alignWithMargins="0"/>
    </customSheetView>
    <customSheetView guid="{CD5E8C7E-750A-46DA-942B-F5133C1E4099}" showPageBreaks="1" showGridLines="0" showRuler="0">
      <pane ySplit="2" topLeftCell="A3" activePane="bottomLeft" state="frozen"/>
      <selection pane="bottomLeft" activeCell="A3" sqref="A3"/>
      <pageMargins left="1" right="1" top="1" bottom="1" header="0.5" footer="0.5"/>
      <pageSetup orientation="landscape" r:id="rId10"/>
      <headerFooter alignWithMargins="0"/>
    </customSheetView>
    <customSheetView guid="{5AE94949-FC73-44C2-96F8-94154186EF22}" showPageBreaks="1" showGridLines="0" printArea="1" showRuler="0">
      <pane ySplit="2" topLeftCell="A89" activePane="bottomLeft" state="frozen"/>
      <selection pane="bottomLeft" activeCell="F118" sqref="F118"/>
      <pageMargins left="1" right="1" top="1" bottom="1" header="0.5" footer="0.5"/>
      <pageSetup orientation="landscape" r:id="rId11"/>
      <headerFooter alignWithMargins="0"/>
    </customSheetView>
    <customSheetView guid="{803B97A9-0AF5-4FA4-9F0C-810C2BEAFCD3}" showPageBreaks="1" showGridLines="0" showRuler="0">
      <pane ySplit="2" topLeftCell="A3" activePane="bottomLeft" state="frozen"/>
      <selection pane="bottomLeft" activeCell="A3" sqref="A3"/>
      <pageMargins left="1" right="1" top="1" bottom="1" header="0.5" footer="0.5"/>
      <pageSetup orientation="landscape" r:id="rId12"/>
      <headerFooter alignWithMargins="0"/>
    </customSheetView>
    <customSheetView guid="{EF5D9E67-CDBC-4DA7-AF4B-457CDBE1825C}" showGridLines="0" printArea="1">
      <pane ySplit="2" topLeftCell="A3" activePane="bottomLeft" state="frozen"/>
      <selection pane="bottomLeft" activeCell="A3" sqref="A3"/>
      <pageMargins left="1" right="1" top="1" bottom="1" header="0.5" footer="0.5"/>
      <pageSetup orientation="landscape" r:id="rId13"/>
      <headerFooter alignWithMargins="0"/>
    </customSheetView>
  </customSheetViews>
  <mergeCells count="10">
    <mergeCell ref="A99:D99"/>
    <mergeCell ref="A1:D1"/>
    <mergeCell ref="A58:D58"/>
    <mergeCell ref="A98:D98"/>
    <mergeCell ref="A59:D59"/>
    <mergeCell ref="A70:D70"/>
    <mergeCell ref="A94:D94"/>
    <mergeCell ref="A95:D95"/>
    <mergeCell ref="A96:D96"/>
    <mergeCell ref="A57:D57"/>
  </mergeCells>
  <phoneticPr fontId="0" type="noConversion"/>
  <pageMargins left="1" right="1" top="1" bottom="1" header="0.5" footer="0.5"/>
  <pageSetup orientation="landscape" r:id="rId14"/>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pageSetUpPr fitToPage="1"/>
  </sheetPr>
  <dimension ref="A1:M430"/>
  <sheetViews>
    <sheetView showGridLines="0" zoomScale="115" zoomScaleNormal="115" zoomScaleSheetLayoutView="100" workbookViewId="0">
      <pane ySplit="3" topLeftCell="A296" activePane="bottomLeft" state="frozen"/>
      <selection activeCell="A19" sqref="A19"/>
      <selection pane="bottomLeft" activeCell="P29" sqref="P29"/>
    </sheetView>
  </sheetViews>
  <sheetFormatPr defaultColWidth="9.109375" defaultRowHeight="12" customHeight="1" x14ac:dyDescent="0.2"/>
  <cols>
    <col min="1" max="1" width="10.5546875" style="63" customWidth="1"/>
    <col min="2" max="4" width="10.88671875" style="41" customWidth="1"/>
    <col min="5" max="5" width="1.33203125" style="41" customWidth="1"/>
    <col min="6" max="8" width="11.6640625" style="41" customWidth="1"/>
    <col min="9" max="9" width="0.6640625" style="41" customWidth="1"/>
    <col min="10" max="11" width="11.88671875" style="41" customWidth="1"/>
    <col min="12" max="12" width="13.33203125" style="41" customWidth="1"/>
    <col min="13" max="16384" width="9.109375" style="123"/>
  </cols>
  <sheetData>
    <row r="1" spans="1:13" ht="10.199999999999999" x14ac:dyDescent="0.2">
      <c r="A1" s="1130" t="s">
        <v>403</v>
      </c>
      <c r="B1" s="1130"/>
      <c r="C1" s="1130"/>
      <c r="D1" s="1130"/>
      <c r="E1" s="1130"/>
      <c r="F1" s="1130"/>
      <c r="G1" s="1130"/>
      <c r="H1" s="1130"/>
      <c r="I1" s="1130"/>
      <c r="J1" s="1130"/>
      <c r="K1" s="1130"/>
      <c r="L1" s="1130"/>
    </row>
    <row r="2" spans="1:13" ht="12" customHeight="1" x14ac:dyDescent="0.2">
      <c r="A2" s="1028" t="s">
        <v>171</v>
      </c>
      <c r="B2" s="1035" t="s">
        <v>141</v>
      </c>
      <c r="C2" s="1035"/>
      <c r="D2" s="1035"/>
      <c r="E2" s="396"/>
      <c r="F2" s="1035" t="s">
        <v>205</v>
      </c>
      <c r="G2" s="1035"/>
      <c r="H2" s="1035"/>
      <c r="I2" s="396"/>
      <c r="J2" s="1035" t="s">
        <v>151</v>
      </c>
      <c r="K2" s="1035"/>
      <c r="L2" s="1035"/>
    </row>
    <row r="3" spans="1:13" ht="12" customHeight="1" x14ac:dyDescent="0.2">
      <c r="A3" s="1029"/>
      <c r="B3" s="388" t="s">
        <v>214</v>
      </c>
      <c r="C3" s="388" t="s">
        <v>100</v>
      </c>
      <c r="D3" s="388" t="s">
        <v>209</v>
      </c>
      <c r="E3" s="388"/>
      <c r="F3" s="388" t="s">
        <v>214</v>
      </c>
      <c r="G3" s="388" t="s">
        <v>100</v>
      </c>
      <c r="H3" s="388" t="s">
        <v>209</v>
      </c>
      <c r="I3" s="388"/>
      <c r="J3" s="388" t="s">
        <v>214</v>
      </c>
      <c r="K3" s="388" t="s">
        <v>100</v>
      </c>
      <c r="L3" s="388" t="s">
        <v>209</v>
      </c>
    </row>
    <row r="4" spans="1:13" ht="12" customHeight="1" x14ac:dyDescent="0.2">
      <c r="A4" s="1076" t="s">
        <v>142</v>
      </c>
      <c r="B4" s="1076"/>
      <c r="C4" s="1076"/>
      <c r="D4" s="1076"/>
      <c r="E4" s="1076"/>
      <c r="F4" s="1076"/>
      <c r="G4" s="1076"/>
      <c r="H4" s="1076"/>
      <c r="I4" s="1076"/>
      <c r="J4" s="1076"/>
      <c r="K4" s="1076"/>
      <c r="L4" s="1076"/>
    </row>
    <row r="5" spans="1:13" ht="12" customHeight="1" x14ac:dyDescent="0.25">
      <c r="A5" s="53">
        <v>1981</v>
      </c>
      <c r="B5" s="67">
        <v>42.121484445975796</v>
      </c>
      <c r="C5" s="67">
        <v>118.06040435138868</v>
      </c>
      <c r="D5" s="67">
        <v>160.18188879736454</v>
      </c>
      <c r="E5" s="102"/>
      <c r="F5" s="61">
        <v>425.00005999999996</v>
      </c>
      <c r="G5" s="61">
        <v>884.00011999999981</v>
      </c>
      <c r="H5" s="61">
        <v>1309.0001799999998</v>
      </c>
      <c r="I5" s="102"/>
      <c r="J5" s="330">
        <v>467.12154444597576</v>
      </c>
      <c r="K5" s="330">
        <v>1002.0605243513885</v>
      </c>
      <c r="L5" s="330">
        <v>1469.1820687973643</v>
      </c>
      <c r="M5"/>
    </row>
    <row r="6" spans="1:13" ht="12" customHeight="1" x14ac:dyDescent="0.25">
      <c r="A6" s="53">
        <v>1982</v>
      </c>
      <c r="B6" s="67">
        <v>101.98746814814331</v>
      </c>
      <c r="C6" s="67">
        <v>283.76596713235858</v>
      </c>
      <c r="D6" s="67">
        <v>385.75343528050189</v>
      </c>
      <c r="E6" s="102"/>
      <c r="F6" s="61">
        <v>926.00005999999985</v>
      </c>
      <c r="G6" s="61">
        <v>2195.0001199999997</v>
      </c>
      <c r="H6" s="61">
        <v>3121.0001799999995</v>
      </c>
      <c r="I6" s="102"/>
      <c r="J6" s="330">
        <v>1027.9875281481432</v>
      </c>
      <c r="K6" s="330">
        <v>2478.7660871323583</v>
      </c>
      <c r="L6" s="330">
        <v>3506.7536152805014</v>
      </c>
      <c r="M6"/>
    </row>
    <row r="7" spans="1:13" ht="12" customHeight="1" x14ac:dyDescent="0.25">
      <c r="A7" s="53">
        <v>1983</v>
      </c>
      <c r="B7" s="67">
        <v>59.579717220139514</v>
      </c>
      <c r="C7" s="67">
        <v>128.1106252856473</v>
      </c>
      <c r="D7" s="67">
        <v>187.6903425057867</v>
      </c>
      <c r="E7" s="102"/>
      <c r="F7" s="61">
        <v>711.00005999999985</v>
      </c>
      <c r="G7" s="61">
        <v>1604.0001199999999</v>
      </c>
      <c r="H7" s="61">
        <v>2315.00018</v>
      </c>
      <c r="I7" s="102"/>
      <c r="J7" s="330">
        <v>770.57977722013936</v>
      </c>
      <c r="K7" s="330">
        <v>1732.1107452856472</v>
      </c>
      <c r="L7" s="330">
        <v>2502.6905225057867</v>
      </c>
      <c r="M7"/>
    </row>
    <row r="8" spans="1:13" ht="12" customHeight="1" x14ac:dyDescent="0.25">
      <c r="A8" s="53">
        <v>1984</v>
      </c>
      <c r="B8" s="67">
        <v>60.393982116727102</v>
      </c>
      <c r="C8" s="67">
        <v>47.049187907621217</v>
      </c>
      <c r="D8" s="67">
        <v>107.44317002434809</v>
      </c>
      <c r="E8" s="102"/>
      <c r="F8" s="61">
        <v>1380.0000599999998</v>
      </c>
      <c r="G8" s="61">
        <v>1093.0001199999999</v>
      </c>
      <c r="H8" s="61">
        <v>2473.00018</v>
      </c>
      <c r="I8" s="102"/>
      <c r="J8" s="330">
        <v>1440.394042116727</v>
      </c>
      <c r="K8" s="330">
        <v>1140.0493079076211</v>
      </c>
      <c r="L8" s="330">
        <v>2580.4433500243481</v>
      </c>
      <c r="M8"/>
    </row>
    <row r="9" spans="1:13" ht="12" customHeight="1" x14ac:dyDescent="0.25">
      <c r="A9" s="53">
        <v>1985</v>
      </c>
      <c r="B9" s="67">
        <v>28.010970364361924</v>
      </c>
      <c r="C9" s="67">
        <v>66.676932082234998</v>
      </c>
      <c r="D9" s="67">
        <v>94.687902446596581</v>
      </c>
      <c r="E9" s="102"/>
      <c r="F9" s="61">
        <v>613.00005999999985</v>
      </c>
      <c r="G9" s="61">
        <v>1473.0001199999999</v>
      </c>
      <c r="H9" s="61">
        <v>2086.00018</v>
      </c>
      <c r="I9" s="102"/>
      <c r="J9" s="330">
        <v>641.01103036436177</v>
      </c>
      <c r="K9" s="330">
        <v>1539.6770520822349</v>
      </c>
      <c r="L9" s="330">
        <v>2180.6880824465966</v>
      </c>
      <c r="M9"/>
    </row>
    <row r="10" spans="1:13" ht="12" customHeight="1" x14ac:dyDescent="0.25">
      <c r="A10" s="53">
        <v>1986</v>
      </c>
      <c r="B10" s="67">
        <v>127.4387489350861</v>
      </c>
      <c r="C10" s="67">
        <v>109.69376470556404</v>
      </c>
      <c r="D10" s="67">
        <v>237.13251364065036</v>
      </c>
      <c r="E10" s="102"/>
      <c r="F10" s="61">
        <v>2166.0000600000003</v>
      </c>
      <c r="G10" s="61">
        <v>1894.0001199999999</v>
      </c>
      <c r="H10" s="61">
        <v>4060.00018</v>
      </c>
      <c r="I10" s="102"/>
      <c r="J10" s="330">
        <v>2293.4388089350864</v>
      </c>
      <c r="K10" s="330">
        <v>2003.693884705564</v>
      </c>
      <c r="L10" s="330">
        <v>4297.1326936406504</v>
      </c>
      <c r="M10"/>
    </row>
    <row r="11" spans="1:13" ht="12" customHeight="1" x14ac:dyDescent="0.25">
      <c r="A11" s="53">
        <v>1987</v>
      </c>
      <c r="B11" s="67">
        <v>340.06207795760611</v>
      </c>
      <c r="C11" s="67">
        <v>230.41507980496544</v>
      </c>
      <c r="D11" s="67">
        <v>570.47715776257155</v>
      </c>
      <c r="E11" s="102"/>
      <c r="F11" s="61">
        <v>2853.0000600000003</v>
      </c>
      <c r="G11" s="61">
        <v>2323.0001199999997</v>
      </c>
      <c r="H11" s="61">
        <v>5176.00018</v>
      </c>
      <c r="I11" s="102"/>
      <c r="J11" s="330">
        <v>3193.0621379576064</v>
      </c>
      <c r="K11" s="330">
        <v>2553.4151998049651</v>
      </c>
      <c r="L11" s="330">
        <v>5746.4773377625716</v>
      </c>
      <c r="M11"/>
    </row>
    <row r="12" spans="1:13" ht="12" customHeight="1" x14ac:dyDescent="0.25">
      <c r="A12" s="53">
        <v>1988</v>
      </c>
      <c r="B12" s="67">
        <v>450.80739651173099</v>
      </c>
      <c r="C12" s="67">
        <v>832.24185185841907</v>
      </c>
      <c r="D12" s="67">
        <v>1283.049248370151</v>
      </c>
      <c r="E12" s="102"/>
      <c r="F12" s="61">
        <v>3068.1427736000005</v>
      </c>
      <c r="G12" s="61">
        <v>6298.8574063999995</v>
      </c>
      <c r="H12" s="61">
        <v>9367.0001799999991</v>
      </c>
      <c r="I12" s="102"/>
      <c r="J12" s="330">
        <v>3518.9501701117315</v>
      </c>
      <c r="K12" s="330">
        <v>7131.0992582584186</v>
      </c>
      <c r="L12" s="330">
        <v>10650.04942837015</v>
      </c>
      <c r="M12"/>
    </row>
    <row r="13" spans="1:13" ht="12" customHeight="1" x14ac:dyDescent="0.25">
      <c r="A13" s="53">
        <v>1989</v>
      </c>
      <c r="B13" s="67">
        <v>137.2632994221949</v>
      </c>
      <c r="C13" s="67">
        <v>204.97315523196949</v>
      </c>
      <c r="D13" s="67">
        <v>342.23645465416394</v>
      </c>
      <c r="E13" s="102"/>
      <c r="F13" s="61">
        <v>2294.3909700000004</v>
      </c>
      <c r="G13" s="61">
        <v>3873.6092100000001</v>
      </c>
      <c r="H13" s="61">
        <v>6168.0001800000009</v>
      </c>
      <c r="I13" s="102"/>
      <c r="J13" s="330">
        <v>2431.6542694221953</v>
      </c>
      <c r="K13" s="330">
        <v>4078.5823652319696</v>
      </c>
      <c r="L13" s="330">
        <v>6510.2366346541648</v>
      </c>
      <c r="M13"/>
    </row>
    <row r="14" spans="1:13" ht="12" customHeight="1" x14ac:dyDescent="0.25">
      <c r="A14" s="53">
        <v>1990</v>
      </c>
      <c r="B14" s="67">
        <v>235.29065909351607</v>
      </c>
      <c r="C14" s="67">
        <v>239.25125366148222</v>
      </c>
      <c r="D14" s="67">
        <v>474.54191275499852</v>
      </c>
      <c r="E14" s="102"/>
      <c r="F14" s="61">
        <v>1934.8154499999998</v>
      </c>
      <c r="G14" s="61">
        <v>2152.1847299999999</v>
      </c>
      <c r="H14" s="61">
        <v>4087.00018</v>
      </c>
      <c r="I14" s="102"/>
      <c r="J14" s="330">
        <v>2170.1061090935159</v>
      </c>
      <c r="K14" s="330">
        <v>2391.4359836614822</v>
      </c>
      <c r="L14" s="330">
        <v>4561.5420927549985</v>
      </c>
      <c r="M14"/>
    </row>
    <row r="15" spans="1:13" ht="12" customHeight="1" x14ac:dyDescent="0.25">
      <c r="A15" s="53">
        <v>1991</v>
      </c>
      <c r="B15" s="67">
        <v>205.27599523361869</v>
      </c>
      <c r="C15" s="67">
        <v>186.73090320716733</v>
      </c>
      <c r="D15" s="67">
        <v>392.00689844078624</v>
      </c>
      <c r="E15" s="102"/>
      <c r="F15" s="61">
        <v>2795.8800449999999</v>
      </c>
      <c r="G15" s="61">
        <v>1950.125135</v>
      </c>
      <c r="H15" s="61">
        <v>4746.0051800000001</v>
      </c>
      <c r="I15" s="102"/>
      <c r="J15" s="330">
        <v>3001.1560402336186</v>
      </c>
      <c r="K15" s="330">
        <v>2136.8560382071673</v>
      </c>
      <c r="L15" s="330">
        <v>5138.0120784407864</v>
      </c>
      <c r="M15"/>
    </row>
    <row r="16" spans="1:13" ht="12" customHeight="1" x14ac:dyDescent="0.25">
      <c r="A16" s="53">
        <v>1992</v>
      </c>
      <c r="B16" s="67">
        <v>106.04756585449809</v>
      </c>
      <c r="C16" s="67">
        <v>70.786485382846877</v>
      </c>
      <c r="D16" s="67">
        <v>176.83405123734519</v>
      </c>
      <c r="E16" s="102"/>
      <c r="F16" s="61">
        <v>1094.126876897428</v>
      </c>
      <c r="G16" s="61">
        <v>1072.873303102572</v>
      </c>
      <c r="H16" s="61">
        <v>2167.00018</v>
      </c>
      <c r="I16" s="102"/>
      <c r="J16" s="330">
        <v>1200.1744427519261</v>
      </c>
      <c r="K16" s="330">
        <v>1143.6597884854189</v>
      </c>
      <c r="L16" s="330">
        <v>2343.8342312373452</v>
      </c>
      <c r="M16"/>
    </row>
    <row r="17" spans="1:13" ht="12" customHeight="1" x14ac:dyDescent="0.25">
      <c r="A17" s="53">
        <v>1993</v>
      </c>
      <c r="B17" s="67">
        <v>79.560195227657005</v>
      </c>
      <c r="C17" s="67">
        <v>63.46340109251355</v>
      </c>
      <c r="D17" s="67">
        <v>143.02359632017078</v>
      </c>
      <c r="E17" s="102"/>
      <c r="F17" s="61">
        <v>1138.1558319346286</v>
      </c>
      <c r="G17" s="61">
        <v>1374.8443480653716</v>
      </c>
      <c r="H17" s="61">
        <v>2513.00018</v>
      </c>
      <c r="I17" s="102"/>
      <c r="J17" s="330">
        <v>1217.7160271622856</v>
      </c>
      <c r="K17" s="330">
        <v>1438.3077491578852</v>
      </c>
      <c r="L17" s="330">
        <v>2656.0237763201708</v>
      </c>
      <c r="M17"/>
    </row>
    <row r="18" spans="1:13" ht="12" customHeight="1" x14ac:dyDescent="0.25">
      <c r="A18" s="53">
        <v>1994</v>
      </c>
      <c r="B18" s="67">
        <v>67.551730878134322</v>
      </c>
      <c r="C18" s="67">
        <v>17.514721220365061</v>
      </c>
      <c r="D18" s="67">
        <v>85.06645209849944</v>
      </c>
      <c r="E18" s="102"/>
      <c r="F18" s="61">
        <v>1346.7565738268402</v>
      </c>
      <c r="G18" s="61">
        <v>484.24360617315995</v>
      </c>
      <c r="H18" s="61">
        <v>1831.00018</v>
      </c>
      <c r="I18" s="102"/>
      <c r="J18" s="330">
        <v>1414.3083047049745</v>
      </c>
      <c r="K18" s="330">
        <v>501.75832739352501</v>
      </c>
      <c r="L18" s="330">
        <v>1916.0666320984994</v>
      </c>
      <c r="M18"/>
    </row>
    <row r="19" spans="1:13" ht="12" customHeight="1" x14ac:dyDescent="0.25">
      <c r="A19" s="53">
        <v>1995</v>
      </c>
      <c r="B19" s="67">
        <v>28.361891902406114</v>
      </c>
      <c r="C19" s="67">
        <v>20.398892259660897</v>
      </c>
      <c r="D19" s="67">
        <v>48.760784162067011</v>
      </c>
      <c r="E19" s="102"/>
      <c r="F19" s="61">
        <v>1334.1274174468076</v>
      </c>
      <c r="G19" s="61">
        <v>957.87276255319046</v>
      </c>
      <c r="H19" s="61">
        <v>2292.0001799999982</v>
      </c>
      <c r="I19" s="102"/>
      <c r="J19" s="330">
        <v>1362.4893093492137</v>
      </c>
      <c r="K19" s="330">
        <v>978.27165481285135</v>
      </c>
      <c r="L19" s="330">
        <v>2340.7609641620652</v>
      </c>
      <c r="M19"/>
    </row>
    <row r="20" spans="1:13" ht="12" customHeight="1" x14ac:dyDescent="0.25">
      <c r="A20" s="53">
        <v>1996</v>
      </c>
      <c r="B20" s="67">
        <v>12.231093604851139</v>
      </c>
      <c r="C20" s="67">
        <v>4.7808996945311719</v>
      </c>
      <c r="D20" s="67">
        <v>17.011993299382084</v>
      </c>
      <c r="E20" s="102"/>
      <c r="F20" s="61">
        <v>2368.4000599999999</v>
      </c>
      <c r="G20" s="61">
        <v>981.70011999999986</v>
      </c>
      <c r="H20" s="61">
        <v>3350.1001799999999</v>
      </c>
      <c r="I20" s="102"/>
      <c r="J20" s="330">
        <v>2380.6311536048511</v>
      </c>
      <c r="K20" s="330">
        <v>986.48101969453103</v>
      </c>
      <c r="L20" s="330">
        <v>3367.112173299382</v>
      </c>
      <c r="M20"/>
    </row>
    <row r="21" spans="1:13" ht="12" customHeight="1" x14ac:dyDescent="0.25">
      <c r="A21" s="53">
        <v>1997</v>
      </c>
      <c r="B21" s="67">
        <v>21.621229420679811</v>
      </c>
      <c r="C21" s="67">
        <v>29.463855533493415</v>
      </c>
      <c r="D21" s="67">
        <v>51.085084954172999</v>
      </c>
      <c r="E21" s="102"/>
      <c r="F21" s="61">
        <v>1473.8338599999997</v>
      </c>
      <c r="G21" s="61">
        <v>2000.16632</v>
      </c>
      <c r="H21" s="61">
        <v>3474.00018</v>
      </c>
      <c r="I21" s="102"/>
      <c r="J21" s="330">
        <v>1495.4550894206795</v>
      </c>
      <c r="K21" s="330">
        <v>2029.6301755334935</v>
      </c>
      <c r="L21" s="330">
        <v>3525.085264954173</v>
      </c>
      <c r="M21"/>
    </row>
    <row r="22" spans="1:13" ht="12" customHeight="1" x14ac:dyDescent="0.25">
      <c r="A22" s="53">
        <v>1998</v>
      </c>
      <c r="B22" s="67">
        <v>13.083345701043527</v>
      </c>
      <c r="C22" s="67">
        <v>7.0812361876965042</v>
      </c>
      <c r="D22" s="67">
        <v>20.164581888740031</v>
      </c>
      <c r="E22" s="102"/>
      <c r="F22" s="61">
        <v>2757.0000599999998</v>
      </c>
      <c r="G22" s="61">
        <v>1535.0001199999999</v>
      </c>
      <c r="H22" s="61">
        <v>4292.00018</v>
      </c>
      <c r="I22" s="102"/>
      <c r="J22" s="330">
        <v>2770.0834057010434</v>
      </c>
      <c r="K22" s="330">
        <v>1542.0813561876964</v>
      </c>
      <c r="L22" s="330">
        <v>4312.16476188874</v>
      </c>
      <c r="M22"/>
    </row>
    <row r="23" spans="1:13" ht="12" customHeight="1" x14ac:dyDescent="0.25">
      <c r="A23" s="53">
        <v>1999</v>
      </c>
      <c r="B23" s="67">
        <v>10.44681109189446</v>
      </c>
      <c r="C23" s="67">
        <v>12.405478711539672</v>
      </c>
      <c r="D23" s="67">
        <v>22.852289803433905</v>
      </c>
      <c r="E23" s="102"/>
      <c r="F23" s="61">
        <v>1676.0000599999998</v>
      </c>
      <c r="G23" s="61">
        <v>1712.0001199999999</v>
      </c>
      <c r="H23" s="61">
        <v>3388.00018</v>
      </c>
      <c r="I23" s="102"/>
      <c r="J23" s="330">
        <v>1686.4468710918943</v>
      </c>
      <c r="K23" s="330">
        <v>1724.4055987115396</v>
      </c>
      <c r="L23" s="330">
        <v>3410.8524698034339</v>
      </c>
      <c r="M23"/>
    </row>
    <row r="24" spans="1:13" ht="12" customHeight="1" x14ac:dyDescent="0.25">
      <c r="A24" s="53">
        <v>2000</v>
      </c>
      <c r="B24" s="67">
        <v>5.4126094679595553</v>
      </c>
      <c r="C24" s="67">
        <v>4.061940197542981</v>
      </c>
      <c r="D24" s="67">
        <v>9.4745496655023089</v>
      </c>
      <c r="E24" s="102"/>
      <c r="F24" s="61">
        <v>1635.0000599999998</v>
      </c>
      <c r="G24" s="61">
        <v>1227.0001199999999</v>
      </c>
      <c r="H24" s="61">
        <v>2862.00018</v>
      </c>
      <c r="I24" s="102"/>
      <c r="J24" s="330">
        <v>1640.4126694679594</v>
      </c>
      <c r="K24" s="330">
        <v>1231.0620601975429</v>
      </c>
      <c r="L24" s="330">
        <v>2871.4747296655023</v>
      </c>
      <c r="M24"/>
    </row>
    <row r="25" spans="1:13" ht="12" customHeight="1" x14ac:dyDescent="0.25">
      <c r="A25" s="90">
        <v>2001</v>
      </c>
      <c r="B25" s="67">
        <v>5.3687509373364719</v>
      </c>
      <c r="C25" s="67">
        <v>4.2192439463901792</v>
      </c>
      <c r="D25" s="67">
        <v>9.5879948837264237</v>
      </c>
      <c r="E25" s="102"/>
      <c r="F25" s="61">
        <v>2041.0000599999998</v>
      </c>
      <c r="G25" s="61">
        <v>1604.0001199999999</v>
      </c>
      <c r="H25" s="61">
        <v>3645.00018</v>
      </c>
      <c r="I25" s="102"/>
      <c r="J25" s="330">
        <v>2046.3688109373363</v>
      </c>
      <c r="K25" s="330">
        <v>1608.2193639463901</v>
      </c>
      <c r="L25" s="330">
        <v>3654.5881748837264</v>
      </c>
      <c r="M25"/>
    </row>
    <row r="26" spans="1:13" ht="12" customHeight="1" x14ac:dyDescent="0.25">
      <c r="A26" s="90">
        <v>2002</v>
      </c>
      <c r="B26" s="67">
        <v>6.3344330845939112</v>
      </c>
      <c r="C26" s="67">
        <v>5.2388650135198986</v>
      </c>
      <c r="D26" s="67">
        <v>11.57329809811381</v>
      </c>
      <c r="E26" s="102"/>
      <c r="F26" s="61">
        <v>2041.0000599999998</v>
      </c>
      <c r="G26" s="61">
        <v>1688.0001199999999</v>
      </c>
      <c r="H26" s="61">
        <v>3729.00018</v>
      </c>
      <c r="I26" s="102"/>
      <c r="J26" s="330">
        <v>2047.3344930845938</v>
      </c>
      <c r="K26" s="330">
        <v>1693.2389850135198</v>
      </c>
      <c r="L26" s="330">
        <v>3740.5734780981138</v>
      </c>
      <c r="M26"/>
    </row>
    <row r="27" spans="1:13" ht="12" customHeight="1" x14ac:dyDescent="0.25">
      <c r="A27" s="90">
        <v>2003</v>
      </c>
      <c r="B27" s="67">
        <v>11.364401088877457</v>
      </c>
      <c r="C27" s="67">
        <v>11.501888396678169</v>
      </c>
      <c r="D27" s="67">
        <v>22.866289485555626</v>
      </c>
      <c r="E27" s="102"/>
      <c r="F27" s="61">
        <v>1956.0000599999998</v>
      </c>
      <c r="G27" s="61">
        <v>2087.0001199999997</v>
      </c>
      <c r="H27" s="61">
        <v>4043.0001799999995</v>
      </c>
      <c r="I27" s="102"/>
      <c r="J27" s="330">
        <v>1967.3644610888773</v>
      </c>
      <c r="K27" s="330">
        <v>2098.5020083966779</v>
      </c>
      <c r="L27" s="330">
        <v>4065.8664694855552</v>
      </c>
      <c r="M27"/>
    </row>
    <row r="28" spans="1:13" ht="12" customHeight="1" x14ac:dyDescent="0.25">
      <c r="A28" s="90">
        <v>2004</v>
      </c>
      <c r="B28" s="67">
        <v>10.552612316153045</v>
      </c>
      <c r="C28" s="67">
        <v>15.490332132933872</v>
      </c>
      <c r="D28" s="67">
        <v>26.042944449086463</v>
      </c>
      <c r="E28" s="102"/>
      <c r="F28" s="61">
        <v>2244.0000599999998</v>
      </c>
      <c r="G28" s="61">
        <v>3294.0001200000002</v>
      </c>
      <c r="H28" s="61">
        <v>5538.00018</v>
      </c>
      <c r="I28" s="102"/>
      <c r="J28" s="330">
        <v>2254.5526723161529</v>
      </c>
      <c r="K28" s="330">
        <v>3309.490452132934</v>
      </c>
      <c r="L28" s="330">
        <v>5564.0431244490865</v>
      </c>
      <c r="M28"/>
    </row>
    <row r="29" spans="1:13" ht="12" customHeight="1" x14ac:dyDescent="0.25">
      <c r="A29" s="90">
        <v>2005</v>
      </c>
      <c r="B29" s="67">
        <v>6.9131354875730722</v>
      </c>
      <c r="C29" s="67">
        <v>8.0889282998903127</v>
      </c>
      <c r="D29" s="67">
        <v>15.002063787463157</v>
      </c>
      <c r="E29" s="102"/>
      <c r="F29" s="61">
        <v>1737.0000599999998</v>
      </c>
      <c r="G29" s="61">
        <v>1984.0001199999999</v>
      </c>
      <c r="H29" s="61">
        <v>3721.00018</v>
      </c>
      <c r="I29" s="102"/>
      <c r="J29" s="330">
        <v>1743.9131954875729</v>
      </c>
      <c r="K29" s="330">
        <v>1992.0890482998902</v>
      </c>
      <c r="L29" s="330">
        <v>3736.0022437874632</v>
      </c>
      <c r="M29"/>
    </row>
    <row r="30" spans="1:13" ht="12" customHeight="1" x14ac:dyDescent="0.25">
      <c r="A30" s="90">
        <v>2006</v>
      </c>
      <c r="B30" s="67">
        <v>11.470315227538777</v>
      </c>
      <c r="C30" s="67">
        <v>11.085821645876422</v>
      </c>
      <c r="D30" s="67">
        <v>22.556136873416108</v>
      </c>
      <c r="E30" s="102"/>
      <c r="F30" s="61">
        <v>2095.0000599999998</v>
      </c>
      <c r="G30" s="61">
        <v>2270.0001199999997</v>
      </c>
      <c r="H30" s="61">
        <v>4365.0001799999991</v>
      </c>
      <c r="I30" s="102"/>
      <c r="J30" s="330">
        <v>2106.4703752275386</v>
      </c>
      <c r="K30" s="330">
        <v>2281.0859416458761</v>
      </c>
      <c r="L30" s="330">
        <v>4387.5563168734152</v>
      </c>
      <c r="M30"/>
    </row>
    <row r="31" spans="1:13" ht="12" customHeight="1" x14ac:dyDescent="0.25">
      <c r="A31" s="90">
        <v>2007</v>
      </c>
      <c r="B31" s="67">
        <v>4.1375758729436711</v>
      </c>
      <c r="C31" s="67">
        <v>3.0417951515690902</v>
      </c>
      <c r="D31" s="67">
        <v>7.179371024512875</v>
      </c>
      <c r="E31" s="102"/>
      <c r="F31" s="61">
        <v>1184.0000599999998</v>
      </c>
      <c r="G31" s="61">
        <v>936.00011999999981</v>
      </c>
      <c r="H31" s="61">
        <v>2120.0001799999995</v>
      </c>
      <c r="I31" s="102"/>
      <c r="J31" s="330">
        <v>1188.1376358729435</v>
      </c>
      <c r="K31" s="330">
        <v>939.0419151515689</v>
      </c>
      <c r="L31" s="330">
        <v>2127.1795510245124</v>
      </c>
      <c r="M31"/>
    </row>
    <row r="32" spans="1:13" ht="12" customHeight="1" x14ac:dyDescent="0.25">
      <c r="A32" s="53">
        <v>2008</v>
      </c>
      <c r="B32" s="67">
        <v>19.701415624384936</v>
      </c>
      <c r="C32" s="67">
        <v>14.303468183771088</v>
      </c>
      <c r="D32" s="67">
        <v>34.004883808156137</v>
      </c>
      <c r="E32" s="102"/>
      <c r="F32" s="61">
        <v>1149.0000599999998</v>
      </c>
      <c r="G32" s="61">
        <v>716.00011999999981</v>
      </c>
      <c r="H32" s="61">
        <v>1865.0001799999995</v>
      </c>
      <c r="I32" s="102"/>
      <c r="J32" s="330">
        <v>1168.7014756243848</v>
      </c>
      <c r="K32" s="330">
        <v>730.3035881837709</v>
      </c>
      <c r="L32" s="330">
        <v>1899.0050638081557</v>
      </c>
      <c r="M32"/>
    </row>
    <row r="33" spans="1:13" ht="12" customHeight="1" x14ac:dyDescent="0.25">
      <c r="A33" s="53">
        <v>2009</v>
      </c>
      <c r="B33" s="67">
        <v>6.0295990034369424</v>
      </c>
      <c r="C33" s="67">
        <v>7.0972926142296728</v>
      </c>
      <c r="D33" s="67">
        <v>13.126891617666843</v>
      </c>
      <c r="E33" s="102"/>
      <c r="F33" s="61">
        <v>2403.1258445107965</v>
      </c>
      <c r="G33" s="61">
        <v>1971.4288244875913</v>
      </c>
      <c r="H33" s="61">
        <v>4374.5546689983876</v>
      </c>
      <c r="I33" s="102"/>
      <c r="J33" s="330">
        <v>2409.1554435142334</v>
      </c>
      <c r="K33" s="330">
        <v>1978.526117101821</v>
      </c>
      <c r="L33" s="330">
        <v>4387.6815606160544</v>
      </c>
      <c r="M33"/>
    </row>
    <row r="34" spans="1:13" ht="12" customHeight="1" x14ac:dyDescent="0.25">
      <c r="A34" s="53">
        <v>2010</v>
      </c>
      <c r="B34" s="67">
        <v>18.040587281139324</v>
      </c>
      <c r="C34" s="67">
        <v>15.9935041277663</v>
      </c>
      <c r="D34" s="67">
        <v>34.034091408905624</v>
      </c>
      <c r="E34" s="102"/>
      <c r="F34" s="61">
        <v>1561.6859381006639</v>
      </c>
      <c r="G34" s="61">
        <v>1317.3142418993359</v>
      </c>
      <c r="H34" s="61">
        <v>2879.00018</v>
      </c>
      <c r="I34" s="102"/>
      <c r="J34" s="330">
        <v>1579.7265253818032</v>
      </c>
      <c r="K34" s="330">
        <v>1333.3077460271022</v>
      </c>
      <c r="L34" s="330">
        <v>2913.0342714089056</v>
      </c>
      <c r="M34"/>
    </row>
    <row r="35" spans="1:13" ht="12" customHeight="1" x14ac:dyDescent="0.25">
      <c r="A35" s="53">
        <v>2011</v>
      </c>
      <c r="B35" s="67">
        <v>12.391673124639965</v>
      </c>
      <c r="C35" s="67">
        <v>9.9894551195193344</v>
      </c>
      <c r="D35" s="67">
        <v>22.381128244159299</v>
      </c>
      <c r="E35" s="102"/>
      <c r="F35" s="61">
        <v>2264.2507931628843</v>
      </c>
      <c r="G35" s="61">
        <v>1836.7493868371157</v>
      </c>
      <c r="H35" s="61">
        <v>4101.00018</v>
      </c>
      <c r="I35" s="102"/>
      <c r="J35" s="330">
        <v>2276.6424662875243</v>
      </c>
      <c r="K35" s="330">
        <v>1846.738841956635</v>
      </c>
      <c r="L35" s="330">
        <v>4123.3813082441593</v>
      </c>
      <c r="M35"/>
    </row>
    <row r="36" spans="1:13" ht="12" customHeight="1" x14ac:dyDescent="0.25">
      <c r="A36" s="53">
        <v>2012</v>
      </c>
      <c r="B36" s="67">
        <v>10.215471523314136</v>
      </c>
      <c r="C36" s="67">
        <v>13.080141258332333</v>
      </c>
      <c r="D36" s="67">
        <v>23.295612781646014</v>
      </c>
      <c r="E36" s="67"/>
      <c r="F36" s="67">
        <v>1853.9286771888972</v>
      </c>
      <c r="G36" s="67">
        <v>2377.0715028111026</v>
      </c>
      <c r="H36" s="67">
        <v>4231.00018</v>
      </c>
      <c r="I36" s="67"/>
      <c r="J36" s="67">
        <v>1864.1441487122113</v>
      </c>
      <c r="K36" s="67">
        <v>2390.151644069435</v>
      </c>
      <c r="L36" s="67">
        <v>4254.295792781646</v>
      </c>
      <c r="M36"/>
    </row>
    <row r="37" spans="1:13" ht="12" customHeight="1" x14ac:dyDescent="0.25">
      <c r="A37" s="53">
        <v>2013</v>
      </c>
      <c r="B37" s="67">
        <v>11.757904681518085</v>
      </c>
      <c r="C37" s="67">
        <v>12.371880402512033</v>
      </c>
      <c r="D37" s="67">
        <v>24.129785084029209</v>
      </c>
      <c r="E37" s="67"/>
      <c r="F37" s="67">
        <v>3103.9586418556983</v>
      </c>
      <c r="G37" s="67">
        <v>3266.0415381443022</v>
      </c>
      <c r="H37" s="67">
        <v>6370.0001800000009</v>
      </c>
      <c r="I37" s="67"/>
      <c r="J37" s="67">
        <v>3115.7165465372163</v>
      </c>
      <c r="K37" s="67">
        <v>3278.4134185468142</v>
      </c>
      <c r="L37" s="67">
        <v>6394.1299650840301</v>
      </c>
      <c r="M37"/>
    </row>
    <row r="38" spans="1:13" ht="12" customHeight="1" x14ac:dyDescent="0.25">
      <c r="A38" s="53">
        <v>2014</v>
      </c>
      <c r="B38" s="832">
        <v>36.464082049683384</v>
      </c>
      <c r="C38" s="832">
        <v>41.319205250117648</v>
      </c>
      <c r="D38" s="832">
        <v>77.783287299800577</v>
      </c>
      <c r="E38" s="832"/>
      <c r="F38" s="832">
        <v>3206.8725714799275</v>
      </c>
      <c r="G38" s="832">
        <v>3649.127608520073</v>
      </c>
      <c r="H38" s="832">
        <v>6856.0001800000009</v>
      </c>
      <c r="I38" s="832"/>
      <c r="J38" s="832">
        <v>3243.3366535296109</v>
      </c>
      <c r="K38" s="832">
        <v>3690.4468137701906</v>
      </c>
      <c r="L38" s="832">
        <v>6933.7834672998015</v>
      </c>
      <c r="M38"/>
    </row>
    <row r="39" spans="1:13" ht="12" customHeight="1" x14ac:dyDescent="0.25">
      <c r="A39" s="53">
        <v>2015</v>
      </c>
      <c r="B39" s="832">
        <v>38.846038980041158</v>
      </c>
      <c r="C39" s="832">
        <v>41.979056326876616</v>
      </c>
      <c r="D39" s="832">
        <v>80.825095306917319</v>
      </c>
      <c r="E39" s="832"/>
      <c r="F39" s="832">
        <v>3363.9455147262165</v>
      </c>
      <c r="G39" s="832">
        <v>3893.4616577454112</v>
      </c>
      <c r="H39" s="832">
        <v>7257.4071724716277</v>
      </c>
      <c r="I39" s="832"/>
      <c r="J39" s="832">
        <v>3402.7915537062577</v>
      </c>
      <c r="K39" s="832">
        <v>3935.4407140722878</v>
      </c>
      <c r="L39" s="832">
        <v>7338.2322677785451</v>
      </c>
      <c r="M39"/>
    </row>
    <row r="40" spans="1:13" ht="12" customHeight="1" x14ac:dyDescent="0.25">
      <c r="A40" s="53">
        <v>2016</v>
      </c>
      <c r="B40" s="832">
        <v>1.4473487741506688</v>
      </c>
      <c r="C40" s="832">
        <v>3.135283161361258</v>
      </c>
      <c r="D40" s="832">
        <v>4.5826319355119267</v>
      </c>
      <c r="E40" s="832"/>
      <c r="F40" s="832">
        <v>1768.3522172652251</v>
      </c>
      <c r="G40" s="832">
        <v>2696.6227480403127</v>
      </c>
      <c r="H40" s="832">
        <v>4464.9749653055378</v>
      </c>
      <c r="I40" s="832"/>
      <c r="J40" s="832">
        <v>1769.7995660393758</v>
      </c>
      <c r="K40" s="832">
        <v>2699.7580312016739</v>
      </c>
      <c r="L40" s="832">
        <v>4469.5575972410497</v>
      </c>
      <c r="M40"/>
    </row>
    <row r="41" spans="1:13" ht="12" customHeight="1" x14ac:dyDescent="0.25">
      <c r="A41" s="53">
        <v>2017</v>
      </c>
      <c r="B41" s="832">
        <v>2.9404069596657791</v>
      </c>
      <c r="C41" s="832">
        <v>4.6557089280945547</v>
      </c>
      <c r="D41" s="832">
        <v>7.5961158877598791</v>
      </c>
      <c r="E41" s="832"/>
      <c r="F41" s="832">
        <v>2174.6358694983064</v>
      </c>
      <c r="G41" s="832">
        <v>2797.8402141161509</v>
      </c>
      <c r="H41" s="832">
        <v>4972.4760836144578</v>
      </c>
      <c r="I41" s="832"/>
      <c r="J41" s="832">
        <v>2177.5762764579722</v>
      </c>
      <c r="K41" s="832">
        <v>2802.4959230442455</v>
      </c>
      <c r="L41" s="832">
        <v>4980.0721995022177</v>
      </c>
      <c r="M41"/>
    </row>
    <row r="42" spans="1:13" ht="12" customHeight="1" x14ac:dyDescent="0.25">
      <c r="A42" s="53">
        <v>2018</v>
      </c>
      <c r="B42" s="832">
        <v>24.619571036999332</v>
      </c>
      <c r="C42" s="832">
        <v>40.64074783297383</v>
      </c>
      <c r="D42" s="832">
        <v>65.260318869972252</v>
      </c>
      <c r="E42" s="832"/>
      <c r="F42" s="832">
        <v>3931.7165321122293</v>
      </c>
      <c r="G42" s="832">
        <v>6279.2836478877698</v>
      </c>
      <c r="H42" s="832">
        <v>10211.000179999999</v>
      </c>
      <c r="I42" s="832"/>
      <c r="J42" s="832">
        <v>3956.3361031492286</v>
      </c>
      <c r="K42" s="832">
        <v>6319.9243957207436</v>
      </c>
      <c r="L42" s="832">
        <v>10276.260498869971</v>
      </c>
      <c r="M42"/>
    </row>
    <row r="43" spans="1:13" ht="12" customHeight="1" x14ac:dyDescent="0.25">
      <c r="A43" s="333">
        <v>2019</v>
      </c>
      <c r="B43" s="832">
        <v>6.6715813202590653</v>
      </c>
      <c r="C43" s="832">
        <v>14.056951099454636</v>
      </c>
      <c r="D43" s="832">
        <v>20.728532419714611</v>
      </c>
      <c r="E43" s="832"/>
      <c r="F43" s="832">
        <v>2996.2185002067645</v>
      </c>
      <c r="G43" s="832">
        <v>7385.2816797932346</v>
      </c>
      <c r="H43" s="832">
        <v>10381.500179999999</v>
      </c>
      <c r="I43" s="832"/>
      <c r="J43" s="832">
        <v>3002.8900815270235</v>
      </c>
      <c r="K43" s="832">
        <v>7399.3386308926893</v>
      </c>
      <c r="L43" s="832">
        <v>10402.228712419714</v>
      </c>
      <c r="M43"/>
    </row>
    <row r="44" spans="1:13" ht="12" customHeight="1" x14ac:dyDescent="0.25">
      <c r="A44" s="333">
        <v>2020</v>
      </c>
      <c r="B44" s="832">
        <v>0.84500293679957394</v>
      </c>
      <c r="C44" s="832">
        <v>3.3505131983702086</v>
      </c>
      <c r="D44" s="832">
        <v>4.1955161351697825</v>
      </c>
      <c r="E44" s="832"/>
      <c r="F44" s="832">
        <v>2413.0000599999998</v>
      </c>
      <c r="G44" s="832">
        <v>3788.0001200000002</v>
      </c>
      <c r="H44" s="832">
        <v>6201.00018</v>
      </c>
      <c r="I44" s="832"/>
      <c r="J44" s="832">
        <v>2413.8450629367994</v>
      </c>
      <c r="K44" s="832">
        <v>3791.3506331983704</v>
      </c>
      <c r="L44" s="832">
        <v>6205.1956961351698</v>
      </c>
      <c r="M44"/>
    </row>
    <row r="45" spans="1:13" ht="12" customHeight="1" x14ac:dyDescent="0.25">
      <c r="A45" s="333">
        <v>2021</v>
      </c>
      <c r="B45" s="832">
        <v>5.5570980976949613</v>
      </c>
      <c r="C45" s="832">
        <v>11.998945250960332</v>
      </c>
      <c r="D45" s="832">
        <v>17.556043348655294</v>
      </c>
      <c r="E45" s="832"/>
      <c r="F45" s="832">
        <v>2453.0000599999998</v>
      </c>
      <c r="G45" s="832">
        <v>3085.0001199999997</v>
      </c>
      <c r="H45" s="832">
        <v>5538.0001799999991</v>
      </c>
      <c r="I45" s="832"/>
      <c r="J45" s="832">
        <v>2458.5571580976948</v>
      </c>
      <c r="K45" s="832">
        <v>3096.99906525096</v>
      </c>
      <c r="L45" s="832">
        <v>5555.5562233486544</v>
      </c>
      <c r="M45"/>
    </row>
    <row r="46" spans="1:13" ht="12" customHeight="1" x14ac:dyDescent="0.25">
      <c r="A46" s="333" t="s">
        <v>1149</v>
      </c>
      <c r="B46" s="832">
        <v>1.0378481356174234</v>
      </c>
      <c r="C46" s="832">
        <v>2.9621518643825766</v>
      </c>
      <c r="D46" s="832">
        <v>4</v>
      </c>
      <c r="E46" s="832"/>
      <c r="F46" s="832">
        <v>2201.0000599999998</v>
      </c>
      <c r="G46" s="832">
        <v>4440.0001200000006</v>
      </c>
      <c r="H46" s="832">
        <v>6641.0001800000009</v>
      </c>
      <c r="I46" s="832"/>
      <c r="J46" s="832">
        <v>2202.0379081356173</v>
      </c>
      <c r="K46" s="832">
        <v>4442.9622718643832</v>
      </c>
      <c r="L46" s="832">
        <v>6645.0001800000009</v>
      </c>
      <c r="M46"/>
    </row>
    <row r="47" spans="1:13" ht="12" customHeight="1" x14ac:dyDescent="0.25">
      <c r="A47" s="333" t="s">
        <v>1214</v>
      </c>
      <c r="B47" s="67">
        <v>1.2574102975963797</v>
      </c>
      <c r="C47" s="67">
        <v>2.7425897024031656</v>
      </c>
      <c r="D47" s="67">
        <v>4</v>
      </c>
      <c r="E47" s="67"/>
      <c r="F47" s="67">
        <v>3751.0000600000003</v>
      </c>
      <c r="G47" s="67">
        <v>5612.0001200000006</v>
      </c>
      <c r="H47" s="67">
        <v>9363.0001800000009</v>
      </c>
      <c r="I47" s="67"/>
      <c r="J47" s="67">
        <v>3752.2574702975967</v>
      </c>
      <c r="K47" s="67">
        <v>5614.7427097024038</v>
      </c>
      <c r="L47" s="67">
        <v>9367.0001800000009</v>
      </c>
      <c r="M47"/>
    </row>
    <row r="48" spans="1:13" ht="12" customHeight="1" x14ac:dyDescent="0.25">
      <c r="A48" s="333">
        <v>2024</v>
      </c>
      <c r="B48" s="146" t="s">
        <v>304</v>
      </c>
      <c r="C48" s="146" t="s">
        <v>304</v>
      </c>
      <c r="D48" s="146" t="s">
        <v>304</v>
      </c>
      <c r="E48" s="146"/>
      <c r="F48" s="146" t="s">
        <v>304</v>
      </c>
      <c r="G48" s="146" t="s">
        <v>304</v>
      </c>
      <c r="H48" s="146" t="s">
        <v>304</v>
      </c>
      <c r="I48" s="146"/>
      <c r="J48" s="146" t="s">
        <v>304</v>
      </c>
      <c r="K48" s="146" t="s">
        <v>304</v>
      </c>
      <c r="L48" s="146" t="s">
        <v>304</v>
      </c>
      <c r="M48"/>
    </row>
    <row r="49" spans="1:13" ht="12" customHeight="1" x14ac:dyDescent="0.25">
      <c r="A49" s="225" t="s">
        <v>216</v>
      </c>
      <c r="B49" s="226"/>
      <c r="C49" s="226"/>
      <c r="D49" s="226"/>
      <c r="E49" s="226"/>
      <c r="F49" s="226"/>
      <c r="G49" s="226"/>
      <c r="H49" s="147">
        <v>5300</v>
      </c>
      <c r="I49" s="226"/>
      <c r="J49" s="226"/>
      <c r="K49" s="226"/>
      <c r="L49" s="226"/>
      <c r="M49"/>
    </row>
    <row r="50" spans="1:13" ht="12" customHeight="1" x14ac:dyDescent="0.2">
      <c r="A50" s="227"/>
      <c r="B50" s="228"/>
      <c r="C50" s="228"/>
      <c r="D50" s="228"/>
      <c r="E50" s="228"/>
      <c r="F50" s="228"/>
      <c r="G50" s="228"/>
      <c r="H50" s="228"/>
      <c r="I50" s="228"/>
      <c r="J50" s="228"/>
      <c r="K50" s="228"/>
      <c r="L50" s="228"/>
    </row>
    <row r="51" spans="1:13" ht="12" customHeight="1" x14ac:dyDescent="0.2">
      <c r="A51" s="1077" t="s">
        <v>143</v>
      </c>
      <c r="B51" s="1077"/>
      <c r="C51" s="1077"/>
      <c r="D51" s="1077"/>
      <c r="E51" s="1077"/>
      <c r="F51" s="1077"/>
      <c r="G51" s="1077"/>
      <c r="H51" s="1077"/>
      <c r="I51" s="1077"/>
      <c r="J51" s="1077"/>
      <c r="K51" s="1077"/>
      <c r="L51" s="1077"/>
    </row>
    <row r="52" spans="1:13" ht="12" customHeight="1" x14ac:dyDescent="0.2">
      <c r="A52" s="53">
        <v>1981</v>
      </c>
      <c r="B52" s="67">
        <v>48342.190159544371</v>
      </c>
      <c r="C52" s="67">
        <v>28364.721487099396</v>
      </c>
      <c r="D52" s="67">
        <v>76706.91164664377</v>
      </c>
      <c r="E52" s="102"/>
      <c r="F52" s="61">
        <v>10233.000079999998</v>
      </c>
      <c r="G52" s="61">
        <v>3572.0001500000003</v>
      </c>
      <c r="H52" s="61">
        <v>13805.000229999998</v>
      </c>
      <c r="I52" s="102"/>
      <c r="J52" s="330">
        <v>58575.190239544369</v>
      </c>
      <c r="K52" s="330">
        <v>31936.721637099396</v>
      </c>
      <c r="L52" s="330">
        <v>90511.91187664376</v>
      </c>
      <c r="M52" s="123" t="b">
        <f t="shared" ref="M52:M93" si="0">L52=(J52+K52)</f>
        <v>1</v>
      </c>
    </row>
    <row r="53" spans="1:13" ht="12" customHeight="1" x14ac:dyDescent="0.2">
      <c r="A53" s="53">
        <v>1982</v>
      </c>
      <c r="B53" s="67">
        <v>54756.493102458684</v>
      </c>
      <c r="C53" s="67">
        <v>36346.367595529278</v>
      </c>
      <c r="D53" s="67">
        <v>91102.860697987955</v>
      </c>
      <c r="E53" s="102"/>
      <c r="F53" s="61">
        <v>15012.000079999998</v>
      </c>
      <c r="G53" s="61">
        <v>5658.0001500000017</v>
      </c>
      <c r="H53" s="61">
        <v>20670.000229999998</v>
      </c>
      <c r="I53" s="102"/>
      <c r="J53" s="330">
        <v>69768.493182458682</v>
      </c>
      <c r="K53" s="330">
        <v>42004.367745529278</v>
      </c>
      <c r="L53" s="330">
        <v>111772.86092798796</v>
      </c>
      <c r="M53" s="123" t="b">
        <f t="shared" si="0"/>
        <v>1</v>
      </c>
    </row>
    <row r="54" spans="1:13" ht="12" customHeight="1" x14ac:dyDescent="0.2">
      <c r="A54" s="53">
        <v>1983</v>
      </c>
      <c r="B54" s="67">
        <v>33194.880800611572</v>
      </c>
      <c r="C54" s="67">
        <v>22363.576890831973</v>
      </c>
      <c r="D54" s="67">
        <v>55558.457691443538</v>
      </c>
      <c r="E54" s="102"/>
      <c r="F54" s="61">
        <v>19712.000079999998</v>
      </c>
      <c r="G54" s="61">
        <v>7429.0001499999998</v>
      </c>
      <c r="H54" s="61">
        <v>27141.000229999998</v>
      </c>
      <c r="I54" s="102"/>
      <c r="J54" s="330">
        <v>52906.88088061157</v>
      </c>
      <c r="K54" s="330">
        <v>29792.577040831973</v>
      </c>
      <c r="L54" s="330">
        <v>82699.457921443536</v>
      </c>
      <c r="M54" s="123" t="b">
        <f t="shared" si="0"/>
        <v>1</v>
      </c>
    </row>
    <row r="55" spans="1:13" ht="12" customHeight="1" x14ac:dyDescent="0.2">
      <c r="A55" s="53">
        <v>1984</v>
      </c>
      <c r="B55" s="67">
        <v>69889.287800047794</v>
      </c>
      <c r="C55" s="67">
        <v>33743.034838619817</v>
      </c>
      <c r="D55" s="67">
        <v>103632.3226386676</v>
      </c>
      <c r="E55" s="102"/>
      <c r="F55" s="61">
        <v>18785.000079999998</v>
      </c>
      <c r="G55" s="61">
        <v>9565.000149999998</v>
      </c>
      <c r="H55" s="61">
        <v>28350.000229999998</v>
      </c>
      <c r="I55" s="102"/>
      <c r="J55" s="330">
        <v>88674.287880047792</v>
      </c>
      <c r="K55" s="330">
        <v>43308.034988619816</v>
      </c>
      <c r="L55" s="330">
        <v>131982.3228686676</v>
      </c>
      <c r="M55" s="123" t="b">
        <f t="shared" si="0"/>
        <v>1</v>
      </c>
    </row>
    <row r="56" spans="1:13" ht="12" customHeight="1" x14ac:dyDescent="0.2">
      <c r="A56" s="53">
        <v>1985</v>
      </c>
      <c r="B56" s="67">
        <v>64252.480160007166</v>
      </c>
      <c r="C56" s="67">
        <v>47826.69720161536</v>
      </c>
      <c r="D56" s="67">
        <v>112079.17736162251</v>
      </c>
      <c r="E56" s="102"/>
      <c r="F56" s="61">
        <v>16672.000079999998</v>
      </c>
      <c r="G56" s="61">
        <v>6650.0001500000008</v>
      </c>
      <c r="H56" s="61">
        <v>23322.000229999998</v>
      </c>
      <c r="I56" s="102"/>
      <c r="J56" s="330">
        <v>80924.480240007164</v>
      </c>
      <c r="K56" s="330">
        <v>54476.697351615359</v>
      </c>
      <c r="L56" s="330">
        <v>135401.17759162252</v>
      </c>
      <c r="M56" s="123" t="b">
        <f t="shared" si="0"/>
        <v>1</v>
      </c>
    </row>
    <row r="57" spans="1:13" ht="12" customHeight="1" x14ac:dyDescent="0.2">
      <c r="A57" s="53">
        <v>1986</v>
      </c>
      <c r="B57" s="67">
        <v>50227.636881771723</v>
      </c>
      <c r="C57" s="67">
        <v>43034.961930575308</v>
      </c>
      <c r="D57" s="67">
        <v>93262.598812347016</v>
      </c>
      <c r="E57" s="102"/>
      <c r="F57" s="61">
        <v>10672.000079999998</v>
      </c>
      <c r="G57" s="61">
        <v>5331.0001500000017</v>
      </c>
      <c r="H57" s="61">
        <v>16003.00023</v>
      </c>
      <c r="I57" s="102"/>
      <c r="J57" s="330">
        <v>60899.636961771721</v>
      </c>
      <c r="K57" s="330">
        <v>48365.962080575307</v>
      </c>
      <c r="L57" s="330">
        <v>109265.59904234702</v>
      </c>
      <c r="M57" s="123" t="b">
        <f t="shared" si="0"/>
        <v>1</v>
      </c>
    </row>
    <row r="58" spans="1:13" ht="12" customHeight="1" x14ac:dyDescent="0.2">
      <c r="A58" s="53">
        <v>1987</v>
      </c>
      <c r="B58" s="67">
        <v>31429.546065181537</v>
      </c>
      <c r="C58" s="67">
        <v>23295.436257890611</v>
      </c>
      <c r="D58" s="67">
        <v>54724.982323072145</v>
      </c>
      <c r="E58" s="102"/>
      <c r="F58" s="61">
        <v>5830.0000799999998</v>
      </c>
      <c r="G58" s="61">
        <v>2720.0001499999998</v>
      </c>
      <c r="H58" s="61">
        <v>8550.0002299999996</v>
      </c>
      <c r="I58" s="102"/>
      <c r="J58" s="330">
        <v>37259.546145181535</v>
      </c>
      <c r="K58" s="330">
        <v>26015.436407890611</v>
      </c>
      <c r="L58" s="330">
        <v>63274.982553072143</v>
      </c>
      <c r="M58" s="123" t="b">
        <f t="shared" si="0"/>
        <v>1</v>
      </c>
    </row>
    <row r="59" spans="1:13" ht="12" customHeight="1" x14ac:dyDescent="0.2">
      <c r="A59" s="53">
        <v>1988</v>
      </c>
      <c r="B59" s="67">
        <v>19413.912523523475</v>
      </c>
      <c r="C59" s="67">
        <v>19615.841461951815</v>
      </c>
      <c r="D59" s="67">
        <v>39029.75398547529</v>
      </c>
      <c r="E59" s="102"/>
      <c r="F59" s="61">
        <v>5234.0000799999998</v>
      </c>
      <c r="G59" s="61">
        <v>2740.0001499999998</v>
      </c>
      <c r="H59" s="61">
        <v>7974.0002299999996</v>
      </c>
      <c r="I59" s="102"/>
      <c r="J59" s="330">
        <v>24647.912603523473</v>
      </c>
      <c r="K59" s="330">
        <v>22355.841611951815</v>
      </c>
      <c r="L59" s="330">
        <v>47003.754215475288</v>
      </c>
      <c r="M59" s="123" t="b">
        <f t="shared" si="0"/>
        <v>1</v>
      </c>
    </row>
    <row r="60" spans="1:13" ht="12" customHeight="1" x14ac:dyDescent="0.2">
      <c r="A60" s="53">
        <v>1989</v>
      </c>
      <c r="B60" s="67">
        <v>43787.471256359873</v>
      </c>
      <c r="C60" s="67">
        <v>8944.7438868973695</v>
      </c>
      <c r="D60" s="67">
        <v>52732.215143257235</v>
      </c>
      <c r="E60" s="102"/>
      <c r="F60" s="61">
        <v>18036.000079999998</v>
      </c>
      <c r="G60" s="61">
        <v>1864.0001499999998</v>
      </c>
      <c r="H60" s="61">
        <v>19900.000229999998</v>
      </c>
      <c r="I60" s="102"/>
      <c r="J60" s="330">
        <v>61823.471336359871</v>
      </c>
      <c r="K60" s="330">
        <v>10808.744036897369</v>
      </c>
      <c r="L60" s="330">
        <v>72632.215373257233</v>
      </c>
      <c r="M60" s="123" t="b">
        <f t="shared" si="0"/>
        <v>1</v>
      </c>
    </row>
    <row r="61" spans="1:13" ht="12" customHeight="1" x14ac:dyDescent="0.2">
      <c r="A61" s="53">
        <v>1990</v>
      </c>
      <c r="B61" s="67">
        <v>45497.101158527497</v>
      </c>
      <c r="C61" s="67">
        <v>36462.582043117683</v>
      </c>
      <c r="D61" s="67">
        <v>81959.683201645181</v>
      </c>
      <c r="E61" s="102"/>
      <c r="F61" s="61">
        <v>13871.000079999998</v>
      </c>
      <c r="G61" s="61">
        <v>7908.0001500000008</v>
      </c>
      <c r="H61" s="61">
        <v>21779.000229999998</v>
      </c>
      <c r="I61" s="102"/>
      <c r="J61" s="330">
        <v>59368.101238527495</v>
      </c>
      <c r="K61" s="330">
        <v>44370.582193117683</v>
      </c>
      <c r="L61" s="330">
        <v>103738.68343164519</v>
      </c>
      <c r="M61" s="123" t="b">
        <f t="shared" si="0"/>
        <v>1</v>
      </c>
    </row>
    <row r="62" spans="1:13" ht="12" customHeight="1" x14ac:dyDescent="0.2">
      <c r="A62" s="53">
        <v>1991</v>
      </c>
      <c r="B62" s="67">
        <v>26261.143057689551</v>
      </c>
      <c r="C62" s="67">
        <v>4090.4811238345692</v>
      </c>
      <c r="D62" s="67">
        <v>30351.624181524123</v>
      </c>
      <c r="E62" s="102"/>
      <c r="F62" s="61">
        <v>9436.000079999998</v>
      </c>
      <c r="G62" s="61">
        <v>972.00014999999985</v>
      </c>
      <c r="H62" s="61">
        <v>10408.000229999998</v>
      </c>
      <c r="I62" s="102"/>
      <c r="J62" s="330">
        <v>35697.143137689549</v>
      </c>
      <c r="K62" s="330">
        <v>5062.481273834569</v>
      </c>
      <c r="L62" s="330">
        <v>40759.624411524121</v>
      </c>
      <c r="M62" s="123" t="b">
        <f t="shared" si="0"/>
        <v>1</v>
      </c>
    </row>
    <row r="63" spans="1:13" ht="12" customHeight="1" x14ac:dyDescent="0.2">
      <c r="A63" s="53">
        <v>1992</v>
      </c>
      <c r="B63" s="67">
        <v>15329.139872169977</v>
      </c>
      <c r="C63" s="67">
        <v>2253.2959419771823</v>
      </c>
      <c r="D63" s="67">
        <v>17582.43581414716</v>
      </c>
      <c r="E63" s="102"/>
      <c r="F63" s="61">
        <v>8208.000079999998</v>
      </c>
      <c r="G63" s="61">
        <v>867.00014999999985</v>
      </c>
      <c r="H63" s="61">
        <v>9075.0002299999978</v>
      </c>
      <c r="I63" s="102"/>
      <c r="J63" s="330">
        <v>23537.139952169975</v>
      </c>
      <c r="K63" s="330">
        <v>3120.2960919771822</v>
      </c>
      <c r="L63" s="330">
        <v>26657.436044147158</v>
      </c>
      <c r="M63" s="123" t="b">
        <f t="shared" si="0"/>
        <v>1</v>
      </c>
    </row>
    <row r="64" spans="1:13" ht="12" customHeight="1" x14ac:dyDescent="0.2">
      <c r="A64" s="53">
        <v>1993</v>
      </c>
      <c r="B64" s="67">
        <v>17622.788630701256</v>
      </c>
      <c r="C64" s="67">
        <v>2393.9224051636324</v>
      </c>
      <c r="D64" s="67">
        <v>20016.711035864886</v>
      </c>
      <c r="E64" s="102"/>
      <c r="F64" s="61">
        <v>11339.000079999998</v>
      </c>
      <c r="G64" s="61">
        <v>1469.0001499999998</v>
      </c>
      <c r="H64" s="61">
        <v>12808.000229999998</v>
      </c>
      <c r="I64" s="102"/>
      <c r="J64" s="330">
        <v>28961.788710701254</v>
      </c>
      <c r="K64" s="330">
        <v>3862.9225551636323</v>
      </c>
      <c r="L64" s="330">
        <v>32824.711265864884</v>
      </c>
      <c r="M64" s="123" t="b">
        <f t="shared" si="0"/>
        <v>1</v>
      </c>
    </row>
    <row r="65" spans="1:13" ht="12" customHeight="1" x14ac:dyDescent="0.2">
      <c r="A65" s="53">
        <v>1994</v>
      </c>
      <c r="B65" s="67">
        <v>17416.039607573028</v>
      </c>
      <c r="C65" s="67">
        <v>3417.8699249156925</v>
      </c>
      <c r="D65" s="67">
        <v>20833.90953248872</v>
      </c>
      <c r="E65" s="102"/>
      <c r="F65" s="61">
        <v>6223.0000800000007</v>
      </c>
      <c r="G65" s="61">
        <v>1118.0001499999998</v>
      </c>
      <c r="H65" s="61">
        <v>7341.0002300000006</v>
      </c>
      <c r="I65" s="102"/>
      <c r="J65" s="330">
        <v>23639.039687573029</v>
      </c>
      <c r="K65" s="330">
        <v>4535.8700749156924</v>
      </c>
      <c r="L65" s="330">
        <v>28174.909762488722</v>
      </c>
      <c r="M65" s="123" t="b">
        <f t="shared" si="0"/>
        <v>1</v>
      </c>
    </row>
    <row r="66" spans="1:13" ht="12" customHeight="1" x14ac:dyDescent="0.2">
      <c r="A66" s="53">
        <v>1995</v>
      </c>
      <c r="B66" s="67">
        <v>12312.058717135993</v>
      </c>
      <c r="C66" s="67">
        <v>1534.342676248159</v>
      </c>
      <c r="D66" s="67">
        <v>13846.401393384151</v>
      </c>
      <c r="E66" s="102"/>
      <c r="F66" s="61">
        <v>8023.0000799999998</v>
      </c>
      <c r="G66" s="61">
        <v>777.00014999999985</v>
      </c>
      <c r="H66" s="61">
        <v>8800.0002299999996</v>
      </c>
      <c r="I66" s="102"/>
      <c r="J66" s="330">
        <v>20335.058797135993</v>
      </c>
      <c r="K66" s="330">
        <v>2311.3428262481589</v>
      </c>
      <c r="L66" s="330">
        <v>22646.40162338415</v>
      </c>
      <c r="M66" s="123" t="b">
        <f t="shared" si="0"/>
        <v>1</v>
      </c>
    </row>
    <row r="67" spans="1:13" ht="12" customHeight="1" x14ac:dyDescent="0.2">
      <c r="A67" s="53">
        <v>1996</v>
      </c>
      <c r="B67" s="67">
        <v>18675.889661814468</v>
      </c>
      <c r="C67" s="67">
        <v>735.9669048550378</v>
      </c>
      <c r="D67" s="67">
        <v>19411.856566669507</v>
      </c>
      <c r="E67" s="102"/>
      <c r="F67" s="61">
        <v>9027.000079999998</v>
      </c>
      <c r="G67" s="61">
        <v>463.00014999999996</v>
      </c>
      <c r="H67" s="61">
        <v>9490.0002299999978</v>
      </c>
      <c r="I67" s="102"/>
      <c r="J67" s="330">
        <v>27702.889741814466</v>
      </c>
      <c r="K67" s="330">
        <v>1198.9670548550378</v>
      </c>
      <c r="L67" s="330">
        <v>28901.856796669505</v>
      </c>
      <c r="M67" s="123" t="b">
        <f t="shared" si="0"/>
        <v>1</v>
      </c>
    </row>
    <row r="68" spans="1:13" ht="12" customHeight="1" x14ac:dyDescent="0.2">
      <c r="A68" s="53">
        <v>1997</v>
      </c>
      <c r="B68" s="67">
        <v>18215.844986506301</v>
      </c>
      <c r="C68" s="67">
        <v>3743.931794519835</v>
      </c>
      <c r="D68" s="67">
        <v>21959.776781026136</v>
      </c>
      <c r="E68" s="102"/>
      <c r="F68" s="61">
        <v>15776.000079999998</v>
      </c>
      <c r="G68" s="61">
        <v>3985.0001500000003</v>
      </c>
      <c r="H68" s="61">
        <v>19761.000229999998</v>
      </c>
      <c r="I68" s="102"/>
      <c r="J68" s="330">
        <v>33991.845066506299</v>
      </c>
      <c r="K68" s="330">
        <v>7728.9319445198353</v>
      </c>
      <c r="L68" s="330">
        <v>41720.777011026134</v>
      </c>
      <c r="M68" s="123" t="b">
        <f t="shared" si="0"/>
        <v>1</v>
      </c>
    </row>
    <row r="69" spans="1:13" ht="12" customHeight="1" x14ac:dyDescent="0.2">
      <c r="A69" s="53">
        <v>1998</v>
      </c>
      <c r="B69" s="67">
        <v>11953.973315746736</v>
      </c>
      <c r="C69" s="67">
        <v>9353.9119860236333</v>
      </c>
      <c r="D69" s="67">
        <v>21307.885301770373</v>
      </c>
      <c r="E69" s="102"/>
      <c r="F69" s="61">
        <v>7706.0000799999998</v>
      </c>
      <c r="G69" s="61">
        <v>6568.0001499999998</v>
      </c>
      <c r="H69" s="61">
        <v>14274.00023</v>
      </c>
      <c r="I69" s="102"/>
      <c r="J69" s="330">
        <v>19659.973395746736</v>
      </c>
      <c r="K69" s="330">
        <v>15921.912136023633</v>
      </c>
      <c r="L69" s="330">
        <v>35581.885531770371</v>
      </c>
      <c r="M69" s="123" t="b">
        <f t="shared" si="0"/>
        <v>1</v>
      </c>
    </row>
    <row r="70" spans="1:13" ht="12" customHeight="1" x14ac:dyDescent="0.2">
      <c r="A70" s="53">
        <v>1999</v>
      </c>
      <c r="B70" s="67">
        <v>23851.076570944129</v>
      </c>
      <c r="C70" s="67">
        <v>8718.0701328960095</v>
      </c>
      <c r="D70" s="67">
        <v>32569.146703840135</v>
      </c>
      <c r="E70" s="102"/>
      <c r="F70" s="61">
        <v>5272.0000800000007</v>
      </c>
      <c r="G70" s="61">
        <v>3042.0001500000003</v>
      </c>
      <c r="H70" s="61">
        <v>8314.0002300000015</v>
      </c>
      <c r="I70" s="102"/>
      <c r="J70" s="330">
        <v>29123.076650944131</v>
      </c>
      <c r="K70" s="330">
        <v>11760.070282896009</v>
      </c>
      <c r="L70" s="330">
        <v>40883.146933840137</v>
      </c>
      <c r="M70" s="123" t="b">
        <f t="shared" si="0"/>
        <v>1</v>
      </c>
    </row>
    <row r="71" spans="1:13" ht="12" customHeight="1" x14ac:dyDescent="0.2">
      <c r="A71" s="53">
        <v>2000</v>
      </c>
      <c r="B71" s="67">
        <v>25761.892302156066</v>
      </c>
      <c r="C71" s="67">
        <v>3823.7762932702999</v>
      </c>
      <c r="D71" s="67">
        <v>29585.668595426363</v>
      </c>
      <c r="E71" s="102"/>
      <c r="F71" s="61">
        <v>3533.0000800000003</v>
      </c>
      <c r="G71" s="61">
        <v>725.00014999999996</v>
      </c>
      <c r="H71" s="61">
        <v>4258.0002300000006</v>
      </c>
      <c r="I71" s="102"/>
      <c r="J71" s="330">
        <v>29294.892382156067</v>
      </c>
      <c r="K71" s="330">
        <v>4548.7764432702998</v>
      </c>
      <c r="L71" s="330">
        <v>33843.668825426364</v>
      </c>
      <c r="M71" s="123" t="b">
        <f t="shared" si="0"/>
        <v>1</v>
      </c>
    </row>
    <row r="72" spans="1:13" ht="12" customHeight="1" x14ac:dyDescent="0.2">
      <c r="A72" s="90">
        <v>2001</v>
      </c>
      <c r="B72" s="67">
        <v>20175.034497365166</v>
      </c>
      <c r="C72" s="67">
        <v>29271.506468299733</v>
      </c>
      <c r="D72" s="67">
        <v>49446.540965664906</v>
      </c>
      <c r="E72" s="102"/>
      <c r="F72" s="61">
        <v>6306.0000799999998</v>
      </c>
      <c r="G72" s="61">
        <v>10776.000149999998</v>
      </c>
      <c r="H72" s="61">
        <v>17082.000229999998</v>
      </c>
      <c r="I72" s="102"/>
      <c r="J72" s="330">
        <v>26481.034577365168</v>
      </c>
      <c r="K72" s="330">
        <v>40047.506618299733</v>
      </c>
      <c r="L72" s="330">
        <v>66528.541195664904</v>
      </c>
      <c r="M72" s="123" t="b">
        <f t="shared" si="0"/>
        <v>1</v>
      </c>
    </row>
    <row r="73" spans="1:13" ht="12" customHeight="1" x14ac:dyDescent="0.2">
      <c r="A73" s="90">
        <v>2002</v>
      </c>
      <c r="B73" s="67">
        <v>10382.858175228948</v>
      </c>
      <c r="C73" s="67">
        <v>28341.898938721155</v>
      </c>
      <c r="D73" s="67">
        <v>38724.757113950109</v>
      </c>
      <c r="E73" s="102"/>
      <c r="F73" s="61">
        <v>4325.0000800000016</v>
      </c>
      <c r="G73" s="61">
        <v>13433.000149999998</v>
      </c>
      <c r="H73" s="61">
        <v>17758.000229999998</v>
      </c>
      <c r="I73" s="102"/>
      <c r="J73" s="330">
        <v>14707.85825522895</v>
      </c>
      <c r="K73" s="330">
        <v>41774.899088721155</v>
      </c>
      <c r="L73" s="330">
        <v>56482.757343950107</v>
      </c>
      <c r="M73" s="123" t="b">
        <f t="shared" si="0"/>
        <v>1</v>
      </c>
    </row>
    <row r="74" spans="1:13" ht="12" customHeight="1" x14ac:dyDescent="0.2">
      <c r="A74" s="90">
        <v>2003</v>
      </c>
      <c r="B74" s="67">
        <v>6543.9888473991577</v>
      </c>
      <c r="C74" s="67">
        <v>12114.586015910838</v>
      </c>
      <c r="D74" s="67">
        <v>18658.574863309994</v>
      </c>
      <c r="E74" s="102"/>
      <c r="F74" s="61">
        <v>3356.0000800000003</v>
      </c>
      <c r="G74" s="61">
        <v>7910.0001500000008</v>
      </c>
      <c r="H74" s="61">
        <v>11266.000230000001</v>
      </c>
      <c r="I74" s="102"/>
      <c r="J74" s="330">
        <v>9899.9889273991575</v>
      </c>
      <c r="K74" s="330">
        <v>20024.586165910838</v>
      </c>
      <c r="L74" s="330">
        <v>29924.575093309995</v>
      </c>
      <c r="M74" s="123" t="b">
        <f t="shared" si="0"/>
        <v>1</v>
      </c>
    </row>
    <row r="75" spans="1:13" ht="12" customHeight="1" x14ac:dyDescent="0.2">
      <c r="A75" s="90">
        <v>2004</v>
      </c>
      <c r="B75" s="67">
        <v>5439.7591876153274</v>
      </c>
      <c r="C75" s="67">
        <v>5199.3071214147458</v>
      </c>
      <c r="D75" s="67">
        <v>10639.06630903007</v>
      </c>
      <c r="E75" s="102"/>
      <c r="F75" s="61">
        <v>3097.0000800000003</v>
      </c>
      <c r="G75" s="61">
        <v>3370.0001500000003</v>
      </c>
      <c r="H75" s="61">
        <v>6467.0002300000006</v>
      </c>
      <c r="I75" s="102"/>
      <c r="J75" s="330">
        <v>8536.7592676153272</v>
      </c>
      <c r="K75" s="330">
        <v>8569.3072714147456</v>
      </c>
      <c r="L75" s="330">
        <v>17106.066539030071</v>
      </c>
      <c r="M75" s="123" t="b">
        <f t="shared" si="0"/>
        <v>1</v>
      </c>
    </row>
    <row r="76" spans="1:13" ht="12" customHeight="1" x14ac:dyDescent="0.2">
      <c r="A76" s="90">
        <v>2005</v>
      </c>
      <c r="B76" s="67">
        <v>8442.76378367898</v>
      </c>
      <c r="C76" s="67">
        <v>4062.2853850576903</v>
      </c>
      <c r="D76" s="67">
        <v>12505.049168736672</v>
      </c>
      <c r="E76" s="102"/>
      <c r="F76" s="61">
        <v>2461.0000800000003</v>
      </c>
      <c r="G76" s="61">
        <v>1655.0001499999998</v>
      </c>
      <c r="H76" s="61">
        <v>4116.0002299999996</v>
      </c>
      <c r="I76" s="102"/>
      <c r="J76" s="330">
        <v>10903.76386367898</v>
      </c>
      <c r="K76" s="330">
        <v>5717.2855350576901</v>
      </c>
      <c r="L76" s="330">
        <v>16621.049398736672</v>
      </c>
      <c r="M76" s="123" t="b">
        <f t="shared" si="0"/>
        <v>1</v>
      </c>
    </row>
    <row r="77" spans="1:13" ht="12" customHeight="1" x14ac:dyDescent="0.2">
      <c r="A77" s="90">
        <v>2006</v>
      </c>
      <c r="B77" s="67">
        <v>14045.604101488925</v>
      </c>
      <c r="C77" s="67">
        <v>11337.5002101998</v>
      </c>
      <c r="D77" s="67">
        <v>25383.104311688723</v>
      </c>
      <c r="E77" s="102"/>
      <c r="F77" s="61">
        <v>3856.0000800000003</v>
      </c>
      <c r="G77" s="61">
        <v>2706.0001500000003</v>
      </c>
      <c r="H77" s="61">
        <v>6562.0002300000006</v>
      </c>
      <c r="I77" s="102"/>
      <c r="J77" s="330">
        <v>17901.604181488925</v>
      </c>
      <c r="K77" s="330">
        <v>14043.5003601998</v>
      </c>
      <c r="L77" s="330">
        <v>31945.104541688725</v>
      </c>
      <c r="M77" s="123" t="b">
        <f t="shared" si="0"/>
        <v>1</v>
      </c>
    </row>
    <row r="78" spans="1:13" ht="12" customHeight="1" x14ac:dyDescent="0.2">
      <c r="A78" s="90">
        <v>2007</v>
      </c>
      <c r="B78" s="67">
        <v>8463.4165380246377</v>
      </c>
      <c r="C78" s="67">
        <v>9084.789199407478</v>
      </c>
      <c r="D78" s="67">
        <v>17548.205737432119</v>
      </c>
      <c r="E78" s="102"/>
      <c r="F78" s="61">
        <v>4452.0000800000007</v>
      </c>
      <c r="G78" s="61">
        <v>4554.0001500000008</v>
      </c>
      <c r="H78" s="61">
        <v>9006.0002300000015</v>
      </c>
      <c r="I78" s="102"/>
      <c r="J78" s="330">
        <v>12915.416618024639</v>
      </c>
      <c r="K78" s="330">
        <v>13638.78934940748</v>
      </c>
      <c r="L78" s="330">
        <v>26554.205967432121</v>
      </c>
      <c r="M78" s="123" t="b">
        <f t="shared" si="0"/>
        <v>1</v>
      </c>
    </row>
    <row r="79" spans="1:13" ht="12" customHeight="1" x14ac:dyDescent="0.2">
      <c r="A79" s="53">
        <v>2008</v>
      </c>
      <c r="B79" s="67">
        <v>11449.826309344924</v>
      </c>
      <c r="C79" s="67">
        <v>7891.7064205840579</v>
      </c>
      <c r="D79" s="67">
        <v>19341.532729928982</v>
      </c>
      <c r="E79" s="102"/>
      <c r="F79" s="61">
        <v>6270.0000800000007</v>
      </c>
      <c r="G79" s="61">
        <v>3516.0001500000003</v>
      </c>
      <c r="H79" s="61">
        <v>9786.0002300000015</v>
      </c>
      <c r="I79" s="102"/>
      <c r="J79" s="330">
        <v>17719.826389344926</v>
      </c>
      <c r="K79" s="330">
        <v>11407.706570584058</v>
      </c>
      <c r="L79" s="330">
        <v>29127.532959928983</v>
      </c>
      <c r="M79" s="123" t="b">
        <f t="shared" si="0"/>
        <v>1</v>
      </c>
    </row>
    <row r="80" spans="1:13" ht="12" customHeight="1" x14ac:dyDescent="0.2">
      <c r="A80" s="53">
        <v>2009</v>
      </c>
      <c r="B80" s="67">
        <v>4106.8984707817672</v>
      </c>
      <c r="C80" s="67">
        <v>7243.7721675007551</v>
      </c>
      <c r="D80" s="67">
        <v>11350.670638282521</v>
      </c>
      <c r="E80" s="102"/>
      <c r="F80" s="61">
        <v>3494.0000800000003</v>
      </c>
      <c r="G80" s="61">
        <v>6069.0001500000008</v>
      </c>
      <c r="H80" s="61">
        <v>9563.0002300000015</v>
      </c>
      <c r="I80" s="102"/>
      <c r="J80" s="330">
        <v>7600.8985507817679</v>
      </c>
      <c r="K80" s="330">
        <v>13312.772317500756</v>
      </c>
      <c r="L80" s="330">
        <v>20913.670868282523</v>
      </c>
      <c r="M80" s="123" t="b">
        <f t="shared" si="0"/>
        <v>1</v>
      </c>
    </row>
    <row r="81" spans="1:13" ht="12" customHeight="1" x14ac:dyDescent="0.2">
      <c r="A81" s="53">
        <v>2010</v>
      </c>
      <c r="B81" s="67">
        <v>16918.387670562748</v>
      </c>
      <c r="C81" s="67">
        <v>2162.5585344850238</v>
      </c>
      <c r="D81" s="67">
        <v>19080.94620504777</v>
      </c>
      <c r="E81" s="102"/>
      <c r="F81" s="61">
        <v>15892.000079999998</v>
      </c>
      <c r="G81" s="61">
        <v>1296.440626190476</v>
      </c>
      <c r="H81" s="61">
        <v>17188.440706190475</v>
      </c>
      <c r="I81" s="102"/>
      <c r="J81" s="330">
        <v>32810.387750562746</v>
      </c>
      <c r="K81" s="330">
        <v>3458.9991606754998</v>
      </c>
      <c r="L81" s="330">
        <v>36269.386911238245</v>
      </c>
      <c r="M81" s="123" t="b">
        <f t="shared" si="0"/>
        <v>1</v>
      </c>
    </row>
    <row r="82" spans="1:13" ht="12" customHeight="1" x14ac:dyDescent="0.2">
      <c r="A82" s="53">
        <v>2011</v>
      </c>
      <c r="B82" s="67">
        <v>20458.057021284276</v>
      </c>
      <c r="C82" s="67">
        <v>3914.5872164876932</v>
      </c>
      <c r="D82" s="67">
        <v>24372.644237771972</v>
      </c>
      <c r="E82" s="102"/>
      <c r="F82" s="61">
        <v>8495.000079999998</v>
      </c>
      <c r="G82" s="61">
        <v>668.59538809523792</v>
      </c>
      <c r="H82" s="61">
        <v>9163.5954680952364</v>
      </c>
      <c r="I82" s="102"/>
      <c r="J82" s="330">
        <v>28953.057101284274</v>
      </c>
      <c r="K82" s="330">
        <v>4583.1826045829312</v>
      </c>
      <c r="L82" s="330">
        <v>33536.239705867207</v>
      </c>
      <c r="M82" s="123" t="b">
        <f t="shared" si="0"/>
        <v>1</v>
      </c>
    </row>
    <row r="83" spans="1:13" ht="12" customHeight="1" x14ac:dyDescent="0.2">
      <c r="A83" s="53">
        <v>2012</v>
      </c>
      <c r="B83" s="67">
        <v>20306.109531943646</v>
      </c>
      <c r="C83" s="67">
        <v>5844.9326576629192</v>
      </c>
      <c r="D83" s="67">
        <v>26151.042189606564</v>
      </c>
      <c r="E83" s="67"/>
      <c r="F83" s="67">
        <v>6635.0000800000007</v>
      </c>
      <c r="G83" s="67">
        <v>940.75014999999985</v>
      </c>
      <c r="H83" s="67">
        <v>7575.7502300000006</v>
      </c>
      <c r="I83" s="67"/>
      <c r="J83" s="67">
        <v>26941.109611943648</v>
      </c>
      <c r="K83" s="67">
        <v>6785.682807662919</v>
      </c>
      <c r="L83" s="67">
        <v>33726.792419606565</v>
      </c>
      <c r="M83" s="123" t="b">
        <f t="shared" si="0"/>
        <v>1</v>
      </c>
    </row>
    <row r="84" spans="1:13" ht="12" customHeight="1" x14ac:dyDescent="0.2">
      <c r="A84" s="53">
        <v>2013</v>
      </c>
      <c r="B84" s="67">
        <v>19169.997002696822</v>
      </c>
      <c r="C84" s="67">
        <v>4391.1657838537412</v>
      </c>
      <c r="D84" s="67">
        <v>23561.162786550565</v>
      </c>
      <c r="E84" s="67"/>
      <c r="F84" s="67">
        <v>8720.000079999998</v>
      </c>
      <c r="G84" s="67">
        <v>620.61919761904755</v>
      </c>
      <c r="H84" s="67">
        <v>9340.6192776190455</v>
      </c>
      <c r="I84" s="67"/>
      <c r="J84" s="67">
        <v>27889.99708269682</v>
      </c>
      <c r="K84" s="67">
        <v>5011.7849814727888</v>
      </c>
      <c r="L84" s="67">
        <v>32901.782064169609</v>
      </c>
      <c r="M84" s="123" t="b">
        <f t="shared" si="0"/>
        <v>1</v>
      </c>
    </row>
    <row r="85" spans="1:13" ht="12" customHeight="1" x14ac:dyDescent="0.2">
      <c r="A85" s="53">
        <v>2014</v>
      </c>
      <c r="B85" s="67">
        <v>10916.743942779081</v>
      </c>
      <c r="C85" s="67">
        <v>1547.7605569326236</v>
      </c>
      <c r="D85" s="67">
        <v>12464.504499711706</v>
      </c>
      <c r="E85" s="67"/>
      <c r="F85" s="67">
        <v>12437.000079999998</v>
      </c>
      <c r="G85" s="67">
        <v>773.15019960317454</v>
      </c>
      <c r="H85" s="67">
        <v>13210.150279603173</v>
      </c>
      <c r="I85" s="67"/>
      <c r="J85" s="67">
        <v>23353.744022779079</v>
      </c>
      <c r="K85" s="67">
        <v>2320.9107565357981</v>
      </c>
      <c r="L85" s="67">
        <v>25674.654779314878</v>
      </c>
      <c r="M85" s="123" t="b">
        <f t="shared" si="0"/>
        <v>1</v>
      </c>
    </row>
    <row r="86" spans="1:13" ht="12" customHeight="1" x14ac:dyDescent="0.2">
      <c r="A86" s="53">
        <v>2015</v>
      </c>
      <c r="B86" s="67">
        <v>8336.2434200000826</v>
      </c>
      <c r="C86" s="67">
        <v>3695.2678191345485</v>
      </c>
      <c r="D86" s="67">
        <v>12031.51123913463</v>
      </c>
      <c r="E86" s="67"/>
      <c r="F86" s="67">
        <v>6162.0000800000007</v>
      </c>
      <c r="G86" s="67">
        <v>592.25014999999985</v>
      </c>
      <c r="H86" s="67">
        <v>6754.2502300000006</v>
      </c>
      <c r="I86" s="67"/>
      <c r="J86" s="67">
        <v>14498.243500000084</v>
      </c>
      <c r="K86" s="67">
        <v>4287.5179691345484</v>
      </c>
      <c r="L86" s="67">
        <v>18785.761469134632</v>
      </c>
      <c r="M86" s="123" t="b">
        <f t="shared" si="0"/>
        <v>1</v>
      </c>
    </row>
    <row r="87" spans="1:13" ht="12" customHeight="1" x14ac:dyDescent="0.2">
      <c r="A87" s="53">
        <v>2016</v>
      </c>
      <c r="B87" s="67">
        <v>8380.5320399690463</v>
      </c>
      <c r="C87" s="67">
        <v>2528.6618907440297</v>
      </c>
      <c r="D87" s="67">
        <v>10909.193930713078</v>
      </c>
      <c r="E87" s="67"/>
      <c r="F87" s="67">
        <v>4666.0000800000007</v>
      </c>
      <c r="G87" s="67">
        <v>336.00014999999996</v>
      </c>
      <c r="H87" s="67">
        <v>5002.0002300000006</v>
      </c>
      <c r="I87" s="67"/>
      <c r="J87" s="67">
        <v>13046.532119969048</v>
      </c>
      <c r="K87" s="67">
        <v>2864.6620407440296</v>
      </c>
      <c r="L87" s="67">
        <v>15911.194160713078</v>
      </c>
      <c r="M87" s="123" t="b">
        <f t="shared" si="0"/>
        <v>1</v>
      </c>
    </row>
    <row r="88" spans="1:13" ht="12" customHeight="1" x14ac:dyDescent="0.2">
      <c r="A88" s="53">
        <v>2017</v>
      </c>
      <c r="B88" s="67">
        <v>12735.035986489038</v>
      </c>
      <c r="C88" s="67">
        <v>7014.492076429533</v>
      </c>
      <c r="D88" s="67">
        <v>19749.528062918569</v>
      </c>
      <c r="E88" s="67"/>
      <c r="F88" s="67">
        <v>5389.0000800000007</v>
      </c>
      <c r="G88" s="67">
        <v>520.00014999999985</v>
      </c>
      <c r="H88" s="67">
        <v>5909.0002300000006</v>
      </c>
      <c r="I88" s="67"/>
      <c r="J88" s="67">
        <v>18124.03606648904</v>
      </c>
      <c r="K88" s="67">
        <v>7534.4922264295328</v>
      </c>
      <c r="L88" s="67">
        <v>25658.528292918571</v>
      </c>
      <c r="M88" s="123" t="b">
        <f t="shared" si="0"/>
        <v>1</v>
      </c>
    </row>
    <row r="89" spans="1:13" ht="12" customHeight="1" x14ac:dyDescent="0.2">
      <c r="A89" s="53">
        <v>2018</v>
      </c>
      <c r="B89" s="67">
        <v>8253.4392590694079</v>
      </c>
      <c r="C89" s="67">
        <v>2201.6525029120808</v>
      </c>
      <c r="D89" s="67">
        <v>10455.09176198149</v>
      </c>
      <c r="E89" s="67"/>
      <c r="F89" s="67">
        <v>8306.000079999998</v>
      </c>
      <c r="G89" s="67">
        <v>713.00014999999985</v>
      </c>
      <c r="H89" s="67">
        <v>9019.0002299999978</v>
      </c>
      <c r="I89" s="67"/>
      <c r="J89" s="67">
        <v>16559.439339069406</v>
      </c>
      <c r="K89" s="67">
        <v>2914.6526529120806</v>
      </c>
      <c r="L89" s="67">
        <v>19474.091991981488</v>
      </c>
      <c r="M89" s="123" t="b">
        <f t="shared" si="0"/>
        <v>1</v>
      </c>
    </row>
    <row r="90" spans="1:13" ht="12" customHeight="1" x14ac:dyDescent="0.2">
      <c r="A90" s="333">
        <v>2019</v>
      </c>
      <c r="B90" s="67">
        <v>4772.3111560669922</v>
      </c>
      <c r="C90" s="67">
        <v>1731.8898071250478</v>
      </c>
      <c r="D90" s="67">
        <v>6504.20096319204</v>
      </c>
      <c r="E90" s="67"/>
      <c r="F90" s="67">
        <v>7470.0000800000007</v>
      </c>
      <c r="G90" s="67">
        <v>293.00014999999996</v>
      </c>
      <c r="H90" s="67">
        <v>7763.0002300000006</v>
      </c>
      <c r="I90" s="67"/>
      <c r="J90" s="67">
        <v>12242.311236066993</v>
      </c>
      <c r="K90" s="67">
        <v>2024.8899571250477</v>
      </c>
      <c r="L90" s="67">
        <v>14267.201193192041</v>
      </c>
      <c r="M90" s="123" t="b">
        <f t="shared" si="0"/>
        <v>1</v>
      </c>
    </row>
    <row r="91" spans="1:13" ht="12" customHeight="1" x14ac:dyDescent="0.2">
      <c r="A91" s="333">
        <v>2020</v>
      </c>
      <c r="B91" s="67">
        <v>5141.0899105902708</v>
      </c>
      <c r="C91" s="67">
        <v>1877.3730677477824</v>
      </c>
      <c r="D91" s="67">
        <v>7018.4629783380524</v>
      </c>
      <c r="E91" s="67"/>
      <c r="F91" s="67">
        <v>6115.0000800000007</v>
      </c>
      <c r="G91" s="67">
        <v>1560.0001499999998</v>
      </c>
      <c r="H91" s="67">
        <v>7675.0002300000006</v>
      </c>
      <c r="I91" s="67"/>
      <c r="J91" s="67">
        <v>11256.089990590272</v>
      </c>
      <c r="K91" s="67">
        <v>3437.3732177477823</v>
      </c>
      <c r="L91" s="67">
        <v>14693.463208338053</v>
      </c>
      <c r="M91" s="123" t="b">
        <f t="shared" si="0"/>
        <v>1</v>
      </c>
    </row>
    <row r="92" spans="1:13" ht="12" customHeight="1" x14ac:dyDescent="0.2">
      <c r="A92" s="333">
        <v>2021</v>
      </c>
      <c r="B92" s="67">
        <v>6553.3840837644057</v>
      </c>
      <c r="C92" s="67">
        <v>2055.5461904020649</v>
      </c>
      <c r="D92" s="67">
        <v>8608.9302741664724</v>
      </c>
      <c r="E92" s="67"/>
      <c r="F92" s="67">
        <v>18531.000079999998</v>
      </c>
      <c r="G92" s="67">
        <v>765.00014999999985</v>
      </c>
      <c r="H92" s="67">
        <v>19296.000229999998</v>
      </c>
      <c r="I92" s="67"/>
      <c r="J92" s="67">
        <v>25084.384163764404</v>
      </c>
      <c r="K92" s="67">
        <v>2820.5463404020647</v>
      </c>
      <c r="L92" s="67">
        <v>27904.93050416647</v>
      </c>
      <c r="M92" s="123" t="b">
        <f t="shared" si="0"/>
        <v>1</v>
      </c>
    </row>
    <row r="93" spans="1:13" ht="12" customHeight="1" x14ac:dyDescent="0.2">
      <c r="A93" s="333" t="s">
        <v>1149</v>
      </c>
      <c r="B93" s="67">
        <v>16118.966412419824</v>
      </c>
      <c r="C93" s="67">
        <v>3474.0335975801722</v>
      </c>
      <c r="D93" s="67">
        <v>19593.000009999996</v>
      </c>
      <c r="E93" s="67"/>
      <c r="F93" s="67">
        <v>20834.000079999998</v>
      </c>
      <c r="G93" s="67">
        <v>2573.0001500000003</v>
      </c>
      <c r="H93" s="67">
        <v>23407.000229999998</v>
      </c>
      <c r="I93" s="67"/>
      <c r="J93" s="67">
        <v>36952.966492419822</v>
      </c>
      <c r="K93" s="67">
        <v>6047.0337475801725</v>
      </c>
      <c r="L93" s="67">
        <v>43000.000239999994</v>
      </c>
      <c r="M93" s="123" t="b">
        <f t="shared" si="0"/>
        <v>1</v>
      </c>
    </row>
    <row r="94" spans="1:13" ht="12" customHeight="1" x14ac:dyDescent="0.2">
      <c r="A94" s="333" t="s">
        <v>1214</v>
      </c>
      <c r="B94" s="67">
        <v>19175.260162278835</v>
      </c>
      <c r="C94" s="67">
        <v>7757.7398477211709</v>
      </c>
      <c r="D94" s="67">
        <v>26933.000010000011</v>
      </c>
      <c r="E94" s="67"/>
      <c r="F94" s="67">
        <v>19261.000079999998</v>
      </c>
      <c r="G94" s="67">
        <v>7236.0001500000008</v>
      </c>
      <c r="H94" s="67">
        <v>26497.000229999998</v>
      </c>
      <c r="I94" s="67"/>
      <c r="J94" s="67">
        <v>38436.260242278833</v>
      </c>
      <c r="K94" s="67">
        <v>14993.739997721172</v>
      </c>
      <c r="L94" s="67">
        <v>53430.000240000008</v>
      </c>
    </row>
    <row r="95" spans="1:13" ht="12" customHeight="1" x14ac:dyDescent="0.2">
      <c r="A95" s="333">
        <v>2024</v>
      </c>
      <c r="B95" s="146" t="s">
        <v>304</v>
      </c>
      <c r="C95" s="146" t="s">
        <v>304</v>
      </c>
      <c r="D95" s="146" t="s">
        <v>304</v>
      </c>
      <c r="E95" s="146"/>
      <c r="F95" s="146" t="s">
        <v>304</v>
      </c>
      <c r="G95" s="146" t="s">
        <v>304</v>
      </c>
      <c r="H95" s="146" t="s">
        <v>304</v>
      </c>
      <c r="I95" s="146"/>
      <c r="J95" s="146" t="s">
        <v>304</v>
      </c>
      <c r="K95" s="146" t="s">
        <v>304</v>
      </c>
      <c r="L95" s="146" t="s">
        <v>304</v>
      </c>
    </row>
    <row r="96" spans="1:13" ht="12" customHeight="1" x14ac:dyDescent="0.2">
      <c r="A96" s="225" t="s">
        <v>216</v>
      </c>
      <c r="B96" s="226"/>
      <c r="C96" s="226"/>
      <c r="D96" s="226"/>
      <c r="E96" s="226"/>
      <c r="F96" s="147">
        <v>1800</v>
      </c>
      <c r="G96" s="226"/>
      <c r="H96" s="226"/>
      <c r="I96" s="226"/>
      <c r="J96" s="226"/>
      <c r="K96" s="226"/>
      <c r="L96" s="226"/>
    </row>
    <row r="97" spans="1:12" ht="12" customHeight="1" x14ac:dyDescent="0.2">
      <c r="A97" s="227"/>
      <c r="B97" s="228"/>
      <c r="C97" s="228"/>
      <c r="D97" s="228"/>
      <c r="E97" s="228"/>
      <c r="F97" s="228"/>
      <c r="G97" s="228"/>
      <c r="H97" s="228"/>
      <c r="I97" s="228"/>
      <c r="J97" s="228"/>
      <c r="K97" s="228"/>
      <c r="L97" s="228"/>
    </row>
    <row r="98" spans="1:12" ht="12" customHeight="1" x14ac:dyDescent="0.2">
      <c r="A98" s="1077" t="s">
        <v>144</v>
      </c>
      <c r="B98" s="1077"/>
      <c r="C98" s="1077"/>
      <c r="D98" s="1077"/>
      <c r="E98" s="1077"/>
      <c r="F98" s="1077"/>
      <c r="G98" s="1077"/>
      <c r="H98" s="1077"/>
      <c r="I98" s="1077"/>
      <c r="J98" s="1077"/>
      <c r="K98" s="1077"/>
      <c r="L98" s="1077"/>
    </row>
    <row r="99" spans="1:12" ht="12" customHeight="1" x14ac:dyDescent="0.2">
      <c r="A99" s="53">
        <v>1981</v>
      </c>
      <c r="B99" s="67">
        <v>697.98614327592168</v>
      </c>
      <c r="C99" s="67">
        <v>13109.793629201893</v>
      </c>
      <c r="D99" s="67">
        <v>13807.779772477814</v>
      </c>
      <c r="E99" s="102"/>
      <c r="F99" s="61">
        <v>441.00001999999995</v>
      </c>
      <c r="G99" s="61">
        <v>8283.000039999999</v>
      </c>
      <c r="H99" s="61">
        <v>8724.0000599999985</v>
      </c>
      <c r="I99" s="102"/>
      <c r="J99" s="330">
        <v>1138.9861632759216</v>
      </c>
      <c r="K99" s="330">
        <v>21392.793669201892</v>
      </c>
      <c r="L99" s="330">
        <v>22531.779832477812</v>
      </c>
    </row>
    <row r="100" spans="1:12" ht="12" customHeight="1" x14ac:dyDescent="0.2">
      <c r="A100" s="53">
        <v>1982</v>
      </c>
      <c r="B100" s="67">
        <v>1166.5796830775057</v>
      </c>
      <c r="C100" s="67">
        <v>13681.425363707407</v>
      </c>
      <c r="D100" s="67">
        <v>14848.005046784914</v>
      </c>
      <c r="E100" s="102"/>
      <c r="F100" s="61">
        <v>845.00001999999995</v>
      </c>
      <c r="G100" s="61">
        <v>9910.000039999999</v>
      </c>
      <c r="H100" s="61">
        <v>10755.000059999998</v>
      </c>
      <c r="I100" s="102"/>
      <c r="J100" s="330">
        <v>2011.5797030775057</v>
      </c>
      <c r="K100" s="330">
        <v>23591.425403707406</v>
      </c>
      <c r="L100" s="330">
        <v>25603.005106784913</v>
      </c>
    </row>
    <row r="101" spans="1:12" ht="12" customHeight="1" x14ac:dyDescent="0.2">
      <c r="A101" s="53">
        <v>1983</v>
      </c>
      <c r="B101" s="67">
        <v>638.20522453611989</v>
      </c>
      <c r="C101" s="67">
        <v>6699.2347354658123</v>
      </c>
      <c r="D101" s="67">
        <v>7337.4399600019315</v>
      </c>
      <c r="E101" s="102"/>
      <c r="F101" s="61">
        <v>831.00001999999995</v>
      </c>
      <c r="G101" s="61">
        <v>8723.000039999999</v>
      </c>
      <c r="H101" s="61">
        <v>9554.0000599999985</v>
      </c>
      <c r="I101" s="102"/>
      <c r="J101" s="330">
        <v>1469.2052445361198</v>
      </c>
      <c r="K101" s="330">
        <v>15422.234775465811</v>
      </c>
      <c r="L101" s="330">
        <v>16891.44002000193</v>
      </c>
    </row>
    <row r="102" spans="1:12" ht="12" customHeight="1" x14ac:dyDescent="0.2">
      <c r="A102" s="53">
        <v>1984</v>
      </c>
      <c r="B102" s="67">
        <v>343.97194926815541</v>
      </c>
      <c r="C102" s="67">
        <v>2756.1406941588411</v>
      </c>
      <c r="D102" s="67">
        <v>3100.1126434269972</v>
      </c>
      <c r="E102" s="102"/>
      <c r="F102" s="61">
        <v>1576.0000199999999</v>
      </c>
      <c r="G102" s="61">
        <v>12628.000039999999</v>
      </c>
      <c r="H102" s="61">
        <v>14204.000059999998</v>
      </c>
      <c r="I102" s="102"/>
      <c r="J102" s="330">
        <v>1919.9719692681554</v>
      </c>
      <c r="K102" s="330">
        <v>15384.14073415884</v>
      </c>
      <c r="L102" s="330">
        <v>17304.112703426996</v>
      </c>
    </row>
    <row r="103" spans="1:12" ht="12" customHeight="1" x14ac:dyDescent="0.2">
      <c r="A103" s="53">
        <v>1985</v>
      </c>
      <c r="B103" s="67">
        <v>146.24531922447534</v>
      </c>
      <c r="C103" s="67">
        <v>9750.9058710906211</v>
      </c>
      <c r="D103" s="67">
        <v>9897.1511903150968</v>
      </c>
      <c r="E103" s="102"/>
      <c r="F103" s="61">
        <v>240.00002000000001</v>
      </c>
      <c r="G103" s="61">
        <v>16002.000039999999</v>
      </c>
      <c r="H103" s="61">
        <v>16242.000059999998</v>
      </c>
      <c r="I103" s="102"/>
      <c r="J103" s="330">
        <v>386.24533922447534</v>
      </c>
      <c r="K103" s="330">
        <v>25752.90591109062</v>
      </c>
      <c r="L103" s="330">
        <v>26139.151250315095</v>
      </c>
    </row>
    <row r="104" spans="1:12" ht="12" customHeight="1" x14ac:dyDescent="0.2">
      <c r="A104" s="53">
        <v>1986</v>
      </c>
      <c r="B104" s="67">
        <v>192.49889756592643</v>
      </c>
      <c r="C104" s="67">
        <v>4482.796067171188</v>
      </c>
      <c r="D104" s="67">
        <v>4675.2949647371133</v>
      </c>
      <c r="E104" s="102"/>
      <c r="F104" s="61">
        <v>769.00001999999995</v>
      </c>
      <c r="G104" s="61">
        <v>17908.000039999999</v>
      </c>
      <c r="H104" s="61">
        <v>18677.000059999998</v>
      </c>
      <c r="I104" s="102"/>
      <c r="J104" s="330">
        <v>961.49891756592638</v>
      </c>
      <c r="K104" s="330">
        <v>22390.796107171187</v>
      </c>
      <c r="L104" s="330">
        <v>23352.295024737112</v>
      </c>
    </row>
    <row r="105" spans="1:12" ht="12" customHeight="1" x14ac:dyDescent="0.2">
      <c r="A105" s="53">
        <v>1987</v>
      </c>
      <c r="B105" s="67">
        <v>129.23868355903994</v>
      </c>
      <c r="C105" s="67">
        <v>3960.9338747813599</v>
      </c>
      <c r="D105" s="67">
        <v>4090.1725583404004</v>
      </c>
      <c r="E105" s="102"/>
      <c r="F105" s="61">
        <v>307.00001999999995</v>
      </c>
      <c r="G105" s="61">
        <v>9409.000039999999</v>
      </c>
      <c r="H105" s="61">
        <v>9716.0000599999985</v>
      </c>
      <c r="I105" s="102"/>
      <c r="J105" s="330">
        <v>436.23870355903989</v>
      </c>
      <c r="K105" s="330">
        <v>13369.933914781359</v>
      </c>
      <c r="L105" s="330">
        <v>13806.172618340399</v>
      </c>
    </row>
    <row r="106" spans="1:12" ht="12" customHeight="1" x14ac:dyDescent="0.2">
      <c r="A106" s="53">
        <v>1988</v>
      </c>
      <c r="B106" s="67">
        <v>377.94234607949579</v>
      </c>
      <c r="C106" s="67">
        <v>3357.2755792500666</v>
      </c>
      <c r="D106" s="67">
        <v>3735.2179253295617</v>
      </c>
      <c r="E106" s="102"/>
      <c r="F106" s="61">
        <v>1291.0000199999999</v>
      </c>
      <c r="G106" s="61">
        <v>11468.000039999999</v>
      </c>
      <c r="H106" s="61">
        <v>12759.000059999998</v>
      </c>
      <c r="I106" s="102"/>
      <c r="J106" s="330">
        <v>1668.9423660794957</v>
      </c>
      <c r="K106" s="330">
        <v>14825.275619250066</v>
      </c>
      <c r="L106" s="330">
        <v>16494.21798532956</v>
      </c>
    </row>
    <row r="107" spans="1:12" ht="12" customHeight="1" x14ac:dyDescent="0.2">
      <c r="A107" s="53">
        <v>1989</v>
      </c>
      <c r="B107" s="67">
        <v>387.4219214665203</v>
      </c>
      <c r="C107" s="67">
        <v>6254.898583287747</v>
      </c>
      <c r="D107" s="67">
        <v>6642.3205047542669</v>
      </c>
      <c r="E107" s="102"/>
      <c r="F107" s="61">
        <v>414.00001999999995</v>
      </c>
      <c r="G107" s="61">
        <v>6684.0000399999999</v>
      </c>
      <c r="H107" s="61">
        <v>7098.0000600000003</v>
      </c>
      <c r="I107" s="102"/>
      <c r="J107" s="330">
        <v>801.42194146652025</v>
      </c>
      <c r="K107" s="330">
        <v>12938.898623287747</v>
      </c>
      <c r="L107" s="330">
        <v>13740.320564754267</v>
      </c>
    </row>
    <row r="108" spans="1:12" ht="12" customHeight="1" x14ac:dyDescent="0.2">
      <c r="A108" s="53">
        <v>1990</v>
      </c>
      <c r="B108" s="67">
        <v>169.56766742327136</v>
      </c>
      <c r="C108" s="67">
        <v>2163.2643992411504</v>
      </c>
      <c r="D108" s="67">
        <v>2332.8320666644213</v>
      </c>
      <c r="E108" s="102"/>
      <c r="F108" s="61">
        <v>1295.0000199999999</v>
      </c>
      <c r="G108" s="61">
        <v>16521.000039999999</v>
      </c>
      <c r="H108" s="61">
        <v>17816.000059999998</v>
      </c>
      <c r="I108" s="102"/>
      <c r="J108" s="330">
        <v>1464.5676874232713</v>
      </c>
      <c r="K108" s="330">
        <v>18684.264439241149</v>
      </c>
      <c r="L108" s="330">
        <v>20148.83212666442</v>
      </c>
    </row>
    <row r="109" spans="1:12" ht="12" customHeight="1" x14ac:dyDescent="0.2">
      <c r="A109" s="53">
        <v>1991</v>
      </c>
      <c r="B109" s="67">
        <v>397.88725122235451</v>
      </c>
      <c r="C109" s="67">
        <v>2532.5631873040629</v>
      </c>
      <c r="D109" s="67">
        <v>2930.4504385264172</v>
      </c>
      <c r="E109" s="102"/>
      <c r="F109" s="61">
        <v>915.00001999999995</v>
      </c>
      <c r="G109" s="61">
        <v>5824.0000399999999</v>
      </c>
      <c r="H109" s="61">
        <v>6739.0000600000003</v>
      </c>
      <c r="I109" s="102"/>
      <c r="J109" s="330">
        <v>1312.8872712223545</v>
      </c>
      <c r="K109" s="330">
        <v>8356.5632273040628</v>
      </c>
      <c r="L109" s="330">
        <v>9669.4504985264175</v>
      </c>
    </row>
    <row r="110" spans="1:12" ht="12" customHeight="1" x14ac:dyDescent="0.2">
      <c r="A110" s="53">
        <v>1992</v>
      </c>
      <c r="B110" s="67">
        <v>495.36641199466885</v>
      </c>
      <c r="C110" s="67">
        <v>1645.5480932371238</v>
      </c>
      <c r="D110" s="67">
        <v>2140.9145052317926</v>
      </c>
      <c r="E110" s="102"/>
      <c r="F110" s="61">
        <v>2212.0000200000004</v>
      </c>
      <c r="G110" s="61">
        <v>7348.0000399999999</v>
      </c>
      <c r="H110" s="61">
        <v>9560.0000600000003</v>
      </c>
      <c r="I110" s="102"/>
      <c r="J110" s="330">
        <v>2707.3664319946693</v>
      </c>
      <c r="K110" s="330">
        <v>8993.5481332371237</v>
      </c>
      <c r="L110" s="330">
        <v>11700.914565231793</v>
      </c>
    </row>
    <row r="111" spans="1:12" ht="12" customHeight="1" x14ac:dyDescent="0.2">
      <c r="A111" s="53">
        <v>1993</v>
      </c>
      <c r="B111" s="67">
        <v>218.49788901819466</v>
      </c>
      <c r="C111" s="67">
        <v>1070.528920205983</v>
      </c>
      <c r="D111" s="67">
        <v>1289.0268092241768</v>
      </c>
      <c r="E111" s="102"/>
      <c r="F111" s="61">
        <v>1184.0000199999999</v>
      </c>
      <c r="G111" s="61">
        <v>5801.0000399999999</v>
      </c>
      <c r="H111" s="61">
        <v>6985.0000600000003</v>
      </c>
      <c r="I111" s="102"/>
      <c r="J111" s="330">
        <v>1402.4979090181946</v>
      </c>
      <c r="K111" s="330">
        <v>6871.5289602059829</v>
      </c>
      <c r="L111" s="330">
        <v>8274.0268692241771</v>
      </c>
    </row>
    <row r="112" spans="1:12" ht="12" customHeight="1" x14ac:dyDescent="0.2">
      <c r="A112" s="53">
        <v>1994</v>
      </c>
      <c r="B112" s="67">
        <v>341.54275865846103</v>
      </c>
      <c r="C112" s="67">
        <v>369.87134544497985</v>
      </c>
      <c r="D112" s="67">
        <v>711.41410410344179</v>
      </c>
      <c r="E112" s="102"/>
      <c r="F112" s="61">
        <v>5124.0000199999995</v>
      </c>
      <c r="G112" s="61">
        <v>5549.0000399999999</v>
      </c>
      <c r="H112" s="61">
        <v>10673.000059999998</v>
      </c>
      <c r="I112" s="102"/>
      <c r="J112" s="330">
        <v>5465.5427786584605</v>
      </c>
      <c r="K112" s="330">
        <v>5918.8713854449798</v>
      </c>
      <c r="L112" s="330">
        <v>11384.41416410344</v>
      </c>
    </row>
    <row r="113" spans="1:12" ht="12" customHeight="1" x14ac:dyDescent="0.2">
      <c r="A113" s="53">
        <v>1995</v>
      </c>
      <c r="B113" s="67">
        <v>867.78341819535581</v>
      </c>
      <c r="C113" s="67">
        <v>2316.6717994205583</v>
      </c>
      <c r="D113" s="67">
        <v>3184.4552176159141</v>
      </c>
      <c r="E113" s="102"/>
      <c r="F113" s="61">
        <v>2576.0000200000004</v>
      </c>
      <c r="G113" s="61">
        <v>6877.0000399999999</v>
      </c>
      <c r="H113" s="61">
        <v>9453.0000600000003</v>
      </c>
      <c r="I113" s="102"/>
      <c r="J113" s="330">
        <v>3443.7834381953562</v>
      </c>
      <c r="K113" s="330">
        <v>9193.6718394205582</v>
      </c>
      <c r="L113" s="330">
        <v>12637.455277615914</v>
      </c>
    </row>
    <row r="114" spans="1:12" ht="12" customHeight="1" x14ac:dyDescent="0.2">
      <c r="A114" s="53">
        <v>1996</v>
      </c>
      <c r="B114" s="67">
        <v>22.901833637268737</v>
      </c>
      <c r="C114" s="67">
        <v>214.52529304316158</v>
      </c>
      <c r="D114" s="67">
        <v>237.42712668043168</v>
      </c>
      <c r="E114" s="102"/>
      <c r="F114" s="61">
        <v>1133.0000199999999</v>
      </c>
      <c r="G114" s="61">
        <v>10613.000039999999</v>
      </c>
      <c r="H114" s="61">
        <v>11746.000059999998</v>
      </c>
      <c r="I114" s="102"/>
      <c r="J114" s="330">
        <v>1155.9018536372687</v>
      </c>
      <c r="K114" s="330">
        <v>10827.525333043161</v>
      </c>
      <c r="L114" s="330">
        <v>11983.42718668043</v>
      </c>
    </row>
    <row r="115" spans="1:12" ht="12" customHeight="1" x14ac:dyDescent="0.2">
      <c r="A115" s="53">
        <v>1997</v>
      </c>
      <c r="B115" s="67">
        <v>18.052002288351247</v>
      </c>
      <c r="C115" s="67">
        <v>1127.5555553822578</v>
      </c>
      <c r="D115" s="67">
        <v>1145.6075576706089</v>
      </c>
      <c r="E115" s="102"/>
      <c r="F115" s="61">
        <v>78.000020000000006</v>
      </c>
      <c r="G115" s="61">
        <v>4872.0000399999999</v>
      </c>
      <c r="H115" s="61">
        <v>4950.0000600000003</v>
      </c>
      <c r="I115" s="102"/>
      <c r="J115" s="330">
        <v>96.052022288351253</v>
      </c>
      <c r="K115" s="330">
        <v>5999.5555953822577</v>
      </c>
      <c r="L115" s="330">
        <v>6095.6076176706092</v>
      </c>
    </row>
    <row r="116" spans="1:12" ht="12" customHeight="1" x14ac:dyDescent="0.2">
      <c r="A116" s="53">
        <v>1998</v>
      </c>
      <c r="B116" s="67">
        <v>2.1131832206639842</v>
      </c>
      <c r="C116" s="67">
        <v>339.24710956335548</v>
      </c>
      <c r="D116" s="67">
        <v>341.3602927840202</v>
      </c>
      <c r="E116" s="102"/>
      <c r="F116" s="61">
        <v>91.000020000000006</v>
      </c>
      <c r="G116" s="61">
        <v>14609.000039999999</v>
      </c>
      <c r="H116" s="61">
        <v>14700.000059999998</v>
      </c>
      <c r="I116" s="102"/>
      <c r="J116" s="330">
        <v>93.113203220663991</v>
      </c>
      <c r="K116" s="330">
        <v>14948.247149563354</v>
      </c>
      <c r="L116" s="330">
        <v>15041.360352784019</v>
      </c>
    </row>
    <row r="117" spans="1:12" ht="12" customHeight="1" x14ac:dyDescent="0.2">
      <c r="A117" s="53">
        <v>1999</v>
      </c>
      <c r="B117" s="67">
        <v>5.7434655360685554</v>
      </c>
      <c r="C117" s="67">
        <v>307.40019979713179</v>
      </c>
      <c r="D117" s="67">
        <v>313.14366533320026</v>
      </c>
      <c r="E117" s="102"/>
      <c r="F117" s="61">
        <v>92.000020000000006</v>
      </c>
      <c r="G117" s="61">
        <v>4924.0000399999999</v>
      </c>
      <c r="H117" s="61">
        <v>5016.0000600000003</v>
      </c>
      <c r="I117" s="102"/>
      <c r="J117" s="330">
        <v>97.743485536068562</v>
      </c>
      <c r="K117" s="330">
        <v>5231.4002397971317</v>
      </c>
      <c r="L117" s="330">
        <v>5329.1437253332006</v>
      </c>
    </row>
    <row r="118" spans="1:12" ht="12" customHeight="1" x14ac:dyDescent="0.2">
      <c r="A118" s="53">
        <v>2000</v>
      </c>
      <c r="B118" s="67">
        <v>3.5080553506131196</v>
      </c>
      <c r="C118" s="67">
        <v>321.03443678655822</v>
      </c>
      <c r="D118" s="67">
        <v>324.54249213717048</v>
      </c>
      <c r="E118" s="102"/>
      <c r="F118" s="61">
        <v>185.00002000000001</v>
      </c>
      <c r="G118" s="61">
        <v>16930.000039999999</v>
      </c>
      <c r="H118" s="61">
        <v>17115.000059999998</v>
      </c>
      <c r="I118" s="102"/>
      <c r="J118" s="330">
        <v>188.50807535061313</v>
      </c>
      <c r="K118" s="330">
        <v>17251.034476786557</v>
      </c>
      <c r="L118" s="330">
        <v>17439.542552137169</v>
      </c>
    </row>
    <row r="119" spans="1:12" ht="12" customHeight="1" x14ac:dyDescent="0.2">
      <c r="A119" s="90">
        <v>2001</v>
      </c>
      <c r="B119" s="67">
        <v>2.6812816634414389</v>
      </c>
      <c r="C119" s="67">
        <v>246.55275440029254</v>
      </c>
      <c r="D119" s="67">
        <v>249.2340360637354</v>
      </c>
      <c r="E119" s="102"/>
      <c r="F119" s="61">
        <v>150.00002000000001</v>
      </c>
      <c r="G119" s="61">
        <v>13793.000039999999</v>
      </c>
      <c r="H119" s="61">
        <v>13943.000059999998</v>
      </c>
      <c r="I119" s="102"/>
      <c r="J119" s="330">
        <v>152.68130166344145</v>
      </c>
      <c r="K119" s="330">
        <v>14039.552794400292</v>
      </c>
      <c r="L119" s="330">
        <v>14192.234096063734</v>
      </c>
    </row>
    <row r="120" spans="1:12" ht="12" customHeight="1" x14ac:dyDescent="0.2">
      <c r="A120" s="90">
        <v>2002</v>
      </c>
      <c r="B120" s="67">
        <v>1.6459935053491819</v>
      </c>
      <c r="C120" s="67">
        <v>319.27378657089503</v>
      </c>
      <c r="D120" s="67">
        <v>320.91978007624493</v>
      </c>
      <c r="E120" s="102"/>
      <c r="F120" s="61">
        <v>101.00002000000001</v>
      </c>
      <c r="G120" s="61">
        <v>19591.000039999999</v>
      </c>
      <c r="H120" s="61">
        <v>19692.000059999998</v>
      </c>
      <c r="I120" s="102"/>
      <c r="J120" s="330">
        <v>102.64601350534919</v>
      </c>
      <c r="K120" s="330">
        <v>19910.273826570894</v>
      </c>
      <c r="L120" s="330">
        <v>20012.919840076243</v>
      </c>
    </row>
    <row r="121" spans="1:12" ht="12" customHeight="1" x14ac:dyDescent="0.2">
      <c r="A121" s="90">
        <v>2003</v>
      </c>
      <c r="B121" s="67">
        <v>8.9699310223174962</v>
      </c>
      <c r="C121" s="67">
        <v>294.29198012804227</v>
      </c>
      <c r="D121" s="67">
        <v>303.2619111503609</v>
      </c>
      <c r="E121" s="102"/>
      <c r="F121" s="61">
        <v>298.00001999999995</v>
      </c>
      <c r="G121" s="61">
        <v>9777.000039999999</v>
      </c>
      <c r="H121" s="61">
        <v>10075.000059999998</v>
      </c>
      <c r="I121" s="102"/>
      <c r="J121" s="330">
        <v>306.96995102231745</v>
      </c>
      <c r="K121" s="330">
        <v>10071.292020128041</v>
      </c>
      <c r="L121" s="330">
        <v>10378.261971150359</v>
      </c>
    </row>
    <row r="122" spans="1:12" ht="12" customHeight="1" x14ac:dyDescent="0.2">
      <c r="A122" s="90">
        <v>2004</v>
      </c>
      <c r="B122" s="67">
        <v>5.4457211172970403</v>
      </c>
      <c r="C122" s="67">
        <v>567.53565638413056</v>
      </c>
      <c r="D122" s="67">
        <v>572.98137750142632</v>
      </c>
      <c r="E122" s="102"/>
      <c r="F122" s="61">
        <v>226.00002000000001</v>
      </c>
      <c r="G122" s="61">
        <v>23553.000039999999</v>
      </c>
      <c r="H122" s="61">
        <v>23779.000059999998</v>
      </c>
      <c r="I122" s="102"/>
      <c r="J122" s="330">
        <v>231.44574111729705</v>
      </c>
      <c r="K122" s="330">
        <v>24120.53569638413</v>
      </c>
      <c r="L122" s="330">
        <v>24351.981437501425</v>
      </c>
    </row>
    <row r="123" spans="1:12" ht="12" customHeight="1" x14ac:dyDescent="0.2">
      <c r="A123" s="90">
        <v>2005</v>
      </c>
      <c r="B123" s="67">
        <v>41.383460312239151</v>
      </c>
      <c r="C123" s="67">
        <v>2600.9065695248319</v>
      </c>
      <c r="D123" s="67">
        <v>2642.2900298370732</v>
      </c>
      <c r="E123" s="102"/>
      <c r="F123" s="61">
        <v>331.00001999999995</v>
      </c>
      <c r="G123" s="61">
        <v>20803.000039999999</v>
      </c>
      <c r="H123" s="61">
        <v>21134.000059999998</v>
      </c>
      <c r="I123" s="102"/>
      <c r="J123" s="330">
        <v>372.3834803122391</v>
      </c>
      <c r="K123" s="330">
        <v>23403.906609524831</v>
      </c>
      <c r="L123" s="330">
        <v>23776.290089837072</v>
      </c>
    </row>
    <row r="124" spans="1:12" ht="12" customHeight="1" x14ac:dyDescent="0.2">
      <c r="A124" s="90">
        <v>2006</v>
      </c>
      <c r="B124" s="67">
        <v>30.063532717698877</v>
      </c>
      <c r="C124" s="67">
        <v>1696.6288444324273</v>
      </c>
      <c r="D124" s="67">
        <v>1726.6923771501279</v>
      </c>
      <c r="E124" s="102"/>
      <c r="F124" s="61">
        <v>368.00001999999995</v>
      </c>
      <c r="G124" s="61">
        <v>20768.000039999999</v>
      </c>
      <c r="H124" s="61">
        <v>21136.000059999998</v>
      </c>
      <c r="I124" s="102"/>
      <c r="J124" s="330">
        <v>398.06355271769883</v>
      </c>
      <c r="K124" s="330">
        <v>22464.628884432426</v>
      </c>
      <c r="L124" s="330">
        <v>22862.692437150126</v>
      </c>
    </row>
    <row r="125" spans="1:12" ht="12" customHeight="1" x14ac:dyDescent="0.2">
      <c r="A125" s="90">
        <v>2007</v>
      </c>
      <c r="B125" s="67">
        <v>54.358040936090902</v>
      </c>
      <c r="C125" s="67">
        <v>1657.3325103451716</v>
      </c>
      <c r="D125" s="67">
        <v>1711.6905512812627</v>
      </c>
      <c r="E125" s="102"/>
      <c r="F125" s="61">
        <v>370.00001999999995</v>
      </c>
      <c r="G125" s="61">
        <v>11281.000039999999</v>
      </c>
      <c r="H125" s="61">
        <v>11651.000059999998</v>
      </c>
      <c r="I125" s="102"/>
      <c r="J125" s="330">
        <v>424.35806093609085</v>
      </c>
      <c r="K125" s="330">
        <v>12938.332550345171</v>
      </c>
      <c r="L125" s="330">
        <v>13362.690611281261</v>
      </c>
    </row>
    <row r="126" spans="1:12" ht="12" customHeight="1" x14ac:dyDescent="0.2">
      <c r="A126" s="53">
        <v>2008</v>
      </c>
      <c r="B126" s="67">
        <v>46.559463927791398</v>
      </c>
      <c r="C126" s="67">
        <v>3311.3995298057725</v>
      </c>
      <c r="D126" s="67">
        <v>3357.9589937335641</v>
      </c>
      <c r="E126" s="102"/>
      <c r="F126" s="61">
        <v>164.00002000000001</v>
      </c>
      <c r="G126" s="61">
        <v>11664.000039999999</v>
      </c>
      <c r="H126" s="61">
        <v>11828.000059999998</v>
      </c>
      <c r="I126" s="102"/>
      <c r="J126" s="330">
        <v>210.5594839277914</v>
      </c>
      <c r="K126" s="330">
        <v>14975.399569805772</v>
      </c>
      <c r="L126" s="330">
        <v>15185.959053733563</v>
      </c>
    </row>
    <row r="127" spans="1:12" ht="12" customHeight="1" x14ac:dyDescent="0.2">
      <c r="A127" s="53">
        <v>2009</v>
      </c>
      <c r="B127" s="67">
        <v>56.729962382046068</v>
      </c>
      <c r="C127" s="67">
        <v>5141.7961934749846</v>
      </c>
      <c r="D127" s="67">
        <v>5198.526155857031</v>
      </c>
      <c r="E127" s="102"/>
      <c r="F127" s="61">
        <v>77.000020000000006</v>
      </c>
      <c r="G127" s="61">
        <v>6979.0000399999999</v>
      </c>
      <c r="H127" s="61">
        <v>7056.0000600000003</v>
      </c>
      <c r="I127" s="102"/>
      <c r="J127" s="330">
        <v>133.72998238204607</v>
      </c>
      <c r="K127" s="330">
        <v>12120.796233474985</v>
      </c>
      <c r="L127" s="330">
        <v>12254.526215857031</v>
      </c>
    </row>
    <row r="128" spans="1:12" ht="12" customHeight="1" x14ac:dyDescent="0.2">
      <c r="A128" s="53">
        <v>2010</v>
      </c>
      <c r="B128" s="67">
        <v>14.635445281606664</v>
      </c>
      <c r="C128" s="67">
        <v>1676.1761697790707</v>
      </c>
      <c r="D128" s="67">
        <v>1690.8116150606766</v>
      </c>
      <c r="E128" s="102"/>
      <c r="F128" s="61">
        <v>70.000020000000006</v>
      </c>
      <c r="G128" s="61">
        <v>8017.0000399999999</v>
      </c>
      <c r="H128" s="61">
        <v>8087.0000600000003</v>
      </c>
      <c r="I128" s="102"/>
      <c r="J128" s="330">
        <v>84.63546528160667</v>
      </c>
      <c r="K128" s="330">
        <v>9693.1762097790706</v>
      </c>
      <c r="L128" s="330">
        <v>9777.8116750606769</v>
      </c>
    </row>
    <row r="129" spans="1:12" ht="12" customHeight="1" x14ac:dyDescent="0.2">
      <c r="A129" s="53">
        <v>2011</v>
      </c>
      <c r="B129" s="67">
        <v>44.314058059956196</v>
      </c>
      <c r="C129" s="67">
        <v>3662.1920598014685</v>
      </c>
      <c r="D129" s="67">
        <v>3706.5061178614251</v>
      </c>
      <c r="E129" s="102"/>
      <c r="F129" s="61">
        <v>67.000020000000006</v>
      </c>
      <c r="G129" s="61">
        <v>5537.0000399999999</v>
      </c>
      <c r="H129" s="61">
        <v>5604.0000600000003</v>
      </c>
      <c r="I129" s="102"/>
      <c r="J129" s="330">
        <v>111.3140780599562</v>
      </c>
      <c r="K129" s="330">
        <v>9199.1920998014684</v>
      </c>
      <c r="L129" s="330">
        <v>9310.5061778614254</v>
      </c>
    </row>
    <row r="130" spans="1:12" ht="12" customHeight="1" x14ac:dyDescent="0.2">
      <c r="A130" s="53">
        <v>2012</v>
      </c>
      <c r="B130" s="67">
        <v>11.516414997533147</v>
      </c>
      <c r="C130" s="67">
        <v>1940.6559034567235</v>
      </c>
      <c r="D130" s="67">
        <v>1952.172318454257</v>
      </c>
      <c r="E130" s="67"/>
      <c r="F130" s="67">
        <v>82.000020000000006</v>
      </c>
      <c r="G130" s="67">
        <v>13818.000039999999</v>
      </c>
      <c r="H130" s="67">
        <v>13900.000059999998</v>
      </c>
      <c r="I130" s="67"/>
      <c r="J130" s="67">
        <v>93.516434997533153</v>
      </c>
      <c r="K130" s="67">
        <v>15758.655943456723</v>
      </c>
      <c r="L130" s="67">
        <v>15852.172378454256</v>
      </c>
    </row>
    <row r="131" spans="1:12" ht="12" customHeight="1" x14ac:dyDescent="0.2">
      <c r="A131" s="53">
        <v>2013</v>
      </c>
      <c r="B131" s="67">
        <v>14.008772146552218</v>
      </c>
      <c r="C131" s="67">
        <v>2088.265990326192</v>
      </c>
      <c r="D131" s="67">
        <v>2102.2747624727454</v>
      </c>
      <c r="E131" s="67"/>
      <c r="F131" s="67">
        <v>73.000020000000006</v>
      </c>
      <c r="G131" s="67">
        <v>10882.000039999999</v>
      </c>
      <c r="H131" s="67">
        <v>10955.000059999998</v>
      </c>
      <c r="I131" s="67"/>
      <c r="J131" s="67">
        <v>87.008792146552224</v>
      </c>
      <c r="K131" s="67">
        <v>12970.266030326191</v>
      </c>
      <c r="L131" s="67">
        <v>13057.274822472744</v>
      </c>
    </row>
    <row r="132" spans="1:12" ht="12" customHeight="1" x14ac:dyDescent="0.2">
      <c r="A132" s="53">
        <v>2014</v>
      </c>
      <c r="B132" s="67">
        <v>14.241502091387986</v>
      </c>
      <c r="C132" s="67">
        <v>1584.2910239732337</v>
      </c>
      <c r="D132" s="67">
        <v>1598.5325260646223</v>
      </c>
      <c r="E132" s="67"/>
      <c r="F132" s="67">
        <v>94.000020000000006</v>
      </c>
      <c r="G132" s="67">
        <v>10457.000039999999</v>
      </c>
      <c r="H132" s="67">
        <v>10551.000059999998</v>
      </c>
      <c r="I132" s="67"/>
      <c r="J132" s="67">
        <v>108.24152209138799</v>
      </c>
      <c r="K132" s="67">
        <v>12041.291063973233</v>
      </c>
      <c r="L132" s="67">
        <v>12149.532586064621</v>
      </c>
    </row>
    <row r="133" spans="1:12" ht="12" customHeight="1" x14ac:dyDescent="0.2">
      <c r="A133" s="53">
        <v>2015</v>
      </c>
      <c r="B133" s="67">
        <v>9.8382182106901865</v>
      </c>
      <c r="C133" s="67">
        <v>1439.4066907969682</v>
      </c>
      <c r="D133" s="67">
        <v>1449.2449090076589</v>
      </c>
      <c r="E133" s="67"/>
      <c r="F133" s="67">
        <v>91.000020000000006</v>
      </c>
      <c r="G133" s="67">
        <v>13314.000039999999</v>
      </c>
      <c r="H133" s="67">
        <v>13405.000059999998</v>
      </c>
      <c r="I133" s="67"/>
      <c r="J133" s="67">
        <v>100.83823821069019</v>
      </c>
      <c r="K133" s="67">
        <v>14753.406730796967</v>
      </c>
      <c r="L133" s="67">
        <v>14854.244969007657</v>
      </c>
    </row>
    <row r="134" spans="1:12" ht="12" customHeight="1" x14ac:dyDescent="0.2">
      <c r="A134" s="53">
        <v>2016</v>
      </c>
      <c r="B134" s="67">
        <v>7.2515534493341676</v>
      </c>
      <c r="C134" s="67">
        <v>1726.9436023314338</v>
      </c>
      <c r="D134" s="67">
        <v>1734.1951557807697</v>
      </c>
      <c r="E134" s="67"/>
      <c r="F134" s="67">
        <v>81.000020000000006</v>
      </c>
      <c r="G134" s="67">
        <v>19290.000039999999</v>
      </c>
      <c r="H134" s="67">
        <v>19371.000059999998</v>
      </c>
      <c r="I134" s="67"/>
      <c r="J134" s="67">
        <v>88.251573449334174</v>
      </c>
      <c r="K134" s="67">
        <v>21016.943642331433</v>
      </c>
      <c r="L134" s="67">
        <v>21105.195215780768</v>
      </c>
    </row>
    <row r="135" spans="1:12" ht="12" customHeight="1" x14ac:dyDescent="0.2">
      <c r="A135" s="53">
        <v>2017</v>
      </c>
      <c r="B135" s="67">
        <v>7.8929593779480456</v>
      </c>
      <c r="C135" s="67">
        <v>1091.0496099992815</v>
      </c>
      <c r="D135" s="67">
        <v>1098.94256937723</v>
      </c>
      <c r="E135" s="67"/>
      <c r="F135" s="67">
        <v>91.000020000000006</v>
      </c>
      <c r="G135" s="67">
        <v>12579.000039999999</v>
      </c>
      <c r="H135" s="67">
        <v>12670.000059999998</v>
      </c>
      <c r="I135" s="67"/>
      <c r="J135" s="67">
        <v>98.892979377948052</v>
      </c>
      <c r="K135" s="67">
        <v>13670.049649999281</v>
      </c>
      <c r="L135" s="67">
        <v>13768.942629377229</v>
      </c>
    </row>
    <row r="136" spans="1:12" ht="12" customHeight="1" x14ac:dyDescent="0.2">
      <c r="A136" s="53">
        <v>2018</v>
      </c>
      <c r="B136" s="67">
        <v>9.8451875864504927</v>
      </c>
      <c r="C136" s="67">
        <v>1248.1634382047505</v>
      </c>
      <c r="D136" s="67">
        <v>1258.0086257912008</v>
      </c>
      <c r="E136" s="67"/>
      <c r="F136" s="67">
        <v>86.000020000000006</v>
      </c>
      <c r="G136" s="67">
        <v>10903.000039999999</v>
      </c>
      <c r="H136" s="67">
        <v>10989.000059999998</v>
      </c>
      <c r="I136" s="67"/>
      <c r="J136" s="67">
        <v>95.845207586450499</v>
      </c>
      <c r="K136" s="67">
        <v>12151.163478204749</v>
      </c>
      <c r="L136" s="67">
        <v>12247.008685791199</v>
      </c>
    </row>
    <row r="137" spans="1:12" ht="12" customHeight="1" x14ac:dyDescent="0.2">
      <c r="A137" s="333">
        <v>2019</v>
      </c>
      <c r="B137" s="67">
        <v>8.9964737396559542</v>
      </c>
      <c r="C137" s="67">
        <v>1180.5370179383954</v>
      </c>
      <c r="D137" s="67">
        <v>1189.5334916780521</v>
      </c>
      <c r="E137" s="67"/>
      <c r="F137" s="67">
        <v>90.000020000000006</v>
      </c>
      <c r="G137" s="67">
        <v>11810.000039999999</v>
      </c>
      <c r="H137" s="67">
        <v>11900.000059999998</v>
      </c>
      <c r="I137" s="67"/>
      <c r="J137" s="67">
        <v>98.996493739655961</v>
      </c>
      <c r="K137" s="67">
        <v>12990.537057938394</v>
      </c>
      <c r="L137" s="67">
        <v>13089.533551678051</v>
      </c>
    </row>
    <row r="138" spans="1:12" ht="12" customHeight="1" x14ac:dyDescent="0.2">
      <c r="A138" s="333">
        <v>2020</v>
      </c>
      <c r="B138" s="67">
        <v>10.312875628131636</v>
      </c>
      <c r="C138" s="67">
        <v>1546.0832926729017</v>
      </c>
      <c r="D138" s="67">
        <v>1556.3961683010348</v>
      </c>
      <c r="E138" s="67"/>
      <c r="F138" s="67">
        <v>73.000020000000006</v>
      </c>
      <c r="G138" s="67">
        <v>10944.000039999999</v>
      </c>
      <c r="H138" s="67">
        <v>11017.000059999998</v>
      </c>
      <c r="I138" s="67"/>
      <c r="J138" s="67">
        <v>83.312895628131642</v>
      </c>
      <c r="K138" s="67">
        <v>12490.083332672901</v>
      </c>
      <c r="L138" s="67">
        <v>12573.396228301033</v>
      </c>
    </row>
    <row r="139" spans="1:12" ht="12" customHeight="1" x14ac:dyDescent="0.2">
      <c r="A139" s="333">
        <v>2021</v>
      </c>
      <c r="B139" s="67">
        <v>27.570039011056792</v>
      </c>
      <c r="C139" s="67">
        <v>1707.2393390831085</v>
      </c>
      <c r="D139" s="67">
        <v>1734.8093780941654</v>
      </c>
      <c r="E139" s="67"/>
      <c r="F139" s="67">
        <v>118.00002000000001</v>
      </c>
      <c r="G139" s="67">
        <v>7307.0000399999999</v>
      </c>
      <c r="H139" s="67">
        <v>7425.0000600000003</v>
      </c>
      <c r="I139" s="67"/>
      <c r="J139" s="67">
        <v>145.5700590110568</v>
      </c>
      <c r="K139" s="67">
        <v>9014.2393790831084</v>
      </c>
      <c r="L139" s="67">
        <v>9159.8094380941657</v>
      </c>
    </row>
    <row r="140" spans="1:12" ht="12" customHeight="1" x14ac:dyDescent="0.2">
      <c r="A140" s="333" t="s">
        <v>1149</v>
      </c>
      <c r="B140" s="67">
        <v>8.4926482310950888</v>
      </c>
      <c r="C140" s="67">
        <v>1772.5073517689052</v>
      </c>
      <c r="D140" s="67">
        <v>1781</v>
      </c>
      <c r="E140" s="67"/>
      <c r="F140" s="67">
        <v>83.000020000000006</v>
      </c>
      <c r="G140" s="67">
        <v>17323.000039999999</v>
      </c>
      <c r="H140" s="67">
        <v>17406.000059999998</v>
      </c>
      <c r="I140" s="67"/>
      <c r="J140" s="67">
        <v>91.492668231095095</v>
      </c>
      <c r="K140" s="67">
        <v>19095.507391768904</v>
      </c>
      <c r="L140" s="67">
        <v>19187.000059999998</v>
      </c>
    </row>
    <row r="141" spans="1:12" ht="12" customHeight="1" x14ac:dyDescent="0.2">
      <c r="A141" s="333" t="s">
        <v>1214</v>
      </c>
      <c r="B141" s="67">
        <v>8.073155907721798</v>
      </c>
      <c r="C141" s="67">
        <v>997.92684409227877</v>
      </c>
      <c r="D141" s="67">
        <v>1006.0000000000018</v>
      </c>
      <c r="E141" s="67"/>
      <c r="F141" s="67">
        <v>95.000020000000006</v>
      </c>
      <c r="G141" s="67">
        <v>11743.000039999999</v>
      </c>
      <c r="H141" s="67">
        <v>11838.000059999998</v>
      </c>
      <c r="I141" s="67"/>
      <c r="J141" s="67">
        <v>103.0731759077218</v>
      </c>
      <c r="K141" s="67">
        <v>12740.926884092278</v>
      </c>
      <c r="L141" s="67">
        <v>12844.00006</v>
      </c>
    </row>
    <row r="142" spans="1:12" ht="12" customHeight="1" x14ac:dyDescent="0.2">
      <c r="A142" s="333">
        <v>2024</v>
      </c>
      <c r="B142" s="146" t="s">
        <v>304</v>
      </c>
      <c r="C142" s="146" t="s">
        <v>304</v>
      </c>
      <c r="D142" s="146" t="s">
        <v>304</v>
      </c>
      <c r="E142" s="146"/>
      <c r="F142" s="146" t="s">
        <v>304</v>
      </c>
      <c r="G142" s="146" t="s">
        <v>304</v>
      </c>
      <c r="H142" s="146" t="s">
        <v>304</v>
      </c>
      <c r="I142" s="146"/>
      <c r="J142" s="146" t="s">
        <v>304</v>
      </c>
      <c r="K142" s="146" t="s">
        <v>304</v>
      </c>
      <c r="L142" s="146" t="s">
        <v>304</v>
      </c>
    </row>
    <row r="143" spans="1:12" ht="12" customHeight="1" x14ac:dyDescent="0.2">
      <c r="A143" s="225" t="s">
        <v>216</v>
      </c>
      <c r="B143" s="226"/>
      <c r="C143" s="226"/>
      <c r="D143" s="226"/>
      <c r="E143" s="226"/>
      <c r="F143" s="226"/>
      <c r="G143" s="147">
        <v>14900</v>
      </c>
      <c r="H143" s="226"/>
      <c r="I143" s="226"/>
      <c r="J143" s="226"/>
      <c r="K143" s="226"/>
      <c r="L143" s="226"/>
    </row>
    <row r="144" spans="1:12" ht="12" customHeight="1" x14ac:dyDescent="0.2">
      <c r="A144" s="227"/>
      <c r="B144" s="228"/>
      <c r="C144" s="228"/>
      <c r="D144" s="228"/>
      <c r="E144" s="228"/>
      <c r="F144" s="228"/>
      <c r="G144" s="228"/>
      <c r="H144" s="228"/>
      <c r="I144" s="228"/>
      <c r="J144" s="228"/>
      <c r="K144" s="228"/>
      <c r="L144" s="228"/>
    </row>
    <row r="145" spans="1:12" ht="12" customHeight="1" x14ac:dyDescent="0.2">
      <c r="A145" s="1077" t="s">
        <v>794</v>
      </c>
      <c r="B145" s="1077"/>
      <c r="C145" s="1077"/>
      <c r="D145" s="1077"/>
      <c r="E145" s="1077"/>
      <c r="F145" s="1077"/>
      <c r="G145" s="1077"/>
      <c r="H145" s="1077"/>
      <c r="I145" s="1077"/>
      <c r="J145" s="1077"/>
      <c r="K145" s="1077"/>
      <c r="L145" s="1077"/>
    </row>
    <row r="146" spans="1:12" ht="12" customHeight="1" x14ac:dyDescent="0.2">
      <c r="A146" s="53">
        <v>1981</v>
      </c>
      <c r="B146" s="67">
        <v>10316.392510744354</v>
      </c>
      <c r="C146" s="67">
        <v>404.56463326164192</v>
      </c>
      <c r="D146" s="67">
        <v>10720.957144005995</v>
      </c>
      <c r="E146" s="102"/>
      <c r="F146" s="61">
        <v>3055.9598394300783</v>
      </c>
      <c r="G146" s="61">
        <v>190.04060056992216</v>
      </c>
      <c r="H146" s="61">
        <v>3246.0004400000007</v>
      </c>
      <c r="I146" s="102"/>
      <c r="J146" s="330">
        <v>13372.352350174433</v>
      </c>
      <c r="K146" s="330">
        <v>594.60523383156408</v>
      </c>
      <c r="L146" s="330">
        <v>13966.957584005997</v>
      </c>
    </row>
    <row r="147" spans="1:12" ht="12" customHeight="1" x14ac:dyDescent="0.2">
      <c r="A147" s="53">
        <v>1982</v>
      </c>
      <c r="B147" s="67">
        <v>5665.6979755075745</v>
      </c>
      <c r="C147" s="67">
        <v>387.62411527037193</v>
      </c>
      <c r="D147" s="67">
        <v>6053.3220907779469</v>
      </c>
      <c r="E147" s="102"/>
      <c r="F147" s="61">
        <v>5165.1198223817037</v>
      </c>
      <c r="G147" s="61">
        <v>220.88061761829655</v>
      </c>
      <c r="H147" s="61">
        <v>5386.0004399999998</v>
      </c>
      <c r="I147" s="102"/>
      <c r="J147" s="330">
        <v>10830.817797889278</v>
      </c>
      <c r="K147" s="330">
        <v>608.50473288866851</v>
      </c>
      <c r="L147" s="330">
        <v>11439.322530777947</v>
      </c>
    </row>
    <row r="148" spans="1:12" ht="12" customHeight="1" x14ac:dyDescent="0.2">
      <c r="A148" s="53">
        <v>1983</v>
      </c>
      <c r="B148" s="67">
        <v>3975.0473806820751</v>
      </c>
      <c r="C148" s="67">
        <v>610.75036067259055</v>
      </c>
      <c r="D148" s="67">
        <v>4585.797741354665</v>
      </c>
      <c r="E148" s="102"/>
      <c r="F148" s="61">
        <v>2862.5505632999007</v>
      </c>
      <c r="G148" s="61">
        <v>894.44987670009903</v>
      </c>
      <c r="H148" s="61">
        <v>3757.0004399999998</v>
      </c>
      <c r="I148" s="102"/>
      <c r="J148" s="330">
        <v>6837.5979439819757</v>
      </c>
      <c r="K148" s="330">
        <v>1505.2002373726896</v>
      </c>
      <c r="L148" s="330">
        <v>8342.7981813546648</v>
      </c>
    </row>
    <row r="149" spans="1:12" ht="12" customHeight="1" x14ac:dyDescent="0.2">
      <c r="A149" s="53">
        <v>1984</v>
      </c>
      <c r="B149" s="67">
        <v>9307.0164021138444</v>
      </c>
      <c r="C149" s="67">
        <v>721.41773940352095</v>
      </c>
      <c r="D149" s="67">
        <v>10028.434141517366</v>
      </c>
      <c r="E149" s="102"/>
      <c r="F149" s="61">
        <v>6012.8018106455438</v>
      </c>
      <c r="G149" s="61">
        <v>1238.1986293544569</v>
      </c>
      <c r="H149" s="61">
        <v>7251.0004400000007</v>
      </c>
      <c r="I149" s="102"/>
      <c r="J149" s="330">
        <v>15319.818212759388</v>
      </c>
      <c r="K149" s="330">
        <v>1959.6163687579779</v>
      </c>
      <c r="L149" s="330">
        <v>17279.434581517366</v>
      </c>
    </row>
    <row r="150" spans="1:12" ht="12" customHeight="1" x14ac:dyDescent="0.2">
      <c r="A150" s="53">
        <v>1985</v>
      </c>
      <c r="B150" s="67">
        <v>10083.563066870393</v>
      </c>
      <c r="C150" s="67">
        <v>1532.5257258530714</v>
      </c>
      <c r="D150" s="67">
        <v>11616.088792723463</v>
      </c>
      <c r="E150" s="102"/>
      <c r="F150" s="61">
        <v>6834.6932080773649</v>
      </c>
      <c r="G150" s="61">
        <v>2642.3072319226362</v>
      </c>
      <c r="H150" s="61">
        <v>9477.0004400000016</v>
      </c>
      <c r="I150" s="102"/>
      <c r="J150" s="330">
        <v>16918.256274947758</v>
      </c>
      <c r="K150" s="330">
        <v>4174.8329577757077</v>
      </c>
      <c r="L150" s="330">
        <v>21093.089232723465</v>
      </c>
    </row>
    <row r="151" spans="1:12" ht="12" customHeight="1" x14ac:dyDescent="0.2">
      <c r="A151" s="53">
        <v>1986</v>
      </c>
      <c r="B151" s="67">
        <v>14469.466093663379</v>
      </c>
      <c r="C151" s="67">
        <v>901.95198940097794</v>
      </c>
      <c r="D151" s="67">
        <v>15371.418083064356</v>
      </c>
      <c r="E151" s="102"/>
      <c r="F151" s="61">
        <v>7035.2431748179133</v>
      </c>
      <c r="G151" s="61">
        <v>468.75726518208756</v>
      </c>
      <c r="H151" s="61">
        <v>7504.0004400000007</v>
      </c>
      <c r="I151" s="102"/>
      <c r="J151" s="330">
        <v>21504.709268481292</v>
      </c>
      <c r="K151" s="330">
        <v>1370.7092545830656</v>
      </c>
      <c r="L151" s="330">
        <v>22875.418523064356</v>
      </c>
    </row>
    <row r="152" spans="1:12" ht="12" customHeight="1" x14ac:dyDescent="0.2">
      <c r="A152" s="53">
        <v>1987</v>
      </c>
      <c r="B152" s="67">
        <v>17629.389164398377</v>
      </c>
      <c r="C152" s="67">
        <v>853.36300825741796</v>
      </c>
      <c r="D152" s="67">
        <v>18482.752172655797</v>
      </c>
      <c r="E152" s="102"/>
      <c r="F152" s="61">
        <v>8220.5030912506372</v>
      </c>
      <c r="G152" s="61">
        <v>413.49734874936394</v>
      </c>
      <c r="H152" s="61">
        <v>8634.0004400000016</v>
      </c>
      <c r="I152" s="102"/>
      <c r="J152" s="330">
        <v>25849.892255649014</v>
      </c>
      <c r="K152" s="330">
        <v>1266.8603570067819</v>
      </c>
      <c r="L152" s="330">
        <v>27116.752612655797</v>
      </c>
    </row>
    <row r="153" spans="1:12" ht="12" customHeight="1" x14ac:dyDescent="0.2">
      <c r="A153" s="53">
        <v>1988</v>
      </c>
      <c r="B153" s="67">
        <v>15741.385941884133</v>
      </c>
      <c r="C153" s="67">
        <v>696.06279828411709</v>
      </c>
      <c r="D153" s="67">
        <v>16437.448740168249</v>
      </c>
      <c r="E153" s="102"/>
      <c r="F153" s="61">
        <v>12160.72784448202</v>
      </c>
      <c r="G153" s="61">
        <v>529.27259551797863</v>
      </c>
      <c r="H153" s="61">
        <v>12690.00044</v>
      </c>
      <c r="I153" s="102"/>
      <c r="J153" s="330">
        <v>27902.113786366153</v>
      </c>
      <c r="K153" s="330">
        <v>1225.3353938020957</v>
      </c>
      <c r="L153" s="330">
        <v>29127.449180168249</v>
      </c>
    </row>
    <row r="154" spans="1:12" ht="12" customHeight="1" x14ac:dyDescent="0.2">
      <c r="A154" s="53">
        <v>1989</v>
      </c>
      <c r="B154" s="67">
        <v>17197.493440133054</v>
      </c>
      <c r="C154" s="67">
        <v>724.4751707053606</v>
      </c>
      <c r="D154" s="67">
        <v>17921.968610838412</v>
      </c>
      <c r="E154" s="102"/>
      <c r="F154" s="61">
        <v>7119.4255658951079</v>
      </c>
      <c r="G154" s="61">
        <v>375.57487410489358</v>
      </c>
      <c r="H154" s="61">
        <v>7495.0004400000016</v>
      </c>
      <c r="I154" s="102"/>
      <c r="J154" s="330">
        <v>24316.919006028162</v>
      </c>
      <c r="K154" s="330">
        <v>1100.0500448102541</v>
      </c>
      <c r="L154" s="330">
        <v>25416.969050838416</v>
      </c>
    </row>
    <row r="155" spans="1:12" ht="12" customHeight="1" x14ac:dyDescent="0.2">
      <c r="A155" s="53">
        <v>1990</v>
      </c>
      <c r="B155" s="67">
        <v>8468.9169493515201</v>
      </c>
      <c r="C155" s="67">
        <v>254.36277683037588</v>
      </c>
      <c r="D155" s="67">
        <v>8723.279726181896</v>
      </c>
      <c r="E155" s="102"/>
      <c r="F155" s="61">
        <v>3957.5774943726396</v>
      </c>
      <c r="G155" s="61">
        <v>164.42294562736021</v>
      </c>
      <c r="H155" s="61">
        <v>4122.0004399999998</v>
      </c>
      <c r="I155" s="102"/>
      <c r="J155" s="330">
        <v>12426.494443724159</v>
      </c>
      <c r="K155" s="330">
        <v>418.78572245773609</v>
      </c>
      <c r="L155" s="330">
        <v>12845.280166181896</v>
      </c>
    </row>
    <row r="156" spans="1:12" ht="12" customHeight="1" x14ac:dyDescent="0.2">
      <c r="A156" s="53">
        <v>1991</v>
      </c>
      <c r="B156" s="67">
        <v>11227.109418257747</v>
      </c>
      <c r="C156" s="67">
        <v>515.6448519214315</v>
      </c>
      <c r="D156" s="67">
        <v>11742.754270179181</v>
      </c>
      <c r="E156" s="102"/>
      <c r="F156" s="61">
        <v>7134.3076954930975</v>
      </c>
      <c r="G156" s="61">
        <v>359.69274450690375</v>
      </c>
      <c r="H156" s="61">
        <v>7494.0004400000016</v>
      </c>
      <c r="I156" s="102"/>
      <c r="J156" s="330">
        <v>18361.417113750846</v>
      </c>
      <c r="K156" s="330">
        <v>875.33759642833525</v>
      </c>
      <c r="L156" s="330">
        <v>19236.754710179182</v>
      </c>
    </row>
    <row r="157" spans="1:12" ht="12" customHeight="1" x14ac:dyDescent="0.2">
      <c r="A157" s="53">
        <v>1992</v>
      </c>
      <c r="B157" s="67">
        <v>573.79295185653064</v>
      </c>
      <c r="C157" s="67">
        <v>57.505617202636671</v>
      </c>
      <c r="D157" s="67">
        <v>631.29856905916722</v>
      </c>
      <c r="E157" s="102"/>
      <c r="F157" s="61">
        <v>1953.0831831424107</v>
      </c>
      <c r="G157" s="61">
        <v>220.91725685758908</v>
      </c>
      <c r="H157" s="61">
        <v>2174.0004399999998</v>
      </c>
      <c r="I157" s="102"/>
      <c r="J157" s="330">
        <v>2526.8761349989413</v>
      </c>
      <c r="K157" s="330">
        <v>278.42287406022575</v>
      </c>
      <c r="L157" s="330">
        <v>2805.299009059167</v>
      </c>
    </row>
    <row r="158" spans="1:12" ht="12" customHeight="1" x14ac:dyDescent="0.2">
      <c r="A158" s="53">
        <v>1993</v>
      </c>
      <c r="B158" s="67">
        <v>944.99529874078598</v>
      </c>
      <c r="C158" s="67">
        <v>66.885151127682036</v>
      </c>
      <c r="D158" s="67">
        <v>1011.8804498684676</v>
      </c>
      <c r="E158" s="102"/>
      <c r="F158" s="61">
        <v>3457.751314202078</v>
      </c>
      <c r="G158" s="61">
        <v>338.24912579792186</v>
      </c>
      <c r="H158" s="61">
        <v>3796.0004399999998</v>
      </c>
      <c r="I158" s="102"/>
      <c r="J158" s="330">
        <v>4402.746612942864</v>
      </c>
      <c r="K158" s="330">
        <v>405.1342769256039</v>
      </c>
      <c r="L158" s="330">
        <v>4807.8808898684674</v>
      </c>
    </row>
    <row r="159" spans="1:12" ht="12" customHeight="1" x14ac:dyDescent="0.2">
      <c r="A159" s="53">
        <v>1994</v>
      </c>
      <c r="B159" s="67">
        <v>375.43691772543389</v>
      </c>
      <c r="C159" s="67">
        <v>40.161473703309014</v>
      </c>
      <c r="D159" s="67">
        <v>415.59839142874262</v>
      </c>
      <c r="E159" s="102"/>
      <c r="F159" s="61">
        <v>2934.6517311570474</v>
      </c>
      <c r="G159" s="61">
        <v>499.3487088429527</v>
      </c>
      <c r="H159" s="61">
        <v>3434.0004400000003</v>
      </c>
      <c r="I159" s="102"/>
      <c r="J159" s="330">
        <v>3310.0886488824813</v>
      </c>
      <c r="K159" s="330">
        <v>539.51018254626172</v>
      </c>
      <c r="L159" s="330">
        <v>3849.5988314287429</v>
      </c>
    </row>
    <row r="160" spans="1:12" ht="12" customHeight="1" x14ac:dyDescent="0.2">
      <c r="A160" s="53">
        <v>1995</v>
      </c>
      <c r="B160" s="67">
        <v>214.53469563131512</v>
      </c>
      <c r="C160" s="67">
        <v>18.409102502276255</v>
      </c>
      <c r="D160" s="67">
        <v>232.94379813359228</v>
      </c>
      <c r="E160" s="102"/>
      <c r="F160" s="61">
        <v>9095.519028306775</v>
      </c>
      <c r="G160" s="61">
        <v>780.48141169322355</v>
      </c>
      <c r="H160" s="61">
        <v>9876.000439999998</v>
      </c>
      <c r="I160" s="102"/>
      <c r="J160" s="330">
        <v>9310.0537239380901</v>
      </c>
      <c r="K160" s="330">
        <v>798.8905141954998</v>
      </c>
      <c r="L160" s="330">
        <v>10108.94423813359</v>
      </c>
    </row>
    <row r="161" spans="1:12" ht="12" customHeight="1" x14ac:dyDescent="0.2">
      <c r="A161" s="53">
        <v>1996</v>
      </c>
      <c r="B161" s="67">
        <v>40.612491990758826</v>
      </c>
      <c r="C161" s="67">
        <v>0.81916742812887833</v>
      </c>
      <c r="D161" s="67">
        <v>41.431659418887648</v>
      </c>
      <c r="E161" s="102"/>
      <c r="F161" s="61">
        <v>7969.2578666990303</v>
      </c>
      <c r="G161" s="61">
        <v>160.74257330097103</v>
      </c>
      <c r="H161" s="61">
        <v>8130.0004400000016</v>
      </c>
      <c r="I161" s="102"/>
      <c r="J161" s="330">
        <v>8009.8703586897891</v>
      </c>
      <c r="K161" s="330">
        <v>161.56174072909991</v>
      </c>
      <c r="L161" s="330">
        <v>8171.4320994188893</v>
      </c>
    </row>
    <row r="162" spans="1:12" ht="12" customHeight="1" x14ac:dyDescent="0.2">
      <c r="A162" s="53">
        <v>1997</v>
      </c>
      <c r="B162" s="67">
        <v>125.90170687592399</v>
      </c>
      <c r="C162" s="67">
        <v>1.043863405023572</v>
      </c>
      <c r="D162" s="67">
        <v>126.94557028094732</v>
      </c>
      <c r="E162" s="102"/>
      <c r="F162" s="61">
        <v>7687.9704951034792</v>
      </c>
      <c r="G162" s="61">
        <v>64.029944896521528</v>
      </c>
      <c r="H162" s="61">
        <v>7752.0004400000007</v>
      </c>
      <c r="I162" s="102"/>
      <c r="J162" s="330">
        <v>7813.8722019794031</v>
      </c>
      <c r="K162" s="330">
        <v>65.0738083015451</v>
      </c>
      <c r="L162" s="330">
        <v>7878.946010280948</v>
      </c>
    </row>
    <row r="163" spans="1:12" ht="12" customHeight="1" x14ac:dyDescent="0.2">
      <c r="A163" s="53">
        <v>1998</v>
      </c>
      <c r="B163" s="67">
        <v>1198.5085637850425</v>
      </c>
      <c r="C163" s="67">
        <v>6.0675965892171462</v>
      </c>
      <c r="D163" s="67">
        <v>1204.5761603742594</v>
      </c>
      <c r="E163" s="102"/>
      <c r="F163" s="61">
        <v>14460.891939683172</v>
      </c>
      <c r="G163" s="61">
        <v>614.10850031682708</v>
      </c>
      <c r="H163" s="61">
        <v>15075.000439999998</v>
      </c>
      <c r="I163" s="102"/>
      <c r="J163" s="330">
        <v>15659.400503468214</v>
      </c>
      <c r="K163" s="330">
        <v>620.17609690604422</v>
      </c>
      <c r="L163" s="330">
        <v>16279.576600374257</v>
      </c>
    </row>
    <row r="164" spans="1:12" ht="12" customHeight="1" x14ac:dyDescent="0.2">
      <c r="A164" s="53">
        <v>1999</v>
      </c>
      <c r="B164" s="67">
        <v>7612.5388068550783</v>
      </c>
      <c r="C164" s="67">
        <v>36.053546635876728</v>
      </c>
      <c r="D164" s="67">
        <v>7648.5923534909562</v>
      </c>
      <c r="E164" s="102"/>
      <c r="F164" s="61">
        <v>19834.77406928116</v>
      </c>
      <c r="G164" s="61">
        <v>1420.2263707188372</v>
      </c>
      <c r="H164" s="61">
        <v>21255.000439999996</v>
      </c>
      <c r="I164" s="102"/>
      <c r="J164" s="330">
        <v>27447.312876136239</v>
      </c>
      <c r="K164" s="330">
        <v>1456.2799173547139</v>
      </c>
      <c r="L164" s="330">
        <v>28903.592793490952</v>
      </c>
    </row>
    <row r="165" spans="1:12" ht="12" customHeight="1" x14ac:dyDescent="0.2">
      <c r="A165" s="53">
        <v>2000</v>
      </c>
      <c r="B165" s="67">
        <v>9464.3182483214878</v>
      </c>
      <c r="C165" s="67">
        <v>49.076426838915609</v>
      </c>
      <c r="D165" s="67">
        <v>9513.3946751604053</v>
      </c>
      <c r="E165" s="102"/>
      <c r="F165" s="61">
        <v>9624.1163774907545</v>
      </c>
      <c r="G165" s="61">
        <v>984.88406250924538</v>
      </c>
      <c r="H165" s="61">
        <v>10609.00044</v>
      </c>
      <c r="I165" s="102"/>
      <c r="J165" s="330">
        <v>19088.434625812242</v>
      </c>
      <c r="K165" s="330">
        <v>1033.960489348161</v>
      </c>
      <c r="L165" s="330">
        <v>20122.395115160405</v>
      </c>
    </row>
    <row r="166" spans="1:12" ht="12" customHeight="1" x14ac:dyDescent="0.2">
      <c r="A166" s="90">
        <v>2001</v>
      </c>
      <c r="B166" s="67">
        <v>9920.8188714243406</v>
      </c>
      <c r="C166" s="67">
        <v>126.36686720755029</v>
      </c>
      <c r="D166" s="67">
        <v>10047.185738631892</v>
      </c>
      <c r="E166" s="102"/>
      <c r="F166" s="61">
        <v>14708.401157904766</v>
      </c>
      <c r="G166" s="61">
        <v>1334.5992820952335</v>
      </c>
      <c r="H166" s="61">
        <v>16043.00044</v>
      </c>
      <c r="I166" s="102"/>
      <c r="J166" s="330">
        <v>24629.220029329106</v>
      </c>
      <c r="K166" s="330">
        <v>1460.9661493027838</v>
      </c>
      <c r="L166" s="330">
        <v>26090.186178631891</v>
      </c>
    </row>
    <row r="167" spans="1:12" ht="12" customHeight="1" x14ac:dyDescent="0.2">
      <c r="A167" s="90">
        <v>2002</v>
      </c>
      <c r="B167" s="67">
        <v>15035.675696432312</v>
      </c>
      <c r="C167" s="67">
        <v>29.891420572810148</v>
      </c>
      <c r="D167" s="67">
        <v>15065.567117005121</v>
      </c>
      <c r="E167" s="102"/>
      <c r="F167" s="61">
        <v>14740.119906942577</v>
      </c>
      <c r="G167" s="61">
        <v>435.88053305742329</v>
      </c>
      <c r="H167" s="61">
        <v>15176.00044</v>
      </c>
      <c r="I167" s="102"/>
      <c r="J167" s="330">
        <v>29775.795603374889</v>
      </c>
      <c r="K167" s="330">
        <v>465.77195363023344</v>
      </c>
      <c r="L167" s="330">
        <v>30241.567557005121</v>
      </c>
    </row>
    <row r="168" spans="1:12" ht="12" customHeight="1" x14ac:dyDescent="0.2">
      <c r="A168" s="90">
        <v>2003</v>
      </c>
      <c r="B168" s="67">
        <v>17827.250194733999</v>
      </c>
      <c r="C168" s="67">
        <v>35.259385282021412</v>
      </c>
      <c r="D168" s="67">
        <v>17862.509580016016</v>
      </c>
      <c r="E168" s="102"/>
      <c r="F168" s="61">
        <v>14635.56791883056</v>
      </c>
      <c r="G168" s="61">
        <v>531.43252116943972</v>
      </c>
      <c r="H168" s="61">
        <v>15167.00044</v>
      </c>
      <c r="I168" s="102"/>
      <c r="J168" s="330">
        <v>32462.818113564557</v>
      </c>
      <c r="K168" s="330">
        <v>566.69190645146114</v>
      </c>
      <c r="L168" s="330">
        <v>33029.510020016016</v>
      </c>
    </row>
    <row r="169" spans="1:12" ht="12" customHeight="1" x14ac:dyDescent="0.2">
      <c r="A169" s="90">
        <v>2004</v>
      </c>
      <c r="B169" s="67">
        <v>14834.180091189013</v>
      </c>
      <c r="C169" s="67">
        <v>172.54503302717967</v>
      </c>
      <c r="D169" s="67">
        <v>15006.725124216195</v>
      </c>
      <c r="E169" s="102"/>
      <c r="F169" s="61">
        <v>17759.134813933939</v>
      </c>
      <c r="G169" s="61">
        <v>1572.8656260660587</v>
      </c>
      <c r="H169" s="61">
        <v>19332.000439999996</v>
      </c>
      <c r="I169" s="102"/>
      <c r="J169" s="330">
        <v>32593.314905122952</v>
      </c>
      <c r="K169" s="330">
        <v>1745.4106590932383</v>
      </c>
      <c r="L169" s="330">
        <v>34338.725564216191</v>
      </c>
    </row>
    <row r="170" spans="1:12" ht="12" customHeight="1" x14ac:dyDescent="0.2">
      <c r="A170" s="90">
        <v>2005</v>
      </c>
      <c r="B170" s="67">
        <v>31921.402085751735</v>
      </c>
      <c r="C170" s="67">
        <v>167.24977071810167</v>
      </c>
      <c r="D170" s="67">
        <v>32088.651856469838</v>
      </c>
      <c r="E170" s="102"/>
      <c r="F170" s="61">
        <v>21545.123436394399</v>
      </c>
      <c r="G170" s="61">
        <v>1003.877003605601</v>
      </c>
      <c r="H170" s="61">
        <v>22549.00044</v>
      </c>
      <c r="I170" s="102"/>
      <c r="J170" s="330">
        <v>53466.525522146134</v>
      </c>
      <c r="K170" s="330">
        <v>1171.1267743237026</v>
      </c>
      <c r="L170" s="330">
        <v>54637.652296469838</v>
      </c>
    </row>
    <row r="171" spans="1:12" ht="12" customHeight="1" x14ac:dyDescent="0.2">
      <c r="A171" s="90">
        <v>2006</v>
      </c>
      <c r="B171" s="67">
        <v>22445.778497211715</v>
      </c>
      <c r="C171" s="67">
        <v>106.75148424089195</v>
      </c>
      <c r="D171" s="67">
        <v>22552.529981452604</v>
      </c>
      <c r="E171" s="102"/>
      <c r="F171" s="61">
        <v>16800.783644823241</v>
      </c>
      <c r="G171" s="61">
        <v>495.21679517675773</v>
      </c>
      <c r="H171" s="61">
        <v>17296.00044</v>
      </c>
      <c r="I171" s="102"/>
      <c r="J171" s="330">
        <v>39246.562142034956</v>
      </c>
      <c r="K171" s="330">
        <v>601.96827941764968</v>
      </c>
      <c r="L171" s="330">
        <v>39848.530421452604</v>
      </c>
    </row>
    <row r="172" spans="1:12" ht="12" customHeight="1" x14ac:dyDescent="0.2">
      <c r="A172" s="90">
        <v>2007</v>
      </c>
      <c r="B172" s="67">
        <v>15594.822547822281</v>
      </c>
      <c r="C172" s="67">
        <v>44.116323848502304</v>
      </c>
      <c r="D172" s="67">
        <v>15638.938871670784</v>
      </c>
      <c r="E172" s="102"/>
      <c r="F172" s="61">
        <v>16602.923332034054</v>
      </c>
      <c r="G172" s="61">
        <v>187.07710796594631</v>
      </c>
      <c r="H172" s="61">
        <v>16790.00044</v>
      </c>
      <c r="I172" s="102"/>
      <c r="J172" s="330">
        <v>32197.745879856335</v>
      </c>
      <c r="K172" s="330">
        <v>231.19343181444862</v>
      </c>
      <c r="L172" s="330">
        <v>32428.939311670783</v>
      </c>
    </row>
    <row r="173" spans="1:12" ht="12" customHeight="1" x14ac:dyDescent="0.2">
      <c r="A173" s="53">
        <v>2008</v>
      </c>
      <c r="B173" s="67">
        <v>16710.841855481813</v>
      </c>
      <c r="C173" s="67">
        <v>98.45221476938849</v>
      </c>
      <c r="D173" s="67">
        <v>16809.294070251202</v>
      </c>
      <c r="E173" s="102"/>
      <c r="F173" s="61">
        <v>16178.412460901205</v>
      </c>
      <c r="G173" s="61">
        <v>450.58797909879519</v>
      </c>
      <c r="H173" s="61">
        <v>16629.00044</v>
      </c>
      <c r="I173" s="102"/>
      <c r="J173" s="330">
        <v>32889.25431638302</v>
      </c>
      <c r="K173" s="330">
        <v>549.04019386818368</v>
      </c>
      <c r="L173" s="330">
        <v>33438.294510251202</v>
      </c>
    </row>
    <row r="174" spans="1:12" ht="12" customHeight="1" x14ac:dyDescent="0.2">
      <c r="A174" s="53">
        <v>2009</v>
      </c>
      <c r="B174" s="67">
        <v>21087.784742090975</v>
      </c>
      <c r="C174" s="67">
        <v>92.010077378440428</v>
      </c>
      <c r="D174" s="67">
        <v>21179.794819469415</v>
      </c>
      <c r="E174" s="102"/>
      <c r="F174" s="61">
        <v>16564.142587478556</v>
      </c>
      <c r="G174" s="61">
        <v>312.85785252144234</v>
      </c>
      <c r="H174" s="61">
        <v>16877.00044</v>
      </c>
      <c r="I174" s="102"/>
      <c r="J174" s="330">
        <v>37651.927329569531</v>
      </c>
      <c r="K174" s="330">
        <v>404.86792989988277</v>
      </c>
      <c r="L174" s="330">
        <v>38056.795259469414</v>
      </c>
    </row>
    <row r="175" spans="1:12" ht="12" customHeight="1" x14ac:dyDescent="0.2">
      <c r="A175" s="53">
        <v>2010</v>
      </c>
      <c r="B175" s="67">
        <v>22356.534562395307</v>
      </c>
      <c r="C175" s="67">
        <v>152.173578507755</v>
      </c>
      <c r="D175" s="67">
        <v>22508.708140903062</v>
      </c>
      <c r="E175" s="102"/>
      <c r="F175" s="61">
        <v>15007.552644640145</v>
      </c>
      <c r="G175" s="61">
        <v>289.44779535985384</v>
      </c>
      <c r="H175" s="61">
        <v>15297.00044</v>
      </c>
      <c r="I175" s="102"/>
      <c r="J175" s="330">
        <v>37364.087207035453</v>
      </c>
      <c r="K175" s="330">
        <v>441.62137386760884</v>
      </c>
      <c r="L175" s="330">
        <v>37805.708580903061</v>
      </c>
    </row>
    <row r="176" spans="1:12" ht="12" customHeight="1" x14ac:dyDescent="0.2">
      <c r="A176" s="53">
        <v>2011</v>
      </c>
      <c r="B176" s="67">
        <v>36020.612068713468</v>
      </c>
      <c r="C176" s="67">
        <v>41.073604766025937</v>
      </c>
      <c r="D176" s="67">
        <v>36061.685673479493</v>
      </c>
      <c r="E176" s="102"/>
      <c r="F176" s="61">
        <v>26509.603986572958</v>
      </c>
      <c r="G176" s="61">
        <v>366.39645342703977</v>
      </c>
      <c r="H176" s="61">
        <v>26876.000439999996</v>
      </c>
      <c r="I176" s="102"/>
      <c r="J176" s="330">
        <v>62530.216055286422</v>
      </c>
      <c r="K176" s="330">
        <v>407.47005819306571</v>
      </c>
      <c r="L176" s="330">
        <v>62937.686113479489</v>
      </c>
    </row>
    <row r="177" spans="1:12" ht="12" customHeight="1" x14ac:dyDescent="0.2">
      <c r="A177" s="53">
        <v>2012</v>
      </c>
      <c r="B177" s="67">
        <v>55216.849842856311</v>
      </c>
      <c r="C177" s="67">
        <v>132.30738359650888</v>
      </c>
      <c r="D177" s="67">
        <v>55349.157226452822</v>
      </c>
      <c r="E177" s="67"/>
      <c r="F177" s="67">
        <v>29652.337923050676</v>
      </c>
      <c r="G177" s="67">
        <v>608.66251694932441</v>
      </c>
      <c r="H177" s="67">
        <v>30261.00044</v>
      </c>
      <c r="I177" s="67"/>
      <c r="J177" s="67">
        <v>84869.187765906987</v>
      </c>
      <c r="K177" s="67">
        <v>740.9699005458333</v>
      </c>
      <c r="L177" s="67">
        <v>85610.157666452826</v>
      </c>
    </row>
    <row r="178" spans="1:12" ht="12" customHeight="1" x14ac:dyDescent="0.2">
      <c r="A178" s="53">
        <v>2013</v>
      </c>
      <c r="B178" s="67">
        <v>45317.929488244561</v>
      </c>
      <c r="C178" s="67">
        <v>115.05251341862538</v>
      </c>
      <c r="D178" s="67">
        <v>45432.982001663186</v>
      </c>
      <c r="E178" s="67"/>
      <c r="F178" s="67">
        <v>25421.259095124718</v>
      </c>
      <c r="G178" s="67">
        <v>930.74134487528283</v>
      </c>
      <c r="H178" s="67">
        <v>26352.00044</v>
      </c>
      <c r="I178" s="67"/>
      <c r="J178" s="67">
        <v>70739.18858336928</v>
      </c>
      <c r="K178" s="67">
        <v>1045.7938582939082</v>
      </c>
      <c r="L178" s="67">
        <v>71784.982441663189</v>
      </c>
    </row>
    <row r="179" spans="1:12" ht="12" customHeight="1" x14ac:dyDescent="0.2">
      <c r="A179" s="53">
        <v>2014</v>
      </c>
      <c r="B179" s="67">
        <v>15889.926281779073</v>
      </c>
      <c r="C179" s="67">
        <v>109.17905928714794</v>
      </c>
      <c r="D179" s="67">
        <v>15999.105341066221</v>
      </c>
      <c r="E179" s="67"/>
      <c r="F179" s="67">
        <v>8871.432932753989</v>
      </c>
      <c r="G179" s="67">
        <v>303.56750724601045</v>
      </c>
      <c r="H179" s="67">
        <v>9175.0004399999998</v>
      </c>
      <c r="I179" s="67"/>
      <c r="J179" s="67">
        <v>24761.359214533062</v>
      </c>
      <c r="K179" s="67">
        <v>412.74656653315839</v>
      </c>
      <c r="L179" s="67">
        <v>25174.105781066221</v>
      </c>
    </row>
    <row r="180" spans="1:12" ht="12" customHeight="1" x14ac:dyDescent="0.2">
      <c r="A180" s="53">
        <v>2015</v>
      </c>
      <c r="B180" s="67">
        <v>23679.549326875451</v>
      </c>
      <c r="C180" s="67">
        <v>160.9591188944944</v>
      </c>
      <c r="D180" s="67">
        <v>23840.508445769945</v>
      </c>
      <c r="E180" s="67"/>
      <c r="F180" s="67">
        <v>8697.9934143135852</v>
      </c>
      <c r="G180" s="67">
        <v>405.00702568641464</v>
      </c>
      <c r="H180" s="67">
        <v>9103.0004399999998</v>
      </c>
      <c r="I180" s="67"/>
      <c r="J180" s="67">
        <v>32377.542741189034</v>
      </c>
      <c r="K180" s="67">
        <v>565.96614458090903</v>
      </c>
      <c r="L180" s="67">
        <v>32943.508885769945</v>
      </c>
    </row>
    <row r="181" spans="1:12" ht="12" customHeight="1" x14ac:dyDescent="0.2">
      <c r="A181" s="53">
        <v>2016</v>
      </c>
      <c r="B181" s="67">
        <v>38911.245681444816</v>
      </c>
      <c r="C181" s="67">
        <v>109.01645374153577</v>
      </c>
      <c r="D181" s="67">
        <v>39020.262135186349</v>
      </c>
      <c r="E181" s="67"/>
      <c r="F181" s="67">
        <v>26649.960089088629</v>
      </c>
      <c r="G181" s="67">
        <v>547.04035091137177</v>
      </c>
      <c r="H181" s="67">
        <v>27197.00044</v>
      </c>
      <c r="I181" s="67"/>
      <c r="J181" s="67">
        <v>65561.205770533445</v>
      </c>
      <c r="K181" s="67">
        <v>656.05680465290754</v>
      </c>
      <c r="L181" s="67">
        <v>66217.262575186352</v>
      </c>
    </row>
    <row r="182" spans="1:12" ht="12" customHeight="1" x14ac:dyDescent="0.2">
      <c r="A182" s="53">
        <v>2017</v>
      </c>
      <c r="B182" s="67">
        <v>57701.192435590441</v>
      </c>
      <c r="C182" s="67">
        <v>327.72455732899459</v>
      </c>
      <c r="D182" s="67">
        <v>58028.916992919432</v>
      </c>
      <c r="E182" s="67"/>
      <c r="F182" s="67">
        <v>41953.000160000003</v>
      </c>
      <c r="G182" s="67">
        <v>997.00027999999986</v>
      </c>
      <c r="H182" s="67">
        <v>42950.000440000003</v>
      </c>
      <c r="I182" s="67"/>
      <c r="J182" s="67">
        <v>99654.192595590444</v>
      </c>
      <c r="K182" s="67">
        <v>1324.7248373289945</v>
      </c>
      <c r="L182" s="67">
        <v>100978.91743291944</v>
      </c>
    </row>
    <row r="183" spans="1:12" ht="12" customHeight="1" x14ac:dyDescent="0.2">
      <c r="A183" s="333">
        <v>2018</v>
      </c>
      <c r="B183" s="67">
        <v>44133.573359845803</v>
      </c>
      <c r="C183" s="67">
        <v>32.691199427392064</v>
      </c>
      <c r="D183" s="67">
        <v>44166.264559273186</v>
      </c>
      <c r="E183" s="67"/>
      <c r="F183" s="67">
        <v>28183.00016</v>
      </c>
      <c r="G183" s="67">
        <v>162.00028</v>
      </c>
      <c r="H183" s="67">
        <v>28345.00044</v>
      </c>
      <c r="I183" s="67"/>
      <c r="J183" s="67">
        <v>72316.573519845799</v>
      </c>
      <c r="K183" s="67">
        <v>194.69147942739207</v>
      </c>
      <c r="L183" s="67">
        <v>72511.264999273189</v>
      </c>
    </row>
    <row r="184" spans="1:12" ht="12" customHeight="1" x14ac:dyDescent="0.2">
      <c r="A184" s="333">
        <v>2019</v>
      </c>
      <c r="B184" s="67">
        <v>47396.066996850481</v>
      </c>
      <c r="C184" s="67">
        <v>251.43606231906557</v>
      </c>
      <c r="D184" s="67">
        <v>47647.503059169539</v>
      </c>
      <c r="E184" s="67"/>
      <c r="F184" s="67">
        <v>14488.00016</v>
      </c>
      <c r="G184" s="67">
        <v>371.00027999999992</v>
      </c>
      <c r="H184" s="67">
        <v>14859.00044</v>
      </c>
      <c r="I184" s="67"/>
      <c r="J184" s="67">
        <v>61884.067156850477</v>
      </c>
      <c r="K184" s="67">
        <v>622.43634231906549</v>
      </c>
      <c r="L184" s="67">
        <v>62506.503499169543</v>
      </c>
    </row>
    <row r="185" spans="1:12" ht="12" customHeight="1" x14ac:dyDescent="0.2">
      <c r="A185" s="333">
        <v>2020</v>
      </c>
      <c r="B185" s="67">
        <v>18141.616674127985</v>
      </c>
      <c r="C185" s="67">
        <v>12.127326989776421</v>
      </c>
      <c r="D185" s="67">
        <v>18153.74400111776</v>
      </c>
      <c r="E185" s="67"/>
      <c r="F185" s="67">
        <v>5422.0001600000005</v>
      </c>
      <c r="G185" s="67">
        <v>37.000280000000004</v>
      </c>
      <c r="H185" s="67">
        <v>5459.0004400000007</v>
      </c>
      <c r="I185" s="67"/>
      <c r="J185" s="67">
        <v>23563.616834127984</v>
      </c>
      <c r="K185" s="67">
        <v>49.127606989776424</v>
      </c>
      <c r="L185" s="67">
        <v>23612.74444111776</v>
      </c>
    </row>
    <row r="186" spans="1:12" ht="12" customHeight="1" x14ac:dyDescent="0.2">
      <c r="A186" s="333">
        <v>2021</v>
      </c>
      <c r="B186" s="67">
        <v>32617.050110160922</v>
      </c>
      <c r="C186" s="67">
        <v>106.38318797368913</v>
      </c>
      <c r="D186" s="67">
        <v>32723.433298134612</v>
      </c>
      <c r="E186" s="67"/>
      <c r="F186" s="67">
        <v>21587.00016</v>
      </c>
      <c r="G186" s="67">
        <v>290.00027999999998</v>
      </c>
      <c r="H186" s="67">
        <v>21877.00044</v>
      </c>
      <c r="I186" s="67"/>
      <c r="J186" s="67">
        <v>54204.050270160922</v>
      </c>
      <c r="K186" s="67">
        <v>396.38346797368911</v>
      </c>
      <c r="L186" s="67">
        <v>54600.433738134612</v>
      </c>
    </row>
    <row r="187" spans="1:12" ht="12" customHeight="1" x14ac:dyDescent="0.2">
      <c r="A187" s="333" t="s">
        <v>1149</v>
      </c>
      <c r="B187" s="67">
        <v>37491.229529428412</v>
      </c>
      <c r="C187" s="67">
        <v>151.7704705715737</v>
      </c>
      <c r="D187" s="67">
        <v>37642.999999999993</v>
      </c>
      <c r="E187" s="67"/>
      <c r="F187" s="67">
        <v>37022.000159999996</v>
      </c>
      <c r="G187" s="67">
        <v>1124.00028</v>
      </c>
      <c r="H187" s="67">
        <v>38146.000439999996</v>
      </c>
      <c r="I187" s="67"/>
      <c r="J187" s="67">
        <v>74513.229689428408</v>
      </c>
      <c r="K187" s="67">
        <v>1275.7707505715737</v>
      </c>
      <c r="L187" s="67">
        <v>75789.000439999989</v>
      </c>
    </row>
    <row r="188" spans="1:12" ht="12" customHeight="1" x14ac:dyDescent="0.2">
      <c r="A188" s="333" t="s">
        <v>1214</v>
      </c>
      <c r="B188" s="67">
        <v>33076.990040226257</v>
      </c>
      <c r="C188" s="67">
        <v>363.00995977373202</v>
      </c>
      <c r="D188" s="67">
        <v>33439.999999999985</v>
      </c>
      <c r="E188" s="67"/>
      <c r="F188" s="67">
        <v>27457.00016</v>
      </c>
      <c r="G188" s="67">
        <v>1002.0002799999999</v>
      </c>
      <c r="H188" s="67">
        <v>28459.00044</v>
      </c>
      <c r="I188" s="67"/>
      <c r="J188" s="67">
        <v>60533.990200226261</v>
      </c>
      <c r="K188" s="67">
        <v>1365.0102397737319</v>
      </c>
      <c r="L188" s="67">
        <v>61899.000439999989</v>
      </c>
    </row>
    <row r="189" spans="1:12" ht="12" customHeight="1" x14ac:dyDescent="0.2">
      <c r="A189" s="333">
        <v>2024</v>
      </c>
      <c r="B189" s="146" t="s">
        <v>304</v>
      </c>
      <c r="C189" s="146" t="s">
        <v>304</v>
      </c>
      <c r="D189" s="146" t="s">
        <v>304</v>
      </c>
      <c r="E189" s="146"/>
      <c r="F189" s="146" t="s">
        <v>304</v>
      </c>
      <c r="G189" s="146" t="s">
        <v>304</v>
      </c>
      <c r="H189" s="146" t="s">
        <v>304</v>
      </c>
      <c r="I189" s="146"/>
      <c r="J189" s="146" t="s">
        <v>304</v>
      </c>
      <c r="K189" s="146" t="s">
        <v>304</v>
      </c>
      <c r="L189" s="146" t="s">
        <v>304</v>
      </c>
    </row>
    <row r="190" spans="1:12" ht="12" customHeight="1" x14ac:dyDescent="0.2">
      <c r="A190" s="225" t="s">
        <v>216</v>
      </c>
      <c r="B190" s="226"/>
      <c r="C190" s="226"/>
      <c r="D190" s="226"/>
      <c r="E190" s="226"/>
      <c r="F190" s="147">
        <v>3400</v>
      </c>
      <c r="G190" s="226"/>
      <c r="H190" s="226"/>
      <c r="I190" s="226"/>
      <c r="J190" s="226"/>
      <c r="K190" s="226"/>
      <c r="L190" s="226"/>
    </row>
    <row r="191" spans="1:12" ht="12" customHeight="1" x14ac:dyDescent="0.2">
      <c r="A191" s="227"/>
      <c r="B191" s="228"/>
      <c r="C191" s="228"/>
      <c r="D191" s="228"/>
      <c r="E191" s="228"/>
      <c r="F191" s="228"/>
      <c r="G191" s="228"/>
      <c r="H191" s="228"/>
      <c r="I191" s="228"/>
      <c r="J191" s="228"/>
      <c r="K191" s="228"/>
      <c r="L191" s="228"/>
    </row>
    <row r="192" spans="1:12" ht="12" customHeight="1" x14ac:dyDescent="0.2">
      <c r="A192" s="1077" t="s">
        <v>795</v>
      </c>
      <c r="B192" s="1077"/>
      <c r="C192" s="1077"/>
      <c r="D192" s="1077"/>
      <c r="E192" s="1077"/>
      <c r="F192" s="1077"/>
      <c r="G192" s="1077"/>
      <c r="H192" s="1077"/>
      <c r="I192" s="1077"/>
      <c r="J192" s="1077"/>
      <c r="K192" s="1077"/>
      <c r="L192" s="1077"/>
    </row>
    <row r="193" spans="1:12" ht="12" customHeight="1" x14ac:dyDescent="0.2">
      <c r="A193" s="53">
        <v>1981</v>
      </c>
      <c r="B193" s="67">
        <v>7649.2191015135741</v>
      </c>
      <c r="C193" s="67">
        <v>9556.0362227506066</v>
      </c>
      <c r="D193" s="67">
        <v>17205.255324264181</v>
      </c>
      <c r="E193" s="102"/>
      <c r="F193" s="61">
        <v>3661.0000600000003</v>
      </c>
      <c r="G193" s="61">
        <v>3960.0001200000002</v>
      </c>
      <c r="H193" s="61">
        <v>7621.0001800000009</v>
      </c>
      <c r="I193" s="102"/>
      <c r="J193" s="330">
        <v>11310.219161513574</v>
      </c>
      <c r="K193" s="330">
        <v>13516.036342750607</v>
      </c>
      <c r="L193" s="330">
        <v>24826.255504264183</v>
      </c>
    </row>
    <row r="194" spans="1:12" ht="12" customHeight="1" x14ac:dyDescent="0.2">
      <c r="A194" s="53">
        <v>1982</v>
      </c>
      <c r="B194" s="67">
        <v>2597.3224383829656</v>
      </c>
      <c r="C194" s="67">
        <v>7596.100875066164</v>
      </c>
      <c r="D194" s="67">
        <v>10193.423313449131</v>
      </c>
      <c r="E194" s="102"/>
      <c r="F194" s="61">
        <v>2326.0000600000003</v>
      </c>
      <c r="G194" s="61">
        <v>5271.0001200000006</v>
      </c>
      <c r="H194" s="61">
        <v>7597.0001800000009</v>
      </c>
      <c r="I194" s="102"/>
      <c r="J194" s="330">
        <v>4923.3224983829659</v>
      </c>
      <c r="K194" s="330">
        <v>12867.100995066165</v>
      </c>
      <c r="L194" s="330">
        <v>17790.423493449132</v>
      </c>
    </row>
    <row r="195" spans="1:12" ht="12" customHeight="1" x14ac:dyDescent="0.2">
      <c r="A195" s="53">
        <v>1983</v>
      </c>
      <c r="B195" s="67">
        <v>1849.5077970339594</v>
      </c>
      <c r="C195" s="67">
        <v>7810.2142137190876</v>
      </c>
      <c r="D195" s="67">
        <v>9659.7220107530466</v>
      </c>
      <c r="E195" s="102"/>
      <c r="F195" s="61">
        <v>1173.0000599999998</v>
      </c>
      <c r="G195" s="61">
        <v>4924.0001200000006</v>
      </c>
      <c r="H195" s="61">
        <v>6097.0001800000009</v>
      </c>
      <c r="I195" s="102"/>
      <c r="J195" s="330">
        <v>3022.5078570339592</v>
      </c>
      <c r="K195" s="330">
        <v>12734.214333719088</v>
      </c>
      <c r="L195" s="330">
        <v>15756.722190753047</v>
      </c>
    </row>
    <row r="196" spans="1:12" ht="12" customHeight="1" x14ac:dyDescent="0.2">
      <c r="A196" s="53">
        <v>1984</v>
      </c>
      <c r="B196" s="67">
        <v>2307.9093316395283</v>
      </c>
      <c r="C196" s="67">
        <v>6615.2415872875936</v>
      </c>
      <c r="D196" s="67">
        <v>8923.1509189271237</v>
      </c>
      <c r="E196" s="102"/>
      <c r="F196" s="61">
        <v>1356.0000599999998</v>
      </c>
      <c r="G196" s="61">
        <v>3858.0001200000002</v>
      </c>
      <c r="H196" s="61">
        <v>5214.00018</v>
      </c>
      <c r="I196" s="102"/>
      <c r="J196" s="330">
        <v>3663.9093916395282</v>
      </c>
      <c r="K196" s="330">
        <v>10473.241707287594</v>
      </c>
      <c r="L196" s="330">
        <v>14137.151098927123</v>
      </c>
    </row>
    <row r="197" spans="1:12" ht="12" customHeight="1" x14ac:dyDescent="0.2">
      <c r="A197" s="53">
        <v>1985</v>
      </c>
      <c r="B197" s="67">
        <v>2039.3871301925778</v>
      </c>
      <c r="C197" s="67">
        <v>5803.1119714956731</v>
      </c>
      <c r="D197" s="67">
        <v>7842.4991016882504</v>
      </c>
      <c r="E197" s="102"/>
      <c r="F197" s="61">
        <v>1435.0000599999998</v>
      </c>
      <c r="G197" s="61">
        <v>6139.0001200000006</v>
      </c>
      <c r="H197" s="61">
        <v>7574.0001800000009</v>
      </c>
      <c r="I197" s="102"/>
      <c r="J197" s="330">
        <v>3474.3871901925777</v>
      </c>
      <c r="K197" s="330">
        <v>11942.112091495674</v>
      </c>
      <c r="L197" s="330">
        <v>15416.499281688251</v>
      </c>
    </row>
    <row r="198" spans="1:12" ht="12" customHeight="1" x14ac:dyDescent="0.2">
      <c r="A198" s="53">
        <v>1986</v>
      </c>
      <c r="B198" s="67">
        <v>7531.1002446413713</v>
      </c>
      <c r="C198" s="67">
        <v>3292.7870606159613</v>
      </c>
      <c r="D198" s="67">
        <v>10823.887305257334</v>
      </c>
      <c r="E198" s="102"/>
      <c r="F198" s="61">
        <v>932.00005999999985</v>
      </c>
      <c r="G198" s="61">
        <v>5811.0001200000006</v>
      </c>
      <c r="H198" s="61">
        <v>6743.0001800000009</v>
      </c>
      <c r="I198" s="102"/>
      <c r="J198" s="330">
        <v>8463.1003046413716</v>
      </c>
      <c r="K198" s="330">
        <v>9103.7871806159619</v>
      </c>
      <c r="L198" s="330">
        <v>17566.887485257335</v>
      </c>
    </row>
    <row r="199" spans="1:12" ht="12" customHeight="1" x14ac:dyDescent="0.2">
      <c r="A199" s="53">
        <v>1987</v>
      </c>
      <c r="B199" s="67">
        <v>1401.2646934564182</v>
      </c>
      <c r="C199" s="67">
        <v>2749.8935187893167</v>
      </c>
      <c r="D199" s="67">
        <v>4151.1582122457348</v>
      </c>
      <c r="E199" s="102"/>
      <c r="F199" s="61">
        <v>1227.0000599999998</v>
      </c>
      <c r="G199" s="61">
        <v>6010.0001200000006</v>
      </c>
      <c r="H199" s="61">
        <v>7237.0001800000009</v>
      </c>
      <c r="I199" s="102"/>
      <c r="J199" s="330">
        <v>2628.264753456418</v>
      </c>
      <c r="K199" s="330">
        <v>8759.8936387893173</v>
      </c>
      <c r="L199" s="330">
        <v>11388.158392245736</v>
      </c>
    </row>
    <row r="200" spans="1:12" ht="12" customHeight="1" x14ac:dyDescent="0.2">
      <c r="A200" s="53">
        <v>1988</v>
      </c>
      <c r="B200" s="67">
        <v>2891.609084937505</v>
      </c>
      <c r="C200" s="67">
        <v>3334.8862525921186</v>
      </c>
      <c r="D200" s="67">
        <v>6226.4953375296227</v>
      </c>
      <c r="E200" s="102"/>
      <c r="F200" s="61">
        <v>1154.8455622857825</v>
      </c>
      <c r="G200" s="61">
        <v>5500.0297320033524</v>
      </c>
      <c r="H200" s="61">
        <v>6654.8752942891351</v>
      </c>
      <c r="I200" s="102"/>
      <c r="J200" s="330">
        <v>4046.4546472232878</v>
      </c>
      <c r="K200" s="330">
        <v>8834.9159845954709</v>
      </c>
      <c r="L200" s="330">
        <v>12881.370631818758</v>
      </c>
    </row>
    <row r="201" spans="1:12" ht="12" customHeight="1" x14ac:dyDescent="0.2">
      <c r="A201" s="53">
        <v>1989</v>
      </c>
      <c r="B201" s="67">
        <v>5047.610583984494</v>
      </c>
      <c r="C201" s="67">
        <v>3291.2283146251293</v>
      </c>
      <c r="D201" s="67">
        <v>8338.8388986096234</v>
      </c>
      <c r="E201" s="102"/>
      <c r="F201" s="61">
        <v>1526.4909194408435</v>
      </c>
      <c r="G201" s="61">
        <v>4207.5064493760283</v>
      </c>
      <c r="H201" s="61">
        <v>5733.997368816872</v>
      </c>
      <c r="I201" s="102"/>
      <c r="J201" s="330">
        <v>6574.1015034253378</v>
      </c>
      <c r="K201" s="330">
        <v>7498.7347640011576</v>
      </c>
      <c r="L201" s="330">
        <v>14072.836267426495</v>
      </c>
    </row>
    <row r="202" spans="1:12" ht="12" customHeight="1" x14ac:dyDescent="0.2">
      <c r="A202" s="53">
        <v>1990</v>
      </c>
      <c r="B202" s="67">
        <v>2212.2538525812824</v>
      </c>
      <c r="C202" s="67">
        <v>5994.8315349924815</v>
      </c>
      <c r="D202" s="67">
        <v>8207.0853875737648</v>
      </c>
      <c r="E202" s="102"/>
      <c r="F202" s="61">
        <v>1093.8930782400062</v>
      </c>
      <c r="G202" s="61">
        <v>5815.7323550934125</v>
      </c>
      <c r="H202" s="61">
        <v>6909.6254333334182</v>
      </c>
      <c r="I202" s="102"/>
      <c r="J202" s="330">
        <v>3306.1469308212886</v>
      </c>
      <c r="K202" s="330">
        <v>11810.563890085894</v>
      </c>
      <c r="L202" s="330">
        <v>15116.710820907183</v>
      </c>
    </row>
    <row r="203" spans="1:12" ht="12" customHeight="1" x14ac:dyDescent="0.2">
      <c r="A203" s="53">
        <v>1991</v>
      </c>
      <c r="B203" s="67">
        <v>1659.7678352681844</v>
      </c>
      <c r="C203" s="67">
        <v>4477.494628819044</v>
      </c>
      <c r="D203" s="67">
        <v>6137.2624640872282</v>
      </c>
      <c r="E203" s="102"/>
      <c r="F203" s="61">
        <v>747.90597194866064</v>
      </c>
      <c r="G203" s="61">
        <v>4644.9242333586226</v>
      </c>
      <c r="H203" s="61">
        <v>5392.830205307283</v>
      </c>
      <c r="I203" s="102"/>
      <c r="J203" s="330">
        <v>2407.673807216845</v>
      </c>
      <c r="K203" s="330">
        <v>9122.4188621776666</v>
      </c>
      <c r="L203" s="330">
        <v>11530.092669394511</v>
      </c>
    </row>
    <row r="204" spans="1:12" ht="12" customHeight="1" x14ac:dyDescent="0.2">
      <c r="A204" s="53">
        <v>1992</v>
      </c>
      <c r="B204" s="67">
        <v>3261.6601430649816</v>
      </c>
      <c r="C204" s="67">
        <v>605.79190134739611</v>
      </c>
      <c r="D204" s="67">
        <v>3867.4520444123782</v>
      </c>
      <c r="E204" s="102"/>
      <c r="F204" s="61">
        <v>1169.0295006058407</v>
      </c>
      <c r="G204" s="61">
        <v>3561.8977069196612</v>
      </c>
      <c r="H204" s="61">
        <v>4730.9272075255021</v>
      </c>
      <c r="I204" s="102"/>
      <c r="J204" s="330">
        <v>4430.6896436708221</v>
      </c>
      <c r="K204" s="330">
        <v>4167.6896082670573</v>
      </c>
      <c r="L204" s="330">
        <v>8598.3792519378803</v>
      </c>
    </row>
    <row r="205" spans="1:12" ht="12" customHeight="1" x14ac:dyDescent="0.2">
      <c r="A205" s="53">
        <v>1993</v>
      </c>
      <c r="B205" s="67">
        <v>3722.3686071915563</v>
      </c>
      <c r="C205" s="67">
        <v>456.67854396970597</v>
      </c>
      <c r="D205" s="67">
        <v>4179.0471511612623</v>
      </c>
      <c r="E205" s="102"/>
      <c r="F205" s="61">
        <v>2394.3271365468172</v>
      </c>
      <c r="G205" s="61">
        <v>4726.8801599670269</v>
      </c>
      <c r="H205" s="61">
        <v>7121.2072965138441</v>
      </c>
      <c r="I205" s="102"/>
      <c r="J205" s="330">
        <v>6116.6957437383735</v>
      </c>
      <c r="K205" s="330">
        <v>5183.5587039367329</v>
      </c>
      <c r="L205" s="330">
        <v>11300.254447675106</v>
      </c>
    </row>
    <row r="206" spans="1:12" ht="12" customHeight="1" x14ac:dyDescent="0.2">
      <c r="A206" s="53">
        <v>1994</v>
      </c>
      <c r="B206" s="67">
        <v>4642.6548585625796</v>
      </c>
      <c r="C206" s="67">
        <v>349.05909193892421</v>
      </c>
      <c r="D206" s="67">
        <v>4991.7139505015039</v>
      </c>
      <c r="E206" s="102"/>
      <c r="F206" s="61">
        <v>4376.1321517995884</v>
      </c>
      <c r="G206" s="61">
        <v>4204.0392047813866</v>
      </c>
      <c r="H206" s="61">
        <v>8580.171356580975</v>
      </c>
      <c r="I206" s="102"/>
      <c r="J206" s="330">
        <v>9018.7870103621681</v>
      </c>
      <c r="K206" s="330">
        <v>4553.0982967203108</v>
      </c>
      <c r="L206" s="330">
        <v>13571.885307082479</v>
      </c>
    </row>
    <row r="207" spans="1:12" ht="12" customHeight="1" x14ac:dyDescent="0.2">
      <c r="A207" s="53">
        <v>1995</v>
      </c>
      <c r="B207" s="67">
        <v>8276.9812364496756</v>
      </c>
      <c r="C207" s="67">
        <v>767.64266368430435</v>
      </c>
      <c r="D207" s="67">
        <v>9044.6239001339782</v>
      </c>
      <c r="E207" s="102"/>
      <c r="F207" s="61">
        <v>4217.780453244397</v>
      </c>
      <c r="G207" s="61">
        <v>4739.7229055612861</v>
      </c>
      <c r="H207" s="61">
        <v>8957.5033588056831</v>
      </c>
      <c r="I207" s="102"/>
      <c r="J207" s="330">
        <v>12494.761689694073</v>
      </c>
      <c r="K207" s="330">
        <v>5507.3655692455905</v>
      </c>
      <c r="L207" s="330">
        <v>18002.127258939661</v>
      </c>
    </row>
    <row r="208" spans="1:12" ht="12" customHeight="1" x14ac:dyDescent="0.2">
      <c r="A208" s="53">
        <v>1996</v>
      </c>
      <c r="B208" s="67">
        <v>10743.36236335797</v>
      </c>
      <c r="C208" s="67">
        <v>691.29328516107125</v>
      </c>
      <c r="D208" s="67">
        <v>11434.655648519041</v>
      </c>
      <c r="E208" s="102"/>
      <c r="F208" s="61">
        <v>5191.5273048554491</v>
      </c>
      <c r="G208" s="61">
        <v>7071.830575644386</v>
      </c>
      <c r="H208" s="61">
        <v>12263.357880499836</v>
      </c>
      <c r="I208" s="102"/>
      <c r="J208" s="330">
        <v>15934.889668213418</v>
      </c>
      <c r="K208" s="330">
        <v>7763.1238608054573</v>
      </c>
      <c r="L208" s="330">
        <v>23698.013529018877</v>
      </c>
    </row>
    <row r="209" spans="1:12" ht="12" customHeight="1" x14ac:dyDescent="0.2">
      <c r="A209" s="53">
        <v>1997</v>
      </c>
      <c r="B209" s="67">
        <v>8811.2128506229146</v>
      </c>
      <c r="C209" s="67">
        <v>191.5674920799438</v>
      </c>
      <c r="D209" s="67">
        <v>9002.7803427028593</v>
      </c>
      <c r="E209" s="102"/>
      <c r="F209" s="61">
        <v>13154.709674490916</v>
      </c>
      <c r="G209" s="61">
        <v>4361.0401081217433</v>
      </c>
      <c r="H209" s="61">
        <v>17515.74978261266</v>
      </c>
      <c r="I209" s="102"/>
      <c r="J209" s="330">
        <v>21965.92252511383</v>
      </c>
      <c r="K209" s="330">
        <v>4552.6076002016871</v>
      </c>
      <c r="L209" s="330">
        <v>26518.530125315519</v>
      </c>
    </row>
    <row r="210" spans="1:12" ht="12" customHeight="1" x14ac:dyDescent="0.2">
      <c r="A210" s="53">
        <v>1998</v>
      </c>
      <c r="B210" s="67">
        <v>2682.6494060722634</v>
      </c>
      <c r="C210" s="67">
        <v>4626.3094114408941</v>
      </c>
      <c r="D210" s="67">
        <v>7308.9588175131557</v>
      </c>
      <c r="E210" s="102"/>
      <c r="F210" s="61">
        <v>9265.9628699240056</v>
      </c>
      <c r="G210" s="61">
        <v>3831.1953442821118</v>
      </c>
      <c r="H210" s="61">
        <v>13097.158214206118</v>
      </c>
      <c r="I210" s="102"/>
      <c r="J210" s="330">
        <v>11948.612275996269</v>
      </c>
      <c r="K210" s="330">
        <v>8457.5047557230064</v>
      </c>
      <c r="L210" s="330">
        <v>20406.117031719274</v>
      </c>
    </row>
    <row r="211" spans="1:12" ht="12" customHeight="1" x14ac:dyDescent="0.2">
      <c r="A211" s="53">
        <v>1999</v>
      </c>
      <c r="B211" s="67">
        <v>5300.5321455845633</v>
      </c>
      <c r="C211" s="67">
        <v>10185.011078892141</v>
      </c>
      <c r="D211" s="67">
        <v>15485.543224476705</v>
      </c>
      <c r="E211" s="102"/>
      <c r="F211" s="61">
        <v>8015.6729828576672</v>
      </c>
      <c r="G211" s="61">
        <v>3042.4487352384449</v>
      </c>
      <c r="H211" s="61">
        <v>11058.121718096112</v>
      </c>
      <c r="I211" s="102"/>
      <c r="J211" s="330">
        <v>13316.20512844223</v>
      </c>
      <c r="K211" s="330">
        <v>13227.459814130587</v>
      </c>
      <c r="L211" s="330">
        <v>26543.664942572817</v>
      </c>
    </row>
    <row r="212" spans="1:12" ht="12" customHeight="1" x14ac:dyDescent="0.2">
      <c r="A212" s="53">
        <v>2000</v>
      </c>
      <c r="B212" s="67">
        <v>2770.4135000151109</v>
      </c>
      <c r="C212" s="67">
        <v>5015.0057747154278</v>
      </c>
      <c r="D212" s="67">
        <v>7785.4192747305406</v>
      </c>
      <c r="E212" s="102"/>
      <c r="F212" s="61">
        <v>5602.9328435410625</v>
      </c>
      <c r="G212" s="61">
        <v>4619.9914830128364</v>
      </c>
      <c r="H212" s="61">
        <v>10222.924326553899</v>
      </c>
      <c r="I212" s="102"/>
      <c r="J212" s="330">
        <v>8373.3463435561735</v>
      </c>
      <c r="K212" s="330">
        <v>9634.9972577282642</v>
      </c>
      <c r="L212" s="330">
        <v>18008.34360128444</v>
      </c>
    </row>
    <row r="213" spans="1:12" ht="12" customHeight="1" x14ac:dyDescent="0.2">
      <c r="A213" s="90">
        <v>2001</v>
      </c>
      <c r="B213" s="67">
        <v>5034.5445840670982</v>
      </c>
      <c r="C213" s="67">
        <v>468.8234454487565</v>
      </c>
      <c r="D213" s="67">
        <v>5503.3680295158538</v>
      </c>
      <c r="E213" s="102"/>
      <c r="F213" s="61">
        <v>3217.6973644412415</v>
      </c>
      <c r="G213" s="61">
        <v>7676.3610099253237</v>
      </c>
      <c r="H213" s="61">
        <v>10894.058374366565</v>
      </c>
      <c r="I213" s="102"/>
      <c r="J213" s="330">
        <v>8252.2419485083392</v>
      </c>
      <c r="K213" s="330">
        <v>8145.1844553740802</v>
      </c>
      <c r="L213" s="330">
        <v>16397.426403882419</v>
      </c>
    </row>
    <row r="214" spans="1:12" ht="12" customHeight="1" x14ac:dyDescent="0.2">
      <c r="A214" s="90">
        <v>2002</v>
      </c>
      <c r="B214" s="67">
        <v>1835.8333632016611</v>
      </c>
      <c r="C214" s="67">
        <v>3737.2618845277502</v>
      </c>
      <c r="D214" s="67">
        <v>5573.0952477294122</v>
      </c>
      <c r="E214" s="102"/>
      <c r="F214" s="61">
        <v>3241.5117694879509</v>
      </c>
      <c r="G214" s="61">
        <v>8669.3674931055775</v>
      </c>
      <c r="H214" s="61">
        <v>11910.879262593528</v>
      </c>
      <c r="I214" s="102"/>
      <c r="J214" s="330">
        <v>5077.345132689612</v>
      </c>
      <c r="K214" s="330">
        <v>12406.629377633328</v>
      </c>
      <c r="L214" s="330">
        <v>17483.97451032294</v>
      </c>
    </row>
    <row r="215" spans="1:12" ht="12" customHeight="1" x14ac:dyDescent="0.2">
      <c r="A215" s="90">
        <v>2003</v>
      </c>
      <c r="B215" s="67">
        <v>3248.8208983557943</v>
      </c>
      <c r="C215" s="67">
        <v>6120.5747773741823</v>
      </c>
      <c r="D215" s="67">
        <v>9369.3956757299766</v>
      </c>
      <c r="E215" s="102"/>
      <c r="F215" s="61">
        <v>6214.686743496195</v>
      </c>
      <c r="G215" s="61">
        <v>6316.5918516847705</v>
      </c>
      <c r="H215" s="61">
        <v>12531.278595180966</v>
      </c>
      <c r="I215" s="102"/>
      <c r="J215" s="330">
        <v>9463.5076418519893</v>
      </c>
      <c r="K215" s="330">
        <v>12437.166629058953</v>
      </c>
      <c r="L215" s="330">
        <v>21900.674270910942</v>
      </c>
    </row>
    <row r="216" spans="1:12" ht="12" customHeight="1" x14ac:dyDescent="0.2">
      <c r="A216" s="90">
        <v>2004</v>
      </c>
      <c r="B216" s="67">
        <v>2096.2234271846983</v>
      </c>
      <c r="C216" s="67">
        <v>4141.8516149728021</v>
      </c>
      <c r="D216" s="67">
        <v>6238.0750421574994</v>
      </c>
      <c r="E216" s="102"/>
      <c r="F216" s="61">
        <v>6668.2184015027733</v>
      </c>
      <c r="G216" s="61">
        <v>12106.645651399504</v>
      </c>
      <c r="H216" s="61">
        <v>18774.864052902278</v>
      </c>
      <c r="I216" s="102"/>
      <c r="J216" s="330">
        <v>8764.4418286874716</v>
      </c>
      <c r="K216" s="330">
        <v>16248.497266372306</v>
      </c>
      <c r="L216" s="330">
        <v>25012.939095059777</v>
      </c>
    </row>
    <row r="217" spans="1:12" ht="12" customHeight="1" x14ac:dyDescent="0.2">
      <c r="A217" s="90">
        <v>2005</v>
      </c>
      <c r="B217" s="67">
        <v>2772.6892817441476</v>
      </c>
      <c r="C217" s="67">
        <v>5146.4656829133337</v>
      </c>
      <c r="D217" s="67">
        <v>7919.1549646574804</v>
      </c>
      <c r="E217" s="102"/>
      <c r="F217" s="61">
        <v>4437.698769808886</v>
      </c>
      <c r="G217" s="61">
        <v>5138.1392210881177</v>
      </c>
      <c r="H217" s="61">
        <v>9575.8379908970037</v>
      </c>
      <c r="I217" s="102"/>
      <c r="J217" s="330">
        <v>7210.3880515530336</v>
      </c>
      <c r="K217" s="330">
        <v>10284.604904001451</v>
      </c>
      <c r="L217" s="330">
        <v>17494.992955554484</v>
      </c>
    </row>
    <row r="218" spans="1:12" ht="12" customHeight="1" x14ac:dyDescent="0.2">
      <c r="A218" s="90">
        <v>2006</v>
      </c>
      <c r="B218" s="67">
        <v>5440.4665216456942</v>
      </c>
      <c r="C218" s="67">
        <v>443.18769345124474</v>
      </c>
      <c r="D218" s="67">
        <v>5883.6542150969399</v>
      </c>
      <c r="E218" s="102"/>
      <c r="F218" s="61">
        <v>6520.5424770225309</v>
      </c>
      <c r="G218" s="61">
        <v>7612.0997348947149</v>
      </c>
      <c r="H218" s="61">
        <v>14132.642211917246</v>
      </c>
      <c r="I218" s="102"/>
      <c r="J218" s="330">
        <v>11961.008998668225</v>
      </c>
      <c r="K218" s="330">
        <v>8055.2874283459596</v>
      </c>
      <c r="L218" s="330">
        <v>20016.296427014186</v>
      </c>
    </row>
    <row r="219" spans="1:12" ht="12" customHeight="1" x14ac:dyDescent="0.2">
      <c r="A219" s="90">
        <v>2007</v>
      </c>
      <c r="B219" s="67">
        <v>5862.0697400955523</v>
      </c>
      <c r="C219" s="67">
        <v>174.33306165012345</v>
      </c>
      <c r="D219" s="67">
        <v>6036.4028017456749</v>
      </c>
      <c r="E219" s="102"/>
      <c r="F219" s="61">
        <v>8330.9701377548026</v>
      </c>
      <c r="G219" s="61">
        <v>3010.9387121509353</v>
      </c>
      <c r="H219" s="61">
        <v>11341.908849905738</v>
      </c>
      <c r="I219" s="102"/>
      <c r="J219" s="330">
        <v>14193.039877850355</v>
      </c>
      <c r="K219" s="330">
        <v>3185.2717738010588</v>
      </c>
      <c r="L219" s="330">
        <v>17378.311651651413</v>
      </c>
    </row>
    <row r="220" spans="1:12" ht="12" customHeight="1" x14ac:dyDescent="0.2">
      <c r="A220" s="53">
        <v>2008</v>
      </c>
      <c r="B220" s="67">
        <v>3619.1072575413109</v>
      </c>
      <c r="C220" s="67">
        <v>123.44806436934323</v>
      </c>
      <c r="D220" s="67">
        <v>3742.555321910655</v>
      </c>
      <c r="E220" s="102"/>
      <c r="F220" s="61">
        <v>8360.3466435973951</v>
      </c>
      <c r="G220" s="61">
        <v>7912.903536402604</v>
      </c>
      <c r="H220" s="61">
        <v>16273.250179999999</v>
      </c>
      <c r="I220" s="102"/>
      <c r="J220" s="330">
        <v>11979.453901138706</v>
      </c>
      <c r="K220" s="330">
        <v>8036.3516007719472</v>
      </c>
      <c r="L220" s="330">
        <v>20015.805501910654</v>
      </c>
    </row>
    <row r="221" spans="1:12" ht="12" customHeight="1" x14ac:dyDescent="0.2">
      <c r="A221" s="53">
        <v>2009</v>
      </c>
      <c r="B221" s="67">
        <v>1270.9052521983403</v>
      </c>
      <c r="C221" s="67">
        <v>46.965821268611307</v>
      </c>
      <c r="D221" s="67">
        <v>1317.8710734669521</v>
      </c>
      <c r="E221" s="102"/>
      <c r="F221" s="61">
        <v>3769.7421018161403</v>
      </c>
      <c r="G221" s="61">
        <v>2217.6628400886211</v>
      </c>
      <c r="H221" s="61">
        <v>5987.4049419047615</v>
      </c>
      <c r="I221" s="102"/>
      <c r="J221" s="330">
        <v>5040.6473540144807</v>
      </c>
      <c r="K221" s="330">
        <v>2264.6286613572324</v>
      </c>
      <c r="L221" s="330">
        <v>7305.2760153717136</v>
      </c>
    </row>
    <row r="222" spans="1:12" ht="12" customHeight="1" x14ac:dyDescent="0.2">
      <c r="A222" s="53">
        <v>2010</v>
      </c>
      <c r="B222" s="67">
        <v>2825.2349533565921</v>
      </c>
      <c r="C222" s="67">
        <v>119.01185541903669</v>
      </c>
      <c r="D222" s="67">
        <v>2944.2468087756279</v>
      </c>
      <c r="E222" s="102"/>
      <c r="F222" s="61">
        <v>5176.8007859197924</v>
      </c>
      <c r="G222" s="61">
        <v>3971.0517750325894</v>
      </c>
      <c r="H222" s="61">
        <v>9147.8525609523822</v>
      </c>
      <c r="I222" s="102"/>
      <c r="J222" s="330">
        <v>8002.0357392763844</v>
      </c>
      <c r="K222" s="330">
        <v>4090.0636304516261</v>
      </c>
      <c r="L222" s="330">
        <v>12092.09936972801</v>
      </c>
    </row>
    <row r="223" spans="1:12" ht="12" customHeight="1" x14ac:dyDescent="0.2">
      <c r="A223" s="53">
        <v>2011</v>
      </c>
      <c r="B223" s="67">
        <v>4221.7821693245387</v>
      </c>
      <c r="C223" s="67">
        <v>91.473830927693598</v>
      </c>
      <c r="D223" s="67">
        <v>4313.2560002522314</v>
      </c>
      <c r="E223" s="102"/>
      <c r="F223" s="61">
        <v>5256.2069565517249</v>
      </c>
      <c r="G223" s="61">
        <v>1861.7932234482757</v>
      </c>
      <c r="H223" s="61">
        <v>7118.0001800000009</v>
      </c>
      <c r="I223" s="102"/>
      <c r="J223" s="330">
        <v>9477.9891258762636</v>
      </c>
      <c r="K223" s="330">
        <v>1953.2670543759693</v>
      </c>
      <c r="L223" s="330">
        <v>11431.256180252232</v>
      </c>
    </row>
    <row r="224" spans="1:12" ht="12" customHeight="1" x14ac:dyDescent="0.2">
      <c r="A224" s="53">
        <v>2012</v>
      </c>
      <c r="B224" s="67">
        <v>419.62853154261393</v>
      </c>
      <c r="C224" s="67">
        <v>28.859665723987746</v>
      </c>
      <c r="D224" s="67">
        <v>448.48819726660258</v>
      </c>
      <c r="E224" s="67"/>
      <c r="F224" s="67">
        <v>9200.6077296165186</v>
      </c>
      <c r="G224" s="67">
        <v>4382.3924503834814</v>
      </c>
      <c r="H224" s="67">
        <v>13583.000179999999</v>
      </c>
      <c r="I224" s="67"/>
      <c r="J224" s="67">
        <v>9620.2362611591325</v>
      </c>
      <c r="K224" s="67">
        <v>4411.2521161074692</v>
      </c>
      <c r="L224" s="67">
        <v>14031.488377266602</v>
      </c>
    </row>
    <row r="225" spans="1:12" ht="12" customHeight="1" x14ac:dyDescent="0.2">
      <c r="A225" s="53">
        <v>2013</v>
      </c>
      <c r="B225" s="67">
        <v>1771.4976868671101</v>
      </c>
      <c r="C225" s="67">
        <v>95.257393915383545</v>
      </c>
      <c r="D225" s="67">
        <v>1866.7550807824955</v>
      </c>
      <c r="E225" s="67"/>
      <c r="F225" s="67">
        <v>6279.5333933333332</v>
      </c>
      <c r="G225" s="67">
        <v>3607.4667866666668</v>
      </c>
      <c r="H225" s="67">
        <v>9887.0001799999991</v>
      </c>
      <c r="I225" s="67"/>
      <c r="J225" s="67">
        <v>8051.0310802004433</v>
      </c>
      <c r="K225" s="67">
        <v>3702.7241805820504</v>
      </c>
      <c r="L225" s="67">
        <v>11753.755260782495</v>
      </c>
    </row>
    <row r="226" spans="1:12" ht="12" customHeight="1" x14ac:dyDescent="0.2">
      <c r="A226" s="53">
        <v>2014</v>
      </c>
      <c r="B226" s="67">
        <v>1791.8842032150333</v>
      </c>
      <c r="C226" s="67">
        <v>54.651731302931694</v>
      </c>
      <c r="D226" s="67">
        <v>1846.5359345179659</v>
      </c>
      <c r="E226" s="67"/>
      <c r="F226" s="67">
        <v>6538.6806155555551</v>
      </c>
      <c r="G226" s="67">
        <v>2639.3195644444445</v>
      </c>
      <c r="H226" s="67">
        <v>9178.0001799999991</v>
      </c>
      <c r="I226" s="67"/>
      <c r="J226" s="67">
        <v>8330.5648187705883</v>
      </c>
      <c r="K226" s="67">
        <v>2693.9712957473762</v>
      </c>
      <c r="L226" s="67">
        <v>11024.536114517965</v>
      </c>
    </row>
    <row r="227" spans="1:12" ht="12" customHeight="1" x14ac:dyDescent="0.2">
      <c r="A227" s="53">
        <v>2015</v>
      </c>
      <c r="B227" s="67">
        <v>862.40654697882837</v>
      </c>
      <c r="C227" s="67">
        <v>1515.8853605517611</v>
      </c>
      <c r="D227" s="67">
        <v>2378.291907530589</v>
      </c>
      <c r="E227" s="67"/>
      <c r="F227" s="67">
        <v>4977.0000600000012</v>
      </c>
      <c r="G227" s="67">
        <v>2822.0001200000002</v>
      </c>
      <c r="H227" s="67">
        <v>7799.0001800000009</v>
      </c>
      <c r="I227" s="67"/>
      <c r="J227" s="67">
        <v>5839.4066069788296</v>
      </c>
      <c r="K227" s="67">
        <v>4337.8854805517612</v>
      </c>
      <c r="L227" s="67">
        <v>10177.29208753059</v>
      </c>
    </row>
    <row r="228" spans="1:12" ht="12" customHeight="1" x14ac:dyDescent="0.2">
      <c r="A228" s="53">
        <v>2016</v>
      </c>
      <c r="B228" s="67">
        <v>2248.1954298314813</v>
      </c>
      <c r="C228" s="67">
        <v>4092.7430224131476</v>
      </c>
      <c r="D228" s="67">
        <v>6340.9384522446308</v>
      </c>
      <c r="E228" s="67"/>
      <c r="F228" s="67">
        <v>10166.000059999998</v>
      </c>
      <c r="G228" s="67">
        <v>4154.0001200000006</v>
      </c>
      <c r="H228" s="67">
        <v>14320.000179999999</v>
      </c>
      <c r="I228" s="67"/>
      <c r="J228" s="67">
        <v>12414.19548983148</v>
      </c>
      <c r="K228" s="67">
        <v>8246.7431424131482</v>
      </c>
      <c r="L228" s="67">
        <v>20660.93863224463</v>
      </c>
    </row>
    <row r="229" spans="1:12" ht="12" customHeight="1" x14ac:dyDescent="0.2">
      <c r="A229" s="53">
        <v>2017</v>
      </c>
      <c r="B229" s="67">
        <v>11635.708848860297</v>
      </c>
      <c r="C229" s="67">
        <v>207.07501254346425</v>
      </c>
      <c r="D229" s="67">
        <v>11842.783861403761</v>
      </c>
      <c r="E229" s="67"/>
      <c r="F229" s="67">
        <v>9344.0000599999985</v>
      </c>
      <c r="G229" s="67">
        <v>4826.0001200000006</v>
      </c>
      <c r="H229" s="67">
        <v>14170.000179999999</v>
      </c>
      <c r="I229" s="67"/>
      <c r="J229" s="67">
        <v>20979.708908860295</v>
      </c>
      <c r="K229" s="67">
        <v>5033.0751325434649</v>
      </c>
      <c r="L229" s="67">
        <v>26012.78404140376</v>
      </c>
    </row>
    <row r="230" spans="1:12" ht="12" customHeight="1" x14ac:dyDescent="0.2">
      <c r="A230" s="333">
        <v>2018</v>
      </c>
      <c r="B230" s="67">
        <v>9742.2213376544878</v>
      </c>
      <c r="C230" s="67">
        <v>211.60357420617902</v>
      </c>
      <c r="D230" s="67">
        <v>9953.8249118606673</v>
      </c>
      <c r="E230" s="67"/>
      <c r="F230" s="67">
        <v>6475.0000600000003</v>
      </c>
      <c r="G230" s="67">
        <v>3336.0001200000002</v>
      </c>
      <c r="H230" s="67">
        <v>9811.0001800000009</v>
      </c>
      <c r="I230" s="67"/>
      <c r="J230" s="67">
        <v>16217.221397654488</v>
      </c>
      <c r="K230" s="67">
        <v>3547.6036942061792</v>
      </c>
      <c r="L230" s="67">
        <v>19764.825091860668</v>
      </c>
    </row>
    <row r="231" spans="1:12" ht="12" customHeight="1" x14ac:dyDescent="0.2">
      <c r="A231" s="333">
        <v>2019</v>
      </c>
      <c r="B231" s="67">
        <v>9146.8805698303477</v>
      </c>
      <c r="C231" s="67">
        <v>75.418140961851805</v>
      </c>
      <c r="D231" s="67">
        <v>9222.2987107922017</v>
      </c>
      <c r="E231" s="67"/>
      <c r="F231" s="67">
        <v>6702.0000600000003</v>
      </c>
      <c r="G231" s="67">
        <v>1237.0001199999999</v>
      </c>
      <c r="H231" s="67">
        <v>7939.00018</v>
      </c>
      <c r="I231" s="67"/>
      <c r="J231" s="67">
        <v>15848.880629830348</v>
      </c>
      <c r="K231" s="67">
        <v>1312.4182609618517</v>
      </c>
      <c r="L231" s="67">
        <v>17161.298890792201</v>
      </c>
    </row>
    <row r="232" spans="1:12" ht="12" customHeight="1" x14ac:dyDescent="0.2">
      <c r="A232" s="333">
        <v>2020</v>
      </c>
      <c r="B232" s="67">
        <v>3520.4520083444513</v>
      </c>
      <c r="C232" s="67">
        <v>65.965428838268053</v>
      </c>
      <c r="D232" s="67">
        <v>3586.4174371827194</v>
      </c>
      <c r="E232" s="67"/>
      <c r="F232" s="67">
        <v>6275.0000600000003</v>
      </c>
      <c r="G232" s="67">
        <v>3387.0001200000002</v>
      </c>
      <c r="H232" s="67">
        <v>9662.0001800000009</v>
      </c>
      <c r="I232" s="67"/>
      <c r="J232" s="67">
        <v>9795.4520683444516</v>
      </c>
      <c r="K232" s="67">
        <v>3452.9655488382682</v>
      </c>
      <c r="L232" s="67">
        <v>13248.41761718272</v>
      </c>
    </row>
    <row r="233" spans="1:12" ht="12" customHeight="1" x14ac:dyDescent="0.2">
      <c r="A233" s="333">
        <v>2021</v>
      </c>
      <c r="B233" s="67">
        <v>1559.0391033448286</v>
      </c>
      <c r="C233" s="67">
        <v>30.633005566643078</v>
      </c>
      <c r="D233" s="67">
        <v>1589.6721089114708</v>
      </c>
      <c r="E233" s="67"/>
      <c r="F233" s="67">
        <v>7485.0000599999985</v>
      </c>
      <c r="G233" s="67">
        <v>2511.0001199999997</v>
      </c>
      <c r="H233" s="67">
        <v>9996.0001799999991</v>
      </c>
      <c r="I233" s="67"/>
      <c r="J233" s="67">
        <v>9044.0391633448271</v>
      </c>
      <c r="K233" s="67">
        <v>2541.6331255666428</v>
      </c>
      <c r="L233" s="67">
        <v>11585.67228891147</v>
      </c>
    </row>
    <row r="234" spans="1:12" ht="12" customHeight="1" x14ac:dyDescent="0.2">
      <c r="A234" s="333" t="s">
        <v>1149</v>
      </c>
      <c r="B234" s="67">
        <v>3290.464901971749</v>
      </c>
      <c r="C234" s="67">
        <v>108.5350980282501</v>
      </c>
      <c r="D234" s="67">
        <v>3398.9999999999982</v>
      </c>
      <c r="E234" s="67"/>
      <c r="F234" s="67">
        <v>9111.0000600000003</v>
      </c>
      <c r="G234" s="67">
        <v>4419.0001200000006</v>
      </c>
      <c r="H234" s="67">
        <v>13530.000180000001</v>
      </c>
      <c r="I234" s="67"/>
      <c r="J234" s="67">
        <v>12401.464961971749</v>
      </c>
      <c r="K234" s="67">
        <v>4527.5352180282507</v>
      </c>
      <c r="L234" s="67">
        <v>16929.000179999999</v>
      </c>
    </row>
    <row r="235" spans="1:12" ht="12" customHeight="1" x14ac:dyDescent="0.2">
      <c r="A235" s="333" t="s">
        <v>1214</v>
      </c>
      <c r="B235" s="67">
        <v>1330.8943930215883</v>
      </c>
      <c r="C235" s="67">
        <v>2140.105606978409</v>
      </c>
      <c r="D235" s="67">
        <v>3470.9999999999964</v>
      </c>
      <c r="E235" s="67"/>
      <c r="F235" s="67">
        <v>6729.0000600000003</v>
      </c>
      <c r="G235" s="67">
        <v>2032.0001199999999</v>
      </c>
      <c r="H235" s="67">
        <v>8761.0001800000009</v>
      </c>
      <c r="I235" s="67"/>
      <c r="J235" s="67">
        <v>8059.8944530215886</v>
      </c>
      <c r="K235" s="67">
        <v>4172.1057269784087</v>
      </c>
      <c r="L235" s="67">
        <v>12232.000179999997</v>
      </c>
    </row>
    <row r="236" spans="1:12" ht="12" customHeight="1" x14ac:dyDescent="0.2">
      <c r="A236" s="333">
        <v>2024</v>
      </c>
      <c r="B236" s="146" t="s">
        <v>304</v>
      </c>
      <c r="C236" s="146" t="s">
        <v>304</v>
      </c>
      <c r="D236" s="146" t="s">
        <v>304</v>
      </c>
      <c r="E236" s="146"/>
      <c r="F236" s="146" t="s">
        <v>304</v>
      </c>
      <c r="G236" s="146" t="s">
        <v>304</v>
      </c>
      <c r="H236" s="146" t="s">
        <v>304</v>
      </c>
      <c r="I236" s="146"/>
      <c r="J236" s="146" t="s">
        <v>304</v>
      </c>
      <c r="K236" s="146" t="s">
        <v>304</v>
      </c>
      <c r="L236" s="146" t="s">
        <v>304</v>
      </c>
    </row>
    <row r="237" spans="1:12" ht="12" customHeight="1" x14ac:dyDescent="0.2">
      <c r="A237" s="225" t="s">
        <v>216</v>
      </c>
      <c r="B237" s="226"/>
      <c r="C237" s="226"/>
      <c r="D237" s="226"/>
      <c r="E237" s="226"/>
      <c r="F237" s="226"/>
      <c r="G237" s="147">
        <v>7300</v>
      </c>
      <c r="H237" s="226"/>
      <c r="I237" s="226"/>
      <c r="J237" s="226"/>
      <c r="K237" s="226"/>
      <c r="L237" s="226"/>
    </row>
    <row r="238" spans="1:12" ht="12" customHeight="1" x14ac:dyDescent="0.2">
      <c r="A238" s="227"/>
      <c r="B238" s="228"/>
      <c r="C238" s="228"/>
      <c r="D238" s="228"/>
      <c r="E238" s="228"/>
      <c r="F238" s="228"/>
      <c r="G238" s="228"/>
      <c r="H238" s="228"/>
      <c r="I238" s="228"/>
      <c r="J238" s="228"/>
      <c r="K238" s="228"/>
      <c r="L238" s="228"/>
    </row>
    <row r="239" spans="1:12" ht="12" customHeight="1" x14ac:dyDescent="0.2">
      <c r="A239" s="1077" t="s">
        <v>925</v>
      </c>
      <c r="B239" s="1077"/>
      <c r="C239" s="1077"/>
      <c r="D239" s="1077"/>
      <c r="E239" s="1077"/>
      <c r="F239" s="1077"/>
      <c r="G239" s="1077"/>
      <c r="H239" s="1077"/>
      <c r="I239" s="1077"/>
      <c r="J239" s="1077"/>
      <c r="K239" s="1077"/>
      <c r="L239" s="1077"/>
    </row>
    <row r="240" spans="1:12" ht="12" customHeight="1" x14ac:dyDescent="0.2">
      <c r="A240" s="53">
        <v>1981</v>
      </c>
      <c r="B240" s="67">
        <v>25363.793521586413</v>
      </c>
      <c r="C240" s="67">
        <v>2752.7295953177131</v>
      </c>
      <c r="D240" s="67">
        <v>28116.523116904125</v>
      </c>
      <c r="E240" s="102"/>
      <c r="F240" s="61">
        <v>25875.760239999996</v>
      </c>
      <c r="G240" s="61">
        <v>1872.0004399999993</v>
      </c>
      <c r="H240" s="61">
        <v>27747.760679999996</v>
      </c>
      <c r="I240" s="102"/>
      <c r="J240" s="330">
        <v>51239.553761586409</v>
      </c>
      <c r="K240" s="330">
        <v>4624.7300353177125</v>
      </c>
      <c r="L240" s="330">
        <v>55864.283796904121</v>
      </c>
    </row>
    <row r="241" spans="1:12" ht="12" customHeight="1" x14ac:dyDescent="0.2">
      <c r="A241" s="53">
        <v>1982</v>
      </c>
      <c r="B241" s="67">
        <v>8734.0972744783903</v>
      </c>
      <c r="C241" s="67">
        <v>9915.731267294399</v>
      </c>
      <c r="D241" s="67">
        <v>18649.828541772789</v>
      </c>
      <c r="E241" s="102"/>
      <c r="F241" s="61">
        <v>15311.480219999994</v>
      </c>
      <c r="G241" s="61">
        <v>4597.0004600000002</v>
      </c>
      <c r="H241" s="61">
        <v>19908.480679999993</v>
      </c>
      <c r="I241" s="102"/>
      <c r="J241" s="330">
        <v>24045.577494478384</v>
      </c>
      <c r="K241" s="330">
        <v>14512.731727294398</v>
      </c>
      <c r="L241" s="330">
        <v>38558.309221772783</v>
      </c>
    </row>
    <row r="242" spans="1:12" ht="12" customHeight="1" x14ac:dyDescent="0.2">
      <c r="A242" s="53">
        <v>1983</v>
      </c>
      <c r="B242" s="67">
        <v>23331.069927836143</v>
      </c>
      <c r="C242" s="67">
        <v>16784.088116650688</v>
      </c>
      <c r="D242" s="67">
        <v>40115.158044486823</v>
      </c>
      <c r="E242" s="102"/>
      <c r="F242" s="61">
        <v>21913.400219999996</v>
      </c>
      <c r="G242" s="61">
        <v>7840.0004600000011</v>
      </c>
      <c r="H242" s="61">
        <v>29753.400679999999</v>
      </c>
      <c r="I242" s="102"/>
      <c r="J242" s="330">
        <v>45244.470147836138</v>
      </c>
      <c r="K242" s="330">
        <v>24624.088576650691</v>
      </c>
      <c r="L242" s="330">
        <v>69868.558724486822</v>
      </c>
    </row>
    <row r="243" spans="1:12" ht="12" customHeight="1" x14ac:dyDescent="0.2">
      <c r="A243" s="53">
        <v>1984</v>
      </c>
      <c r="B243" s="67">
        <v>29543.110543174203</v>
      </c>
      <c r="C243" s="67">
        <v>8169.5423660666347</v>
      </c>
      <c r="D243" s="67">
        <v>37712.652909240838</v>
      </c>
      <c r="E243" s="102"/>
      <c r="F243" s="61">
        <v>28197.040219999995</v>
      </c>
      <c r="G243" s="61">
        <v>7023.7004600000018</v>
      </c>
      <c r="H243" s="61">
        <v>35220.740679999995</v>
      </c>
      <c r="I243" s="102"/>
      <c r="J243" s="330">
        <v>57740.150763174199</v>
      </c>
      <c r="K243" s="330">
        <v>15193.242826066637</v>
      </c>
      <c r="L243" s="330">
        <v>72933.393589240834</v>
      </c>
    </row>
    <row r="244" spans="1:12" ht="12" customHeight="1" x14ac:dyDescent="0.2">
      <c r="A244" s="53">
        <v>1985</v>
      </c>
      <c r="B244" s="67">
        <v>25268.583417351056</v>
      </c>
      <c r="C244" s="67">
        <v>8631.1658142189299</v>
      </c>
      <c r="D244" s="67">
        <v>33899.749231569978</v>
      </c>
      <c r="E244" s="102"/>
      <c r="F244" s="61">
        <v>22167.360219999999</v>
      </c>
      <c r="G244" s="61">
        <v>6645.6004600000024</v>
      </c>
      <c r="H244" s="61">
        <v>28812.96068</v>
      </c>
      <c r="I244" s="102"/>
      <c r="J244" s="330">
        <v>47435.943637351054</v>
      </c>
      <c r="K244" s="330">
        <v>15276.766274218931</v>
      </c>
      <c r="L244" s="330">
        <v>62712.709911569982</v>
      </c>
    </row>
    <row r="245" spans="1:12" ht="12" customHeight="1" x14ac:dyDescent="0.2">
      <c r="A245" s="53">
        <v>1986</v>
      </c>
      <c r="B245" s="67">
        <v>21540.159829375832</v>
      </c>
      <c r="C245" s="67">
        <v>6636.1237085968241</v>
      </c>
      <c r="D245" s="67">
        <v>28176.283537972653</v>
      </c>
      <c r="E245" s="102"/>
      <c r="F245" s="61">
        <v>27279.200219999995</v>
      </c>
      <c r="G245" s="61">
        <v>8463.0004399999998</v>
      </c>
      <c r="H245" s="61">
        <v>35742.200659999995</v>
      </c>
      <c r="I245" s="102"/>
      <c r="J245" s="330">
        <v>48819.360049375828</v>
      </c>
      <c r="K245" s="330">
        <v>15099.124148596824</v>
      </c>
      <c r="L245" s="330">
        <v>63918.484197972648</v>
      </c>
    </row>
    <row r="246" spans="1:12" ht="12" customHeight="1" x14ac:dyDescent="0.2">
      <c r="A246" s="53">
        <v>1987</v>
      </c>
      <c r="B246" s="67">
        <v>25162.824356873622</v>
      </c>
      <c r="C246" s="67">
        <v>18504.202654144254</v>
      </c>
      <c r="D246" s="67">
        <v>43667.027011017868</v>
      </c>
      <c r="E246" s="102"/>
      <c r="F246" s="61">
        <v>32263.960219999994</v>
      </c>
      <c r="G246" s="61">
        <v>15937.000459999994</v>
      </c>
      <c r="H246" s="61">
        <v>48200.960679999989</v>
      </c>
      <c r="I246" s="102"/>
      <c r="J246" s="330">
        <v>57426.784576873615</v>
      </c>
      <c r="K246" s="330">
        <v>34441.203114144249</v>
      </c>
      <c r="L246" s="330">
        <v>91867.987691017857</v>
      </c>
    </row>
    <row r="247" spans="1:12" ht="12" customHeight="1" x14ac:dyDescent="0.2">
      <c r="A247" s="53">
        <v>1988</v>
      </c>
      <c r="B247" s="67">
        <v>30619.394617138583</v>
      </c>
      <c r="C247" s="67">
        <v>24658.430741223361</v>
      </c>
      <c r="D247" s="67">
        <v>55277.825358361952</v>
      </c>
      <c r="E247" s="102"/>
      <c r="F247" s="61">
        <v>28022.760219999996</v>
      </c>
      <c r="G247" s="61">
        <v>15713.000459999994</v>
      </c>
      <c r="H247" s="61">
        <v>43735.760679999992</v>
      </c>
      <c r="I247" s="102"/>
      <c r="J247" s="330">
        <v>58642.15483713858</v>
      </c>
      <c r="K247" s="330">
        <v>40371.431201223357</v>
      </c>
      <c r="L247" s="330">
        <v>99013.586038361944</v>
      </c>
    </row>
    <row r="248" spans="1:12" ht="12" customHeight="1" x14ac:dyDescent="0.2">
      <c r="A248" s="53">
        <v>1989</v>
      </c>
      <c r="B248" s="67">
        <v>33911.640404090729</v>
      </c>
      <c r="C248" s="67">
        <v>25633.96900570469</v>
      </c>
      <c r="D248" s="67">
        <v>59545.609409795434</v>
      </c>
      <c r="E248" s="102"/>
      <c r="F248" s="61">
        <v>53755.720219999996</v>
      </c>
      <c r="G248" s="61">
        <v>22831.000439999996</v>
      </c>
      <c r="H248" s="61">
        <v>76586.720659999992</v>
      </c>
      <c r="I248" s="102"/>
      <c r="J248" s="330">
        <v>87667.360624090725</v>
      </c>
      <c r="K248" s="330">
        <v>48464.969445704686</v>
      </c>
      <c r="L248" s="330">
        <v>136132.33006979543</v>
      </c>
    </row>
    <row r="249" spans="1:12" ht="12" customHeight="1" x14ac:dyDescent="0.2">
      <c r="A249" s="53">
        <v>1990</v>
      </c>
      <c r="B249" s="67">
        <v>35150.794179006749</v>
      </c>
      <c r="C249" s="67">
        <v>30735.790708362481</v>
      </c>
      <c r="D249" s="67">
        <v>65886.58488736923</v>
      </c>
      <c r="E249" s="102"/>
      <c r="F249" s="61">
        <v>44439.640219999994</v>
      </c>
      <c r="G249" s="61">
        <v>28546.000439999996</v>
      </c>
      <c r="H249" s="61">
        <v>72985.64065999999</v>
      </c>
      <c r="I249" s="102"/>
      <c r="J249" s="330">
        <v>79590.434399006743</v>
      </c>
      <c r="K249" s="330">
        <v>59281.791148362478</v>
      </c>
      <c r="L249" s="330">
        <v>138872.22554736922</v>
      </c>
    </row>
    <row r="250" spans="1:12" ht="12" customHeight="1" x14ac:dyDescent="0.2">
      <c r="A250" s="53">
        <v>1991</v>
      </c>
      <c r="B250" s="67">
        <v>21613.678259159013</v>
      </c>
      <c r="C250" s="67">
        <v>13464.649978632733</v>
      </c>
      <c r="D250" s="67">
        <v>35078.328237791749</v>
      </c>
      <c r="E250" s="102"/>
      <c r="F250" s="61">
        <v>25928.160219999994</v>
      </c>
      <c r="G250" s="61">
        <v>17533.000439999996</v>
      </c>
      <c r="H250" s="61">
        <v>43461.160659999994</v>
      </c>
      <c r="I250" s="102"/>
      <c r="J250" s="330">
        <v>47541.838479159007</v>
      </c>
      <c r="K250" s="330">
        <v>30997.650418632729</v>
      </c>
      <c r="L250" s="330">
        <v>78539.488897791744</v>
      </c>
    </row>
    <row r="251" spans="1:12" ht="12" customHeight="1" x14ac:dyDescent="0.2">
      <c r="A251" s="53">
        <v>1992</v>
      </c>
      <c r="B251" s="67">
        <v>18722.133251939696</v>
      </c>
      <c r="C251" s="67">
        <v>11610.837152238046</v>
      </c>
      <c r="D251" s="67">
        <v>30332.970404177737</v>
      </c>
      <c r="E251" s="102"/>
      <c r="F251" s="61">
        <v>21103.160219999998</v>
      </c>
      <c r="G251" s="61">
        <v>12736.200439999999</v>
      </c>
      <c r="H251" s="61">
        <v>33839.360659999998</v>
      </c>
      <c r="I251" s="102"/>
      <c r="J251" s="330">
        <v>39825.293471939694</v>
      </c>
      <c r="K251" s="330">
        <v>24347.037592238044</v>
      </c>
      <c r="L251" s="330">
        <v>64172.331064177735</v>
      </c>
    </row>
    <row r="252" spans="1:12" ht="12" customHeight="1" x14ac:dyDescent="0.2">
      <c r="A252" s="53">
        <v>1993</v>
      </c>
      <c r="B252" s="67">
        <v>21885.377648728347</v>
      </c>
      <c r="C252" s="67">
        <v>7321.9892380430492</v>
      </c>
      <c r="D252" s="67">
        <v>29207.366886771393</v>
      </c>
      <c r="E252" s="102"/>
      <c r="F252" s="61">
        <v>26702.360219999995</v>
      </c>
      <c r="G252" s="61">
        <v>7946.0004400000025</v>
      </c>
      <c r="H252" s="61">
        <v>34648.360659999998</v>
      </c>
      <c r="I252" s="102"/>
      <c r="J252" s="330">
        <v>48587.737868728342</v>
      </c>
      <c r="K252" s="330">
        <v>15267.989678043052</v>
      </c>
      <c r="L252" s="330">
        <v>63855.727546771392</v>
      </c>
    </row>
    <row r="253" spans="1:12" ht="12" customHeight="1" x14ac:dyDescent="0.2">
      <c r="A253" s="53">
        <v>1994</v>
      </c>
      <c r="B253" s="67">
        <v>23517.34848498783</v>
      </c>
      <c r="C253" s="67">
        <v>12810.036802718518</v>
      </c>
      <c r="D253" s="67">
        <v>36327.38528770634</v>
      </c>
      <c r="E253" s="102"/>
      <c r="F253" s="61">
        <v>30644.080219999996</v>
      </c>
      <c r="G253" s="61">
        <v>12400.000440000003</v>
      </c>
      <c r="H253" s="61">
        <v>43044.08066</v>
      </c>
      <c r="I253" s="102"/>
      <c r="J253" s="330">
        <v>54161.428704987826</v>
      </c>
      <c r="K253" s="330">
        <v>25210.037242718521</v>
      </c>
      <c r="L253" s="330">
        <v>79371.46594770634</v>
      </c>
    </row>
    <row r="254" spans="1:12" ht="12" customHeight="1" x14ac:dyDescent="0.2">
      <c r="A254" s="53">
        <v>1995</v>
      </c>
      <c r="B254" s="67">
        <v>24995.806366729303</v>
      </c>
      <c r="C254" s="67">
        <v>13810.916680797178</v>
      </c>
      <c r="D254" s="67">
        <v>38806.723047526481</v>
      </c>
      <c r="E254" s="102"/>
      <c r="F254" s="61">
        <v>52538.600219999993</v>
      </c>
      <c r="G254" s="61">
        <v>18368.400439999994</v>
      </c>
      <c r="H254" s="61">
        <v>70907.000659999991</v>
      </c>
      <c r="I254" s="102"/>
      <c r="J254" s="330">
        <v>77534.406586729296</v>
      </c>
      <c r="K254" s="330">
        <v>32179.317120797172</v>
      </c>
      <c r="L254" s="330">
        <v>109713.72370752647</v>
      </c>
    </row>
    <row r="255" spans="1:12" ht="12" customHeight="1" x14ac:dyDescent="0.2">
      <c r="A255" s="53">
        <v>1996</v>
      </c>
      <c r="B255" s="67">
        <v>18209.933431644306</v>
      </c>
      <c r="C255" s="67">
        <v>12353.312939071449</v>
      </c>
      <c r="D255" s="67">
        <v>30563.246370715759</v>
      </c>
      <c r="E255" s="102"/>
      <c r="F255" s="61">
        <v>36539.800219999997</v>
      </c>
      <c r="G255" s="61">
        <v>24240.200439999997</v>
      </c>
      <c r="H255" s="61">
        <v>60780.000659999991</v>
      </c>
      <c r="I255" s="102"/>
      <c r="J255" s="330">
        <v>54749.733651644303</v>
      </c>
      <c r="K255" s="330">
        <v>36593.513379071446</v>
      </c>
      <c r="L255" s="330">
        <v>91343.247030715749</v>
      </c>
    </row>
    <row r="256" spans="1:12" ht="12" customHeight="1" x14ac:dyDescent="0.2">
      <c r="A256" s="53">
        <v>1997</v>
      </c>
      <c r="B256" s="67">
        <v>10958.998514972052</v>
      </c>
      <c r="C256" s="67">
        <v>4753.982288958905</v>
      </c>
      <c r="D256" s="67">
        <v>15712.980803930957</v>
      </c>
      <c r="E256" s="102"/>
      <c r="F256" s="61">
        <v>28057.000219999994</v>
      </c>
      <c r="G256" s="61">
        <v>24288.000439999993</v>
      </c>
      <c r="H256" s="61">
        <v>52345.000659999991</v>
      </c>
      <c r="I256" s="102"/>
      <c r="J256" s="330">
        <v>39015.998734972047</v>
      </c>
      <c r="K256" s="330">
        <v>29041.982728958897</v>
      </c>
      <c r="L256" s="330">
        <v>68057.981463930948</v>
      </c>
    </row>
    <row r="257" spans="1:12" ht="12" customHeight="1" x14ac:dyDescent="0.2">
      <c r="A257" s="53">
        <v>1998</v>
      </c>
      <c r="B257" s="67">
        <v>12282.808365281846</v>
      </c>
      <c r="C257" s="67">
        <v>7322.1189625370534</v>
      </c>
      <c r="D257" s="67">
        <v>19604.927327818899</v>
      </c>
      <c r="E257" s="102"/>
      <c r="F257" s="61">
        <v>38883.200219999999</v>
      </c>
      <c r="G257" s="61">
        <v>22920.800439999999</v>
      </c>
      <c r="H257" s="61">
        <v>61804.000659999998</v>
      </c>
      <c r="I257" s="102"/>
      <c r="J257" s="330">
        <v>51166.008585281845</v>
      </c>
      <c r="K257" s="330">
        <v>30242.919402537053</v>
      </c>
      <c r="L257" s="330">
        <v>81408.927987818897</v>
      </c>
    </row>
    <row r="258" spans="1:12" ht="12" customHeight="1" x14ac:dyDescent="0.2">
      <c r="A258" s="53">
        <v>1999</v>
      </c>
      <c r="B258" s="67">
        <v>23148.406504968683</v>
      </c>
      <c r="C258" s="67">
        <v>9331.548085742048</v>
      </c>
      <c r="D258" s="67">
        <v>32479.954590710724</v>
      </c>
      <c r="E258" s="102"/>
      <c r="F258" s="61">
        <v>52199.200219999992</v>
      </c>
      <c r="G258" s="61">
        <v>29527.800439999999</v>
      </c>
      <c r="H258" s="61">
        <v>81727.000659999991</v>
      </c>
      <c r="I258" s="102"/>
      <c r="J258" s="330">
        <v>75347.606724968675</v>
      </c>
      <c r="K258" s="330">
        <v>38859.348525742047</v>
      </c>
      <c r="L258" s="330">
        <v>114206.95525071071</v>
      </c>
    </row>
    <row r="259" spans="1:12" ht="12" customHeight="1" x14ac:dyDescent="0.2">
      <c r="A259" s="53">
        <v>2000</v>
      </c>
      <c r="B259" s="67">
        <v>15070.759794517817</v>
      </c>
      <c r="C259" s="67">
        <v>13677.377163149675</v>
      </c>
      <c r="D259" s="67">
        <v>28748.136957667499</v>
      </c>
      <c r="E259" s="102"/>
      <c r="F259" s="61">
        <v>29359.680219999998</v>
      </c>
      <c r="G259" s="61">
        <v>23157.100439999998</v>
      </c>
      <c r="H259" s="61">
        <v>52516.780659999997</v>
      </c>
      <c r="I259" s="102"/>
      <c r="J259" s="330">
        <v>44430.440014517815</v>
      </c>
      <c r="K259" s="330">
        <v>36834.477603149673</v>
      </c>
      <c r="L259" s="330">
        <v>81264.917617667496</v>
      </c>
    </row>
    <row r="260" spans="1:12" ht="12" customHeight="1" x14ac:dyDescent="0.2">
      <c r="A260" s="90">
        <v>2001</v>
      </c>
      <c r="B260" s="67">
        <v>23611.919822595279</v>
      </c>
      <c r="C260" s="67">
        <v>16470.143343151831</v>
      </c>
      <c r="D260" s="67">
        <v>40082.063165747095</v>
      </c>
      <c r="E260" s="102"/>
      <c r="F260" s="61">
        <v>56009.200219999992</v>
      </c>
      <c r="G260" s="61">
        <v>28986.800439999992</v>
      </c>
      <c r="H260" s="61">
        <v>84996.000659999991</v>
      </c>
      <c r="I260" s="102"/>
      <c r="J260" s="330">
        <v>79621.12004259527</v>
      </c>
      <c r="K260" s="330">
        <v>45456.943783151823</v>
      </c>
      <c r="L260" s="330">
        <v>125078.06382574709</v>
      </c>
    </row>
    <row r="261" spans="1:12" ht="12" customHeight="1" x14ac:dyDescent="0.2">
      <c r="A261" s="90">
        <v>2002</v>
      </c>
      <c r="B261" s="67">
        <v>26193.981988887652</v>
      </c>
      <c r="C261" s="67">
        <v>14267.261203004236</v>
      </c>
      <c r="D261" s="67">
        <v>40461.243191891888</v>
      </c>
      <c r="E261" s="102"/>
      <c r="F261" s="61">
        <v>48612.240219999992</v>
      </c>
      <c r="G261" s="61">
        <v>35116.689566094297</v>
      </c>
      <c r="H261" s="61">
        <v>83728.92978609429</v>
      </c>
      <c r="I261" s="102"/>
      <c r="J261" s="330">
        <v>74806.222208887644</v>
      </c>
      <c r="K261" s="330">
        <v>49383.950769098534</v>
      </c>
      <c r="L261" s="330">
        <v>124190.17297798618</v>
      </c>
    </row>
    <row r="262" spans="1:12" ht="12" customHeight="1" x14ac:dyDescent="0.2">
      <c r="A262" s="90">
        <v>2003</v>
      </c>
      <c r="B262" s="67">
        <v>26476.704711312203</v>
      </c>
      <c r="C262" s="67">
        <v>10946.543368507391</v>
      </c>
      <c r="D262" s="67">
        <v>37423.24807981959</v>
      </c>
      <c r="E262" s="102"/>
      <c r="F262" s="61">
        <v>41018.814064792306</v>
      </c>
      <c r="G262" s="61">
        <v>17474.126681987324</v>
      </c>
      <c r="H262" s="61">
        <v>58492.940746779626</v>
      </c>
      <c r="I262" s="102"/>
      <c r="J262" s="330">
        <v>67495.518776104509</v>
      </c>
      <c r="K262" s="330">
        <v>28420.670050494715</v>
      </c>
      <c r="L262" s="330">
        <v>95916.188826599217</v>
      </c>
    </row>
    <row r="263" spans="1:12" ht="12" customHeight="1" x14ac:dyDescent="0.2">
      <c r="A263" s="90">
        <v>2004</v>
      </c>
      <c r="B263" s="67">
        <v>29099.433835764386</v>
      </c>
      <c r="C263" s="67">
        <v>7811.015971419125</v>
      </c>
      <c r="D263" s="67">
        <v>36910.449807183497</v>
      </c>
      <c r="E263" s="102"/>
      <c r="F263" s="61">
        <v>54806.554614620705</v>
      </c>
      <c r="G263" s="61">
        <v>14348.887693184173</v>
      </c>
      <c r="H263" s="61">
        <v>69155.442307804886</v>
      </c>
      <c r="I263" s="102"/>
      <c r="J263" s="330">
        <v>83905.988450385092</v>
      </c>
      <c r="K263" s="330">
        <v>22159.903664603298</v>
      </c>
      <c r="L263" s="330">
        <v>106065.89211498838</v>
      </c>
    </row>
    <row r="264" spans="1:12" ht="12" customHeight="1" x14ac:dyDescent="0.2">
      <c r="A264" s="90">
        <v>2005</v>
      </c>
      <c r="B264" s="67">
        <v>24780.819411854616</v>
      </c>
      <c r="C264" s="67">
        <v>5834.7569155599049</v>
      </c>
      <c r="D264" s="67">
        <v>30615.576327414514</v>
      </c>
      <c r="E264" s="102"/>
      <c r="F264" s="61">
        <v>51920.016040393668</v>
      </c>
      <c r="G264" s="61">
        <v>9422.1715333528191</v>
      </c>
      <c r="H264" s="61">
        <v>61342.187573746487</v>
      </c>
      <c r="I264" s="102"/>
      <c r="J264" s="330">
        <v>76700.835452248284</v>
      </c>
      <c r="K264" s="330">
        <v>15256.928448912724</v>
      </c>
      <c r="L264" s="330">
        <v>91957.763901161001</v>
      </c>
    </row>
    <row r="265" spans="1:12" ht="12" customHeight="1" x14ac:dyDescent="0.2">
      <c r="A265" s="90">
        <v>2006</v>
      </c>
      <c r="B265" s="67">
        <v>45628.756719829442</v>
      </c>
      <c r="C265" s="67">
        <v>9334.0925592442909</v>
      </c>
      <c r="D265" s="67">
        <v>54962.849279073722</v>
      </c>
      <c r="E265" s="102"/>
      <c r="F265" s="61">
        <v>70826.79550426596</v>
      </c>
      <c r="G265" s="61">
        <v>13205.978894376738</v>
      </c>
      <c r="H265" s="61">
        <v>84032.774398642694</v>
      </c>
      <c r="I265" s="102"/>
      <c r="J265" s="330">
        <v>116455.5522240954</v>
      </c>
      <c r="K265" s="330">
        <v>22540.071453621029</v>
      </c>
      <c r="L265" s="330">
        <v>138995.62367771642</v>
      </c>
    </row>
    <row r="266" spans="1:12" ht="12" customHeight="1" x14ac:dyDescent="0.2">
      <c r="A266" s="90">
        <v>2007</v>
      </c>
      <c r="B266" s="67">
        <v>68225.326226589095</v>
      </c>
      <c r="C266" s="67">
        <v>10183.956450195026</v>
      </c>
      <c r="D266" s="67">
        <v>78409.282676784103</v>
      </c>
      <c r="E266" s="102"/>
      <c r="F266" s="61">
        <v>81843.629909872514</v>
      </c>
      <c r="G266" s="61">
        <v>12113.049554119363</v>
      </c>
      <c r="H266" s="61">
        <v>93956.679463991881</v>
      </c>
      <c r="I266" s="102"/>
      <c r="J266" s="330">
        <v>150068.95613646161</v>
      </c>
      <c r="K266" s="330">
        <v>22297.006004314389</v>
      </c>
      <c r="L266" s="330">
        <v>172365.96214077598</v>
      </c>
    </row>
    <row r="267" spans="1:12" ht="12" customHeight="1" x14ac:dyDescent="0.2">
      <c r="A267" s="53">
        <v>2008</v>
      </c>
      <c r="B267" s="67">
        <v>48913.719973795742</v>
      </c>
      <c r="C267" s="67">
        <v>10820.884035771109</v>
      </c>
      <c r="D267" s="67">
        <v>59734.604009566858</v>
      </c>
      <c r="E267" s="102"/>
      <c r="F267" s="61">
        <v>53247.588870731299</v>
      </c>
      <c r="G267" s="61">
        <v>11538.134456398799</v>
      </c>
      <c r="H267" s="61">
        <v>64785.723327130094</v>
      </c>
      <c r="I267" s="102"/>
      <c r="J267" s="330">
        <v>102161.30884452704</v>
      </c>
      <c r="K267" s="330">
        <v>22359.018492169907</v>
      </c>
      <c r="L267" s="330">
        <v>124520.32733669695</v>
      </c>
    </row>
    <row r="268" spans="1:12" ht="12" customHeight="1" x14ac:dyDescent="0.2">
      <c r="A268" s="53">
        <v>2009</v>
      </c>
      <c r="B268" s="67">
        <v>35449.741549262057</v>
      </c>
      <c r="C268" s="67">
        <v>3775.7491115662651</v>
      </c>
      <c r="D268" s="67">
        <v>39225.490660828313</v>
      </c>
      <c r="E268" s="102"/>
      <c r="F268" s="61">
        <v>42310.304369193655</v>
      </c>
      <c r="G268" s="61">
        <v>6167.6837553093046</v>
      </c>
      <c r="H268" s="61">
        <v>48477.988124502961</v>
      </c>
      <c r="I268" s="102"/>
      <c r="J268" s="330">
        <v>77760.045918455711</v>
      </c>
      <c r="K268" s="330">
        <v>9943.4328668755697</v>
      </c>
      <c r="L268" s="330">
        <v>87703.478785331274</v>
      </c>
    </row>
    <row r="269" spans="1:12" ht="12" customHeight="1" x14ac:dyDescent="0.2">
      <c r="A269" s="53">
        <v>2010</v>
      </c>
      <c r="B269" s="67">
        <v>31912.159777367597</v>
      </c>
      <c r="C269" s="67">
        <v>3645.5155852277121</v>
      </c>
      <c r="D269" s="67">
        <v>35557.675362595306</v>
      </c>
      <c r="E269" s="102"/>
      <c r="F269" s="61">
        <v>54530.655204859555</v>
      </c>
      <c r="G269" s="61">
        <v>5949.3454551404402</v>
      </c>
      <c r="H269" s="61">
        <v>60480.000659999998</v>
      </c>
      <c r="I269" s="102"/>
      <c r="J269" s="330">
        <v>86442.814982227152</v>
      </c>
      <c r="K269" s="330">
        <v>9594.8610403681523</v>
      </c>
      <c r="L269" s="330">
        <v>96037.676022595304</v>
      </c>
    </row>
    <row r="270" spans="1:12" ht="12" customHeight="1" x14ac:dyDescent="0.2">
      <c r="A270" s="53">
        <v>2011</v>
      </c>
      <c r="B270" s="67">
        <v>29815.856847879644</v>
      </c>
      <c r="C270" s="67">
        <v>4140.9009322250022</v>
      </c>
      <c r="D270" s="67">
        <v>33956.757780104643</v>
      </c>
      <c r="E270" s="102"/>
      <c r="F270" s="61">
        <v>47095.940125930509</v>
      </c>
      <c r="G270" s="61">
        <v>7249.0605340694838</v>
      </c>
      <c r="H270" s="61">
        <v>54345.000659999991</v>
      </c>
      <c r="I270" s="102"/>
      <c r="J270" s="330">
        <v>76911.796973810153</v>
      </c>
      <c r="K270" s="330">
        <v>11389.961466294486</v>
      </c>
      <c r="L270" s="330">
        <v>88301.758440104633</v>
      </c>
    </row>
    <row r="271" spans="1:12" ht="12" customHeight="1" x14ac:dyDescent="0.2">
      <c r="A271" s="53">
        <v>2012</v>
      </c>
      <c r="B271" s="67">
        <v>23849.369705878133</v>
      </c>
      <c r="C271" s="67">
        <v>3478.9894886543116</v>
      </c>
      <c r="D271" s="67">
        <v>27328.359194532444</v>
      </c>
      <c r="E271" s="67"/>
      <c r="F271" s="67">
        <v>44597.612721046164</v>
      </c>
      <c r="G271" s="67">
        <v>12132.887938953838</v>
      </c>
      <c r="H271" s="67">
        <v>56730.500660000005</v>
      </c>
      <c r="I271" s="67"/>
      <c r="J271" s="67">
        <v>68446.982426924296</v>
      </c>
      <c r="K271" s="67">
        <v>15611.877427608149</v>
      </c>
      <c r="L271" s="67">
        <v>84058.859854532449</v>
      </c>
    </row>
    <row r="272" spans="1:12" ht="12" customHeight="1" x14ac:dyDescent="0.2">
      <c r="A272" s="53">
        <v>2013</v>
      </c>
      <c r="B272" s="67">
        <v>22194.806787012516</v>
      </c>
      <c r="C272" s="67">
        <v>9829.9151469279914</v>
      </c>
      <c r="D272" s="67">
        <v>32024.721933940506</v>
      </c>
      <c r="E272" s="67"/>
      <c r="F272" s="67">
        <v>52082.585946424682</v>
      </c>
      <c r="G272" s="67">
        <v>6838.4147135753137</v>
      </c>
      <c r="H272" s="67">
        <v>58921.000659999998</v>
      </c>
      <c r="I272" s="67"/>
      <c r="J272" s="67">
        <v>74277.392733437198</v>
      </c>
      <c r="K272" s="67">
        <v>16668.329860503305</v>
      </c>
      <c r="L272" s="67">
        <v>90945.722593940503</v>
      </c>
    </row>
    <row r="273" spans="1:12" ht="12" customHeight="1" x14ac:dyDescent="0.2">
      <c r="A273" s="53">
        <v>2014</v>
      </c>
      <c r="B273" s="67">
        <v>10292.838918993355</v>
      </c>
      <c r="C273" s="67">
        <v>3343.2062695660898</v>
      </c>
      <c r="D273" s="67">
        <v>13636.045188559445</v>
      </c>
      <c r="E273" s="67"/>
      <c r="F273" s="67">
        <v>27382.252084614924</v>
      </c>
      <c r="G273" s="67">
        <v>4205.7485753850742</v>
      </c>
      <c r="H273" s="67">
        <v>31588.000659999998</v>
      </c>
      <c r="I273" s="67"/>
      <c r="J273" s="67">
        <v>37675.091003608279</v>
      </c>
      <c r="K273" s="67">
        <v>7548.954844951164</v>
      </c>
      <c r="L273" s="67">
        <v>45224.045848559443</v>
      </c>
    </row>
    <row r="274" spans="1:12" ht="12" customHeight="1" x14ac:dyDescent="0.2">
      <c r="A274" s="53">
        <v>2015</v>
      </c>
      <c r="B274" s="67">
        <v>9618.1179126057759</v>
      </c>
      <c r="C274" s="67">
        <v>4483.5844426689855</v>
      </c>
      <c r="D274" s="67">
        <v>14101.702355274763</v>
      </c>
      <c r="E274" s="67"/>
      <c r="F274" s="67">
        <v>34554.15298473389</v>
      </c>
      <c r="G274" s="67">
        <v>7051.3476752661099</v>
      </c>
      <c r="H274" s="67">
        <v>41605.500659999998</v>
      </c>
      <c r="I274" s="67"/>
      <c r="J274" s="67">
        <v>44172.270897339666</v>
      </c>
      <c r="K274" s="67">
        <v>11534.932117935095</v>
      </c>
      <c r="L274" s="67">
        <v>55707.203015274761</v>
      </c>
    </row>
    <row r="275" spans="1:12" ht="12" customHeight="1" x14ac:dyDescent="0.2">
      <c r="A275" s="53">
        <v>2016</v>
      </c>
      <c r="B275" s="67">
        <v>10298.500908611502</v>
      </c>
      <c r="C275" s="67">
        <v>6127.040005601375</v>
      </c>
      <c r="D275" s="67">
        <v>16425.540914212877</v>
      </c>
      <c r="E275" s="67"/>
      <c r="F275" s="67">
        <v>66509.502852092031</v>
      </c>
      <c r="G275" s="67">
        <v>9723.9978079079774</v>
      </c>
      <c r="H275" s="67">
        <v>76233.500660000005</v>
      </c>
      <c r="I275" s="67"/>
      <c r="J275" s="67">
        <v>76808.003760703534</v>
      </c>
      <c r="K275" s="67">
        <v>15851.037813509352</v>
      </c>
      <c r="L275" s="67">
        <v>92659.041574212883</v>
      </c>
    </row>
    <row r="276" spans="1:12" ht="12" customHeight="1" x14ac:dyDescent="0.2">
      <c r="A276" s="53">
        <v>2017</v>
      </c>
      <c r="B276" s="67">
        <v>37672.6071048663</v>
      </c>
      <c r="C276" s="67">
        <v>8027.884947168428</v>
      </c>
      <c r="D276" s="67">
        <v>45700.492052034737</v>
      </c>
      <c r="E276" s="67"/>
      <c r="F276" s="67">
        <v>95596.000220000016</v>
      </c>
      <c r="G276" s="67">
        <v>13103.000440000005</v>
      </c>
      <c r="H276" s="67">
        <v>108699.00066000002</v>
      </c>
      <c r="I276" s="67"/>
      <c r="J276" s="67">
        <v>133268.60732486632</v>
      </c>
      <c r="K276" s="67">
        <v>21130.885387168433</v>
      </c>
      <c r="L276" s="67">
        <v>154399.49271203476</v>
      </c>
    </row>
    <row r="277" spans="1:12" ht="12" customHeight="1" x14ac:dyDescent="0.2">
      <c r="A277" s="333">
        <v>2018</v>
      </c>
      <c r="B277" s="67">
        <v>34519.240127806588</v>
      </c>
      <c r="C277" s="67">
        <v>10068.893736020274</v>
      </c>
      <c r="D277" s="67">
        <v>44588.13386382685</v>
      </c>
      <c r="E277" s="67"/>
      <c r="F277" s="67">
        <v>63525.000219999994</v>
      </c>
      <c r="G277" s="67">
        <v>10339.000440000005</v>
      </c>
      <c r="H277" s="67">
        <v>73864.000660000005</v>
      </c>
      <c r="I277" s="67"/>
      <c r="J277" s="67">
        <v>98044.240347806583</v>
      </c>
      <c r="K277" s="67">
        <v>20407.89417602028</v>
      </c>
      <c r="L277" s="67">
        <v>118452.13452382686</v>
      </c>
    </row>
    <row r="278" spans="1:12" ht="12" customHeight="1" x14ac:dyDescent="0.2">
      <c r="A278" s="333">
        <v>2019</v>
      </c>
      <c r="B278" s="67">
        <v>27304.895402900431</v>
      </c>
      <c r="C278" s="67">
        <v>13275.253168517058</v>
      </c>
      <c r="D278" s="67">
        <v>40580.148571417492</v>
      </c>
      <c r="E278" s="67"/>
      <c r="F278" s="67">
        <v>51932.000219999994</v>
      </c>
      <c r="G278" s="67">
        <v>7122.0004399999998</v>
      </c>
      <c r="H278" s="67">
        <v>59054.000659999991</v>
      </c>
      <c r="I278" s="67"/>
      <c r="J278" s="67">
        <v>79236.895622900425</v>
      </c>
      <c r="K278" s="67">
        <v>20397.253608517058</v>
      </c>
      <c r="L278" s="67">
        <v>99634.149231417483</v>
      </c>
    </row>
    <row r="279" spans="1:12" ht="12" customHeight="1" x14ac:dyDescent="0.2">
      <c r="A279" s="333">
        <v>2020</v>
      </c>
      <c r="B279" s="67">
        <v>15127.674951037894</v>
      </c>
      <c r="C279" s="67">
        <v>6988.4014816555828</v>
      </c>
      <c r="D279" s="67">
        <v>22116.076432693488</v>
      </c>
      <c r="E279" s="67"/>
      <c r="F279" s="67">
        <v>37321.000219999994</v>
      </c>
      <c r="G279" s="67">
        <v>6465.0004399999998</v>
      </c>
      <c r="H279" s="67">
        <v>43786.000659999991</v>
      </c>
      <c r="I279" s="67"/>
      <c r="J279" s="67">
        <v>52448.675171037889</v>
      </c>
      <c r="K279" s="67">
        <v>13453.401921655583</v>
      </c>
      <c r="L279" s="67">
        <v>65902.077092693478</v>
      </c>
    </row>
    <row r="280" spans="1:12" ht="12" customHeight="1" x14ac:dyDescent="0.2">
      <c r="A280" s="333">
        <v>2021</v>
      </c>
      <c r="B280" s="67">
        <v>25452.599086720867</v>
      </c>
      <c r="C280" s="67">
        <v>11580.240232291631</v>
      </c>
      <c r="D280" s="67">
        <v>37032.839319012499</v>
      </c>
      <c r="E280" s="67"/>
      <c r="F280" s="67">
        <v>55868.000219999994</v>
      </c>
      <c r="G280" s="67">
        <v>7911.0004400000007</v>
      </c>
      <c r="H280" s="67">
        <v>63779.000659999998</v>
      </c>
      <c r="I280" s="67"/>
      <c r="J280" s="67">
        <v>81320.599306720862</v>
      </c>
      <c r="K280" s="67">
        <v>19491.240672291631</v>
      </c>
      <c r="L280" s="67">
        <v>100811.8399790125</v>
      </c>
    </row>
    <row r="281" spans="1:12" ht="12" customHeight="1" x14ac:dyDescent="0.2">
      <c r="A281" s="333" t="s">
        <v>1149</v>
      </c>
      <c r="B281" s="67">
        <v>16419.70928241987</v>
      </c>
      <c r="C281" s="67">
        <v>10423.290677580117</v>
      </c>
      <c r="D281" s="67">
        <v>26842.999959999986</v>
      </c>
      <c r="E281" s="67"/>
      <c r="F281" s="67">
        <v>57870.000219999994</v>
      </c>
      <c r="G281" s="67">
        <v>10047.000440000007</v>
      </c>
      <c r="H281" s="67">
        <v>67917.000660000005</v>
      </c>
      <c r="I281" s="67"/>
      <c r="J281" s="67">
        <v>74289.709502419864</v>
      </c>
      <c r="K281" s="67">
        <v>20470.291117580124</v>
      </c>
      <c r="L281" s="67">
        <v>94760.000619999992</v>
      </c>
    </row>
    <row r="282" spans="1:12" ht="12" customHeight="1" x14ac:dyDescent="0.2">
      <c r="A282" s="333" t="s">
        <v>1214</v>
      </c>
      <c r="B282" s="67">
        <v>15558.108291732155</v>
      </c>
      <c r="C282" s="67">
        <v>6783.1916682678457</v>
      </c>
      <c r="D282" s="67">
        <v>22341.299960000004</v>
      </c>
      <c r="E282" s="67"/>
      <c r="F282" s="67">
        <v>54048.000219999994</v>
      </c>
      <c r="G282" s="67">
        <v>6641.0004399999998</v>
      </c>
      <c r="H282" s="67">
        <v>60689.000659999991</v>
      </c>
      <c r="I282" s="67"/>
      <c r="J282" s="67">
        <v>69606.108511732149</v>
      </c>
      <c r="K282" s="67">
        <v>13424.192108267845</v>
      </c>
      <c r="L282" s="67">
        <v>83030.300619999995</v>
      </c>
    </row>
    <row r="283" spans="1:12" ht="12" customHeight="1" x14ac:dyDescent="0.2">
      <c r="A283" s="333">
        <v>2024</v>
      </c>
      <c r="B283" s="146" t="s">
        <v>304</v>
      </c>
      <c r="C283" s="146" t="s">
        <v>304</v>
      </c>
      <c r="D283" s="146" t="s">
        <v>304</v>
      </c>
      <c r="E283" s="146"/>
      <c r="F283" s="146" t="s">
        <v>304</v>
      </c>
      <c r="G283" s="146" t="s">
        <v>304</v>
      </c>
      <c r="H283" s="146" t="s">
        <v>304</v>
      </c>
      <c r="I283" s="146"/>
      <c r="J283" s="146" t="s">
        <v>304</v>
      </c>
      <c r="K283" s="146" t="s">
        <v>304</v>
      </c>
      <c r="L283" s="146" t="s">
        <v>304</v>
      </c>
    </row>
    <row r="284" spans="1:12" ht="12" customHeight="1" x14ac:dyDescent="0.2">
      <c r="A284" s="225" t="s">
        <v>216</v>
      </c>
      <c r="B284" s="229"/>
      <c r="C284" s="229"/>
      <c r="D284" s="229"/>
      <c r="E284" s="229"/>
      <c r="F284" s="229"/>
      <c r="G284" s="229"/>
      <c r="H284" s="230"/>
      <c r="I284" s="229"/>
      <c r="J284" s="229"/>
      <c r="K284" s="229"/>
      <c r="L284" s="229"/>
    </row>
    <row r="285" spans="1:12" ht="12" customHeight="1" x14ac:dyDescent="0.2">
      <c r="A285" s="1129" t="s">
        <v>423</v>
      </c>
      <c r="B285" s="1129"/>
      <c r="C285" s="1129"/>
      <c r="D285" s="1129"/>
      <c r="E285" s="1129"/>
      <c r="F285" s="1129"/>
      <c r="G285" s="1129"/>
      <c r="H285" s="1129"/>
      <c r="I285" s="1129"/>
      <c r="J285" s="1129"/>
      <c r="K285" s="1129"/>
      <c r="L285" s="1129"/>
    </row>
    <row r="286" spans="1:12" ht="12" customHeight="1" x14ac:dyDescent="0.2">
      <c r="A286" s="1043" t="s">
        <v>150</v>
      </c>
      <c r="B286" s="1043"/>
      <c r="C286" s="1043"/>
      <c r="D286" s="1043"/>
      <c r="E286" s="1043"/>
      <c r="F286" s="1043"/>
      <c r="G286" s="1043"/>
      <c r="H286" s="1043"/>
      <c r="I286" s="1043"/>
      <c r="J286" s="1043"/>
      <c r="K286" s="1043"/>
      <c r="L286" s="1043"/>
    </row>
    <row r="287" spans="1:12" ht="12" customHeight="1" x14ac:dyDescent="0.2">
      <c r="A287" s="1040" t="s">
        <v>66</v>
      </c>
      <c r="B287" s="1040"/>
      <c r="C287" s="1040"/>
      <c r="D287" s="1040"/>
      <c r="E287" s="1040"/>
      <c r="F287" s="1040"/>
      <c r="G287" s="1040"/>
      <c r="H287" s="1040"/>
      <c r="I287" s="1040"/>
      <c r="J287" s="1040"/>
      <c r="K287" s="1040"/>
      <c r="L287" s="1040"/>
    </row>
    <row r="288" spans="1:12" ht="12" customHeight="1" x14ac:dyDescent="0.2">
      <c r="A288" s="1040"/>
      <c r="B288" s="1040"/>
      <c r="C288" s="1040"/>
      <c r="D288" s="1040"/>
      <c r="E288" s="1040"/>
      <c r="F288" s="1040"/>
      <c r="G288" s="1040"/>
      <c r="H288" s="1040"/>
      <c r="I288" s="1040"/>
      <c r="J288" s="1040"/>
      <c r="K288" s="1040"/>
      <c r="L288" s="1040"/>
    </row>
    <row r="289" spans="1:12" ht="36" customHeight="1" x14ac:dyDescent="0.2">
      <c r="A289" s="1040" t="s">
        <v>796</v>
      </c>
      <c r="B289" s="1040"/>
      <c r="C289" s="1040"/>
      <c r="D289" s="1040"/>
      <c r="E289" s="1040"/>
      <c r="F289" s="1040"/>
      <c r="G289" s="1040"/>
      <c r="H289" s="1040"/>
      <c r="I289" s="1040"/>
      <c r="J289" s="1040"/>
      <c r="K289" s="1040"/>
      <c r="L289" s="1040"/>
    </row>
    <row r="290" spans="1:12" ht="12" customHeight="1" x14ac:dyDescent="0.2">
      <c r="A290" s="1040" t="s">
        <v>797</v>
      </c>
      <c r="B290" s="1040"/>
      <c r="C290" s="1040"/>
      <c r="D290" s="1040"/>
      <c r="E290" s="1040"/>
      <c r="F290" s="1040"/>
      <c r="G290" s="1040"/>
      <c r="H290" s="1040"/>
      <c r="I290" s="1040"/>
      <c r="J290" s="1040"/>
      <c r="K290" s="1040"/>
      <c r="L290" s="1040"/>
    </row>
    <row r="291" spans="1:12" ht="11.25" customHeight="1" x14ac:dyDescent="0.2">
      <c r="A291" s="1127" t="s">
        <v>234</v>
      </c>
      <c r="B291" s="1127"/>
      <c r="C291" s="1127"/>
      <c r="D291" s="1127"/>
      <c r="E291" s="1127"/>
      <c r="F291" s="1127"/>
      <c r="G291" s="1127"/>
      <c r="H291" s="1127"/>
      <c r="I291" s="1127"/>
      <c r="J291" s="1127"/>
      <c r="K291" s="1127"/>
      <c r="L291" s="1127"/>
    </row>
    <row r="292" spans="1:12" ht="63.75" customHeight="1" x14ac:dyDescent="0.2">
      <c r="A292" s="1040" t="s">
        <v>926</v>
      </c>
      <c r="B292" s="1040"/>
      <c r="C292" s="1040"/>
      <c r="D292" s="1040"/>
      <c r="E292" s="1040"/>
      <c r="F292" s="1040"/>
      <c r="G292" s="1040"/>
      <c r="H292" s="1040"/>
      <c r="I292" s="1040"/>
      <c r="J292" s="1040"/>
      <c r="K292" s="1040"/>
      <c r="L292" s="1040"/>
    </row>
    <row r="293" spans="1:12" s="315" customFormat="1" ht="12" customHeight="1" x14ac:dyDescent="0.2">
      <c r="A293" s="274"/>
      <c r="B293" s="281"/>
      <c r="C293" s="281"/>
      <c r="D293" s="281"/>
      <c r="E293" s="281"/>
      <c r="F293" s="281"/>
      <c r="G293" s="281"/>
      <c r="H293" s="281"/>
      <c r="I293" s="281"/>
      <c r="J293" s="281"/>
      <c r="K293" s="281"/>
      <c r="L293" s="281"/>
    </row>
    <row r="298" spans="1:12" ht="24" customHeight="1" x14ac:dyDescent="0.2">
      <c r="A298" s="996" t="s">
        <v>1120</v>
      </c>
      <c r="B298" s="996"/>
      <c r="C298" s="996"/>
      <c r="D298" s="996"/>
      <c r="E298" s="996"/>
      <c r="F298" s="996"/>
      <c r="G298" s="996"/>
      <c r="H298" s="996"/>
      <c r="I298" s="996"/>
      <c r="J298" s="996"/>
      <c r="K298" s="996"/>
      <c r="L298" s="996"/>
    </row>
    <row r="299" spans="1:12" ht="11.25" customHeight="1" x14ac:dyDescent="0.2">
      <c r="A299" s="1016" t="s">
        <v>171</v>
      </c>
      <c r="B299" s="1027" t="s">
        <v>141</v>
      </c>
      <c r="C299" s="1027"/>
      <c r="D299" s="1027"/>
      <c r="E299" s="137"/>
      <c r="F299" s="1027" t="s">
        <v>205</v>
      </c>
      <c r="G299" s="1027"/>
      <c r="H299" s="1027"/>
      <c r="I299" s="137"/>
      <c r="J299" s="1027" t="s">
        <v>151</v>
      </c>
      <c r="K299" s="1027"/>
      <c r="L299" s="1027"/>
    </row>
    <row r="300" spans="1:12" ht="11.25" customHeight="1" x14ac:dyDescent="0.2">
      <c r="A300" s="1013"/>
      <c r="B300" s="388" t="s">
        <v>214</v>
      </c>
      <c r="C300" s="388" t="s">
        <v>100</v>
      </c>
      <c r="D300" s="2" t="s">
        <v>209</v>
      </c>
      <c r="E300" s="2"/>
      <c r="F300" s="388" t="s">
        <v>214</v>
      </c>
      <c r="G300" s="388" t="s">
        <v>100</v>
      </c>
      <c r="H300" s="2" t="s">
        <v>209</v>
      </c>
      <c r="I300" s="2"/>
      <c r="J300" s="388" t="s">
        <v>214</v>
      </c>
      <c r="K300" s="388" t="s">
        <v>100</v>
      </c>
      <c r="L300" s="2" t="s">
        <v>209</v>
      </c>
    </row>
    <row r="301" spans="1:12" ht="11.25" customHeight="1" x14ac:dyDescent="0.2">
      <c r="A301" s="1011" t="str">
        <f>A4</f>
        <v>Strait of Juan de Fuca</v>
      </c>
      <c r="B301" s="1011"/>
      <c r="C301" s="1011"/>
      <c r="D301" s="1011"/>
      <c r="E301" s="1011"/>
      <c r="F301" s="1011"/>
      <c r="G301" s="1011"/>
      <c r="H301" s="1011"/>
      <c r="I301" s="1011"/>
      <c r="J301" s="1011"/>
      <c r="K301" s="1011"/>
      <c r="L301" s="1011"/>
    </row>
    <row r="302" spans="1:12" ht="11.25" customHeight="1" x14ac:dyDescent="0.2">
      <c r="A302" s="63" t="s">
        <v>178</v>
      </c>
      <c r="B302" s="61">
        <f>AVERAGE(B5:B9)</f>
        <v>58.41872445906953</v>
      </c>
      <c r="C302" s="61">
        <f>AVERAGE(C5:C9)</f>
        <v>128.73262335185015</v>
      </c>
      <c r="D302" s="61">
        <f>AVERAGE(D5:D9)</f>
        <v>187.15134781091956</v>
      </c>
      <c r="E302" s="61"/>
      <c r="F302" s="61">
        <f>AVERAGE(F5:F9)</f>
        <v>811.00005999999985</v>
      </c>
      <c r="G302" s="61">
        <f>AVERAGE(G5:G9)</f>
        <v>1449.8001199999997</v>
      </c>
      <c r="H302" s="61">
        <f>AVERAGE(H5:H9)</f>
        <v>2260.8001799999997</v>
      </c>
      <c r="I302" s="61"/>
      <c r="J302" s="61">
        <f>AVERAGE(J5:J9)</f>
        <v>869.41878445906934</v>
      </c>
      <c r="K302" s="61">
        <f>AVERAGE(K5:K9)</f>
        <v>1578.5327433518501</v>
      </c>
      <c r="L302" s="61">
        <f>AVERAGE(L5:L9)</f>
        <v>2447.9515278109197</v>
      </c>
    </row>
    <row r="303" spans="1:12" ht="11.25" customHeight="1" x14ac:dyDescent="0.2">
      <c r="A303" s="63" t="s">
        <v>179</v>
      </c>
      <c r="B303" s="61">
        <f>AVERAGE(B10:B14)</f>
        <v>258.17243638402681</v>
      </c>
      <c r="C303" s="61">
        <f>AVERAGE(C10:C14)</f>
        <v>323.31502105248006</v>
      </c>
      <c r="D303" s="61">
        <f>AVERAGE(D10:D14)</f>
        <v>581.48745743650704</v>
      </c>
      <c r="E303" s="61"/>
      <c r="F303" s="61">
        <f>AVERAGE(F10:F14)</f>
        <v>2463.2698627200002</v>
      </c>
      <c r="G303" s="61">
        <f>AVERAGE(G10:G14)</f>
        <v>3308.3303172799997</v>
      </c>
      <c r="H303" s="61">
        <f>AVERAGE(H10:H14)</f>
        <v>5771.6001800000004</v>
      </c>
      <c r="I303" s="61"/>
      <c r="J303" s="61">
        <f>AVERAGE(J10:J14)</f>
        <v>2721.4422991040274</v>
      </c>
      <c r="K303" s="61">
        <f>AVERAGE(K10:K14)</f>
        <v>3631.6453383324797</v>
      </c>
      <c r="L303" s="61">
        <f>AVERAGE(L10:L14)</f>
        <v>6353.0876374365062</v>
      </c>
    </row>
    <row r="304" spans="1:12" ht="11.25" customHeight="1" x14ac:dyDescent="0.2">
      <c r="A304" s="63" t="s">
        <v>237</v>
      </c>
      <c r="B304" s="61">
        <f>AVERAGE(B15:B19)</f>
        <v>97.35947581926284</v>
      </c>
      <c r="C304" s="61">
        <f t="shared" ref="C304:L304" si="1">AVERAGE(C15:C19)</f>
        <v>71.778880632510749</v>
      </c>
      <c r="D304" s="61">
        <f t="shared" si="1"/>
        <v>169.13835645177375</v>
      </c>
      <c r="E304" s="61"/>
      <c r="F304" s="61">
        <f t="shared" si="1"/>
        <v>1541.8093490211409</v>
      </c>
      <c r="G304" s="61">
        <f t="shared" si="1"/>
        <v>1167.9918309788586</v>
      </c>
      <c r="H304" s="61">
        <f t="shared" si="1"/>
        <v>2709.8011799999999</v>
      </c>
      <c r="I304" s="61"/>
      <c r="J304" s="61">
        <f t="shared" si="1"/>
        <v>1639.1688248404037</v>
      </c>
      <c r="K304" s="61">
        <f t="shared" si="1"/>
        <v>1239.7707116113695</v>
      </c>
      <c r="L304" s="61">
        <f t="shared" si="1"/>
        <v>2878.9395364517736</v>
      </c>
    </row>
    <row r="305" spans="1:12" ht="11.25" customHeight="1" x14ac:dyDescent="0.2">
      <c r="A305" s="63" t="s">
        <v>375</v>
      </c>
      <c r="B305" s="61">
        <f>AVERAGE(B20:B24)</f>
        <v>12.559017857285699</v>
      </c>
      <c r="C305" s="61">
        <f t="shared" ref="C305:L305" si="2">AVERAGE(C20:C24)</f>
        <v>11.558682064960749</v>
      </c>
      <c r="D305" s="61">
        <f t="shared" si="2"/>
        <v>24.117699922246267</v>
      </c>
      <c r="E305" s="61"/>
      <c r="F305" s="61">
        <f t="shared" si="2"/>
        <v>1982.04682</v>
      </c>
      <c r="G305" s="61">
        <f t="shared" si="2"/>
        <v>1491.1733599999998</v>
      </c>
      <c r="H305" s="61">
        <f t="shared" si="2"/>
        <v>3473.2201799999993</v>
      </c>
      <c r="I305" s="61"/>
      <c r="J305" s="61">
        <f t="shared" si="2"/>
        <v>1994.6058378572857</v>
      </c>
      <c r="K305" s="61">
        <f t="shared" si="2"/>
        <v>1502.7320420649608</v>
      </c>
      <c r="L305" s="61">
        <f t="shared" si="2"/>
        <v>3497.3378799222469</v>
      </c>
    </row>
    <row r="306" spans="1:12" ht="11.25" customHeight="1" x14ac:dyDescent="0.2">
      <c r="A306" s="63" t="s">
        <v>424</v>
      </c>
      <c r="B306" s="61">
        <f>AVERAGE(B25:B29)</f>
        <v>8.1066665829067919</v>
      </c>
      <c r="C306" s="61">
        <f>AVERAGE(C25:C29)</f>
        <v>8.9078515578824859</v>
      </c>
      <c r="D306" s="61">
        <f>AVERAGE(D25:D29)</f>
        <v>17.014518140789097</v>
      </c>
      <c r="E306" s="61"/>
      <c r="F306" s="61">
        <f>AVERAGE(F25:F29)</f>
        <v>2003.80006</v>
      </c>
      <c r="G306" s="61">
        <f>AVERAGE(G25:G29)</f>
        <v>2131.4001200000002</v>
      </c>
      <c r="H306" s="61">
        <f>AVERAGE(H25:H29)</f>
        <v>4135.2001799999998</v>
      </c>
      <c r="I306" s="61"/>
      <c r="J306" s="61">
        <f>AVERAGE(J25:J29)</f>
        <v>2011.9067265829065</v>
      </c>
      <c r="K306" s="61">
        <f>AVERAGE(K25:K29)</f>
        <v>2140.3079715578824</v>
      </c>
      <c r="L306" s="61">
        <f>AVERAGE(L25:L29)</f>
        <v>4152.2146981407886</v>
      </c>
    </row>
    <row r="307" spans="1:12" ht="11.25" customHeight="1" x14ac:dyDescent="0.2">
      <c r="A307" s="90" t="s">
        <v>719</v>
      </c>
      <c r="B307" s="61">
        <f>AVERAGE(B30:B34)</f>
        <v>11.87589860188873</v>
      </c>
      <c r="C307" s="61">
        <f t="shared" ref="C307:L307" si="3">AVERAGE(C30:C34)</f>
        <v>10.304376344642515</v>
      </c>
      <c r="D307" s="61">
        <f t="shared" si="3"/>
        <v>22.180274946531519</v>
      </c>
      <c r="E307" s="61"/>
      <c r="F307" s="61">
        <f t="shared" si="3"/>
        <v>1678.5623925222917</v>
      </c>
      <c r="G307" s="61">
        <f t="shared" si="3"/>
        <v>1442.1486852773853</v>
      </c>
      <c r="H307" s="61">
        <f t="shared" si="3"/>
        <v>3120.7110777996772</v>
      </c>
      <c r="I307" s="61" t="e">
        <f t="shared" si="3"/>
        <v>#DIV/0!</v>
      </c>
      <c r="J307" s="61">
        <f t="shared" si="3"/>
        <v>1690.438291124181</v>
      </c>
      <c r="K307" s="61">
        <f t="shared" si="3"/>
        <v>1452.4530616220277</v>
      </c>
      <c r="L307" s="61">
        <f t="shared" si="3"/>
        <v>3142.8913527462087</v>
      </c>
    </row>
    <row r="308" spans="1:12" ht="11.25" customHeight="1" x14ac:dyDescent="0.2">
      <c r="A308" s="90" t="s">
        <v>1209</v>
      </c>
      <c r="B308" s="61">
        <f>AVERAGE(B35:B39)</f>
        <v>21.935034071839347</v>
      </c>
      <c r="C308" s="61">
        <f>AVERAGE(C35:C39)</f>
        <v>23.747947671471593</v>
      </c>
      <c r="D308" s="61">
        <f>AVERAGE(D35:D39)</f>
        <v>45.682981743310485</v>
      </c>
      <c r="E308" s="61"/>
      <c r="F308" s="61">
        <f>AVERAGE(F35:F39)</f>
        <v>2758.5912396827248</v>
      </c>
      <c r="G308" s="61">
        <f>AVERAGE(G35:G39)</f>
        <v>3004.4903388116009</v>
      </c>
      <c r="H308" s="61">
        <f>AVERAGE(H35:H39)</f>
        <v>5763.0815784943261</v>
      </c>
      <c r="I308" s="61"/>
      <c r="J308" s="61">
        <f>AVERAGE(J35:J39)</f>
        <v>2780.5262737545645</v>
      </c>
      <c r="K308" s="61">
        <f>AVERAGE(K35:K39)</f>
        <v>3028.2382864830724</v>
      </c>
      <c r="L308" s="61">
        <f>AVERAGE(L35:L39)</f>
        <v>5808.7645602376369</v>
      </c>
    </row>
    <row r="309" spans="1:12" ht="11.25" customHeight="1" x14ac:dyDescent="0.2">
      <c r="A309" s="90">
        <v>2016</v>
      </c>
      <c r="B309" s="61">
        <f t="shared" ref="B309:D315" si="4">B40</f>
        <v>1.4473487741506688</v>
      </c>
      <c r="C309" s="61">
        <f t="shared" si="4"/>
        <v>3.135283161361258</v>
      </c>
      <c r="D309" s="61">
        <f t="shared" si="4"/>
        <v>4.5826319355119267</v>
      </c>
      <c r="E309" s="61"/>
      <c r="F309" s="61">
        <f t="shared" ref="F309:H315" si="5">F40</f>
        <v>1768.3522172652251</v>
      </c>
      <c r="G309" s="61">
        <f t="shared" si="5"/>
        <v>2696.6227480403127</v>
      </c>
      <c r="H309" s="61">
        <f t="shared" si="5"/>
        <v>4464.9749653055378</v>
      </c>
      <c r="I309" s="61"/>
      <c r="J309" s="61">
        <f t="shared" ref="J309:L315" si="6">J40</f>
        <v>1769.7995660393758</v>
      </c>
      <c r="K309" s="61">
        <f t="shared" si="6"/>
        <v>2699.7580312016739</v>
      </c>
      <c r="L309" s="61">
        <f t="shared" si="6"/>
        <v>4469.5575972410497</v>
      </c>
    </row>
    <row r="310" spans="1:12" ht="11.25" customHeight="1" x14ac:dyDescent="0.2">
      <c r="A310" s="90">
        <v>2017</v>
      </c>
      <c r="B310" s="61">
        <f t="shared" si="4"/>
        <v>2.9404069596657791</v>
      </c>
      <c r="C310" s="61">
        <f t="shared" si="4"/>
        <v>4.6557089280945547</v>
      </c>
      <c r="D310" s="61">
        <f t="shared" si="4"/>
        <v>7.5961158877598791</v>
      </c>
      <c r="E310" s="61"/>
      <c r="F310" s="61">
        <f t="shared" si="5"/>
        <v>2174.6358694983064</v>
      </c>
      <c r="G310" s="61">
        <f t="shared" si="5"/>
        <v>2797.8402141161509</v>
      </c>
      <c r="H310" s="61">
        <f t="shared" si="5"/>
        <v>4972.4760836144578</v>
      </c>
      <c r="I310" s="61"/>
      <c r="J310" s="61">
        <f t="shared" si="6"/>
        <v>2177.5762764579722</v>
      </c>
      <c r="K310" s="61">
        <f t="shared" si="6"/>
        <v>2802.4959230442455</v>
      </c>
      <c r="L310" s="61">
        <f t="shared" si="6"/>
        <v>4980.0721995022177</v>
      </c>
    </row>
    <row r="311" spans="1:12" ht="11.25" customHeight="1" x14ac:dyDescent="0.2">
      <c r="A311" s="333">
        <v>2018</v>
      </c>
      <c r="B311" s="61">
        <f t="shared" si="4"/>
        <v>24.619571036999332</v>
      </c>
      <c r="C311" s="61">
        <f t="shared" si="4"/>
        <v>40.64074783297383</v>
      </c>
      <c r="D311" s="61">
        <f t="shared" si="4"/>
        <v>65.260318869972252</v>
      </c>
      <c r="E311" s="61"/>
      <c r="F311" s="61">
        <f t="shared" si="5"/>
        <v>3931.7165321122293</v>
      </c>
      <c r="G311" s="61">
        <f t="shared" si="5"/>
        <v>6279.2836478877698</v>
      </c>
      <c r="H311" s="61">
        <f t="shared" si="5"/>
        <v>10211.000179999999</v>
      </c>
      <c r="I311" s="61"/>
      <c r="J311" s="61">
        <f t="shared" si="6"/>
        <v>3956.3361031492286</v>
      </c>
      <c r="K311" s="61">
        <f t="shared" si="6"/>
        <v>6319.9243957207436</v>
      </c>
      <c r="L311" s="61">
        <f t="shared" si="6"/>
        <v>10276.260498869971</v>
      </c>
    </row>
    <row r="312" spans="1:12" ht="11.25" customHeight="1" x14ac:dyDescent="0.2">
      <c r="A312" s="333">
        <v>2019</v>
      </c>
      <c r="B312" s="61">
        <f t="shared" si="4"/>
        <v>6.6715813202590653</v>
      </c>
      <c r="C312" s="61">
        <f t="shared" si="4"/>
        <v>14.056951099454636</v>
      </c>
      <c r="D312" s="61">
        <f t="shared" si="4"/>
        <v>20.728532419714611</v>
      </c>
      <c r="E312" s="61"/>
      <c r="F312" s="61">
        <f t="shared" si="5"/>
        <v>2996.2185002067645</v>
      </c>
      <c r="G312" s="61">
        <f t="shared" si="5"/>
        <v>7385.2816797932346</v>
      </c>
      <c r="H312" s="61">
        <f t="shared" si="5"/>
        <v>10381.500179999999</v>
      </c>
      <c r="I312" s="61"/>
      <c r="J312" s="61">
        <f t="shared" si="6"/>
        <v>3002.8900815270235</v>
      </c>
      <c r="K312" s="61">
        <f t="shared" si="6"/>
        <v>7399.3386308926893</v>
      </c>
      <c r="L312" s="61">
        <f t="shared" si="6"/>
        <v>10402.228712419714</v>
      </c>
    </row>
    <row r="313" spans="1:12" ht="11.25" customHeight="1" x14ac:dyDescent="0.2">
      <c r="A313" s="333">
        <v>2020</v>
      </c>
      <c r="B313" s="61">
        <f t="shared" si="4"/>
        <v>0.84500293679957394</v>
      </c>
      <c r="C313" s="61">
        <f t="shared" si="4"/>
        <v>3.3505131983702086</v>
      </c>
      <c r="D313" s="61">
        <f t="shared" si="4"/>
        <v>4.1955161351697825</v>
      </c>
      <c r="E313" s="61"/>
      <c r="F313" s="61">
        <f t="shared" si="5"/>
        <v>2413.0000599999998</v>
      </c>
      <c r="G313" s="61">
        <f t="shared" si="5"/>
        <v>3788.0001200000002</v>
      </c>
      <c r="H313" s="61">
        <f t="shared" si="5"/>
        <v>6201.00018</v>
      </c>
      <c r="I313" s="61"/>
      <c r="J313" s="61">
        <f t="shared" si="6"/>
        <v>2413.8450629367994</v>
      </c>
      <c r="K313" s="61">
        <f t="shared" si="6"/>
        <v>3791.3506331983704</v>
      </c>
      <c r="L313" s="61">
        <f t="shared" si="6"/>
        <v>6205.1956961351698</v>
      </c>
    </row>
    <row r="314" spans="1:12" ht="11.25" customHeight="1" x14ac:dyDescent="0.2">
      <c r="A314" s="333">
        <v>2021</v>
      </c>
      <c r="B314" s="61">
        <f t="shared" si="4"/>
        <v>5.5570980976949613</v>
      </c>
      <c r="C314" s="61">
        <f t="shared" si="4"/>
        <v>11.998945250960332</v>
      </c>
      <c r="D314" s="61">
        <f t="shared" si="4"/>
        <v>17.556043348655294</v>
      </c>
      <c r="E314" s="61"/>
      <c r="F314" s="61">
        <f t="shared" si="5"/>
        <v>2453.0000599999998</v>
      </c>
      <c r="G314" s="61">
        <f t="shared" si="5"/>
        <v>3085.0001199999997</v>
      </c>
      <c r="H314" s="61">
        <f t="shared" si="5"/>
        <v>5538.0001799999991</v>
      </c>
      <c r="I314" s="61"/>
      <c r="J314" s="61">
        <f t="shared" si="6"/>
        <v>2458.5571580976948</v>
      </c>
      <c r="K314" s="61">
        <f t="shared" si="6"/>
        <v>3096.99906525096</v>
      </c>
      <c r="L314" s="61">
        <f t="shared" si="6"/>
        <v>5555.5562233486544</v>
      </c>
    </row>
    <row r="315" spans="1:12" ht="11.25" customHeight="1" x14ac:dyDescent="0.2">
      <c r="A315" s="333" t="s">
        <v>1149</v>
      </c>
      <c r="B315" s="61">
        <f t="shared" si="4"/>
        <v>1.0378481356174234</v>
      </c>
      <c r="C315" s="61">
        <f t="shared" si="4"/>
        <v>2.9621518643825766</v>
      </c>
      <c r="D315" s="61">
        <f t="shared" si="4"/>
        <v>4</v>
      </c>
      <c r="E315" s="61"/>
      <c r="F315" s="61">
        <f t="shared" si="5"/>
        <v>2201.0000599999998</v>
      </c>
      <c r="G315" s="61">
        <f t="shared" si="5"/>
        <v>4440.0001200000006</v>
      </c>
      <c r="H315" s="61">
        <f t="shared" si="5"/>
        <v>6641.0001800000009</v>
      </c>
      <c r="I315" s="61"/>
      <c r="J315" s="61">
        <f t="shared" si="6"/>
        <v>2202.0379081356173</v>
      </c>
      <c r="K315" s="61">
        <f t="shared" si="6"/>
        <v>4442.9622718643832</v>
      </c>
      <c r="L315" s="61">
        <f t="shared" si="6"/>
        <v>6645.0001800000009</v>
      </c>
    </row>
    <row r="316" spans="1:12" ht="11.25" customHeight="1" x14ac:dyDescent="0.2">
      <c r="A316" s="333" t="s">
        <v>1214</v>
      </c>
      <c r="B316" s="61">
        <f t="shared" ref="B316:D317" si="7">B47</f>
        <v>1.2574102975963797</v>
      </c>
      <c r="C316" s="61">
        <f t="shared" si="7"/>
        <v>2.7425897024031656</v>
      </c>
      <c r="D316" s="61">
        <f t="shared" si="7"/>
        <v>4</v>
      </c>
      <c r="E316" s="61"/>
      <c r="F316" s="61">
        <f t="shared" ref="F316:H317" si="8">F47</f>
        <v>3751.0000600000003</v>
      </c>
      <c r="G316" s="61">
        <f t="shared" si="8"/>
        <v>5612.0001200000006</v>
      </c>
      <c r="H316" s="61">
        <f t="shared" si="8"/>
        <v>9363.0001800000009</v>
      </c>
      <c r="I316" s="61"/>
      <c r="J316" s="61">
        <f t="shared" ref="J316:L317" si="9">J47</f>
        <v>3752.2574702975967</v>
      </c>
      <c r="K316" s="61">
        <f t="shared" si="9"/>
        <v>5614.7427097024038</v>
      </c>
      <c r="L316" s="61">
        <f t="shared" si="9"/>
        <v>9367.0001800000009</v>
      </c>
    </row>
    <row r="317" spans="1:12" ht="11.25" customHeight="1" x14ac:dyDescent="0.2">
      <c r="A317" s="333">
        <v>2024</v>
      </c>
      <c r="B317" s="61" t="str">
        <f t="shared" si="7"/>
        <v>NA</v>
      </c>
      <c r="C317" s="61" t="str">
        <f t="shared" si="7"/>
        <v>NA</v>
      </c>
      <c r="D317" s="61" t="str">
        <f t="shared" si="7"/>
        <v>NA</v>
      </c>
      <c r="E317" s="61"/>
      <c r="F317" s="61" t="str">
        <f t="shared" si="8"/>
        <v>NA</v>
      </c>
      <c r="G317" s="61" t="str">
        <f t="shared" si="8"/>
        <v>NA</v>
      </c>
      <c r="H317" s="61" t="str">
        <f t="shared" si="8"/>
        <v>NA</v>
      </c>
      <c r="I317" s="61"/>
      <c r="J317" s="61" t="str">
        <f t="shared" si="9"/>
        <v>NA</v>
      </c>
      <c r="K317" s="61" t="str">
        <f t="shared" si="9"/>
        <v>NA</v>
      </c>
      <c r="L317" s="61" t="str">
        <f t="shared" si="9"/>
        <v>NA</v>
      </c>
    </row>
    <row r="318" spans="1:12" ht="11.25" customHeight="1" x14ac:dyDescent="0.2">
      <c r="A318" s="27" t="s">
        <v>216</v>
      </c>
      <c r="B318" s="419"/>
      <c r="C318" s="419"/>
      <c r="D318" s="419"/>
      <c r="E318" s="419"/>
      <c r="F318" s="419"/>
      <c r="G318" s="419"/>
      <c r="H318" s="43">
        <f>H49</f>
        <v>5300</v>
      </c>
      <c r="I318" s="419"/>
      <c r="J318" s="419"/>
      <c r="K318" s="419"/>
      <c r="L318" s="419"/>
    </row>
    <row r="319" spans="1:12" ht="3" customHeight="1" x14ac:dyDescent="0.2">
      <c r="A319" s="227"/>
      <c r="B319" s="420"/>
      <c r="C319" s="420"/>
      <c r="D319" s="420"/>
      <c r="E319" s="420"/>
      <c r="F319" s="420"/>
      <c r="G319" s="420"/>
      <c r="H319" s="420"/>
      <c r="I319" s="420"/>
      <c r="J319" s="420"/>
      <c r="K319" s="420"/>
      <c r="L319" s="420"/>
    </row>
    <row r="320" spans="1:12" ht="11.25" customHeight="1" x14ac:dyDescent="0.2">
      <c r="A320" s="1128" t="str">
        <f>A51</f>
        <v>Nooksack-Samish</v>
      </c>
      <c r="B320" s="1128"/>
      <c r="C320" s="1128"/>
      <c r="D320" s="1128"/>
      <c r="E320" s="1128"/>
      <c r="F320" s="1128"/>
      <c r="G320" s="1128"/>
      <c r="H320" s="1128"/>
      <c r="I320" s="1128"/>
      <c r="J320" s="1128"/>
      <c r="K320" s="1128"/>
      <c r="L320" s="1128"/>
    </row>
    <row r="321" spans="1:12" ht="11.25" customHeight="1" x14ac:dyDescent="0.2">
      <c r="A321" s="63" t="s">
        <v>178</v>
      </c>
      <c r="B321" s="61">
        <f>AVERAGE(B52:B56)</f>
        <v>54087.066404533922</v>
      </c>
      <c r="C321" s="61">
        <f>AVERAGE(C52:C56)</f>
        <v>33728.879602739165</v>
      </c>
      <c r="D321" s="61">
        <f>AVERAGE(D52:D56)</f>
        <v>87815.946007273073</v>
      </c>
      <c r="E321" s="61"/>
      <c r="F321" s="61">
        <f>AVERAGE(F52:F56)</f>
        <v>16082.800079999997</v>
      </c>
      <c r="G321" s="61">
        <f>AVERAGE(G52:G56)</f>
        <v>6574.80015</v>
      </c>
      <c r="H321" s="61">
        <f>AVERAGE(H52:H56)</f>
        <v>22657.60023</v>
      </c>
      <c r="I321" s="61"/>
      <c r="J321" s="61">
        <f>AVERAGE(J52:J56)</f>
        <v>70169.866484533908</v>
      </c>
      <c r="K321" s="61">
        <f>AVERAGE(K52:K56)</f>
        <v>40303.679752739161</v>
      </c>
      <c r="L321" s="61">
        <f>AVERAGE(L52:L56)</f>
        <v>110473.54623727307</v>
      </c>
    </row>
    <row r="322" spans="1:12" ht="11.25" customHeight="1" x14ac:dyDescent="0.2">
      <c r="A322" s="63" t="s">
        <v>179</v>
      </c>
      <c r="B322" s="61">
        <f>AVERAGE(B57:B61)</f>
        <v>38071.133577072818</v>
      </c>
      <c r="C322" s="61">
        <f>AVERAGE(C57:C61)</f>
        <v>26270.713116086554</v>
      </c>
      <c r="D322" s="61">
        <f>AVERAGE(D57:D61)</f>
        <v>64341.846693159372</v>
      </c>
      <c r="E322" s="61"/>
      <c r="F322" s="61">
        <f>AVERAGE(F57:F61)</f>
        <v>10728.600079999998</v>
      </c>
      <c r="G322" s="61">
        <f>AVERAGE(G57:G61)</f>
        <v>4112.6001500000002</v>
      </c>
      <c r="H322" s="61">
        <f>AVERAGE(H57:H61)</f>
        <v>14841.200229999999</v>
      </c>
      <c r="I322" s="61"/>
      <c r="J322" s="61">
        <f>AVERAGE(J57:J61)</f>
        <v>48799.733657072822</v>
      </c>
      <c r="K322" s="61">
        <f>AVERAGE(K57:K61)</f>
        <v>30383.313266086556</v>
      </c>
      <c r="L322" s="61">
        <f>AVERAGE(L57:L61)</f>
        <v>79183.04692315936</v>
      </c>
    </row>
    <row r="323" spans="1:12" ht="11.25" customHeight="1" x14ac:dyDescent="0.2">
      <c r="A323" s="63" t="s">
        <v>237</v>
      </c>
      <c r="B323" s="61">
        <f>AVERAGE(B62:B66)</f>
        <v>17788.233977053962</v>
      </c>
      <c r="C323" s="61">
        <f t="shared" ref="C323:L323" si="10">AVERAGE(C62:C66)</f>
        <v>2737.9824144278473</v>
      </c>
      <c r="D323" s="61">
        <f t="shared" si="10"/>
        <v>20526.216391481805</v>
      </c>
      <c r="E323" s="61"/>
      <c r="F323" s="61">
        <f t="shared" si="10"/>
        <v>8645.8000799999973</v>
      </c>
      <c r="G323" s="61">
        <f t="shared" si="10"/>
        <v>1040.6001499999998</v>
      </c>
      <c r="H323" s="61">
        <f t="shared" si="10"/>
        <v>9686.4002299999975</v>
      </c>
      <c r="I323" s="61"/>
      <c r="J323" s="61">
        <f t="shared" si="10"/>
        <v>26434.034057053959</v>
      </c>
      <c r="K323" s="61">
        <f t="shared" si="10"/>
        <v>3778.582564427847</v>
      </c>
      <c r="L323" s="61">
        <f t="shared" si="10"/>
        <v>30212.616621481808</v>
      </c>
    </row>
    <row r="324" spans="1:12" ht="11.25" customHeight="1" x14ac:dyDescent="0.2">
      <c r="A324" s="63" t="s">
        <v>375</v>
      </c>
      <c r="B324" s="61">
        <f>AVERAGE(B67:B71)</f>
        <v>19691.735367433539</v>
      </c>
      <c r="C324" s="61">
        <f t="shared" ref="C324:L324" si="11">AVERAGE(C67:C71)</f>
        <v>5275.131422312963</v>
      </c>
      <c r="D324" s="61">
        <f t="shared" si="11"/>
        <v>24966.866789746502</v>
      </c>
      <c r="E324" s="61"/>
      <c r="F324" s="61">
        <f t="shared" si="11"/>
        <v>8262.8000799999973</v>
      </c>
      <c r="G324" s="61">
        <f t="shared" si="11"/>
        <v>2956.6001499999998</v>
      </c>
      <c r="H324" s="61">
        <f t="shared" si="11"/>
        <v>11219.400229999997</v>
      </c>
      <c r="I324" s="61"/>
      <c r="J324" s="61">
        <f t="shared" si="11"/>
        <v>27954.53544743354</v>
      </c>
      <c r="K324" s="61">
        <f t="shared" si="11"/>
        <v>8231.7315723129632</v>
      </c>
      <c r="L324" s="61">
        <f t="shared" si="11"/>
        <v>36186.267019746505</v>
      </c>
    </row>
    <row r="325" spans="1:12" ht="11.25" customHeight="1" x14ac:dyDescent="0.2">
      <c r="A325" s="63" t="s">
        <v>424</v>
      </c>
      <c r="B325" s="61">
        <f>AVERAGE(B72:B76)</f>
        <v>10196.880898257517</v>
      </c>
      <c r="C325" s="61">
        <f>AVERAGE(C72:C76)</f>
        <v>15797.916785880832</v>
      </c>
      <c r="D325" s="61">
        <f>AVERAGE(D72:D76)</f>
        <v>25994.797684138353</v>
      </c>
      <c r="E325" s="61"/>
      <c r="F325" s="61">
        <f>AVERAGE(F72:F76)</f>
        <v>3909.0000800000007</v>
      </c>
      <c r="G325" s="61">
        <f>AVERAGE(G72:G76)</f>
        <v>7428.80015</v>
      </c>
      <c r="H325" s="61">
        <f>AVERAGE(H72:H76)</f>
        <v>11337.800229999999</v>
      </c>
      <c r="I325" s="61"/>
      <c r="J325" s="61">
        <f>AVERAGE(J72:J76)</f>
        <v>14105.880978257517</v>
      </c>
      <c r="K325" s="61">
        <f>AVERAGE(K72:K76)</f>
        <v>23226.716935880831</v>
      </c>
      <c r="L325" s="61">
        <f>AVERAGE(L72:L76)</f>
        <v>37332.597914138358</v>
      </c>
    </row>
    <row r="326" spans="1:12" ht="11.25" customHeight="1" x14ac:dyDescent="0.2">
      <c r="A326" s="90" t="s">
        <v>719</v>
      </c>
      <c r="B326" s="61">
        <f>AVERAGE(B77:B81)</f>
        <v>10996.826618040599</v>
      </c>
      <c r="C326" s="61">
        <f t="shared" ref="C326:L326" si="12">AVERAGE(C77:C81)</f>
        <v>7544.0653064354237</v>
      </c>
      <c r="D326" s="61">
        <f t="shared" si="12"/>
        <v>18540.891924476025</v>
      </c>
      <c r="E326" s="61"/>
      <c r="F326" s="61">
        <f t="shared" si="12"/>
        <v>6792.8000800000009</v>
      </c>
      <c r="G326" s="61">
        <f t="shared" si="12"/>
        <v>3628.2882452380959</v>
      </c>
      <c r="H326" s="61">
        <f t="shared" si="12"/>
        <v>10421.088325238097</v>
      </c>
      <c r="I326" s="61" t="e">
        <f t="shared" si="12"/>
        <v>#DIV/0!</v>
      </c>
      <c r="J326" s="61">
        <f t="shared" si="12"/>
        <v>17789.6266980406</v>
      </c>
      <c r="K326" s="61">
        <f t="shared" si="12"/>
        <v>11172.353551673517</v>
      </c>
      <c r="L326" s="61">
        <f t="shared" si="12"/>
        <v>28961.980249714117</v>
      </c>
    </row>
    <row r="327" spans="1:12" ht="11.25" customHeight="1" x14ac:dyDescent="0.2">
      <c r="A327" s="53" t="s">
        <v>1209</v>
      </c>
      <c r="B327" s="61">
        <f>AVERAGE(B82:B86)</f>
        <v>15837.430183740784</v>
      </c>
      <c r="C327" s="61">
        <f>AVERAGE(C82:C86)</f>
        <v>3878.7428068143054</v>
      </c>
      <c r="D327" s="61">
        <f>AVERAGE(D82:D86)</f>
        <v>19716.172990555086</v>
      </c>
      <c r="E327" s="61"/>
      <c r="F327" s="61">
        <f t="shared" ref="F327:L327" si="13">AVERAGE(F82:F86)</f>
        <v>8489.8000799999973</v>
      </c>
      <c r="G327" s="61">
        <f t="shared" si="13"/>
        <v>719.07301706349187</v>
      </c>
      <c r="H327" s="61">
        <f t="shared" si="13"/>
        <v>9208.8730970634897</v>
      </c>
      <c r="I327" s="61" t="e">
        <f t="shared" si="13"/>
        <v>#DIV/0!</v>
      </c>
      <c r="J327" s="61">
        <f t="shared" si="13"/>
        <v>24327.230263740781</v>
      </c>
      <c r="K327" s="61">
        <f t="shared" si="13"/>
        <v>4597.8158238777969</v>
      </c>
      <c r="L327" s="61">
        <f t="shared" si="13"/>
        <v>28925.046087618579</v>
      </c>
    </row>
    <row r="328" spans="1:12" ht="11.25" customHeight="1" x14ac:dyDescent="0.2">
      <c r="A328" s="90">
        <v>2016</v>
      </c>
      <c r="B328" s="61">
        <f t="shared" ref="B328:B334" si="14">B87</f>
        <v>8380.5320399690463</v>
      </c>
      <c r="C328" s="61">
        <f t="shared" ref="C328:K328" si="15">C87</f>
        <v>2528.6618907440297</v>
      </c>
      <c r="D328" s="61">
        <f t="shared" si="15"/>
        <v>10909.193930713078</v>
      </c>
      <c r="E328" s="61"/>
      <c r="F328" s="61">
        <f t="shared" si="15"/>
        <v>4666.0000800000007</v>
      </c>
      <c r="G328" s="61">
        <f t="shared" si="15"/>
        <v>336.00014999999996</v>
      </c>
      <c r="H328" s="61">
        <f t="shared" si="15"/>
        <v>5002.0002300000006</v>
      </c>
      <c r="I328" s="61">
        <f t="shared" si="15"/>
        <v>0</v>
      </c>
      <c r="J328" s="61">
        <f t="shared" si="15"/>
        <v>13046.532119969048</v>
      </c>
      <c r="K328" s="61">
        <f t="shared" si="15"/>
        <v>2864.6620407440296</v>
      </c>
      <c r="L328" s="61">
        <f t="shared" ref="L328:L334" si="16">L87</f>
        <v>15911.194160713078</v>
      </c>
    </row>
    <row r="329" spans="1:12" ht="11.25" customHeight="1" x14ac:dyDescent="0.2">
      <c r="A329" s="90">
        <v>2017</v>
      </c>
      <c r="B329" s="61">
        <f t="shared" si="14"/>
        <v>12735.035986489038</v>
      </c>
      <c r="C329" s="61">
        <f t="shared" ref="C329:K329" si="17">C88</f>
        <v>7014.492076429533</v>
      </c>
      <c r="D329" s="61">
        <f t="shared" si="17"/>
        <v>19749.528062918569</v>
      </c>
      <c r="E329" s="61"/>
      <c r="F329" s="61">
        <f t="shared" si="17"/>
        <v>5389.0000800000007</v>
      </c>
      <c r="G329" s="61">
        <f t="shared" si="17"/>
        <v>520.00014999999985</v>
      </c>
      <c r="H329" s="61">
        <f t="shared" si="17"/>
        <v>5909.0002300000006</v>
      </c>
      <c r="I329" s="61">
        <f t="shared" si="17"/>
        <v>0</v>
      </c>
      <c r="J329" s="61">
        <f t="shared" si="17"/>
        <v>18124.03606648904</v>
      </c>
      <c r="K329" s="61">
        <f t="shared" si="17"/>
        <v>7534.4922264295328</v>
      </c>
      <c r="L329" s="61">
        <f t="shared" si="16"/>
        <v>25658.528292918571</v>
      </c>
    </row>
    <row r="330" spans="1:12" ht="11.25" customHeight="1" x14ac:dyDescent="0.2">
      <c r="A330" s="333">
        <v>2018</v>
      </c>
      <c r="B330" s="61">
        <f t="shared" si="14"/>
        <v>8253.4392590694079</v>
      </c>
      <c r="C330" s="61">
        <f t="shared" ref="C330:D334" si="18">C89</f>
        <v>2201.6525029120808</v>
      </c>
      <c r="D330" s="61">
        <f t="shared" si="18"/>
        <v>10455.09176198149</v>
      </c>
      <c r="E330" s="61"/>
      <c r="F330" s="61">
        <f t="shared" ref="F330:K330" si="19">F89</f>
        <v>8306.000079999998</v>
      </c>
      <c r="G330" s="61">
        <f t="shared" si="19"/>
        <v>713.00014999999985</v>
      </c>
      <c r="H330" s="61">
        <f t="shared" si="19"/>
        <v>9019.0002299999978</v>
      </c>
      <c r="I330" s="61">
        <f t="shared" si="19"/>
        <v>0</v>
      </c>
      <c r="J330" s="61">
        <f t="shared" si="19"/>
        <v>16559.439339069406</v>
      </c>
      <c r="K330" s="61">
        <f t="shared" si="19"/>
        <v>2914.6526529120806</v>
      </c>
      <c r="L330" s="61">
        <f t="shared" si="16"/>
        <v>19474.091991981488</v>
      </c>
    </row>
    <row r="331" spans="1:12" ht="11.25" customHeight="1" x14ac:dyDescent="0.2">
      <c r="A331" s="333">
        <v>2019</v>
      </c>
      <c r="B331" s="61">
        <f t="shared" si="14"/>
        <v>4772.3111560669922</v>
      </c>
      <c r="C331" s="61">
        <f t="shared" si="18"/>
        <v>1731.8898071250478</v>
      </c>
      <c r="D331" s="61">
        <f t="shared" si="18"/>
        <v>6504.20096319204</v>
      </c>
      <c r="E331" s="61"/>
      <c r="F331" s="61">
        <f t="shared" ref="F331:K331" si="20">F90</f>
        <v>7470.0000800000007</v>
      </c>
      <c r="G331" s="61">
        <f t="shared" si="20"/>
        <v>293.00014999999996</v>
      </c>
      <c r="H331" s="61">
        <f t="shared" si="20"/>
        <v>7763.0002300000006</v>
      </c>
      <c r="I331" s="61">
        <f t="shared" si="20"/>
        <v>0</v>
      </c>
      <c r="J331" s="61">
        <f t="shared" si="20"/>
        <v>12242.311236066993</v>
      </c>
      <c r="K331" s="61">
        <f t="shared" si="20"/>
        <v>2024.8899571250477</v>
      </c>
      <c r="L331" s="61">
        <f t="shared" si="16"/>
        <v>14267.201193192041</v>
      </c>
    </row>
    <row r="332" spans="1:12" ht="11.25" customHeight="1" x14ac:dyDescent="0.2">
      <c r="A332" s="333">
        <v>2020</v>
      </c>
      <c r="B332" s="61">
        <f t="shared" si="14"/>
        <v>5141.0899105902708</v>
      </c>
      <c r="C332" s="61">
        <f t="shared" si="18"/>
        <v>1877.3730677477824</v>
      </c>
      <c r="D332" s="61">
        <f t="shared" si="18"/>
        <v>7018.4629783380524</v>
      </c>
      <c r="E332" s="61"/>
      <c r="F332" s="61">
        <f t="shared" ref="F332:K332" si="21">F91</f>
        <v>6115.0000800000007</v>
      </c>
      <c r="G332" s="61">
        <f t="shared" si="21"/>
        <v>1560.0001499999998</v>
      </c>
      <c r="H332" s="61">
        <f t="shared" si="21"/>
        <v>7675.0002300000006</v>
      </c>
      <c r="I332" s="61">
        <f t="shared" si="21"/>
        <v>0</v>
      </c>
      <c r="J332" s="61">
        <f t="shared" si="21"/>
        <v>11256.089990590272</v>
      </c>
      <c r="K332" s="61">
        <f t="shared" si="21"/>
        <v>3437.3732177477823</v>
      </c>
      <c r="L332" s="61">
        <f t="shared" si="16"/>
        <v>14693.463208338053</v>
      </c>
    </row>
    <row r="333" spans="1:12" ht="11.25" customHeight="1" x14ac:dyDescent="0.2">
      <c r="A333" s="333">
        <v>2021</v>
      </c>
      <c r="B333" s="61">
        <f t="shared" si="14"/>
        <v>6553.3840837644057</v>
      </c>
      <c r="C333" s="61">
        <f t="shared" si="18"/>
        <v>2055.5461904020649</v>
      </c>
      <c r="D333" s="61">
        <f t="shared" si="18"/>
        <v>8608.9302741664724</v>
      </c>
      <c r="E333" s="61"/>
      <c r="F333" s="61">
        <f t="shared" ref="F333:K333" si="22">F92</f>
        <v>18531.000079999998</v>
      </c>
      <c r="G333" s="61">
        <f t="shared" si="22"/>
        <v>765.00014999999985</v>
      </c>
      <c r="H333" s="61">
        <f t="shared" si="22"/>
        <v>19296.000229999998</v>
      </c>
      <c r="I333" s="61">
        <f t="shared" si="22"/>
        <v>0</v>
      </c>
      <c r="J333" s="61">
        <f t="shared" si="22"/>
        <v>25084.384163764404</v>
      </c>
      <c r="K333" s="61">
        <f t="shared" si="22"/>
        <v>2820.5463404020647</v>
      </c>
      <c r="L333" s="61">
        <f t="shared" si="16"/>
        <v>27904.93050416647</v>
      </c>
    </row>
    <row r="334" spans="1:12" ht="11.25" customHeight="1" x14ac:dyDescent="0.2">
      <c r="A334" s="333" t="s">
        <v>1149</v>
      </c>
      <c r="B334" s="61">
        <f t="shared" si="14"/>
        <v>16118.966412419824</v>
      </c>
      <c r="C334" s="61">
        <f t="shared" si="18"/>
        <v>3474.0335975801722</v>
      </c>
      <c r="D334" s="61">
        <f t="shared" si="18"/>
        <v>19593.000009999996</v>
      </c>
      <c r="E334" s="61"/>
      <c r="F334" s="61">
        <f t="shared" ref="F334:K334" si="23">F93</f>
        <v>20834.000079999998</v>
      </c>
      <c r="G334" s="61">
        <f t="shared" si="23"/>
        <v>2573.0001500000003</v>
      </c>
      <c r="H334" s="61">
        <f t="shared" si="23"/>
        <v>23407.000229999998</v>
      </c>
      <c r="I334" s="61">
        <f t="shared" si="23"/>
        <v>0</v>
      </c>
      <c r="J334" s="61">
        <f t="shared" si="23"/>
        <v>36952.966492419822</v>
      </c>
      <c r="K334" s="61">
        <f t="shared" si="23"/>
        <v>6047.0337475801725</v>
      </c>
      <c r="L334" s="61">
        <f t="shared" si="16"/>
        <v>43000.000239999994</v>
      </c>
    </row>
    <row r="335" spans="1:12" ht="11.25" customHeight="1" x14ac:dyDescent="0.2">
      <c r="A335" s="333" t="s">
        <v>1214</v>
      </c>
      <c r="B335" s="61">
        <f t="shared" ref="B335:K336" si="24">B94</f>
        <v>19175.260162278835</v>
      </c>
      <c r="C335" s="61">
        <f t="shared" si="24"/>
        <v>7757.7398477211709</v>
      </c>
      <c r="D335" s="61">
        <f t="shared" si="24"/>
        <v>26933.000010000011</v>
      </c>
      <c r="E335" s="61"/>
      <c r="F335" s="61">
        <f t="shared" si="24"/>
        <v>19261.000079999998</v>
      </c>
      <c r="G335" s="61">
        <f t="shared" si="24"/>
        <v>7236.0001500000008</v>
      </c>
      <c r="H335" s="61">
        <f t="shared" si="24"/>
        <v>26497.000229999998</v>
      </c>
      <c r="I335" s="61">
        <f t="shared" si="24"/>
        <v>0</v>
      </c>
      <c r="J335" s="61">
        <f t="shared" si="24"/>
        <v>38436.260242278833</v>
      </c>
      <c r="K335" s="61">
        <f t="shared" si="24"/>
        <v>14993.739997721172</v>
      </c>
      <c r="L335" s="61">
        <f t="shared" ref="L335:L336" si="25">L94</f>
        <v>53430.000240000008</v>
      </c>
    </row>
    <row r="336" spans="1:12" ht="11.25" customHeight="1" x14ac:dyDescent="0.2">
      <c r="A336" s="333">
        <v>2024</v>
      </c>
      <c r="B336" s="61" t="str">
        <f t="shared" si="24"/>
        <v>NA</v>
      </c>
      <c r="C336" s="61" t="str">
        <f t="shared" si="24"/>
        <v>NA</v>
      </c>
      <c r="D336" s="61" t="str">
        <f t="shared" si="24"/>
        <v>NA</v>
      </c>
      <c r="E336" s="61"/>
      <c r="F336" s="61" t="str">
        <f t="shared" si="24"/>
        <v>NA</v>
      </c>
      <c r="G336" s="61" t="str">
        <f t="shared" si="24"/>
        <v>NA</v>
      </c>
      <c r="H336" s="61" t="str">
        <f t="shared" si="24"/>
        <v>NA</v>
      </c>
      <c r="I336" s="61">
        <f t="shared" si="24"/>
        <v>0</v>
      </c>
      <c r="J336" s="61" t="str">
        <f t="shared" si="24"/>
        <v>NA</v>
      </c>
      <c r="K336" s="61" t="str">
        <f t="shared" si="24"/>
        <v>NA</v>
      </c>
      <c r="L336" s="61" t="str">
        <f t="shared" si="25"/>
        <v>NA</v>
      </c>
    </row>
    <row r="337" spans="1:12" ht="11.25" customHeight="1" x14ac:dyDescent="0.2">
      <c r="A337" s="27" t="s">
        <v>216</v>
      </c>
      <c r="B337" s="77"/>
      <c r="C337" s="77"/>
      <c r="D337" s="77"/>
      <c r="E337" s="77"/>
      <c r="F337" s="43">
        <f>F96</f>
        <v>1800</v>
      </c>
      <c r="G337" s="77"/>
      <c r="H337" s="77"/>
      <c r="I337" s="77"/>
      <c r="J337" s="77"/>
      <c r="K337" s="77"/>
      <c r="L337" s="77"/>
    </row>
    <row r="338" spans="1:12" ht="17.25" customHeight="1" x14ac:dyDescent="0.2">
      <c r="A338" s="90"/>
      <c r="B338" s="165"/>
      <c r="C338" s="165"/>
      <c r="D338" s="165"/>
      <c r="E338" s="165"/>
      <c r="F338" s="13"/>
      <c r="G338" s="165"/>
      <c r="H338" s="165"/>
      <c r="I338" s="165"/>
      <c r="J338" s="165"/>
      <c r="K338" s="165"/>
      <c r="L338" s="165"/>
    </row>
    <row r="339" spans="1:12" ht="12.6" customHeight="1" x14ac:dyDescent="0.2">
      <c r="A339" s="996" t="s">
        <v>1225</v>
      </c>
      <c r="B339" s="996"/>
      <c r="C339" s="996"/>
      <c r="D339" s="996"/>
      <c r="E339" s="996"/>
      <c r="F339" s="996"/>
      <c r="G339" s="996"/>
      <c r="H339" s="996"/>
      <c r="I339" s="996"/>
      <c r="J339" s="996"/>
      <c r="K339" s="996"/>
      <c r="L339" s="996"/>
    </row>
    <row r="340" spans="1:12" ht="11.25" customHeight="1" x14ac:dyDescent="0.2">
      <c r="A340" s="1016" t="s">
        <v>171</v>
      </c>
      <c r="B340" s="1027" t="s">
        <v>141</v>
      </c>
      <c r="C340" s="1027"/>
      <c r="D340" s="1027"/>
      <c r="E340" s="137"/>
      <c r="F340" s="1027" t="s">
        <v>205</v>
      </c>
      <c r="G340" s="1027"/>
      <c r="H340" s="1027"/>
      <c r="I340" s="137"/>
      <c r="J340" s="1027" t="s">
        <v>151</v>
      </c>
      <c r="K340" s="1027"/>
      <c r="L340" s="1027"/>
    </row>
    <row r="341" spans="1:12" ht="11.25" customHeight="1" x14ac:dyDescent="0.2">
      <c r="A341" s="1013"/>
      <c r="B341" s="388" t="s">
        <v>214</v>
      </c>
      <c r="C341" s="388" t="s">
        <v>100</v>
      </c>
      <c r="D341" s="2" t="s">
        <v>209</v>
      </c>
      <c r="E341" s="2"/>
      <c r="F341" s="388" t="s">
        <v>214</v>
      </c>
      <c r="G341" s="388" t="s">
        <v>100</v>
      </c>
      <c r="H341" s="2" t="s">
        <v>209</v>
      </c>
      <c r="I341" s="2"/>
      <c r="J341" s="388" t="s">
        <v>214</v>
      </c>
      <c r="K341" s="388" t="s">
        <v>100</v>
      </c>
      <c r="L341" s="2" t="s">
        <v>209</v>
      </c>
    </row>
    <row r="342" spans="1:12" ht="11.25" customHeight="1" x14ac:dyDescent="0.2">
      <c r="A342" s="1128" t="str">
        <f>A98</f>
        <v>Skagit</v>
      </c>
      <c r="B342" s="1128"/>
      <c r="C342" s="1128"/>
      <c r="D342" s="1128"/>
      <c r="E342" s="1128"/>
      <c r="F342" s="1128"/>
      <c r="G342" s="1128"/>
      <c r="H342" s="1128"/>
      <c r="I342" s="1128"/>
      <c r="J342" s="1128"/>
      <c r="K342" s="1128"/>
      <c r="L342" s="1128"/>
    </row>
    <row r="343" spans="1:12" ht="11.25" customHeight="1" x14ac:dyDescent="0.2">
      <c r="A343" s="63" t="s">
        <v>178</v>
      </c>
      <c r="B343" s="61">
        <f>AVERAGE(B99:B103)</f>
        <v>598.59766387643549</v>
      </c>
      <c r="C343" s="61">
        <f>AVERAGE(C99:C103)</f>
        <v>9199.5000587249142</v>
      </c>
      <c r="D343" s="61">
        <f>AVERAGE(D99:D103)</f>
        <v>9798.0977226013511</v>
      </c>
      <c r="E343" s="61"/>
      <c r="F343" s="61">
        <f>AVERAGE(F99:F103)</f>
        <v>786.60001999999997</v>
      </c>
      <c r="G343" s="61">
        <f>AVERAGE(G99:G103)</f>
        <v>11109.20004</v>
      </c>
      <c r="H343" s="61">
        <f>AVERAGE(H99:H103)</f>
        <v>11895.800059999998</v>
      </c>
      <c r="I343" s="61"/>
      <c r="J343" s="61">
        <f>AVERAGE(J99:J103)</f>
        <v>1385.1976838764356</v>
      </c>
      <c r="K343" s="61">
        <f>AVERAGE(K99:K103)</f>
        <v>20308.700098724912</v>
      </c>
      <c r="L343" s="61">
        <f>AVERAGE(L99:L103)</f>
        <v>21693.897782601351</v>
      </c>
    </row>
    <row r="344" spans="1:12" ht="11.25" customHeight="1" x14ac:dyDescent="0.2">
      <c r="A344" s="63" t="s">
        <v>179</v>
      </c>
      <c r="B344" s="61">
        <f>AVERAGE(B104:B108)</f>
        <v>251.33390321885076</v>
      </c>
      <c r="C344" s="61">
        <f>AVERAGE(C104:C108)</f>
        <v>4043.8337007463024</v>
      </c>
      <c r="D344" s="61">
        <f>AVERAGE(D104:D108)</f>
        <v>4295.1676039651529</v>
      </c>
      <c r="E344" s="61"/>
      <c r="F344" s="61">
        <f>AVERAGE(F104:F108)</f>
        <v>815.20001999999999</v>
      </c>
      <c r="G344" s="61">
        <f>AVERAGE(G104:G108)</f>
        <v>12398.000039999999</v>
      </c>
      <c r="H344" s="61">
        <f>AVERAGE(H104:H108)</f>
        <v>13213.200059999997</v>
      </c>
      <c r="I344" s="61"/>
      <c r="J344" s="61">
        <f>AVERAGE(J104:J108)</f>
        <v>1066.5339232188508</v>
      </c>
      <c r="K344" s="61">
        <f>AVERAGE(K104:K108)</f>
        <v>16441.833740746304</v>
      </c>
      <c r="L344" s="61">
        <f>AVERAGE(L104:L108)</f>
        <v>17508.367663965153</v>
      </c>
    </row>
    <row r="345" spans="1:12" ht="11.25" customHeight="1" x14ac:dyDescent="0.2">
      <c r="A345" s="63" t="s">
        <v>237</v>
      </c>
      <c r="B345" s="61">
        <f>AVERAGE(B109:B113)</f>
        <v>464.21554581780691</v>
      </c>
      <c r="C345" s="61">
        <f t="shared" ref="C345:L345" si="26">AVERAGE(C109:C113)</f>
        <v>1587.0366691225415</v>
      </c>
      <c r="D345" s="61">
        <f t="shared" si="26"/>
        <v>2051.2522149403485</v>
      </c>
      <c r="E345" s="61"/>
      <c r="F345" s="61">
        <f t="shared" si="26"/>
        <v>2402.2000200000002</v>
      </c>
      <c r="G345" s="61">
        <f t="shared" si="26"/>
        <v>6279.8000400000001</v>
      </c>
      <c r="H345" s="61">
        <f t="shared" si="26"/>
        <v>8682.0000600000003</v>
      </c>
      <c r="I345" s="61"/>
      <c r="J345" s="61">
        <f t="shared" si="26"/>
        <v>2866.415565817807</v>
      </c>
      <c r="K345" s="61">
        <f t="shared" si="26"/>
        <v>7866.8367091225418</v>
      </c>
      <c r="L345" s="61">
        <f t="shared" si="26"/>
        <v>10733.252274940349</v>
      </c>
    </row>
    <row r="346" spans="1:12" ht="11.25" customHeight="1" x14ac:dyDescent="0.2">
      <c r="A346" s="63" t="s">
        <v>375</v>
      </c>
      <c r="B346" s="61">
        <f>AVERAGE(B114:B118)</f>
        <v>10.463708006593128</v>
      </c>
      <c r="C346" s="61">
        <f t="shared" ref="C346:L346" si="27">AVERAGE(C114:C118)</f>
        <v>461.952518914493</v>
      </c>
      <c r="D346" s="61">
        <f t="shared" si="27"/>
        <v>472.41622692108632</v>
      </c>
      <c r="E346" s="61"/>
      <c r="F346" s="61">
        <f t="shared" si="27"/>
        <v>315.80001999999996</v>
      </c>
      <c r="G346" s="61">
        <f t="shared" si="27"/>
        <v>10389.600039999999</v>
      </c>
      <c r="H346" s="61">
        <f t="shared" si="27"/>
        <v>10705.400059999998</v>
      </c>
      <c r="I346" s="61"/>
      <c r="J346" s="61">
        <f t="shared" si="27"/>
        <v>326.26372800659317</v>
      </c>
      <c r="K346" s="61">
        <f t="shared" si="27"/>
        <v>10851.552558914493</v>
      </c>
      <c r="L346" s="61">
        <f t="shared" si="27"/>
        <v>11177.816286921085</v>
      </c>
    </row>
    <row r="347" spans="1:12" ht="11.25" customHeight="1" x14ac:dyDescent="0.2">
      <c r="A347" s="63" t="s">
        <v>424</v>
      </c>
      <c r="B347" s="61">
        <f>AVERAGE(B119:B123)</f>
        <v>12.025277524128862</v>
      </c>
      <c r="C347" s="61">
        <f>AVERAGE(C119:C123)</f>
        <v>805.7121494016385</v>
      </c>
      <c r="D347" s="61">
        <f>AVERAGE(D119:D123)</f>
        <v>817.7374269257682</v>
      </c>
      <c r="E347" s="61"/>
      <c r="F347" s="61">
        <f>AVERAGE(F119:F123)</f>
        <v>221.20001999999999</v>
      </c>
      <c r="G347" s="61">
        <f>AVERAGE(G119:G123)</f>
        <v>17503.40004</v>
      </c>
      <c r="H347" s="61">
        <f>AVERAGE(H119:H123)</f>
        <v>17724.600059999997</v>
      </c>
      <c r="I347" s="61"/>
      <c r="J347" s="61">
        <f>AVERAGE(J119:J123)</f>
        <v>233.22529752412885</v>
      </c>
      <c r="K347" s="61">
        <f>AVERAGE(K119:K123)</f>
        <v>18309.112189401636</v>
      </c>
      <c r="L347" s="61">
        <f>AVERAGE(L119:L123)</f>
        <v>18542.337486925768</v>
      </c>
    </row>
    <row r="348" spans="1:12" ht="11.25" customHeight="1" x14ac:dyDescent="0.2">
      <c r="A348" s="90" t="s">
        <v>719</v>
      </c>
      <c r="B348" s="61">
        <f>AVERAGE(B124:B128)</f>
        <v>40.469289049046779</v>
      </c>
      <c r="C348" s="61">
        <f t="shared" ref="C348:L349" si="28">AVERAGE(C124:C128)</f>
        <v>2696.6666495674858</v>
      </c>
      <c r="D348" s="61">
        <f t="shared" si="28"/>
        <v>2737.1359386165323</v>
      </c>
      <c r="E348" s="61"/>
      <c r="F348" s="61">
        <f t="shared" si="28"/>
        <v>209.80001999999996</v>
      </c>
      <c r="G348" s="61">
        <f t="shared" si="28"/>
        <v>11741.800039999998</v>
      </c>
      <c r="H348" s="61">
        <f t="shared" si="28"/>
        <v>11951.600059999999</v>
      </c>
      <c r="I348" s="61" t="e">
        <f t="shared" si="28"/>
        <v>#DIV/0!</v>
      </c>
      <c r="J348" s="61">
        <f t="shared" si="28"/>
        <v>250.26930904904674</v>
      </c>
      <c r="K348" s="61">
        <f t="shared" si="28"/>
        <v>14438.466689567484</v>
      </c>
      <c r="L348" s="61">
        <f t="shared" si="28"/>
        <v>14688.73599861653</v>
      </c>
    </row>
    <row r="349" spans="1:12" s="818" customFormat="1" ht="11.25" customHeight="1" x14ac:dyDescent="0.2">
      <c r="A349" s="90" t="s">
        <v>1209</v>
      </c>
      <c r="B349" s="61">
        <f>AVERAGE(B129:B133)</f>
        <v>18.783793101223946</v>
      </c>
      <c r="C349" s="61">
        <f>AVERAGE(C129:C133)</f>
        <v>2142.9623336709169</v>
      </c>
      <c r="D349" s="61">
        <f>AVERAGE(D129:D133)</f>
        <v>2161.7461267721419</v>
      </c>
      <c r="E349" s="61"/>
      <c r="F349" s="61">
        <f>AVERAGE(F129:F133)</f>
        <v>81.400020000000012</v>
      </c>
      <c r="G349" s="61">
        <f>AVERAGE(G129:G133)</f>
        <v>10801.600039999999</v>
      </c>
      <c r="H349" s="61">
        <f>AVERAGE(H129:H133)</f>
        <v>10883.000059999998</v>
      </c>
      <c r="I349" s="61" t="e">
        <f t="shared" si="28"/>
        <v>#DIV/0!</v>
      </c>
      <c r="J349" s="61">
        <f>AVERAGE(J129:J133)</f>
        <v>100.18381310122395</v>
      </c>
      <c r="K349" s="61">
        <f>AVERAGE(K129:K133)</f>
        <v>12944.562373670915</v>
      </c>
      <c r="L349" s="61">
        <f>AVERAGE(L129:L133)</f>
        <v>13044.746186772139</v>
      </c>
    </row>
    <row r="350" spans="1:12" ht="11.25" customHeight="1" x14ac:dyDescent="0.2">
      <c r="A350" s="90">
        <v>2016</v>
      </c>
      <c r="B350" s="61">
        <f t="shared" ref="B350:D356" si="29">B134</f>
        <v>7.2515534493341676</v>
      </c>
      <c r="C350" s="61">
        <f t="shared" si="29"/>
        <v>1726.9436023314338</v>
      </c>
      <c r="D350" s="61">
        <f t="shared" si="29"/>
        <v>1734.1951557807697</v>
      </c>
      <c r="E350" s="61"/>
      <c r="F350" s="61">
        <f t="shared" ref="F350:H356" si="30">F134</f>
        <v>81.000020000000006</v>
      </c>
      <c r="G350" s="61">
        <f t="shared" si="30"/>
        <v>19290.000039999999</v>
      </c>
      <c r="H350" s="61">
        <f t="shared" si="30"/>
        <v>19371.000059999998</v>
      </c>
      <c r="I350" s="61"/>
      <c r="J350" s="61">
        <f t="shared" ref="J350:L356" si="31">J134</f>
        <v>88.251573449334174</v>
      </c>
      <c r="K350" s="61">
        <f t="shared" si="31"/>
        <v>21016.943642331433</v>
      </c>
      <c r="L350" s="61">
        <f t="shared" si="31"/>
        <v>21105.195215780768</v>
      </c>
    </row>
    <row r="351" spans="1:12" ht="11.25" customHeight="1" x14ac:dyDescent="0.2">
      <c r="A351" s="90">
        <v>2017</v>
      </c>
      <c r="B351" s="61">
        <f t="shared" si="29"/>
        <v>7.8929593779480456</v>
      </c>
      <c r="C351" s="61">
        <f t="shared" si="29"/>
        <v>1091.0496099992815</v>
      </c>
      <c r="D351" s="61">
        <f t="shared" si="29"/>
        <v>1098.94256937723</v>
      </c>
      <c r="E351" s="61"/>
      <c r="F351" s="61">
        <f t="shared" si="30"/>
        <v>91.000020000000006</v>
      </c>
      <c r="G351" s="61">
        <f t="shared" si="30"/>
        <v>12579.000039999999</v>
      </c>
      <c r="H351" s="61">
        <f t="shared" si="30"/>
        <v>12670.000059999998</v>
      </c>
      <c r="I351" s="61"/>
      <c r="J351" s="61">
        <f t="shared" si="31"/>
        <v>98.892979377948052</v>
      </c>
      <c r="K351" s="61">
        <f t="shared" si="31"/>
        <v>13670.049649999281</v>
      </c>
      <c r="L351" s="61">
        <f t="shared" si="31"/>
        <v>13768.942629377229</v>
      </c>
    </row>
    <row r="352" spans="1:12" ht="11.25" customHeight="1" x14ac:dyDescent="0.2">
      <c r="A352" s="333">
        <v>2018</v>
      </c>
      <c r="B352" s="61">
        <f t="shared" si="29"/>
        <v>9.8451875864504927</v>
      </c>
      <c r="C352" s="61">
        <f t="shared" si="29"/>
        <v>1248.1634382047505</v>
      </c>
      <c r="D352" s="61">
        <f t="shared" si="29"/>
        <v>1258.0086257912008</v>
      </c>
      <c r="E352" s="61"/>
      <c r="F352" s="61">
        <f t="shared" si="30"/>
        <v>86.000020000000006</v>
      </c>
      <c r="G352" s="61">
        <f t="shared" si="30"/>
        <v>10903.000039999999</v>
      </c>
      <c r="H352" s="61">
        <f t="shared" si="30"/>
        <v>10989.000059999998</v>
      </c>
      <c r="I352" s="61"/>
      <c r="J352" s="61">
        <f t="shared" si="31"/>
        <v>95.845207586450499</v>
      </c>
      <c r="K352" s="61">
        <f t="shared" si="31"/>
        <v>12151.163478204749</v>
      </c>
      <c r="L352" s="61">
        <f t="shared" si="31"/>
        <v>12247.008685791199</v>
      </c>
    </row>
    <row r="353" spans="1:12" ht="11.25" customHeight="1" x14ac:dyDescent="0.2">
      <c r="A353" s="333">
        <v>2019</v>
      </c>
      <c r="B353" s="61">
        <f t="shared" si="29"/>
        <v>8.9964737396559542</v>
      </c>
      <c r="C353" s="61">
        <f t="shared" si="29"/>
        <v>1180.5370179383954</v>
      </c>
      <c r="D353" s="61">
        <f t="shared" si="29"/>
        <v>1189.5334916780521</v>
      </c>
      <c r="E353" s="61"/>
      <c r="F353" s="61">
        <f t="shared" si="30"/>
        <v>90.000020000000006</v>
      </c>
      <c r="G353" s="61">
        <f t="shared" si="30"/>
        <v>11810.000039999999</v>
      </c>
      <c r="H353" s="61">
        <f t="shared" si="30"/>
        <v>11900.000059999998</v>
      </c>
      <c r="I353" s="61"/>
      <c r="J353" s="61">
        <f t="shared" si="31"/>
        <v>98.996493739655961</v>
      </c>
      <c r="K353" s="61">
        <f t="shared" si="31"/>
        <v>12990.537057938394</v>
      </c>
      <c r="L353" s="61">
        <f t="shared" si="31"/>
        <v>13089.533551678051</v>
      </c>
    </row>
    <row r="354" spans="1:12" ht="11.25" customHeight="1" x14ac:dyDescent="0.2">
      <c r="A354" s="333">
        <v>2020</v>
      </c>
      <c r="B354" s="61">
        <f t="shared" si="29"/>
        <v>10.312875628131636</v>
      </c>
      <c r="C354" s="61">
        <f t="shared" si="29"/>
        <v>1546.0832926729017</v>
      </c>
      <c r="D354" s="61">
        <f t="shared" si="29"/>
        <v>1556.3961683010348</v>
      </c>
      <c r="E354" s="61"/>
      <c r="F354" s="61">
        <f t="shared" si="30"/>
        <v>73.000020000000006</v>
      </c>
      <c r="G354" s="61">
        <f t="shared" si="30"/>
        <v>10944.000039999999</v>
      </c>
      <c r="H354" s="61">
        <f t="shared" si="30"/>
        <v>11017.000059999998</v>
      </c>
      <c r="I354" s="61"/>
      <c r="J354" s="61">
        <f t="shared" si="31"/>
        <v>83.312895628131642</v>
      </c>
      <c r="K354" s="61">
        <f t="shared" si="31"/>
        <v>12490.083332672901</v>
      </c>
      <c r="L354" s="61">
        <f t="shared" si="31"/>
        <v>12573.396228301033</v>
      </c>
    </row>
    <row r="355" spans="1:12" ht="11.25" customHeight="1" x14ac:dyDescent="0.2">
      <c r="A355" s="333">
        <v>2021</v>
      </c>
      <c r="B355" s="61">
        <f t="shared" si="29"/>
        <v>27.570039011056792</v>
      </c>
      <c r="C355" s="61">
        <f t="shared" si="29"/>
        <v>1707.2393390831085</v>
      </c>
      <c r="D355" s="61">
        <f t="shared" si="29"/>
        <v>1734.8093780941654</v>
      </c>
      <c r="E355" s="61"/>
      <c r="F355" s="61">
        <f t="shared" si="30"/>
        <v>118.00002000000001</v>
      </c>
      <c r="G355" s="61">
        <f t="shared" si="30"/>
        <v>7307.0000399999999</v>
      </c>
      <c r="H355" s="61">
        <f t="shared" si="30"/>
        <v>7425.0000600000003</v>
      </c>
      <c r="I355" s="61"/>
      <c r="J355" s="61">
        <f t="shared" si="31"/>
        <v>145.5700590110568</v>
      </c>
      <c r="K355" s="61">
        <f t="shared" si="31"/>
        <v>9014.2393790831084</v>
      </c>
      <c r="L355" s="61">
        <f t="shared" si="31"/>
        <v>9159.8094380941657</v>
      </c>
    </row>
    <row r="356" spans="1:12" ht="11.25" customHeight="1" x14ac:dyDescent="0.2">
      <c r="A356" s="333" t="s">
        <v>1149</v>
      </c>
      <c r="B356" s="61">
        <f t="shared" si="29"/>
        <v>8.4926482310950888</v>
      </c>
      <c r="C356" s="61">
        <f t="shared" si="29"/>
        <v>1772.5073517689052</v>
      </c>
      <c r="D356" s="61">
        <f t="shared" si="29"/>
        <v>1781</v>
      </c>
      <c r="E356" s="61"/>
      <c r="F356" s="61">
        <f t="shared" si="30"/>
        <v>83.000020000000006</v>
      </c>
      <c r="G356" s="61">
        <f t="shared" si="30"/>
        <v>17323.000039999999</v>
      </c>
      <c r="H356" s="61">
        <f t="shared" si="30"/>
        <v>17406.000059999998</v>
      </c>
      <c r="I356" s="61"/>
      <c r="J356" s="61">
        <f t="shared" si="31"/>
        <v>91.492668231095095</v>
      </c>
      <c r="K356" s="61">
        <f t="shared" si="31"/>
        <v>19095.507391768904</v>
      </c>
      <c r="L356" s="61">
        <f t="shared" si="31"/>
        <v>19187.000059999998</v>
      </c>
    </row>
    <row r="357" spans="1:12" ht="11.25" customHeight="1" x14ac:dyDescent="0.2">
      <c r="A357" s="333" t="s">
        <v>1214</v>
      </c>
      <c r="B357" s="61">
        <f t="shared" ref="B357:D358" si="32">B141</f>
        <v>8.073155907721798</v>
      </c>
      <c r="C357" s="61">
        <f t="shared" si="32"/>
        <v>997.92684409227877</v>
      </c>
      <c r="D357" s="61">
        <f t="shared" si="32"/>
        <v>1006.0000000000018</v>
      </c>
      <c r="E357" s="61"/>
      <c r="F357" s="61">
        <f t="shared" ref="F357:H358" si="33">F141</f>
        <v>95.000020000000006</v>
      </c>
      <c r="G357" s="61">
        <f t="shared" si="33"/>
        <v>11743.000039999999</v>
      </c>
      <c r="H357" s="61">
        <f t="shared" si="33"/>
        <v>11838.000059999998</v>
      </c>
      <c r="I357" s="61"/>
      <c r="J357" s="61">
        <f t="shared" ref="J357:L358" si="34">J141</f>
        <v>103.0731759077218</v>
      </c>
      <c r="K357" s="61">
        <f t="shared" si="34"/>
        <v>12740.926884092278</v>
      </c>
      <c r="L357" s="61">
        <f t="shared" si="34"/>
        <v>12844.00006</v>
      </c>
    </row>
    <row r="358" spans="1:12" ht="11.25" customHeight="1" x14ac:dyDescent="0.2">
      <c r="A358" s="333">
        <v>2024</v>
      </c>
      <c r="B358" s="61" t="str">
        <f t="shared" si="32"/>
        <v>NA</v>
      </c>
      <c r="C358" s="61" t="str">
        <f t="shared" si="32"/>
        <v>NA</v>
      </c>
      <c r="D358" s="61" t="str">
        <f t="shared" si="32"/>
        <v>NA</v>
      </c>
      <c r="E358" s="61"/>
      <c r="F358" s="61" t="str">
        <f t="shared" si="33"/>
        <v>NA</v>
      </c>
      <c r="G358" s="46" t="str">
        <f t="shared" si="33"/>
        <v>NA</v>
      </c>
      <c r="H358" s="61" t="str">
        <f t="shared" si="33"/>
        <v>NA</v>
      </c>
      <c r="I358" s="61"/>
      <c r="J358" s="61" t="str">
        <f t="shared" si="34"/>
        <v>NA</v>
      </c>
      <c r="K358" s="61" t="str">
        <f t="shared" si="34"/>
        <v>NA</v>
      </c>
      <c r="L358" s="61" t="str">
        <f t="shared" si="34"/>
        <v>NA</v>
      </c>
    </row>
    <row r="359" spans="1:12" ht="11.25" customHeight="1" x14ac:dyDescent="0.2">
      <c r="A359" s="27" t="s">
        <v>216</v>
      </c>
      <c r="B359" s="77"/>
      <c r="C359" s="77"/>
      <c r="D359" s="77"/>
      <c r="E359" s="77"/>
      <c r="F359" s="77"/>
      <c r="G359" s="46">
        <f>G143</f>
        <v>14900</v>
      </c>
      <c r="H359" s="77"/>
      <c r="I359" s="77"/>
      <c r="J359" s="77"/>
      <c r="K359" s="77"/>
      <c r="L359" s="77"/>
    </row>
    <row r="360" spans="1:12" ht="3" customHeight="1" x14ac:dyDescent="0.2">
      <c r="A360" s="227"/>
      <c r="B360" s="420"/>
      <c r="C360" s="420"/>
      <c r="D360" s="420"/>
      <c r="E360" s="420"/>
      <c r="F360" s="420"/>
      <c r="G360" s="420"/>
      <c r="H360" s="420"/>
      <c r="I360" s="420"/>
      <c r="J360" s="420"/>
      <c r="K360" s="420"/>
      <c r="L360" s="420"/>
    </row>
    <row r="361" spans="1:12" ht="9.75" customHeight="1" x14ac:dyDescent="0.2">
      <c r="A361" s="1128" t="s">
        <v>794</v>
      </c>
      <c r="B361" s="1128"/>
      <c r="C361" s="1128"/>
      <c r="D361" s="1128"/>
      <c r="E361" s="1128"/>
      <c r="F361" s="1128"/>
      <c r="G361" s="1128"/>
      <c r="H361" s="1128"/>
      <c r="I361" s="1128"/>
      <c r="J361" s="1128"/>
      <c r="K361" s="1128"/>
      <c r="L361" s="1128"/>
    </row>
    <row r="362" spans="1:12" ht="11.25" customHeight="1" x14ac:dyDescent="0.2">
      <c r="A362" s="63" t="s">
        <v>178</v>
      </c>
      <c r="B362" s="61">
        <f>AVERAGE(B146:B150)</f>
        <v>7869.5434671836465</v>
      </c>
      <c r="C362" s="61">
        <f>AVERAGE(C146:C150)</f>
        <v>731.37651489223936</v>
      </c>
      <c r="D362" s="61">
        <f>AVERAGE(D146:D150)</f>
        <v>8600.9199820758877</v>
      </c>
      <c r="E362" s="61"/>
      <c r="F362" s="61">
        <f>AVERAGE(F146:F150)</f>
        <v>4786.2250487669189</v>
      </c>
      <c r="G362" s="61">
        <f>AVERAGE(G146:G150)</f>
        <v>1037.1753912330821</v>
      </c>
      <c r="H362" s="61">
        <f>AVERAGE(H146:H150)</f>
        <v>5823.4004400000003</v>
      </c>
      <c r="I362" s="61"/>
      <c r="J362" s="61">
        <f>AVERAGE(J146:J150)</f>
        <v>12655.768515950567</v>
      </c>
      <c r="K362" s="61">
        <f>AVERAGE(K146:K150)</f>
        <v>1768.5519061253217</v>
      </c>
      <c r="L362" s="61">
        <f>AVERAGE(L146:L150)</f>
        <v>14424.320422075887</v>
      </c>
    </row>
    <row r="363" spans="1:12" ht="11.25" customHeight="1" x14ac:dyDescent="0.2">
      <c r="A363" s="63" t="s">
        <v>179</v>
      </c>
      <c r="B363" s="61">
        <f>AVERAGE(B151:B155)</f>
        <v>14701.330317886092</v>
      </c>
      <c r="C363" s="61">
        <f>AVERAGE(C151:C155)</f>
        <v>686.04314869564985</v>
      </c>
      <c r="D363" s="61">
        <f>AVERAGE(D151:D155)</f>
        <v>15387.373466581741</v>
      </c>
      <c r="E363" s="61"/>
      <c r="F363" s="61">
        <f>AVERAGE(F151:F155)</f>
        <v>7698.6954341636647</v>
      </c>
      <c r="G363" s="61">
        <f>AVERAGE(G151:G155)</f>
        <v>390.30500583633682</v>
      </c>
      <c r="H363" s="61">
        <f>AVERAGE(H151:H155)</f>
        <v>8089.0004400000007</v>
      </c>
      <c r="I363" s="61"/>
      <c r="J363" s="61">
        <f>AVERAGE(J151:J155)</f>
        <v>22400.025752049762</v>
      </c>
      <c r="K363" s="61">
        <f>AVERAGE(K151:K155)</f>
        <v>1076.3481545319867</v>
      </c>
      <c r="L363" s="61">
        <f>AVERAGE(L151:L155)</f>
        <v>23476.373906581743</v>
      </c>
    </row>
    <row r="364" spans="1:12" ht="11.25" customHeight="1" x14ac:dyDescent="0.2">
      <c r="A364" s="63" t="s">
        <v>237</v>
      </c>
      <c r="B364" s="61">
        <f>AVERAGE(B156:B160)</f>
        <v>2667.1738564423626</v>
      </c>
      <c r="C364" s="61">
        <f t="shared" ref="C364:L364" si="35">AVERAGE(C156:C160)</f>
        <v>139.7212392914671</v>
      </c>
      <c r="D364" s="61">
        <f t="shared" si="35"/>
        <v>2806.8950957338302</v>
      </c>
      <c r="E364" s="61"/>
      <c r="F364" s="61">
        <f t="shared" si="35"/>
        <v>4915.0625904602812</v>
      </c>
      <c r="G364" s="61">
        <f t="shared" si="35"/>
        <v>439.73784953971818</v>
      </c>
      <c r="H364" s="61">
        <f t="shared" si="35"/>
        <v>5354.8004400000009</v>
      </c>
      <c r="I364" s="61"/>
      <c r="J364" s="61">
        <f t="shared" si="35"/>
        <v>7582.2364469026452</v>
      </c>
      <c r="K364" s="61">
        <f t="shared" si="35"/>
        <v>579.45908883118523</v>
      </c>
      <c r="L364" s="61">
        <f t="shared" si="35"/>
        <v>8161.6955357338302</v>
      </c>
    </row>
    <row r="365" spans="1:12" ht="11.25" customHeight="1" x14ac:dyDescent="0.2">
      <c r="A365" s="63" t="s">
        <v>375</v>
      </c>
      <c r="B365" s="61">
        <f>AVERAGE(B161:B165)</f>
        <v>3688.3759635656584</v>
      </c>
      <c r="C365" s="61">
        <f t="shared" ref="C365:L365" si="36">AVERAGE(C161:C165)</f>
        <v>18.612120179432388</v>
      </c>
      <c r="D365" s="61">
        <f t="shared" si="36"/>
        <v>3706.988083745091</v>
      </c>
      <c r="E365" s="61"/>
      <c r="F365" s="61">
        <f t="shared" si="36"/>
        <v>11915.402149651518</v>
      </c>
      <c r="G365" s="61">
        <f t="shared" si="36"/>
        <v>648.79829034848046</v>
      </c>
      <c r="H365" s="61">
        <f t="shared" si="36"/>
        <v>12564.200440000001</v>
      </c>
      <c r="I365" s="61"/>
      <c r="J365" s="61">
        <f t="shared" si="36"/>
        <v>15603.778113217177</v>
      </c>
      <c r="K365" s="61">
        <f t="shared" si="36"/>
        <v>667.41041052791275</v>
      </c>
      <c r="L365" s="61">
        <f t="shared" si="36"/>
        <v>16271.188523745088</v>
      </c>
    </row>
    <row r="366" spans="1:12" ht="11.25" customHeight="1" x14ac:dyDescent="0.2">
      <c r="A366" s="63" t="s">
        <v>424</v>
      </c>
      <c r="B366" s="61">
        <f>AVERAGE(B166:B170)</f>
        <v>17907.86538790628</v>
      </c>
      <c r="C366" s="61">
        <f t="shared" ref="C366:L366" si="37">AVERAGE(C166:C170)</f>
        <v>106.26249536153264</v>
      </c>
      <c r="D366" s="61">
        <f t="shared" si="37"/>
        <v>18014.127883267814</v>
      </c>
      <c r="E366" s="61"/>
      <c r="F366" s="61">
        <f t="shared" si="37"/>
        <v>16677.66944680125</v>
      </c>
      <c r="G366" s="61">
        <f t="shared" si="37"/>
        <v>975.73099319875132</v>
      </c>
      <c r="H366" s="61">
        <f t="shared" si="37"/>
        <v>17653.400439999998</v>
      </c>
      <c r="I366" s="61"/>
      <c r="J366" s="61">
        <f t="shared" si="37"/>
        <v>34585.534834707527</v>
      </c>
      <c r="K366" s="61">
        <f t="shared" si="37"/>
        <v>1081.9934885602838</v>
      </c>
      <c r="L366" s="61">
        <f t="shared" si="37"/>
        <v>35667.528323267805</v>
      </c>
    </row>
    <row r="367" spans="1:12" ht="11.25" customHeight="1" x14ac:dyDescent="0.2">
      <c r="A367" s="90" t="s">
        <v>719</v>
      </c>
      <c r="B367" s="61">
        <f>AVERAGE(B171:B175)</f>
        <v>19639.152441000417</v>
      </c>
      <c r="C367" s="61">
        <f t="shared" ref="C367:L368" si="38">AVERAGE(C171:C175)</f>
        <v>98.700735748995641</v>
      </c>
      <c r="D367" s="61">
        <f t="shared" si="38"/>
        <v>19737.853176749413</v>
      </c>
      <c r="E367" s="61"/>
      <c r="F367" s="61">
        <f t="shared" si="38"/>
        <v>16230.76293397544</v>
      </c>
      <c r="G367" s="61">
        <f t="shared" si="38"/>
        <v>347.03750602455909</v>
      </c>
      <c r="H367" s="61">
        <f t="shared" si="38"/>
        <v>16577.800439999999</v>
      </c>
      <c r="I367" s="61" t="e">
        <f t="shared" si="38"/>
        <v>#DIV/0!</v>
      </c>
      <c r="J367" s="61">
        <f t="shared" si="38"/>
        <v>35869.915374975863</v>
      </c>
      <c r="K367" s="61">
        <f t="shared" si="38"/>
        <v>445.73824177355471</v>
      </c>
      <c r="L367" s="61">
        <f t="shared" si="38"/>
        <v>36315.653616749412</v>
      </c>
    </row>
    <row r="368" spans="1:12" ht="11.25" customHeight="1" x14ac:dyDescent="0.2">
      <c r="A368" s="90" t="s">
        <v>1209</v>
      </c>
      <c r="B368" s="61">
        <f>AVERAGE(B176:B180)</f>
        <v>35224.973401693773</v>
      </c>
      <c r="C368" s="61">
        <f>AVERAGE(C176:C180)</f>
        <v>111.71433599256052</v>
      </c>
      <c r="D368" s="61">
        <f>AVERAGE(D176:D180)</f>
        <v>35336.687737686341</v>
      </c>
      <c r="E368" s="61"/>
      <c r="F368" s="61">
        <f>AVERAGE(F176:F180)</f>
        <v>19830.525470363187</v>
      </c>
      <c r="G368" s="61">
        <f>AVERAGE(G176:G180)</f>
        <v>522.8749696368144</v>
      </c>
      <c r="H368" s="61">
        <f>AVERAGE(H176:H180)</f>
        <v>20353.400440000001</v>
      </c>
      <c r="I368" s="61" t="e">
        <f t="shared" si="38"/>
        <v>#DIV/0!</v>
      </c>
      <c r="J368" s="61">
        <f>AVERAGE(J176:J180)</f>
        <v>55055.498872056953</v>
      </c>
      <c r="K368" s="61">
        <f>AVERAGE(K176:K180)</f>
        <v>634.58930562937496</v>
      </c>
      <c r="L368" s="61">
        <f>AVERAGE(L176:L180)</f>
        <v>55690.088177686339</v>
      </c>
    </row>
    <row r="369" spans="1:12" ht="11.25" customHeight="1" x14ac:dyDescent="0.2">
      <c r="A369" s="90">
        <v>2016</v>
      </c>
      <c r="B369" s="61">
        <f t="shared" ref="B369:D375" si="39">B181</f>
        <v>38911.245681444816</v>
      </c>
      <c r="C369" s="61">
        <f t="shared" si="39"/>
        <v>109.01645374153577</v>
      </c>
      <c r="D369" s="61">
        <f t="shared" si="39"/>
        <v>39020.262135186349</v>
      </c>
      <c r="E369" s="61"/>
      <c r="F369" s="61">
        <f t="shared" ref="F369:H375" si="40">F181</f>
        <v>26649.960089088629</v>
      </c>
      <c r="G369" s="61">
        <f t="shared" si="40"/>
        <v>547.04035091137177</v>
      </c>
      <c r="H369" s="61">
        <f t="shared" si="40"/>
        <v>27197.00044</v>
      </c>
      <c r="I369" s="61"/>
      <c r="J369" s="61">
        <f t="shared" ref="J369:L375" si="41">J181</f>
        <v>65561.205770533445</v>
      </c>
      <c r="K369" s="61">
        <f t="shared" si="41"/>
        <v>656.05680465290754</v>
      </c>
      <c r="L369" s="61">
        <f t="shared" si="41"/>
        <v>66217.262575186352</v>
      </c>
    </row>
    <row r="370" spans="1:12" ht="11.25" customHeight="1" x14ac:dyDescent="0.2">
      <c r="A370" s="90">
        <v>2017</v>
      </c>
      <c r="B370" s="61">
        <f t="shared" si="39"/>
        <v>57701.192435590441</v>
      </c>
      <c r="C370" s="61">
        <f t="shared" si="39"/>
        <v>327.72455732899459</v>
      </c>
      <c r="D370" s="61">
        <f t="shared" si="39"/>
        <v>58028.916992919432</v>
      </c>
      <c r="E370" s="61"/>
      <c r="F370" s="61">
        <f t="shared" si="40"/>
        <v>41953.000160000003</v>
      </c>
      <c r="G370" s="61">
        <f t="shared" si="40"/>
        <v>997.00027999999986</v>
      </c>
      <c r="H370" s="61">
        <f t="shared" si="40"/>
        <v>42950.000440000003</v>
      </c>
      <c r="I370" s="61"/>
      <c r="J370" s="61">
        <f t="shared" si="41"/>
        <v>99654.192595590444</v>
      </c>
      <c r="K370" s="61">
        <f t="shared" si="41"/>
        <v>1324.7248373289945</v>
      </c>
      <c r="L370" s="61">
        <f t="shared" si="41"/>
        <v>100978.91743291944</v>
      </c>
    </row>
    <row r="371" spans="1:12" ht="11.25" customHeight="1" x14ac:dyDescent="0.2">
      <c r="A371" s="333">
        <v>2018</v>
      </c>
      <c r="B371" s="61">
        <f t="shared" si="39"/>
        <v>44133.573359845803</v>
      </c>
      <c r="C371" s="61">
        <f t="shared" si="39"/>
        <v>32.691199427392064</v>
      </c>
      <c r="D371" s="61">
        <f t="shared" si="39"/>
        <v>44166.264559273186</v>
      </c>
      <c r="E371" s="61"/>
      <c r="F371" s="61">
        <f t="shared" si="40"/>
        <v>28183.00016</v>
      </c>
      <c r="G371" s="61">
        <f t="shared" si="40"/>
        <v>162.00028</v>
      </c>
      <c r="H371" s="61">
        <f t="shared" si="40"/>
        <v>28345.00044</v>
      </c>
      <c r="I371" s="61"/>
      <c r="J371" s="61">
        <f t="shared" si="41"/>
        <v>72316.573519845799</v>
      </c>
      <c r="K371" s="61">
        <f t="shared" si="41"/>
        <v>194.69147942739207</v>
      </c>
      <c r="L371" s="61">
        <f t="shared" si="41"/>
        <v>72511.264999273189</v>
      </c>
    </row>
    <row r="372" spans="1:12" ht="11.25" customHeight="1" x14ac:dyDescent="0.2">
      <c r="A372" s="333">
        <v>2019</v>
      </c>
      <c r="B372" s="61">
        <f t="shared" si="39"/>
        <v>47396.066996850481</v>
      </c>
      <c r="C372" s="61">
        <f t="shared" si="39"/>
        <v>251.43606231906557</v>
      </c>
      <c r="D372" s="61">
        <f t="shared" si="39"/>
        <v>47647.503059169539</v>
      </c>
      <c r="E372" s="61"/>
      <c r="F372" s="61">
        <f t="shared" si="40"/>
        <v>14488.00016</v>
      </c>
      <c r="G372" s="61">
        <f t="shared" si="40"/>
        <v>371.00027999999992</v>
      </c>
      <c r="H372" s="61">
        <f t="shared" si="40"/>
        <v>14859.00044</v>
      </c>
      <c r="I372" s="61"/>
      <c r="J372" s="61">
        <f t="shared" si="41"/>
        <v>61884.067156850477</v>
      </c>
      <c r="K372" s="61">
        <f t="shared" si="41"/>
        <v>622.43634231906549</v>
      </c>
      <c r="L372" s="61">
        <f t="shared" si="41"/>
        <v>62506.503499169543</v>
      </c>
    </row>
    <row r="373" spans="1:12" ht="11.25" customHeight="1" x14ac:dyDescent="0.2">
      <c r="A373" s="333">
        <v>2020</v>
      </c>
      <c r="B373" s="61">
        <f t="shared" si="39"/>
        <v>18141.616674127985</v>
      </c>
      <c r="C373" s="61">
        <f t="shared" si="39"/>
        <v>12.127326989776421</v>
      </c>
      <c r="D373" s="61">
        <f t="shared" si="39"/>
        <v>18153.74400111776</v>
      </c>
      <c r="E373" s="61"/>
      <c r="F373" s="61">
        <f t="shared" si="40"/>
        <v>5422.0001600000005</v>
      </c>
      <c r="G373" s="61">
        <f t="shared" si="40"/>
        <v>37.000280000000004</v>
      </c>
      <c r="H373" s="61">
        <f t="shared" si="40"/>
        <v>5459.0004400000007</v>
      </c>
      <c r="I373" s="61"/>
      <c r="J373" s="61">
        <f t="shared" si="41"/>
        <v>23563.616834127984</v>
      </c>
      <c r="K373" s="61">
        <f t="shared" si="41"/>
        <v>49.127606989776424</v>
      </c>
      <c r="L373" s="61">
        <f t="shared" si="41"/>
        <v>23612.74444111776</v>
      </c>
    </row>
    <row r="374" spans="1:12" ht="11.25" customHeight="1" x14ac:dyDescent="0.2">
      <c r="A374" s="333">
        <v>2021</v>
      </c>
      <c r="B374" s="61">
        <f t="shared" si="39"/>
        <v>32617.050110160922</v>
      </c>
      <c r="C374" s="61">
        <f t="shared" si="39"/>
        <v>106.38318797368913</v>
      </c>
      <c r="D374" s="61">
        <f t="shared" si="39"/>
        <v>32723.433298134612</v>
      </c>
      <c r="E374" s="61"/>
      <c r="F374" s="61">
        <f t="shared" si="40"/>
        <v>21587.00016</v>
      </c>
      <c r="G374" s="61">
        <f t="shared" si="40"/>
        <v>290.00027999999998</v>
      </c>
      <c r="H374" s="61">
        <f t="shared" si="40"/>
        <v>21877.00044</v>
      </c>
      <c r="I374" s="61"/>
      <c r="J374" s="61">
        <f t="shared" si="41"/>
        <v>54204.050270160922</v>
      </c>
      <c r="K374" s="61">
        <f t="shared" si="41"/>
        <v>396.38346797368911</v>
      </c>
      <c r="L374" s="61">
        <f t="shared" si="41"/>
        <v>54600.433738134612</v>
      </c>
    </row>
    <row r="375" spans="1:12" ht="11.25" customHeight="1" x14ac:dyDescent="0.2">
      <c r="A375" s="333" t="s">
        <v>1149</v>
      </c>
      <c r="B375" s="61">
        <f t="shared" si="39"/>
        <v>37491.229529428412</v>
      </c>
      <c r="C375" s="61">
        <f t="shared" si="39"/>
        <v>151.7704705715737</v>
      </c>
      <c r="D375" s="61">
        <f t="shared" si="39"/>
        <v>37642.999999999993</v>
      </c>
      <c r="E375" s="61"/>
      <c r="F375" s="61">
        <f t="shared" si="40"/>
        <v>37022.000159999996</v>
      </c>
      <c r="G375" s="61">
        <f t="shared" si="40"/>
        <v>1124.00028</v>
      </c>
      <c r="H375" s="61">
        <f t="shared" si="40"/>
        <v>38146.000439999996</v>
      </c>
      <c r="I375" s="61"/>
      <c r="J375" s="61">
        <f t="shared" si="41"/>
        <v>74513.229689428408</v>
      </c>
      <c r="K375" s="61">
        <f t="shared" si="41"/>
        <v>1275.7707505715737</v>
      </c>
      <c r="L375" s="61">
        <f t="shared" si="41"/>
        <v>75789.000439999989</v>
      </c>
    </row>
    <row r="376" spans="1:12" ht="11.25" customHeight="1" x14ac:dyDescent="0.2">
      <c r="A376" s="333" t="s">
        <v>1214</v>
      </c>
      <c r="B376" s="61">
        <f t="shared" ref="B376:D377" si="42">B188</f>
        <v>33076.990040226257</v>
      </c>
      <c r="C376" s="61">
        <f t="shared" si="42"/>
        <v>363.00995977373202</v>
      </c>
      <c r="D376" s="61">
        <f t="shared" si="42"/>
        <v>33439.999999999985</v>
      </c>
      <c r="E376" s="61"/>
      <c r="F376" s="61">
        <f t="shared" ref="F376:H377" si="43">F188</f>
        <v>27457.00016</v>
      </c>
      <c r="G376" s="61">
        <f t="shared" si="43"/>
        <v>1002.0002799999999</v>
      </c>
      <c r="H376" s="61">
        <f t="shared" si="43"/>
        <v>28459.00044</v>
      </c>
      <c r="I376" s="61"/>
      <c r="J376" s="61">
        <f t="shared" ref="J376:L377" si="44">J188</f>
        <v>60533.990200226261</v>
      </c>
      <c r="K376" s="61">
        <f t="shared" si="44"/>
        <v>1365.0102397737319</v>
      </c>
      <c r="L376" s="61">
        <f t="shared" si="44"/>
        <v>61899.000439999989</v>
      </c>
    </row>
    <row r="377" spans="1:12" ht="11.25" customHeight="1" x14ac:dyDescent="0.2">
      <c r="A377" s="333">
        <v>2024</v>
      </c>
      <c r="B377" s="61" t="str">
        <f t="shared" si="42"/>
        <v>NA</v>
      </c>
      <c r="C377" s="61" t="str">
        <f t="shared" si="42"/>
        <v>NA</v>
      </c>
      <c r="D377" s="61" t="str">
        <f t="shared" si="42"/>
        <v>NA</v>
      </c>
      <c r="E377" s="61"/>
      <c r="F377" s="46" t="str">
        <f t="shared" si="43"/>
        <v>NA</v>
      </c>
      <c r="G377" s="61" t="str">
        <f t="shared" si="43"/>
        <v>NA</v>
      </c>
      <c r="H377" s="61" t="str">
        <f t="shared" si="43"/>
        <v>NA</v>
      </c>
      <c r="I377" s="61"/>
      <c r="J377" s="61" t="str">
        <f t="shared" si="44"/>
        <v>NA</v>
      </c>
      <c r="K377" s="61" t="str">
        <f t="shared" si="44"/>
        <v>NA</v>
      </c>
      <c r="L377" s="61" t="str">
        <f t="shared" si="44"/>
        <v>NA</v>
      </c>
    </row>
    <row r="378" spans="1:12" ht="11.25" customHeight="1" x14ac:dyDescent="0.2">
      <c r="A378" s="27" t="s">
        <v>216</v>
      </c>
      <c r="B378" s="77"/>
      <c r="C378" s="77"/>
      <c r="D378" s="77"/>
      <c r="E378" s="77"/>
      <c r="F378" s="46">
        <f>F190</f>
        <v>3400</v>
      </c>
      <c r="G378" s="77"/>
      <c r="H378" s="77"/>
      <c r="I378" s="77"/>
      <c r="J378" s="77"/>
      <c r="K378" s="77"/>
      <c r="L378" s="77"/>
    </row>
    <row r="379" spans="1:12" ht="10.199999999999999" x14ac:dyDescent="0.2">
      <c r="A379" s="90"/>
      <c r="B379" s="165"/>
      <c r="C379" s="165"/>
      <c r="D379" s="165"/>
      <c r="E379" s="165"/>
      <c r="F379" s="165"/>
      <c r="G379" s="165"/>
      <c r="H379" s="165"/>
      <c r="I379" s="165"/>
      <c r="J379" s="165"/>
      <c r="K379" s="165"/>
      <c r="L379" s="165"/>
    </row>
    <row r="380" spans="1:12" ht="16.95" customHeight="1" x14ac:dyDescent="0.2">
      <c r="A380" s="1013" t="s">
        <v>1226</v>
      </c>
      <c r="B380" s="1013"/>
      <c r="C380" s="1013"/>
      <c r="D380" s="1013"/>
      <c r="E380" s="1013"/>
      <c r="F380" s="1013"/>
      <c r="G380" s="1013"/>
      <c r="H380" s="1013"/>
      <c r="I380" s="1013"/>
      <c r="J380" s="1013"/>
      <c r="K380" s="1013"/>
      <c r="L380" s="1013"/>
    </row>
    <row r="381" spans="1:12" ht="11.4" x14ac:dyDescent="0.2">
      <c r="A381" s="996" t="s">
        <v>171</v>
      </c>
      <c r="B381" s="1005" t="s">
        <v>141</v>
      </c>
      <c r="C381" s="1005"/>
      <c r="D381" s="1005"/>
      <c r="E381" s="1"/>
      <c r="F381" s="1005" t="s">
        <v>205</v>
      </c>
      <c r="G381" s="1005"/>
      <c r="H381" s="1005"/>
      <c r="I381" s="1"/>
      <c r="J381" s="1005" t="s">
        <v>151</v>
      </c>
      <c r="K381" s="1005"/>
      <c r="L381" s="1005"/>
    </row>
    <row r="382" spans="1:12" ht="12" customHeight="1" x14ac:dyDescent="0.2">
      <c r="A382" s="1013"/>
      <c r="B382" s="388" t="s">
        <v>214</v>
      </c>
      <c r="C382" s="388" t="s">
        <v>100</v>
      </c>
      <c r="D382" s="2" t="s">
        <v>209</v>
      </c>
      <c r="E382" s="2"/>
      <c r="F382" s="388" t="s">
        <v>214</v>
      </c>
      <c r="G382" s="388" t="s">
        <v>100</v>
      </c>
      <c r="H382" s="2" t="s">
        <v>209</v>
      </c>
      <c r="I382" s="2"/>
      <c r="J382" s="388" t="s">
        <v>214</v>
      </c>
      <c r="K382" s="388" t="s">
        <v>100</v>
      </c>
      <c r="L382" s="2" t="s">
        <v>209</v>
      </c>
    </row>
    <row r="383" spans="1:12" ht="12" customHeight="1" x14ac:dyDescent="0.2">
      <c r="A383" s="1128" t="s">
        <v>795</v>
      </c>
      <c r="B383" s="1128"/>
      <c r="C383" s="1128"/>
      <c r="D383" s="1128"/>
      <c r="E383" s="1128"/>
      <c r="F383" s="1128"/>
      <c r="G383" s="1128"/>
      <c r="H383" s="1128"/>
      <c r="I383" s="1128"/>
      <c r="J383" s="1128"/>
      <c r="K383" s="1128"/>
      <c r="L383" s="1128"/>
    </row>
    <row r="384" spans="1:12" ht="11.25" customHeight="1" x14ac:dyDescent="0.2">
      <c r="A384" s="63" t="s">
        <v>178</v>
      </c>
      <c r="B384" s="61">
        <f>AVERAGE(B193:B197)</f>
        <v>3288.6691597525214</v>
      </c>
      <c r="C384" s="61">
        <f>AVERAGE(C193:C197)</f>
        <v>7476.1409740638246</v>
      </c>
      <c r="D384" s="61">
        <f>AVERAGE(D193:D197)</f>
        <v>10764.810133816345</v>
      </c>
      <c r="E384" s="61"/>
      <c r="F384" s="61">
        <f>AVERAGE(F193:F197)</f>
        <v>1990.2000600000003</v>
      </c>
      <c r="G384" s="61">
        <f>AVERAGE(G193:G197)</f>
        <v>4830.4001200000002</v>
      </c>
      <c r="H384" s="61">
        <f>AVERAGE(H193:H197)</f>
        <v>6820.6001799999995</v>
      </c>
      <c r="I384" s="61"/>
      <c r="J384" s="61">
        <f>AVERAGE(J193:J197)</f>
        <v>5278.8692197525215</v>
      </c>
      <c r="K384" s="61">
        <f>AVERAGE(K193:K197)</f>
        <v>12306.541094063825</v>
      </c>
      <c r="L384" s="61">
        <f>AVERAGE(L193:L197)</f>
        <v>17585.410313816345</v>
      </c>
    </row>
    <row r="385" spans="1:12" ht="11.25" customHeight="1" x14ac:dyDescent="0.2">
      <c r="A385" s="63" t="s">
        <v>179</v>
      </c>
      <c r="B385" s="61">
        <f>AVERAGE(B198:B202)</f>
        <v>3816.767691920214</v>
      </c>
      <c r="C385" s="61">
        <f>AVERAGE(C198:C202)</f>
        <v>3732.7253363230011</v>
      </c>
      <c r="D385" s="61">
        <f>AVERAGE(D198:D202)</f>
        <v>7549.493028243216</v>
      </c>
      <c r="E385" s="61"/>
      <c r="F385" s="61">
        <f>AVERAGE(F198:F202)</f>
        <v>1186.8459359933265</v>
      </c>
      <c r="G385" s="61">
        <f>AVERAGE(G198:G202)</f>
        <v>5468.8537552945591</v>
      </c>
      <c r="H385" s="61">
        <f>AVERAGE(H198:H202)</f>
        <v>6655.6996912878849</v>
      </c>
      <c r="I385" s="61"/>
      <c r="J385" s="61">
        <f>AVERAGE(J198:J202)</f>
        <v>5003.6136279135408</v>
      </c>
      <c r="K385" s="61">
        <f>AVERAGE(K198:K202)</f>
        <v>9201.5790916175611</v>
      </c>
      <c r="L385" s="61">
        <f>AVERAGE(L198:L202)</f>
        <v>14205.192719531104</v>
      </c>
    </row>
    <row r="386" spans="1:12" ht="11.25" customHeight="1" x14ac:dyDescent="0.2">
      <c r="A386" s="63" t="s">
        <v>237</v>
      </c>
      <c r="B386" s="61">
        <f>AVERAGE(B203:B207)</f>
        <v>4312.686536107396</v>
      </c>
      <c r="C386" s="61">
        <f t="shared" ref="C386:L386" si="45">AVERAGE(C203:C207)</f>
        <v>1331.3333659518751</v>
      </c>
      <c r="D386" s="61">
        <f t="shared" si="45"/>
        <v>5644.01990205927</v>
      </c>
      <c r="E386" s="61"/>
      <c r="F386" s="61">
        <f t="shared" si="45"/>
        <v>2581.0350428290612</v>
      </c>
      <c r="G386" s="61">
        <f t="shared" si="45"/>
        <v>4375.4928421175964</v>
      </c>
      <c r="H386" s="61">
        <f t="shared" si="45"/>
        <v>6956.5278849466577</v>
      </c>
      <c r="I386" s="61"/>
      <c r="J386" s="61">
        <f t="shared" si="45"/>
        <v>6893.7215789364564</v>
      </c>
      <c r="K386" s="61">
        <f t="shared" si="45"/>
        <v>5706.8262080694712</v>
      </c>
      <c r="L386" s="61">
        <f t="shared" si="45"/>
        <v>12600.547787005928</v>
      </c>
    </row>
    <row r="387" spans="1:12" ht="11.25" customHeight="1" x14ac:dyDescent="0.2">
      <c r="A387" s="63" t="s">
        <v>375</v>
      </c>
      <c r="B387" s="61">
        <f>AVERAGE(B208:B212)</f>
        <v>6061.6340531305632</v>
      </c>
      <c r="C387" s="61">
        <f t="shared" ref="C387:L387" si="46">AVERAGE(C208:C212)</f>
        <v>4141.8374084578954</v>
      </c>
      <c r="D387" s="61">
        <f t="shared" si="46"/>
        <v>10203.471461588462</v>
      </c>
      <c r="E387" s="61"/>
      <c r="F387" s="61">
        <f t="shared" si="46"/>
        <v>8246.1611351338197</v>
      </c>
      <c r="G387" s="61">
        <f t="shared" si="46"/>
        <v>4585.3012492599046</v>
      </c>
      <c r="H387" s="61">
        <f t="shared" si="46"/>
        <v>12831.462384393724</v>
      </c>
      <c r="I387" s="61"/>
      <c r="J387" s="61">
        <f t="shared" si="46"/>
        <v>14307.795188264383</v>
      </c>
      <c r="K387" s="61">
        <f t="shared" si="46"/>
        <v>8727.1386577178</v>
      </c>
      <c r="L387" s="61">
        <f t="shared" si="46"/>
        <v>23034.933845982181</v>
      </c>
    </row>
    <row r="388" spans="1:12" ht="11.25" customHeight="1" x14ac:dyDescent="0.2">
      <c r="A388" s="63" t="s">
        <v>424</v>
      </c>
      <c r="B388" s="61">
        <f>AVERAGE(B213:B217)</f>
        <v>2997.6223109106795</v>
      </c>
      <c r="C388" s="61">
        <f t="shared" ref="C388:L388" si="47">AVERAGE(C213:C217)</f>
        <v>3922.9954810473655</v>
      </c>
      <c r="D388" s="61">
        <f t="shared" si="47"/>
        <v>6920.6177919580441</v>
      </c>
      <c r="E388" s="61"/>
      <c r="F388" s="61">
        <f t="shared" si="47"/>
        <v>4755.9626097474093</v>
      </c>
      <c r="G388" s="61">
        <f t="shared" si="47"/>
        <v>7981.4210454406593</v>
      </c>
      <c r="H388" s="61">
        <f t="shared" si="47"/>
        <v>12737.383655188069</v>
      </c>
      <c r="I388" s="61"/>
      <c r="J388" s="61">
        <f t="shared" si="47"/>
        <v>7753.5849206580897</v>
      </c>
      <c r="K388" s="61">
        <f t="shared" si="47"/>
        <v>11904.416526488023</v>
      </c>
      <c r="L388" s="61">
        <f t="shared" si="47"/>
        <v>19658.001447146111</v>
      </c>
    </row>
    <row r="389" spans="1:12" ht="11.25" customHeight="1" x14ac:dyDescent="0.2">
      <c r="A389" s="90" t="s">
        <v>719</v>
      </c>
      <c r="B389" s="61">
        <f>AVERAGE(B218:B222)</f>
        <v>3803.5567449674986</v>
      </c>
      <c r="C389" s="61">
        <f t="shared" ref="C389:L390" si="48">AVERAGE(C218:C222)</f>
        <v>181.38929923167188</v>
      </c>
      <c r="D389" s="61">
        <f t="shared" si="48"/>
        <v>3984.94604419917</v>
      </c>
      <c r="E389" s="61"/>
      <c r="F389" s="61">
        <f t="shared" si="48"/>
        <v>6431.6804292221332</v>
      </c>
      <c r="G389" s="61">
        <f t="shared" si="48"/>
        <v>4944.9313197138927</v>
      </c>
      <c r="H389" s="61">
        <f t="shared" si="48"/>
        <v>11376.611748936024</v>
      </c>
      <c r="I389" s="61" t="e">
        <f t="shared" si="48"/>
        <v>#DIV/0!</v>
      </c>
      <c r="J389" s="61">
        <f t="shared" si="48"/>
        <v>10235.23717418963</v>
      </c>
      <c r="K389" s="61">
        <f t="shared" si="48"/>
        <v>5126.320618945565</v>
      </c>
      <c r="L389" s="61">
        <f t="shared" si="48"/>
        <v>15361.557793135193</v>
      </c>
    </row>
    <row r="390" spans="1:12" ht="11.25" customHeight="1" x14ac:dyDescent="0.2">
      <c r="A390" s="90" t="s">
        <v>1209</v>
      </c>
      <c r="B390" s="61">
        <f>AVERAGE(B223:B227)</f>
        <v>1813.4398275856249</v>
      </c>
      <c r="C390" s="61">
        <f>AVERAGE(C223:C227)</f>
        <v>357.22559648435151</v>
      </c>
      <c r="D390" s="61">
        <f>AVERAGE(D223:D227)</f>
        <v>2170.6654240699768</v>
      </c>
      <c r="E390" s="61"/>
      <c r="F390" s="61">
        <f>AVERAGE(F223:F227)</f>
        <v>6450.4057510114271</v>
      </c>
      <c r="G390" s="61">
        <f>AVERAGE(G223:G227)</f>
        <v>3062.5944289885738</v>
      </c>
      <c r="H390" s="61">
        <f>AVERAGE(H223:H227)</f>
        <v>9513.0001799999991</v>
      </c>
      <c r="I390" s="61" t="e">
        <f t="shared" si="48"/>
        <v>#DIV/0!</v>
      </c>
      <c r="J390" s="61">
        <f>AVERAGE(J223:J227)</f>
        <v>8263.8455785970509</v>
      </c>
      <c r="K390" s="61">
        <f>AVERAGE(K223:K227)</f>
        <v>3419.820025472925</v>
      </c>
      <c r="L390" s="61">
        <f>AVERAGE(L223:L227)</f>
        <v>11683.665604069975</v>
      </c>
    </row>
    <row r="391" spans="1:12" ht="11.25" customHeight="1" x14ac:dyDescent="0.2">
      <c r="A391" s="90">
        <v>2016</v>
      </c>
      <c r="B391" s="61">
        <f t="shared" ref="B391:D397" si="49">B228</f>
        <v>2248.1954298314813</v>
      </c>
      <c r="C391" s="61">
        <f t="shared" si="49"/>
        <v>4092.7430224131476</v>
      </c>
      <c r="D391" s="61">
        <f t="shared" si="49"/>
        <v>6340.9384522446308</v>
      </c>
      <c r="E391" s="61"/>
      <c r="F391" s="61">
        <f t="shared" ref="F391:H397" si="50">F228</f>
        <v>10166.000059999998</v>
      </c>
      <c r="G391" s="61">
        <f t="shared" si="50"/>
        <v>4154.0001200000006</v>
      </c>
      <c r="H391" s="61">
        <f t="shared" si="50"/>
        <v>14320.000179999999</v>
      </c>
      <c r="I391" s="61"/>
      <c r="J391" s="61">
        <f t="shared" ref="J391:L397" si="51">J228</f>
        <v>12414.19548983148</v>
      </c>
      <c r="K391" s="61">
        <f t="shared" si="51"/>
        <v>8246.7431424131482</v>
      </c>
      <c r="L391" s="61">
        <f t="shared" si="51"/>
        <v>20660.93863224463</v>
      </c>
    </row>
    <row r="392" spans="1:12" ht="11.25" customHeight="1" x14ac:dyDescent="0.2">
      <c r="A392" s="90">
        <v>2017</v>
      </c>
      <c r="B392" s="61">
        <f t="shared" si="49"/>
        <v>11635.708848860297</v>
      </c>
      <c r="C392" s="61">
        <f t="shared" si="49"/>
        <v>207.07501254346425</v>
      </c>
      <c r="D392" s="61">
        <f t="shared" si="49"/>
        <v>11842.783861403761</v>
      </c>
      <c r="E392" s="61"/>
      <c r="F392" s="61">
        <f t="shared" si="50"/>
        <v>9344.0000599999985</v>
      </c>
      <c r="G392" s="61">
        <f t="shared" si="50"/>
        <v>4826.0001200000006</v>
      </c>
      <c r="H392" s="61">
        <f t="shared" si="50"/>
        <v>14170.000179999999</v>
      </c>
      <c r="I392" s="61"/>
      <c r="J392" s="61">
        <f t="shared" si="51"/>
        <v>20979.708908860295</v>
      </c>
      <c r="K392" s="61">
        <f t="shared" si="51"/>
        <v>5033.0751325434649</v>
      </c>
      <c r="L392" s="61">
        <f t="shared" si="51"/>
        <v>26012.78404140376</v>
      </c>
    </row>
    <row r="393" spans="1:12" ht="11.25" customHeight="1" x14ac:dyDescent="0.2">
      <c r="A393" s="333">
        <v>2018</v>
      </c>
      <c r="B393" s="61">
        <f t="shared" si="49"/>
        <v>9742.2213376544878</v>
      </c>
      <c r="C393" s="61">
        <f t="shared" si="49"/>
        <v>211.60357420617902</v>
      </c>
      <c r="D393" s="61">
        <f t="shared" si="49"/>
        <v>9953.8249118606673</v>
      </c>
      <c r="E393" s="61"/>
      <c r="F393" s="61">
        <f t="shared" si="50"/>
        <v>6475.0000600000003</v>
      </c>
      <c r="G393" s="61">
        <f t="shared" si="50"/>
        <v>3336.0001200000002</v>
      </c>
      <c r="H393" s="61">
        <f t="shared" si="50"/>
        <v>9811.0001800000009</v>
      </c>
      <c r="I393" s="61"/>
      <c r="J393" s="61">
        <f t="shared" si="51"/>
        <v>16217.221397654488</v>
      </c>
      <c r="K393" s="61">
        <f t="shared" si="51"/>
        <v>3547.6036942061792</v>
      </c>
      <c r="L393" s="61">
        <f t="shared" si="51"/>
        <v>19764.825091860668</v>
      </c>
    </row>
    <row r="394" spans="1:12" ht="11.25" customHeight="1" x14ac:dyDescent="0.2">
      <c r="A394" s="333">
        <v>2019</v>
      </c>
      <c r="B394" s="61">
        <f t="shared" si="49"/>
        <v>9146.8805698303477</v>
      </c>
      <c r="C394" s="61">
        <f t="shared" si="49"/>
        <v>75.418140961851805</v>
      </c>
      <c r="D394" s="61">
        <f t="shared" si="49"/>
        <v>9222.2987107922017</v>
      </c>
      <c r="E394" s="61"/>
      <c r="F394" s="61">
        <f t="shared" si="50"/>
        <v>6702.0000600000003</v>
      </c>
      <c r="G394" s="61">
        <f t="shared" si="50"/>
        <v>1237.0001199999999</v>
      </c>
      <c r="H394" s="61">
        <f t="shared" si="50"/>
        <v>7939.00018</v>
      </c>
      <c r="I394" s="61"/>
      <c r="J394" s="61">
        <f t="shared" si="51"/>
        <v>15848.880629830348</v>
      </c>
      <c r="K394" s="61">
        <f t="shared" si="51"/>
        <v>1312.4182609618517</v>
      </c>
      <c r="L394" s="61">
        <f t="shared" si="51"/>
        <v>17161.298890792201</v>
      </c>
    </row>
    <row r="395" spans="1:12" ht="11.25" customHeight="1" x14ac:dyDescent="0.2">
      <c r="A395" s="333">
        <v>2020</v>
      </c>
      <c r="B395" s="61">
        <f t="shared" si="49"/>
        <v>3520.4520083444513</v>
      </c>
      <c r="C395" s="61">
        <f t="shared" si="49"/>
        <v>65.965428838268053</v>
      </c>
      <c r="D395" s="61">
        <f t="shared" si="49"/>
        <v>3586.4174371827194</v>
      </c>
      <c r="E395" s="61"/>
      <c r="F395" s="61">
        <f t="shared" si="50"/>
        <v>6275.0000600000003</v>
      </c>
      <c r="G395" s="61">
        <f t="shared" si="50"/>
        <v>3387.0001200000002</v>
      </c>
      <c r="H395" s="61">
        <f t="shared" si="50"/>
        <v>9662.0001800000009</v>
      </c>
      <c r="I395" s="61"/>
      <c r="J395" s="61">
        <f t="shared" si="51"/>
        <v>9795.4520683444516</v>
      </c>
      <c r="K395" s="61">
        <f t="shared" si="51"/>
        <v>3452.9655488382682</v>
      </c>
      <c r="L395" s="61">
        <f t="shared" si="51"/>
        <v>13248.41761718272</v>
      </c>
    </row>
    <row r="396" spans="1:12" ht="11.25" customHeight="1" x14ac:dyDescent="0.2">
      <c r="A396" s="333">
        <v>2021</v>
      </c>
      <c r="B396" s="61">
        <f t="shared" si="49"/>
        <v>1559.0391033448286</v>
      </c>
      <c r="C396" s="61">
        <f t="shared" si="49"/>
        <v>30.633005566643078</v>
      </c>
      <c r="D396" s="61">
        <f t="shared" si="49"/>
        <v>1589.6721089114708</v>
      </c>
      <c r="E396" s="61"/>
      <c r="F396" s="61">
        <f t="shared" si="50"/>
        <v>7485.0000599999985</v>
      </c>
      <c r="G396" s="61">
        <f t="shared" si="50"/>
        <v>2511.0001199999997</v>
      </c>
      <c r="H396" s="61">
        <f t="shared" si="50"/>
        <v>9996.0001799999991</v>
      </c>
      <c r="I396" s="61"/>
      <c r="J396" s="61">
        <f t="shared" si="51"/>
        <v>9044.0391633448271</v>
      </c>
      <c r="K396" s="61">
        <f t="shared" si="51"/>
        <v>2541.6331255666428</v>
      </c>
      <c r="L396" s="61">
        <f t="shared" si="51"/>
        <v>11585.67228891147</v>
      </c>
    </row>
    <row r="397" spans="1:12" ht="11.25" customHeight="1" x14ac:dyDescent="0.2">
      <c r="A397" s="333" t="s">
        <v>1149</v>
      </c>
      <c r="B397" s="61">
        <f t="shared" si="49"/>
        <v>3290.464901971749</v>
      </c>
      <c r="C397" s="61">
        <f t="shared" si="49"/>
        <v>108.5350980282501</v>
      </c>
      <c r="D397" s="61">
        <f t="shared" si="49"/>
        <v>3398.9999999999982</v>
      </c>
      <c r="E397" s="61"/>
      <c r="F397" s="61">
        <f t="shared" si="50"/>
        <v>9111.0000600000003</v>
      </c>
      <c r="G397" s="61">
        <f t="shared" si="50"/>
        <v>4419.0001200000006</v>
      </c>
      <c r="H397" s="61">
        <f t="shared" si="50"/>
        <v>13530.000180000001</v>
      </c>
      <c r="I397" s="61"/>
      <c r="J397" s="61">
        <f t="shared" si="51"/>
        <v>12401.464961971749</v>
      </c>
      <c r="K397" s="61">
        <f t="shared" si="51"/>
        <v>4527.5352180282507</v>
      </c>
      <c r="L397" s="61">
        <f t="shared" si="51"/>
        <v>16929.000179999999</v>
      </c>
    </row>
    <row r="398" spans="1:12" ht="11.25" customHeight="1" x14ac:dyDescent="0.2">
      <c r="A398" s="333" t="s">
        <v>1214</v>
      </c>
      <c r="B398" s="61">
        <f t="shared" ref="B398:D399" si="52">B235</f>
        <v>1330.8943930215883</v>
      </c>
      <c r="C398" s="61">
        <f t="shared" si="52"/>
        <v>2140.105606978409</v>
      </c>
      <c r="D398" s="61">
        <f t="shared" si="52"/>
        <v>3470.9999999999964</v>
      </c>
      <c r="E398" s="61"/>
      <c r="F398" s="61">
        <f t="shared" ref="F398:H399" si="53">F235</f>
        <v>6729.0000600000003</v>
      </c>
      <c r="G398" s="61">
        <f t="shared" si="53"/>
        <v>2032.0001199999999</v>
      </c>
      <c r="H398" s="61">
        <f t="shared" si="53"/>
        <v>8761.0001800000009</v>
      </c>
      <c r="I398" s="61"/>
      <c r="J398" s="61">
        <f t="shared" ref="J398:L399" si="54">J235</f>
        <v>8059.8944530215886</v>
      </c>
      <c r="K398" s="61">
        <f t="shared" si="54"/>
        <v>4172.1057269784087</v>
      </c>
      <c r="L398" s="61">
        <f t="shared" si="54"/>
        <v>12232.000179999997</v>
      </c>
    </row>
    <row r="399" spans="1:12" ht="11.25" customHeight="1" x14ac:dyDescent="0.2">
      <c r="A399" s="333">
        <v>2024</v>
      </c>
      <c r="B399" s="61" t="str">
        <f t="shared" si="52"/>
        <v>NA</v>
      </c>
      <c r="C399" s="61" t="str">
        <f t="shared" si="52"/>
        <v>NA</v>
      </c>
      <c r="D399" s="61" t="str">
        <f t="shared" si="52"/>
        <v>NA</v>
      </c>
      <c r="E399" s="61"/>
      <c r="F399" s="61" t="str">
        <f t="shared" si="53"/>
        <v>NA</v>
      </c>
      <c r="G399" s="61" t="str">
        <f t="shared" si="53"/>
        <v>NA</v>
      </c>
      <c r="H399" s="61" t="str">
        <f t="shared" si="53"/>
        <v>NA</v>
      </c>
      <c r="I399" s="61"/>
      <c r="J399" s="61" t="str">
        <f t="shared" si="54"/>
        <v>NA</v>
      </c>
      <c r="K399" s="61" t="str">
        <f t="shared" si="54"/>
        <v>NA</v>
      </c>
      <c r="L399" s="61" t="str">
        <f t="shared" si="54"/>
        <v>NA</v>
      </c>
    </row>
    <row r="400" spans="1:12" ht="11.25" customHeight="1" x14ac:dyDescent="0.2">
      <c r="A400" s="27" t="s">
        <v>216</v>
      </c>
      <c r="B400" s="77"/>
      <c r="C400" s="77"/>
      <c r="D400" s="77"/>
      <c r="E400" s="77"/>
      <c r="F400" s="77"/>
      <c r="G400" s="43">
        <f>G237</f>
        <v>7300</v>
      </c>
      <c r="H400" s="77"/>
      <c r="I400" s="77"/>
      <c r="J400" s="77"/>
      <c r="K400" s="77"/>
      <c r="L400" s="77"/>
    </row>
    <row r="401" spans="1:12" ht="2.25" customHeight="1" x14ac:dyDescent="0.2">
      <c r="A401" s="227"/>
      <c r="B401" s="420"/>
      <c r="C401" s="420"/>
      <c r="D401" s="420"/>
      <c r="E401" s="420"/>
      <c r="F401" s="420"/>
      <c r="G401" s="420"/>
      <c r="H401" s="420"/>
      <c r="I401" s="420"/>
      <c r="J401" s="420"/>
      <c r="K401" s="420"/>
      <c r="L401" s="420"/>
    </row>
    <row r="402" spans="1:12" ht="11.25" customHeight="1" x14ac:dyDescent="0.2">
      <c r="A402" s="1077" t="s">
        <v>925</v>
      </c>
      <c r="B402" s="1077"/>
      <c r="C402" s="1077"/>
      <c r="D402" s="1077"/>
      <c r="E402" s="1077"/>
      <c r="F402" s="1077"/>
      <c r="G402" s="1077"/>
      <c r="H402" s="1077"/>
      <c r="I402" s="1077"/>
      <c r="J402" s="1077"/>
      <c r="K402" s="1077"/>
      <c r="L402" s="1077"/>
    </row>
    <row r="403" spans="1:12" ht="11.25" customHeight="1" x14ac:dyDescent="0.2">
      <c r="A403" s="63" t="s">
        <v>178</v>
      </c>
      <c r="B403" s="61">
        <f>AVERAGE(B240:B244)</f>
        <v>22448.130936885242</v>
      </c>
      <c r="C403" s="61">
        <f>AVERAGE(C240:C244)</f>
        <v>9250.6514319096714</v>
      </c>
      <c r="D403" s="61">
        <f>AVERAGE(D240:D244)</f>
        <v>31698.782368794909</v>
      </c>
      <c r="E403" s="61"/>
      <c r="F403" s="61">
        <f>AVERAGE(F240:F244)</f>
        <v>22693.008223999997</v>
      </c>
      <c r="G403" s="61">
        <f>AVERAGE(G240:G244)</f>
        <v>5595.6604560000005</v>
      </c>
      <c r="H403" s="61">
        <f>AVERAGE(H240:H244)</f>
        <v>28288.668679999992</v>
      </c>
      <c r="I403" s="61"/>
      <c r="J403" s="61">
        <f>AVERAGE(J240:J244)</f>
        <v>45141.139160885228</v>
      </c>
      <c r="K403" s="61">
        <f>AVERAGE(K240:K244)</f>
        <v>14846.311887909673</v>
      </c>
      <c r="L403" s="61">
        <f>AVERAGE(L240:L244)</f>
        <v>59987.451048794901</v>
      </c>
    </row>
    <row r="404" spans="1:12" ht="11.25" customHeight="1" x14ac:dyDescent="0.2">
      <c r="A404" s="63" t="s">
        <v>179</v>
      </c>
      <c r="B404" s="61">
        <f>AVERAGE(B245:B249)</f>
        <v>29276.962677297102</v>
      </c>
      <c r="C404" s="61">
        <f>AVERAGE(C245:C249)</f>
        <v>21233.703363606321</v>
      </c>
      <c r="D404" s="61">
        <f>AVERAGE(D245:D249)</f>
        <v>50510.666040903438</v>
      </c>
      <c r="E404" s="61"/>
      <c r="F404" s="61">
        <f>AVERAGE(F245:F249)</f>
        <v>37152.256219999996</v>
      </c>
      <c r="G404" s="61">
        <f>AVERAGE(G245:G249)</f>
        <v>18298.000447999995</v>
      </c>
      <c r="H404" s="61">
        <f>AVERAGE(H245:H249)</f>
        <v>55450.256667999995</v>
      </c>
      <c r="I404" s="61"/>
      <c r="J404" s="61">
        <f>AVERAGE(J245:J249)</f>
        <v>66429.218897297091</v>
      </c>
      <c r="K404" s="61">
        <f>AVERAGE(K245:K249)</f>
        <v>39531.70381160632</v>
      </c>
      <c r="L404" s="61">
        <f>AVERAGE(L245:L249)</f>
        <v>105960.92270890341</v>
      </c>
    </row>
    <row r="405" spans="1:12" ht="11.25" customHeight="1" x14ac:dyDescent="0.2">
      <c r="A405" s="63" t="s">
        <v>237</v>
      </c>
      <c r="B405" s="61">
        <f>AVERAGE(B250:B254)</f>
        <v>22146.86880230884</v>
      </c>
      <c r="C405" s="61">
        <f t="shared" ref="C405:L405" si="55">AVERAGE(C250:C254)</f>
        <v>11803.685970485905</v>
      </c>
      <c r="D405" s="61">
        <f t="shared" si="55"/>
        <v>33950.554772794734</v>
      </c>
      <c r="E405" s="61"/>
      <c r="F405" s="61">
        <f t="shared" si="55"/>
        <v>31383.272219999995</v>
      </c>
      <c r="G405" s="61">
        <f t="shared" si="55"/>
        <v>13796.720439999999</v>
      </c>
      <c r="H405" s="61">
        <f t="shared" si="55"/>
        <v>45179.992660000004</v>
      </c>
      <c r="I405" s="61"/>
      <c r="J405" s="61">
        <f t="shared" si="55"/>
        <v>53530.141022308831</v>
      </c>
      <c r="K405" s="61">
        <f t="shared" si="55"/>
        <v>25600.406410485906</v>
      </c>
      <c r="L405" s="61">
        <f t="shared" si="55"/>
        <v>79130.54743279473</v>
      </c>
    </row>
    <row r="406" spans="1:12" ht="11.25" customHeight="1" x14ac:dyDescent="0.2">
      <c r="A406" s="63" t="s">
        <v>375</v>
      </c>
      <c r="B406" s="61">
        <f>AVERAGE(B255:B259)</f>
        <v>15934.181322276942</v>
      </c>
      <c r="C406" s="61">
        <f t="shared" ref="C406:L406" si="56">AVERAGE(C255:C259)</f>
        <v>9487.6678878918265</v>
      </c>
      <c r="D406" s="61">
        <f t="shared" si="56"/>
        <v>25421.84921016877</v>
      </c>
      <c r="E406" s="61"/>
      <c r="F406" s="61">
        <f t="shared" si="56"/>
        <v>37007.77622</v>
      </c>
      <c r="G406" s="61">
        <f t="shared" si="56"/>
        <v>24826.780439999995</v>
      </c>
      <c r="H406" s="61">
        <f t="shared" si="56"/>
        <v>61834.556659999987</v>
      </c>
      <c r="I406" s="61"/>
      <c r="J406" s="61">
        <f t="shared" si="56"/>
        <v>52941.957542276941</v>
      </c>
      <c r="K406" s="61">
        <f t="shared" si="56"/>
        <v>34314.44832789182</v>
      </c>
      <c r="L406" s="61">
        <f t="shared" si="56"/>
        <v>87256.405870168746</v>
      </c>
    </row>
    <row r="407" spans="1:12" ht="11.25" customHeight="1" x14ac:dyDescent="0.2">
      <c r="A407" s="63" t="s">
        <v>424</v>
      </c>
      <c r="B407" s="61">
        <f>AVERAGE(B260:B264)</f>
        <v>26032.571954082825</v>
      </c>
      <c r="C407" s="61">
        <f t="shared" ref="C407:L407" si="57">AVERAGE(C260:C264)</f>
        <v>11065.944160328498</v>
      </c>
      <c r="D407" s="61">
        <f t="shared" si="57"/>
        <v>37098.516114411315</v>
      </c>
      <c r="E407" s="61"/>
      <c r="F407" s="61">
        <f t="shared" si="57"/>
        <v>50473.36503196133</v>
      </c>
      <c r="G407" s="61">
        <f t="shared" si="57"/>
        <v>21069.73518292372</v>
      </c>
      <c r="H407" s="61">
        <f t="shared" si="57"/>
        <v>71543.100214885053</v>
      </c>
      <c r="I407" s="61"/>
      <c r="J407" s="61">
        <f t="shared" si="57"/>
        <v>76505.936986044166</v>
      </c>
      <c r="K407" s="61">
        <f t="shared" si="57"/>
        <v>32135.679343252221</v>
      </c>
      <c r="L407" s="61">
        <f t="shared" si="57"/>
        <v>108641.61632929638</v>
      </c>
    </row>
    <row r="408" spans="1:12" ht="11.25" customHeight="1" x14ac:dyDescent="0.2">
      <c r="A408" s="90" t="s">
        <v>719</v>
      </c>
      <c r="B408" s="61">
        <f>AVERAGE(B265:B269)</f>
        <v>46025.940849368788</v>
      </c>
      <c r="C408" s="61">
        <f t="shared" ref="C408:L409" si="58">AVERAGE(C265:C269)</f>
        <v>7552.0395484008795</v>
      </c>
      <c r="D408" s="61">
        <f t="shared" si="58"/>
        <v>53577.980397769657</v>
      </c>
      <c r="E408" s="61"/>
      <c r="F408" s="61">
        <f t="shared" si="58"/>
        <v>60551.794771784589</v>
      </c>
      <c r="G408" s="61">
        <f t="shared" si="58"/>
        <v>9794.8384230689298</v>
      </c>
      <c r="H408" s="61">
        <f t="shared" si="58"/>
        <v>70346.633194853523</v>
      </c>
      <c r="I408" s="61" t="e">
        <f t="shared" si="58"/>
        <v>#DIV/0!</v>
      </c>
      <c r="J408" s="61">
        <f t="shared" si="58"/>
        <v>106577.73562115338</v>
      </c>
      <c r="K408" s="61">
        <f t="shared" si="58"/>
        <v>17346.87797146981</v>
      </c>
      <c r="L408" s="61">
        <f t="shared" si="58"/>
        <v>123924.61359262318</v>
      </c>
    </row>
    <row r="409" spans="1:12" ht="11.25" customHeight="1" x14ac:dyDescent="0.2">
      <c r="A409" s="90" t="s">
        <v>1209</v>
      </c>
      <c r="B409" s="61">
        <f>AVERAGE(B270:B274)</f>
        <v>19154.19803447388</v>
      </c>
      <c r="C409" s="61">
        <f>AVERAGE(C270:C274)</f>
        <v>5055.3192560084763</v>
      </c>
      <c r="D409" s="61">
        <f>AVERAGE(D270:D274)</f>
        <v>24209.517290482363</v>
      </c>
      <c r="E409" s="61"/>
      <c r="F409" s="61">
        <f>AVERAGE(F270:F274)</f>
        <v>41142.508772550034</v>
      </c>
      <c r="G409" s="61">
        <f>AVERAGE(G270:G274)</f>
        <v>7495.4918874499654</v>
      </c>
      <c r="H409" s="61">
        <f>AVERAGE(H270:H274)</f>
        <v>48638.000659999998</v>
      </c>
      <c r="I409" s="61" t="e">
        <f t="shared" si="58"/>
        <v>#DIV/0!</v>
      </c>
      <c r="J409" s="61">
        <f>AVERAGE(J270:J274)</f>
        <v>60296.706807023918</v>
      </c>
      <c r="K409" s="61">
        <f>AVERAGE(K270:K274)</f>
        <v>12550.811143458439</v>
      </c>
      <c r="L409" s="61">
        <f>AVERAGE(L270:L274)</f>
        <v>72847.517950482346</v>
      </c>
    </row>
    <row r="410" spans="1:12" ht="11.25" customHeight="1" x14ac:dyDescent="0.2">
      <c r="A410" s="90">
        <v>2016</v>
      </c>
      <c r="B410" s="61">
        <f t="shared" ref="B410:D416" si="59">B275</f>
        <v>10298.500908611502</v>
      </c>
      <c r="C410" s="61">
        <f t="shared" si="59"/>
        <v>6127.040005601375</v>
      </c>
      <c r="D410" s="61">
        <f t="shared" si="59"/>
        <v>16425.540914212877</v>
      </c>
      <c r="E410" s="61"/>
      <c r="F410" s="61">
        <f t="shared" ref="F410:H416" si="60">F275</f>
        <v>66509.502852092031</v>
      </c>
      <c r="G410" s="61">
        <f t="shared" si="60"/>
        <v>9723.9978079079774</v>
      </c>
      <c r="H410" s="61">
        <f t="shared" si="60"/>
        <v>76233.500660000005</v>
      </c>
      <c r="I410" s="61"/>
      <c r="J410" s="61">
        <f t="shared" ref="J410:L416" si="61">J275</f>
        <v>76808.003760703534</v>
      </c>
      <c r="K410" s="61">
        <f t="shared" si="61"/>
        <v>15851.037813509352</v>
      </c>
      <c r="L410" s="61">
        <f t="shared" si="61"/>
        <v>92659.041574212883</v>
      </c>
    </row>
    <row r="411" spans="1:12" ht="13.5" customHeight="1" x14ac:dyDescent="0.2">
      <c r="A411" s="90">
        <v>2017</v>
      </c>
      <c r="B411" s="61">
        <f t="shared" si="59"/>
        <v>37672.6071048663</v>
      </c>
      <c r="C411" s="61">
        <f t="shared" si="59"/>
        <v>8027.884947168428</v>
      </c>
      <c r="D411" s="61">
        <f t="shared" si="59"/>
        <v>45700.492052034737</v>
      </c>
      <c r="E411" s="61"/>
      <c r="F411" s="61">
        <f t="shared" si="60"/>
        <v>95596.000220000016</v>
      </c>
      <c r="G411" s="61">
        <f t="shared" si="60"/>
        <v>13103.000440000005</v>
      </c>
      <c r="H411" s="61">
        <f t="shared" si="60"/>
        <v>108699.00066000002</v>
      </c>
      <c r="I411" s="61"/>
      <c r="J411" s="61">
        <f t="shared" si="61"/>
        <v>133268.60732486632</v>
      </c>
      <c r="K411" s="61">
        <f t="shared" si="61"/>
        <v>21130.885387168433</v>
      </c>
      <c r="L411" s="61">
        <f t="shared" si="61"/>
        <v>154399.49271203476</v>
      </c>
    </row>
    <row r="412" spans="1:12" ht="11.25" customHeight="1" x14ac:dyDescent="0.2">
      <c r="A412" s="333">
        <v>2018</v>
      </c>
      <c r="B412" s="61">
        <f t="shared" si="59"/>
        <v>34519.240127806588</v>
      </c>
      <c r="C412" s="61">
        <f t="shared" si="59"/>
        <v>10068.893736020274</v>
      </c>
      <c r="D412" s="61">
        <f t="shared" si="59"/>
        <v>44588.13386382685</v>
      </c>
      <c r="E412" s="61"/>
      <c r="F412" s="61">
        <f t="shared" si="60"/>
        <v>63525.000219999994</v>
      </c>
      <c r="G412" s="61">
        <f t="shared" si="60"/>
        <v>10339.000440000005</v>
      </c>
      <c r="H412" s="61">
        <f t="shared" si="60"/>
        <v>73864.000660000005</v>
      </c>
      <c r="I412" s="61"/>
      <c r="J412" s="61">
        <f t="shared" si="61"/>
        <v>98044.240347806583</v>
      </c>
      <c r="K412" s="61">
        <f t="shared" si="61"/>
        <v>20407.89417602028</v>
      </c>
      <c r="L412" s="61">
        <f t="shared" si="61"/>
        <v>118452.13452382686</v>
      </c>
    </row>
    <row r="413" spans="1:12" ht="11.25" customHeight="1" x14ac:dyDescent="0.2">
      <c r="A413" s="333">
        <v>2019</v>
      </c>
      <c r="B413" s="61">
        <f t="shared" si="59"/>
        <v>27304.895402900431</v>
      </c>
      <c r="C413" s="61">
        <f t="shared" si="59"/>
        <v>13275.253168517058</v>
      </c>
      <c r="D413" s="61">
        <f t="shared" si="59"/>
        <v>40580.148571417492</v>
      </c>
      <c r="E413" s="61"/>
      <c r="F413" s="61">
        <f t="shared" si="60"/>
        <v>51932.000219999994</v>
      </c>
      <c r="G413" s="61">
        <f t="shared" si="60"/>
        <v>7122.0004399999998</v>
      </c>
      <c r="H413" s="61">
        <f t="shared" si="60"/>
        <v>59054.000659999991</v>
      </c>
      <c r="I413" s="61"/>
      <c r="J413" s="61">
        <f t="shared" si="61"/>
        <v>79236.895622900425</v>
      </c>
      <c r="K413" s="61">
        <f t="shared" si="61"/>
        <v>20397.253608517058</v>
      </c>
      <c r="L413" s="61">
        <f t="shared" si="61"/>
        <v>99634.149231417483</v>
      </c>
    </row>
    <row r="414" spans="1:12" ht="11.25" customHeight="1" x14ac:dyDescent="0.2">
      <c r="A414" s="333">
        <v>2020</v>
      </c>
      <c r="B414" s="61">
        <f t="shared" si="59"/>
        <v>15127.674951037894</v>
      </c>
      <c r="C414" s="61">
        <f t="shared" si="59"/>
        <v>6988.4014816555828</v>
      </c>
      <c r="D414" s="61">
        <f t="shared" si="59"/>
        <v>22116.076432693488</v>
      </c>
      <c r="E414" s="61"/>
      <c r="F414" s="61">
        <f t="shared" si="60"/>
        <v>37321.000219999994</v>
      </c>
      <c r="G414" s="61">
        <f t="shared" si="60"/>
        <v>6465.0004399999998</v>
      </c>
      <c r="H414" s="61">
        <f t="shared" si="60"/>
        <v>43786.000659999991</v>
      </c>
      <c r="I414" s="61"/>
      <c r="J414" s="61">
        <f t="shared" si="61"/>
        <v>52448.675171037889</v>
      </c>
      <c r="K414" s="61">
        <f t="shared" si="61"/>
        <v>13453.401921655583</v>
      </c>
      <c r="L414" s="61">
        <f t="shared" si="61"/>
        <v>65902.077092693478</v>
      </c>
    </row>
    <row r="415" spans="1:12" ht="11.25" customHeight="1" x14ac:dyDescent="0.2">
      <c r="A415" s="333">
        <v>2021</v>
      </c>
      <c r="B415" s="61">
        <f t="shared" si="59"/>
        <v>25452.599086720867</v>
      </c>
      <c r="C415" s="61">
        <f t="shared" si="59"/>
        <v>11580.240232291631</v>
      </c>
      <c r="D415" s="61">
        <f t="shared" si="59"/>
        <v>37032.839319012499</v>
      </c>
      <c r="E415" s="61"/>
      <c r="F415" s="61">
        <f t="shared" si="60"/>
        <v>55868.000219999994</v>
      </c>
      <c r="G415" s="61">
        <f t="shared" si="60"/>
        <v>7911.0004400000007</v>
      </c>
      <c r="H415" s="61">
        <f t="shared" si="60"/>
        <v>63779.000659999998</v>
      </c>
      <c r="I415" s="61"/>
      <c r="J415" s="61">
        <f t="shared" si="61"/>
        <v>81320.599306720862</v>
      </c>
      <c r="K415" s="61">
        <f t="shared" si="61"/>
        <v>19491.240672291631</v>
      </c>
      <c r="L415" s="61">
        <f t="shared" si="61"/>
        <v>100811.8399790125</v>
      </c>
    </row>
    <row r="416" spans="1:12" ht="11.25" customHeight="1" x14ac:dyDescent="0.2">
      <c r="A416" s="333" t="s">
        <v>1149</v>
      </c>
      <c r="B416" s="61">
        <f t="shared" si="59"/>
        <v>16419.70928241987</v>
      </c>
      <c r="C416" s="61">
        <f t="shared" si="59"/>
        <v>10423.290677580117</v>
      </c>
      <c r="D416" s="61">
        <f t="shared" si="59"/>
        <v>26842.999959999986</v>
      </c>
      <c r="E416" s="61"/>
      <c r="F416" s="61">
        <f t="shared" si="60"/>
        <v>57870.000219999994</v>
      </c>
      <c r="G416" s="61">
        <f t="shared" si="60"/>
        <v>10047.000440000007</v>
      </c>
      <c r="H416" s="61">
        <f t="shared" si="60"/>
        <v>67917.000660000005</v>
      </c>
      <c r="I416" s="61"/>
      <c r="J416" s="61">
        <f t="shared" si="61"/>
        <v>74289.709502419864</v>
      </c>
      <c r="K416" s="61">
        <f t="shared" si="61"/>
        <v>20470.291117580124</v>
      </c>
      <c r="L416" s="61">
        <f t="shared" si="61"/>
        <v>94760.000619999992</v>
      </c>
    </row>
    <row r="417" spans="1:12" ht="11.25" customHeight="1" x14ac:dyDescent="0.2">
      <c r="A417" s="333" t="s">
        <v>1214</v>
      </c>
      <c r="B417" s="61">
        <f t="shared" ref="B417:D418" si="62">B282</f>
        <v>15558.108291732155</v>
      </c>
      <c r="C417" s="61">
        <f t="shared" si="62"/>
        <v>6783.1916682678457</v>
      </c>
      <c r="D417" s="61">
        <f t="shared" si="62"/>
        <v>22341.299960000004</v>
      </c>
      <c r="E417" s="61"/>
      <c r="F417" s="61">
        <f t="shared" ref="F417:H418" si="63">F282</f>
        <v>54048.000219999994</v>
      </c>
      <c r="G417" s="61">
        <f t="shared" si="63"/>
        <v>6641.0004399999998</v>
      </c>
      <c r="H417" s="61">
        <f t="shared" si="63"/>
        <v>60689.000659999991</v>
      </c>
      <c r="I417" s="61"/>
      <c r="J417" s="61">
        <f t="shared" ref="J417:L418" si="64">J282</f>
        <v>69606.108511732149</v>
      </c>
      <c r="K417" s="61">
        <f t="shared" si="64"/>
        <v>13424.192108267845</v>
      </c>
      <c r="L417" s="61">
        <f t="shared" si="64"/>
        <v>83030.300619999995</v>
      </c>
    </row>
    <row r="418" spans="1:12" ht="11.25" customHeight="1" x14ac:dyDescent="0.2">
      <c r="A418" s="333">
        <v>2024</v>
      </c>
      <c r="B418" s="61" t="str">
        <f t="shared" si="62"/>
        <v>NA</v>
      </c>
      <c r="C418" s="61" t="str">
        <f t="shared" si="62"/>
        <v>NA</v>
      </c>
      <c r="D418" s="61" t="str">
        <f t="shared" si="62"/>
        <v>NA</v>
      </c>
      <c r="E418" s="61"/>
      <c r="F418" s="61" t="str">
        <f t="shared" si="63"/>
        <v>NA</v>
      </c>
      <c r="G418" s="61" t="str">
        <f t="shared" si="63"/>
        <v>NA</v>
      </c>
      <c r="H418" s="61" t="str">
        <f t="shared" si="63"/>
        <v>NA</v>
      </c>
      <c r="I418" s="61"/>
      <c r="J418" s="61" t="str">
        <f t="shared" si="64"/>
        <v>NA</v>
      </c>
      <c r="K418" s="61" t="str">
        <f t="shared" si="64"/>
        <v>NA</v>
      </c>
      <c r="L418" s="61" t="str">
        <f t="shared" si="64"/>
        <v>NA</v>
      </c>
    </row>
    <row r="419" spans="1:12" ht="10.199999999999999" x14ac:dyDescent="0.2">
      <c r="A419" s="27" t="s">
        <v>216</v>
      </c>
      <c r="B419" s="77"/>
      <c r="C419" s="77"/>
      <c r="D419" s="77"/>
      <c r="E419" s="77"/>
      <c r="F419" s="77"/>
      <c r="G419" s="77"/>
      <c r="H419" s="43">
        <f>H284</f>
        <v>0</v>
      </c>
      <c r="I419" s="77"/>
      <c r="J419" s="77"/>
      <c r="K419" s="77"/>
      <c r="L419" s="77"/>
    </row>
    <row r="420" spans="1:12" ht="11.25" hidden="1" customHeight="1" x14ac:dyDescent="0.2">
      <c r="A420" s="1013" t="s">
        <v>927</v>
      </c>
      <c r="B420" s="1013"/>
      <c r="C420" s="1013"/>
      <c r="D420" s="1013"/>
      <c r="E420" s="1013"/>
      <c r="F420" s="1013"/>
      <c r="G420" s="1013"/>
      <c r="H420" s="1013"/>
      <c r="I420" s="1013"/>
      <c r="J420" s="1013"/>
      <c r="K420" s="1013"/>
      <c r="L420" s="1013"/>
    </row>
    <row r="421" spans="1:12" ht="11.25" customHeight="1" x14ac:dyDescent="0.2">
      <c r="A421" s="90"/>
      <c r="B421" s="90"/>
      <c r="C421" s="90"/>
      <c r="D421" s="90"/>
      <c r="E421" s="90"/>
      <c r="F421" s="90"/>
      <c r="G421" s="90"/>
      <c r="H421" s="90"/>
      <c r="I421" s="90"/>
      <c r="J421" s="90"/>
      <c r="K421" s="90"/>
      <c r="L421" s="90"/>
    </row>
    <row r="422" spans="1:12" ht="13.2" customHeight="1" x14ac:dyDescent="0.2">
      <c r="A422" s="1013" t="s">
        <v>1227</v>
      </c>
      <c r="B422" s="1013"/>
      <c r="C422" s="1013"/>
      <c r="D422" s="1013"/>
      <c r="E422" s="1013"/>
      <c r="F422" s="1013"/>
      <c r="G422" s="1013"/>
      <c r="H422" s="1013"/>
      <c r="I422" s="1013"/>
      <c r="J422" s="1013"/>
      <c r="K422" s="1013"/>
      <c r="L422" s="1013"/>
    </row>
    <row r="423" spans="1:12" ht="10.199999999999999" x14ac:dyDescent="0.2">
      <c r="A423" s="1030" t="str">
        <f>A285</f>
        <v>a/   Includes treaty Indian and non-Indian net commercial catches during the adult accounting period.  Source:  Puget Sound run reconstruction model.</v>
      </c>
      <c r="B423" s="1030"/>
      <c r="C423" s="1030"/>
      <c r="D423" s="1030"/>
      <c r="E423" s="1030"/>
      <c r="F423" s="1030"/>
      <c r="G423" s="1030"/>
      <c r="H423" s="1030"/>
      <c r="I423" s="1030"/>
      <c r="J423" s="1030"/>
      <c r="K423" s="1030"/>
      <c r="L423" s="1030"/>
    </row>
    <row r="424" spans="1:12" ht="9.75" customHeight="1" x14ac:dyDescent="0.2">
      <c r="A424" s="1000" t="str">
        <f>A286</f>
        <v>b/  Includes estimated off-station returns.</v>
      </c>
      <c r="B424" s="1000"/>
      <c r="C424" s="1000"/>
      <c r="D424" s="1000"/>
      <c r="E424" s="1000"/>
      <c r="F424" s="1000"/>
      <c r="G424" s="1000"/>
      <c r="H424" s="1000"/>
      <c r="I424" s="1000"/>
      <c r="J424" s="1000"/>
      <c r="K424" s="1000"/>
      <c r="L424" s="1000"/>
    </row>
    <row r="425" spans="1:12" ht="10.199999999999999" x14ac:dyDescent="0.2">
      <c r="A425" s="996" t="str">
        <f>A287</f>
        <v>c/  Puget Sound run size is defined as the run available to Puget Sound net fisheries; spawning escapement plus Puget Sound net fishery catch.  Does not include fish caught by troll and recreational fisheries inside Puget Sound.</v>
      </c>
      <c r="B425" s="1065"/>
      <c r="C425" s="1065"/>
      <c r="D425" s="1065"/>
      <c r="E425" s="1065"/>
      <c r="F425" s="1065"/>
      <c r="G425" s="1065"/>
      <c r="H425" s="1065"/>
      <c r="I425" s="1065"/>
      <c r="J425" s="1065"/>
      <c r="K425" s="1065"/>
      <c r="L425" s="1065"/>
    </row>
    <row r="426" spans="1:12" ht="10.199999999999999" x14ac:dyDescent="0.2">
      <c r="A426" s="1065"/>
      <c r="B426" s="1065"/>
      <c r="C426" s="1065"/>
      <c r="D426" s="1065"/>
      <c r="E426" s="1065"/>
      <c r="F426" s="1065"/>
      <c r="G426" s="1065"/>
      <c r="H426" s="1065"/>
      <c r="I426" s="1065"/>
      <c r="J426" s="1065"/>
      <c r="K426" s="1065"/>
      <c r="L426" s="1065"/>
    </row>
    <row r="427" spans="1:12" ht="33.75" customHeight="1" x14ac:dyDescent="0.2">
      <c r="A427" s="996" t="str">
        <f>A289</f>
        <v>d/  Natural escapement includes NORs and supplementation origin fish in the Mid Hood Canal management unit streams.  Escapement management objectives in the Skokomish River are for total river spawners (HOR &amp; NOR) and are not comparable to the natural escapement column in this table.  NOR/HOR breakout of Skokomish R spawners from prior to mass adipose clipping (pre-2010) are based on the average pHOS from after mass adipose clipping (2010-2017) .</v>
      </c>
      <c r="B427" s="996"/>
      <c r="C427" s="996"/>
      <c r="D427" s="996"/>
      <c r="E427" s="996"/>
      <c r="F427" s="996"/>
      <c r="G427" s="996"/>
      <c r="H427" s="996"/>
      <c r="I427" s="996"/>
      <c r="J427" s="996"/>
      <c r="K427" s="996"/>
      <c r="L427" s="996"/>
    </row>
    <row r="428" spans="1:12" ht="12" customHeight="1" x14ac:dyDescent="0.2">
      <c r="A428" s="1000" t="str">
        <f>A290</f>
        <v>e/  Since 1999, numbers include Tulalip hatchery returns, which are not added into escapement since no broodstock is taken at the hatchery.</v>
      </c>
      <c r="B428" s="1000"/>
      <c r="C428" s="1000"/>
      <c r="D428" s="1000"/>
      <c r="E428" s="1000"/>
      <c r="F428" s="1000"/>
      <c r="G428" s="1000"/>
      <c r="H428" s="1000"/>
      <c r="I428" s="1000"/>
      <c r="J428" s="1000"/>
      <c r="K428" s="1000"/>
      <c r="L428" s="1000"/>
    </row>
    <row r="429" spans="1:12" ht="12" customHeight="1" x14ac:dyDescent="0.2">
      <c r="A429" s="1000" t="str">
        <f>A291</f>
        <v>f/  Preliminary.</v>
      </c>
      <c r="B429" s="1000"/>
      <c r="C429" s="1000"/>
      <c r="D429" s="1000"/>
      <c r="E429" s="1000"/>
      <c r="F429" s="1000"/>
      <c r="G429" s="1000"/>
      <c r="H429" s="1000"/>
      <c r="I429" s="1000"/>
      <c r="J429" s="1000"/>
      <c r="K429" s="1000"/>
      <c r="L429" s="1000"/>
    </row>
    <row r="430" spans="1:12" ht="23.25" customHeight="1" x14ac:dyDescent="0.2">
      <c r="A430" s="996" t="str">
        <f>A292</f>
        <v>g/  Includes the following stock groups: miscellaneous Area 10 - Seattle, Lake Washington, Green-Duwamish, miscellaneous Area 10E - Port Orchard, Puyallup, miscellaneous Area 13 - south Puget Sound, Chambers Creek, Nisqually, miscellaneous Area 13A - Minter Creek, Deschutes, miscellaneous Area 13B streams.</v>
      </c>
      <c r="B430" s="996"/>
      <c r="C430" s="996"/>
      <c r="D430" s="996"/>
      <c r="E430" s="996"/>
      <c r="F430" s="996"/>
      <c r="G430" s="996"/>
      <c r="H430" s="996"/>
      <c r="I430" s="996"/>
      <c r="J430" s="996"/>
      <c r="K430" s="996"/>
      <c r="L430" s="996"/>
    </row>
  </sheetData>
  <customSheetViews>
    <customSheetView guid="{951E20F6-66AF-4739-924D-9C0B166AA065}"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
      <headerFooter alignWithMargins="0"/>
    </customSheetView>
    <customSheetView guid="{56968ECB-F4FE-477A-8A39-9E820F23F3B6}" showPageBreaks="1" showGridLines="0" printArea="1">
      <pane ySplit="3" topLeftCell="A317" activePane="bottomLeft" state="frozen"/>
      <selection pane="bottomLeft" activeCell="M306" sqref="A306:XFD306"/>
      <rowBreaks count="4" manualBreakCount="4">
        <brk id="58" max="65535" man="1"/>
        <brk id="94" max="65535" man="1"/>
        <brk id="268" max="11" man="1"/>
        <brk id="304" max="11" man="1"/>
      </rowBreaks>
      <pageMargins left="1" right="1" top="1" bottom="1" header="0.5" footer="0.5"/>
      <pageSetup fitToHeight="3" orientation="landscape" r:id="rId2"/>
      <headerFooter alignWithMargins="0"/>
    </customSheetView>
    <customSheetView guid="{8B1E0859-77EF-4DDB-A81F-104DBA348B31}" showPageBreaks="1" showGridLines="0" printArea="1">
      <pane ySplit="3" topLeftCell="A336" activePane="bottomLeft" state="frozen"/>
      <selection pane="bottomLeft" activeCell="M356" sqref="A356:XFD356"/>
      <rowBreaks count="4" manualBreakCount="4">
        <brk id="58" max="65535" man="1"/>
        <brk id="94" max="65535" man="1"/>
        <brk id="269" max="11" man="1"/>
        <brk id="312" max="11" man="1"/>
      </rowBreaks>
      <pageMargins left="1" right="1" top="1" bottom="1" header="0.5" footer="0.5"/>
      <pageSetup fitToHeight="3" orientation="landscape" r:id="rId3"/>
      <headerFooter alignWithMargins="0"/>
    </customSheetView>
    <customSheetView guid="{5AF37BD3-DE11-4EB0-B468-40F0C613EAAC}" showPageBreaks="1" showGridLines="0" showRuler="0">
      <pane ySplit="3" topLeftCell="A4" activePane="bottomLeft" state="frozen"/>
      <selection pane="bottomLeft" activeCell="A4" sqref="A4:L4"/>
      <rowBreaks count="5" manualBreakCount="5">
        <brk id="40" max="16383" man="1"/>
        <brk id="58" max="65535" man="1"/>
        <brk id="94" max="65535" man="1"/>
        <brk id="245" max="11" man="1"/>
        <brk id="282" max="11" man="1"/>
      </rowBreaks>
      <pageMargins left="1" right="1" top="1" bottom="1" header="0.5" footer="0.5"/>
      <pageSetup fitToHeight="3" orientation="landscape" r:id="rId4"/>
      <headerFooter alignWithMargins="0"/>
    </customSheetView>
    <customSheetView guid="{4E64E44E-C413-40AC-A3E9-46A65E2E50C1}" showPageBreaks="1" showGridLines="0" printArea="1" showRuler="0">
      <pane ySplit="3" topLeftCell="A4" activePane="bottomLeft" state="frozen"/>
      <selection pane="bottomLeft" activeCell="A4" sqref="A4:L4"/>
      <rowBreaks count="4" manualBreakCount="4">
        <brk id="58" max="65535" man="1"/>
        <brk id="94" max="65535" man="1"/>
        <brk id="245" max="11" man="1"/>
        <brk id="282" max="11" man="1"/>
      </rowBreaks>
      <pageMargins left="1" right="1" top="1" bottom="1" header="0.5" footer="0.5"/>
      <pageSetup fitToHeight="3" orientation="landscape" r:id="rId5"/>
      <headerFooter alignWithMargins="0"/>
    </customSheetView>
    <customSheetView guid="{CBDD6A68-2B40-41C7-BE8F-235A878832D4}" showGridLines="0" showRuler="0">
      <pane ySplit="3" topLeftCell="A317" activePane="bottomLeft" state="frozen"/>
      <selection pane="bottomLeft" activeCell="A324" sqref="A324:IV324"/>
      <rowBreaks count="4" manualBreakCount="4">
        <brk id="58" max="65535" man="1"/>
        <brk id="94" max="65535" man="1"/>
        <brk id="245" max="11" man="1"/>
        <brk id="288" max="11" man="1"/>
      </rowBreaks>
      <pageMargins left="1" right="1" top="1" bottom="1" header="0.5" footer="0.5"/>
      <pageSetup fitToHeight="3" orientation="landscape" r:id="rId6"/>
      <headerFooter alignWithMargins="0"/>
    </customSheetView>
    <customSheetView guid="{1BB9C890-5E21-46C2-BAFE-D361E72979A8}" showPageBreaks="1" showGridLines="0" printArea="1" showRuler="0">
      <pane ySplit="3" topLeftCell="A317" activePane="bottomLeft" state="frozen"/>
      <selection pane="bottomLeft" activeCell="A324" sqref="A324:IV324"/>
      <rowBreaks count="6" manualBreakCount="6">
        <brk id="58" max="65535" man="1"/>
        <brk id="94" max="65535" man="1"/>
        <brk id="242" max="11" man="1"/>
        <brk id="245" max="11" man="1"/>
        <brk id="285" max="11" man="1"/>
        <brk id="288" max="11" man="1"/>
      </rowBreaks>
      <pageMargins left="1" right="1" top="1" bottom="1" header="0.5" footer="0.5"/>
      <pageSetup fitToHeight="3" orientation="landscape" r:id="rId7"/>
      <headerFooter alignWithMargins="0"/>
    </customSheetView>
    <customSheetView guid="{622B48C2-7B56-4B1F-A7B4-4660CCA8C989}" showPageBreaks="1" showGridLines="0" printArea="1" showRuler="0">
      <pane ySplit="3" topLeftCell="A282" activePane="bottomLeft" state="frozen"/>
      <selection pane="bottomLeft" activeCell="A31" sqref="A31:IV31"/>
      <rowBreaks count="3" manualBreakCount="3">
        <brk id="94" max="65535" man="1"/>
        <brk id="231" max="11" man="1"/>
        <brk id="265" max="11" man="1"/>
      </rowBreaks>
      <pageMargins left="1" right="1" top="1" bottom="1" header="0.5" footer="0.5"/>
      <pageSetup fitToHeight="3" orientation="landscape" r:id="rId8"/>
      <headerFooter alignWithMargins="0"/>
    </customSheetView>
    <customSheetView guid="{BBF7E6D9-D6DC-4A8E-B6D8-078D86A9ABA9}"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9"/>
      <headerFooter alignWithMargins="0"/>
    </customSheetView>
    <customSheetView guid="{CD5E8C7E-750A-46DA-942B-F5133C1E4099}"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0"/>
      <headerFooter alignWithMargins="0"/>
    </customSheetView>
    <customSheetView guid="{5AE94949-FC73-44C2-96F8-94154186EF22}" showPageBreaks="1" showGridLines="0" showRuler="0">
      <pane ySplit="3" topLeftCell="A189" activePane="bottomLeft" state="frozen"/>
      <selection pane="bottomLeft" activeCell="L324" sqref="A209:L324"/>
      <rowBreaks count="8" manualBreakCount="8">
        <brk id="42" max="16383" man="1"/>
        <brk id="58" max="65535" man="1"/>
        <brk id="94" max="65535" man="1"/>
        <brk id="136" max="16383" man="1"/>
        <brk id="178" max="16383" man="1"/>
        <brk id="220" max="16383" man="1"/>
        <brk id="245" max="11" man="1"/>
        <brk id="282" max="11" man="1"/>
      </rowBreaks>
      <pageMargins left="1" right="1" top="1" bottom="1" header="0.5" footer="0.5"/>
      <pageSetup scale="95" fitToHeight="3" orientation="landscape" r:id="rId11"/>
      <headerFooter alignWithMargins="0"/>
    </customSheetView>
    <customSheetView guid="{803B97A9-0AF5-4FA4-9F0C-810C2BEAFCD3}"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2"/>
      <headerFooter alignWithMargins="0"/>
    </customSheetView>
    <customSheetView guid="{EF5D9E67-CDBC-4DA7-AF4B-457CDBE1825C}" showGridLines="0" printArea="1" hiddenRows="1">
      <pane ySplit="3" topLeftCell="A4" activePane="bottomLeft" state="frozen"/>
      <selection pane="bottomLeft" activeCell="A4" sqref="A4:L4"/>
      <rowBreaks count="2" manualBreakCount="2">
        <brk id="299" max="16383" man="1"/>
        <brk id="336" max="16383" man="1"/>
      </rowBreaks>
      <pageMargins left="1" right="1" top="1" bottom="1" header="0.5" footer="0.5"/>
      <pageSetup fitToHeight="3" orientation="landscape" r:id="rId13"/>
      <headerFooter alignWithMargins="0"/>
    </customSheetView>
  </customSheetViews>
  <mergeCells count="48">
    <mergeCell ref="A429:L429"/>
    <mergeCell ref="A423:L423"/>
    <mergeCell ref="A361:L361"/>
    <mergeCell ref="A380:L380"/>
    <mergeCell ref="A342:L342"/>
    <mergeCell ref="A424:L424"/>
    <mergeCell ref="A420:L420"/>
    <mergeCell ref="F381:H381"/>
    <mergeCell ref="J381:L381"/>
    <mergeCell ref="A383:L383"/>
    <mergeCell ref="A381:A382"/>
    <mergeCell ref="B381:D381"/>
    <mergeCell ref="A402:L402"/>
    <mergeCell ref="A422:L422"/>
    <mergeCell ref="A428:L428"/>
    <mergeCell ref="A425:L426"/>
    <mergeCell ref="F299:H299"/>
    <mergeCell ref="J299:L299"/>
    <mergeCell ref="A427:L427"/>
    <mergeCell ref="J340:L340"/>
    <mergeCell ref="F340:H340"/>
    <mergeCell ref="A340:A341"/>
    <mergeCell ref="A1:L1"/>
    <mergeCell ref="A2:A3"/>
    <mergeCell ref="B2:D2"/>
    <mergeCell ref="F2:H2"/>
    <mergeCell ref="J2:L2"/>
    <mergeCell ref="A4:L4"/>
    <mergeCell ref="A290:L290"/>
    <mergeCell ref="A285:L285"/>
    <mergeCell ref="A286:L286"/>
    <mergeCell ref="A287:L288"/>
    <mergeCell ref="A430:L430"/>
    <mergeCell ref="A298:L298"/>
    <mergeCell ref="A51:L51"/>
    <mergeCell ref="A98:L98"/>
    <mergeCell ref="A145:L145"/>
    <mergeCell ref="A192:L192"/>
    <mergeCell ref="A239:L239"/>
    <mergeCell ref="A291:L291"/>
    <mergeCell ref="A289:L289"/>
    <mergeCell ref="A292:L292"/>
    <mergeCell ref="B340:D340"/>
    <mergeCell ref="A301:L301"/>
    <mergeCell ref="A320:L320"/>
    <mergeCell ref="A299:A300"/>
    <mergeCell ref="B299:D299"/>
    <mergeCell ref="A339:L339"/>
  </mergeCells>
  <phoneticPr fontId="0" type="noConversion"/>
  <pageMargins left="1" right="1" top="0.75" bottom="1" header="0.5" footer="0.5"/>
  <pageSetup fitToHeight="0" orientation="landscape" r:id="rId14"/>
  <headerFooter alignWithMargins="0"/>
  <rowBreaks count="3" manualBreakCount="3">
    <brk id="338" max="11" man="1"/>
    <brk id="379" max="16383" man="1"/>
    <brk id="421"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N515"/>
  <sheetViews>
    <sheetView showGridLines="0" zoomScale="115" zoomScaleNormal="115" zoomScaleSheetLayoutView="115" workbookViewId="0">
      <selection activeCell="R381" sqref="R381"/>
    </sheetView>
  </sheetViews>
  <sheetFormatPr defaultColWidth="9.109375" defaultRowHeight="12" customHeight="1" x14ac:dyDescent="0.2"/>
  <cols>
    <col min="1" max="1" width="8.6640625" style="63" customWidth="1"/>
    <col min="2" max="4" width="11.5546875" style="41" customWidth="1"/>
    <col min="5" max="5" width="3.6640625" style="41" customWidth="1"/>
    <col min="6" max="8" width="11.5546875" style="41" customWidth="1"/>
    <col min="9" max="9" width="2.44140625" style="41" customWidth="1"/>
    <col min="10" max="11" width="11.5546875" style="41" customWidth="1"/>
    <col min="12" max="12" width="14.6640625" style="41" customWidth="1"/>
    <col min="13" max="13" width="3.88671875" style="123" customWidth="1"/>
    <col min="14" max="16384" width="9.109375" style="123"/>
  </cols>
  <sheetData>
    <row r="1" spans="1:12" ht="21.75" customHeight="1" x14ac:dyDescent="0.2">
      <c r="A1" s="1010" t="s">
        <v>402</v>
      </c>
      <c r="B1" s="1010"/>
      <c r="C1" s="1010"/>
      <c r="D1" s="1010"/>
      <c r="E1" s="1010"/>
      <c r="F1" s="1010"/>
      <c r="G1" s="1010"/>
      <c r="H1" s="1010"/>
      <c r="I1" s="1010"/>
      <c r="J1" s="1010"/>
      <c r="K1" s="1010"/>
      <c r="L1" s="1010"/>
    </row>
    <row r="2" spans="1:12" ht="12" customHeight="1" x14ac:dyDescent="0.2">
      <c r="A2" s="1028" t="s">
        <v>171</v>
      </c>
      <c r="B2" s="1035" t="s">
        <v>92</v>
      </c>
      <c r="C2" s="1035"/>
      <c r="D2" s="1035"/>
      <c r="E2" s="396"/>
      <c r="F2" s="1035" t="s">
        <v>205</v>
      </c>
      <c r="G2" s="1035"/>
      <c r="H2" s="1035"/>
      <c r="I2" s="396"/>
      <c r="J2" s="1035" t="s">
        <v>90</v>
      </c>
      <c r="K2" s="1035"/>
      <c r="L2" s="1035"/>
    </row>
    <row r="3" spans="1:12" ht="12" customHeight="1" x14ac:dyDescent="0.2">
      <c r="A3" s="1029"/>
      <c r="B3" s="2" t="s">
        <v>149</v>
      </c>
      <c r="C3" s="2" t="s">
        <v>215</v>
      </c>
      <c r="D3" s="2" t="s">
        <v>209</v>
      </c>
      <c r="E3" s="2"/>
      <c r="F3" s="2" t="s">
        <v>149</v>
      </c>
      <c r="G3" s="2" t="s">
        <v>215</v>
      </c>
      <c r="H3" s="2" t="s">
        <v>209</v>
      </c>
      <c r="I3" s="2"/>
      <c r="J3" s="2" t="s">
        <v>149</v>
      </c>
      <c r="K3" s="2" t="s">
        <v>215</v>
      </c>
      <c r="L3" s="2" t="s">
        <v>209</v>
      </c>
    </row>
    <row r="4" spans="1:12" ht="12" customHeight="1" x14ac:dyDescent="0.2">
      <c r="A4" s="1128" t="s">
        <v>142</v>
      </c>
      <c r="B4" s="1128"/>
      <c r="C4" s="1128"/>
      <c r="D4" s="1128"/>
      <c r="E4" s="1128"/>
      <c r="F4" s="1128"/>
      <c r="G4" s="1128"/>
      <c r="H4" s="1128"/>
      <c r="I4" s="1128"/>
      <c r="J4" s="1128"/>
      <c r="K4" s="1128"/>
      <c r="L4" s="1128"/>
    </row>
    <row r="5" spans="1:12" ht="12" customHeight="1" x14ac:dyDescent="0.2">
      <c r="A5" s="53">
        <v>1981</v>
      </c>
      <c r="B5" s="67">
        <v>12961</v>
      </c>
      <c r="C5" s="67">
        <v>463</v>
      </c>
      <c r="D5" s="67">
        <v>13424</v>
      </c>
      <c r="E5" s="102"/>
      <c r="F5" s="67">
        <v>15900</v>
      </c>
      <c r="G5" s="67">
        <v>3300</v>
      </c>
      <c r="H5" s="67">
        <v>19200</v>
      </c>
      <c r="I5" s="102"/>
      <c r="J5" s="330">
        <v>28861</v>
      </c>
      <c r="K5" s="330">
        <v>3763</v>
      </c>
      <c r="L5" s="330">
        <v>32624</v>
      </c>
    </row>
    <row r="6" spans="1:12" ht="12" customHeight="1" x14ac:dyDescent="0.2">
      <c r="A6" s="53">
        <v>1982</v>
      </c>
      <c r="B6" s="67">
        <v>42991</v>
      </c>
      <c r="C6" s="67">
        <v>1962</v>
      </c>
      <c r="D6" s="67">
        <v>44953</v>
      </c>
      <c r="E6" s="102"/>
      <c r="F6" s="61">
        <v>11700</v>
      </c>
      <c r="G6" s="67">
        <v>9900</v>
      </c>
      <c r="H6" s="67">
        <v>21600</v>
      </c>
      <c r="I6" s="102"/>
      <c r="J6" s="330">
        <v>54691</v>
      </c>
      <c r="K6" s="330">
        <v>11862</v>
      </c>
      <c r="L6" s="330">
        <v>66553</v>
      </c>
    </row>
    <row r="7" spans="1:12" ht="12" customHeight="1" x14ac:dyDescent="0.2">
      <c r="A7" s="53">
        <v>1983</v>
      </c>
      <c r="B7" s="67">
        <v>23117</v>
      </c>
      <c r="C7" s="67">
        <v>2</v>
      </c>
      <c r="D7" s="67">
        <v>23119</v>
      </c>
      <c r="E7" s="102"/>
      <c r="F7" s="67">
        <v>7600</v>
      </c>
      <c r="G7" s="67">
        <v>3500</v>
      </c>
      <c r="H7" s="67">
        <v>11100</v>
      </c>
      <c r="I7" s="102"/>
      <c r="J7" s="330">
        <v>30717</v>
      </c>
      <c r="K7" s="330">
        <v>3502</v>
      </c>
      <c r="L7" s="330">
        <v>34219</v>
      </c>
    </row>
    <row r="8" spans="1:12" ht="12" customHeight="1" x14ac:dyDescent="0.2">
      <c r="A8" s="53">
        <v>1984</v>
      </c>
      <c r="B8" s="67">
        <v>6459</v>
      </c>
      <c r="C8" s="67">
        <v>150</v>
      </c>
      <c r="D8" s="67">
        <v>6609</v>
      </c>
      <c r="E8" s="102"/>
      <c r="F8" s="67">
        <v>4700</v>
      </c>
      <c r="G8" s="67">
        <v>4200</v>
      </c>
      <c r="H8" s="67">
        <v>8900</v>
      </c>
      <c r="I8" s="102"/>
      <c r="J8" s="330">
        <v>11159</v>
      </c>
      <c r="K8" s="330">
        <v>4350</v>
      </c>
      <c r="L8" s="330">
        <v>15509</v>
      </c>
    </row>
    <row r="9" spans="1:12" ht="12" customHeight="1" x14ac:dyDescent="0.2">
      <c r="A9" s="53">
        <v>1985</v>
      </c>
      <c r="B9" s="67">
        <v>11282</v>
      </c>
      <c r="C9" s="67">
        <v>57</v>
      </c>
      <c r="D9" s="67">
        <v>11339</v>
      </c>
      <c r="E9" s="102"/>
      <c r="F9" s="67">
        <v>7300</v>
      </c>
      <c r="G9" s="67">
        <v>2400</v>
      </c>
      <c r="H9" s="67">
        <v>9700</v>
      </c>
      <c r="I9" s="102"/>
      <c r="J9" s="330">
        <v>18582</v>
      </c>
      <c r="K9" s="330">
        <v>2457</v>
      </c>
      <c r="L9" s="330">
        <v>21039</v>
      </c>
    </row>
    <row r="10" spans="1:12" ht="12" customHeight="1" x14ac:dyDescent="0.2">
      <c r="A10" s="53">
        <v>1986</v>
      </c>
      <c r="B10" s="67">
        <v>9380</v>
      </c>
      <c r="C10" s="67">
        <v>183</v>
      </c>
      <c r="D10" s="67">
        <v>9563</v>
      </c>
      <c r="E10" s="102"/>
      <c r="F10" s="67">
        <v>5036</v>
      </c>
      <c r="G10" s="67">
        <v>9700</v>
      </c>
      <c r="H10" s="67">
        <v>14736</v>
      </c>
      <c r="I10" s="102"/>
      <c r="J10" s="330">
        <v>14416</v>
      </c>
      <c r="K10" s="330">
        <v>9883</v>
      </c>
      <c r="L10" s="330">
        <v>24299</v>
      </c>
    </row>
    <row r="11" spans="1:12" ht="12" customHeight="1" x14ac:dyDescent="0.2">
      <c r="A11" s="53">
        <v>1987</v>
      </c>
      <c r="B11" s="67">
        <v>14833</v>
      </c>
      <c r="C11" s="67">
        <v>60</v>
      </c>
      <c r="D11" s="67">
        <v>14893</v>
      </c>
      <c r="E11" s="102"/>
      <c r="F11" s="67">
        <v>3711</v>
      </c>
      <c r="G11" s="67">
        <v>4800</v>
      </c>
      <c r="H11" s="67">
        <v>8511</v>
      </c>
      <c r="I11" s="102"/>
      <c r="J11" s="330">
        <v>18544</v>
      </c>
      <c r="K11" s="330">
        <v>4860</v>
      </c>
      <c r="L11" s="330">
        <v>23404</v>
      </c>
    </row>
    <row r="12" spans="1:12" ht="12" customHeight="1" x14ac:dyDescent="0.2">
      <c r="A12" s="53">
        <v>1988</v>
      </c>
      <c r="B12" s="67">
        <v>5682</v>
      </c>
      <c r="C12" s="67">
        <v>32</v>
      </c>
      <c r="D12" s="67">
        <v>5714</v>
      </c>
      <c r="E12" s="102"/>
      <c r="F12" s="67">
        <v>2264</v>
      </c>
      <c r="G12" s="67">
        <v>4300</v>
      </c>
      <c r="H12" s="67">
        <v>6564</v>
      </c>
      <c r="I12" s="102"/>
      <c r="J12" s="330">
        <v>7946</v>
      </c>
      <c r="K12" s="330">
        <v>4332</v>
      </c>
      <c r="L12" s="330">
        <v>12278</v>
      </c>
    </row>
    <row r="13" spans="1:12" ht="12" customHeight="1" x14ac:dyDescent="0.2">
      <c r="A13" s="53">
        <v>1989</v>
      </c>
      <c r="B13" s="67">
        <v>9273</v>
      </c>
      <c r="C13" s="67">
        <v>22</v>
      </c>
      <c r="D13" s="67">
        <v>9295</v>
      </c>
      <c r="E13" s="102"/>
      <c r="F13" s="67">
        <v>1724</v>
      </c>
      <c r="G13" s="67">
        <v>7200</v>
      </c>
      <c r="H13" s="67">
        <v>8924</v>
      </c>
      <c r="I13" s="102"/>
      <c r="J13" s="330">
        <v>10997</v>
      </c>
      <c r="K13" s="330">
        <v>7222</v>
      </c>
      <c r="L13" s="330">
        <v>18219</v>
      </c>
    </row>
    <row r="14" spans="1:12" ht="12" customHeight="1" x14ac:dyDescent="0.2">
      <c r="A14" s="53">
        <v>1990</v>
      </c>
      <c r="B14" s="67">
        <v>5894</v>
      </c>
      <c r="C14" s="67">
        <v>330</v>
      </c>
      <c r="D14" s="67">
        <v>6224</v>
      </c>
      <c r="E14" s="102"/>
      <c r="F14" s="67">
        <v>2330</v>
      </c>
      <c r="G14" s="67">
        <v>3700</v>
      </c>
      <c r="H14" s="67">
        <v>6030</v>
      </c>
      <c r="I14" s="102"/>
      <c r="J14" s="330">
        <v>8224</v>
      </c>
      <c r="K14" s="330">
        <v>4030</v>
      </c>
      <c r="L14" s="330">
        <v>12254</v>
      </c>
    </row>
    <row r="15" spans="1:12" ht="12" customHeight="1" x14ac:dyDescent="0.2">
      <c r="A15" s="90">
        <v>1991</v>
      </c>
      <c r="B15" s="67">
        <v>3498</v>
      </c>
      <c r="C15" s="67">
        <v>52</v>
      </c>
      <c r="D15" s="67">
        <v>3550</v>
      </c>
      <c r="E15" s="102"/>
      <c r="F15" s="67">
        <v>3146</v>
      </c>
      <c r="G15" s="67">
        <v>3700</v>
      </c>
      <c r="H15" s="67">
        <v>6846</v>
      </c>
      <c r="I15" s="102"/>
      <c r="J15" s="330">
        <v>6644</v>
      </c>
      <c r="K15" s="330">
        <v>3752</v>
      </c>
      <c r="L15" s="330">
        <v>10396</v>
      </c>
    </row>
    <row r="16" spans="1:12" ht="12" customHeight="1" x14ac:dyDescent="0.2">
      <c r="A16" s="90">
        <v>1992</v>
      </c>
      <c r="B16" s="67">
        <v>3022</v>
      </c>
      <c r="C16" s="67">
        <v>26</v>
      </c>
      <c r="D16" s="67">
        <v>3048</v>
      </c>
      <c r="E16" s="102"/>
      <c r="F16" s="67">
        <v>3423</v>
      </c>
      <c r="G16" s="67">
        <v>6100</v>
      </c>
      <c r="H16" s="67">
        <v>9523</v>
      </c>
      <c r="I16" s="102"/>
      <c r="J16" s="330">
        <v>6445</v>
      </c>
      <c r="K16" s="330">
        <v>6126</v>
      </c>
      <c r="L16" s="330">
        <v>12571</v>
      </c>
    </row>
    <row r="17" spans="1:12" ht="12" customHeight="1" x14ac:dyDescent="0.2">
      <c r="A17" s="90">
        <v>1993</v>
      </c>
      <c r="B17" s="67">
        <v>421</v>
      </c>
      <c r="C17" s="67">
        <v>29</v>
      </c>
      <c r="D17" s="67">
        <v>450</v>
      </c>
      <c r="E17" s="102"/>
      <c r="F17" s="67">
        <v>4071</v>
      </c>
      <c r="G17" s="67">
        <v>3300</v>
      </c>
      <c r="H17" s="67">
        <v>7371</v>
      </c>
      <c r="I17" s="102"/>
      <c r="J17" s="330">
        <v>4492</v>
      </c>
      <c r="K17" s="330">
        <v>3329</v>
      </c>
      <c r="L17" s="330">
        <v>7821</v>
      </c>
    </row>
    <row r="18" spans="1:12" ht="12" customHeight="1" x14ac:dyDescent="0.2">
      <c r="A18" s="90">
        <v>1994</v>
      </c>
      <c r="B18" s="67">
        <v>2107</v>
      </c>
      <c r="C18" s="67">
        <v>3</v>
      </c>
      <c r="D18" s="127">
        <v>2110</v>
      </c>
      <c r="E18" s="102"/>
      <c r="F18" s="127">
        <v>2117</v>
      </c>
      <c r="G18" s="127">
        <v>2500</v>
      </c>
      <c r="H18" s="125">
        <v>4617</v>
      </c>
      <c r="I18" s="102"/>
      <c r="J18" s="330">
        <v>4224</v>
      </c>
      <c r="K18" s="330">
        <v>2503</v>
      </c>
      <c r="L18" s="330">
        <v>6727</v>
      </c>
    </row>
    <row r="19" spans="1:12" ht="12" customHeight="1" x14ac:dyDescent="0.2">
      <c r="A19" s="90">
        <v>1995</v>
      </c>
      <c r="B19" s="67">
        <v>4125</v>
      </c>
      <c r="C19" s="67">
        <v>7</v>
      </c>
      <c r="D19" s="127">
        <v>4132</v>
      </c>
      <c r="E19" s="102"/>
      <c r="F19" s="127">
        <v>8393</v>
      </c>
      <c r="G19" s="127">
        <v>6379</v>
      </c>
      <c r="H19" s="125">
        <v>14772</v>
      </c>
      <c r="I19" s="102"/>
      <c r="J19" s="330">
        <v>12518</v>
      </c>
      <c r="K19" s="330">
        <v>6386</v>
      </c>
      <c r="L19" s="330">
        <v>18904</v>
      </c>
    </row>
    <row r="20" spans="1:12" ht="12" customHeight="1" x14ac:dyDescent="0.2">
      <c r="A20" s="90">
        <v>1996</v>
      </c>
      <c r="B20" s="67">
        <v>4900</v>
      </c>
      <c r="C20" s="67">
        <v>7</v>
      </c>
      <c r="D20" s="127">
        <v>4907</v>
      </c>
      <c r="E20" s="47"/>
      <c r="F20" s="127">
        <v>7053</v>
      </c>
      <c r="G20" s="127">
        <v>2950</v>
      </c>
      <c r="H20" s="125">
        <v>10003</v>
      </c>
      <c r="I20" s="47"/>
      <c r="J20" s="330">
        <v>11953</v>
      </c>
      <c r="K20" s="330">
        <v>2957</v>
      </c>
      <c r="L20" s="125">
        <v>14910</v>
      </c>
    </row>
    <row r="21" spans="1:12" ht="12" customHeight="1" x14ac:dyDescent="0.2">
      <c r="A21" s="90">
        <v>1997</v>
      </c>
      <c r="B21" s="125">
        <v>226</v>
      </c>
      <c r="C21" s="125">
        <v>65</v>
      </c>
      <c r="D21" s="125">
        <v>291</v>
      </c>
      <c r="E21" s="125"/>
      <c r="F21" s="125">
        <v>13166</v>
      </c>
      <c r="G21" s="125">
        <v>13065</v>
      </c>
      <c r="H21" s="125">
        <v>26231</v>
      </c>
      <c r="I21" s="125"/>
      <c r="J21" s="330">
        <v>13865</v>
      </c>
      <c r="K21" s="330">
        <v>13257</v>
      </c>
      <c r="L21" s="125">
        <v>27122</v>
      </c>
    </row>
    <row r="22" spans="1:12" ht="12" customHeight="1" x14ac:dyDescent="0.2">
      <c r="A22" s="90">
        <v>1998</v>
      </c>
      <c r="B22" s="125">
        <v>5011</v>
      </c>
      <c r="C22" s="125">
        <v>1225</v>
      </c>
      <c r="D22" s="125">
        <v>6236</v>
      </c>
      <c r="E22" s="125"/>
      <c r="F22" s="125">
        <v>5166</v>
      </c>
      <c r="G22" s="125">
        <v>18113</v>
      </c>
      <c r="H22" s="125">
        <v>23279</v>
      </c>
      <c r="I22" s="125"/>
      <c r="J22" s="330">
        <v>11261</v>
      </c>
      <c r="K22" s="330">
        <v>19568</v>
      </c>
      <c r="L22" s="125">
        <v>30829</v>
      </c>
    </row>
    <row r="23" spans="1:12" ht="12" customHeight="1" x14ac:dyDescent="0.2">
      <c r="A23" s="90">
        <v>1999</v>
      </c>
      <c r="B23" s="125">
        <v>3441</v>
      </c>
      <c r="C23" s="125">
        <v>702</v>
      </c>
      <c r="D23" s="125">
        <v>4143</v>
      </c>
      <c r="E23" s="125"/>
      <c r="F23" s="125">
        <v>6253</v>
      </c>
      <c r="G23" s="125">
        <v>8484</v>
      </c>
      <c r="H23" s="125">
        <v>14737</v>
      </c>
      <c r="I23" s="125"/>
      <c r="J23" s="330">
        <v>10889</v>
      </c>
      <c r="K23" s="330">
        <v>9466</v>
      </c>
      <c r="L23" s="125">
        <v>20355</v>
      </c>
    </row>
    <row r="24" spans="1:12" ht="12" customHeight="1" x14ac:dyDescent="0.2">
      <c r="A24" s="90">
        <v>2000</v>
      </c>
      <c r="B24" s="125">
        <v>7730</v>
      </c>
      <c r="C24" s="125">
        <v>1984</v>
      </c>
      <c r="D24" s="125">
        <v>9714</v>
      </c>
      <c r="E24" s="125"/>
      <c r="F24" s="125">
        <v>19233</v>
      </c>
      <c r="G24" s="125">
        <v>22654</v>
      </c>
      <c r="H24" s="125">
        <v>41887</v>
      </c>
      <c r="I24" s="125"/>
      <c r="J24" s="330">
        <v>29021</v>
      </c>
      <c r="K24" s="330">
        <v>25185</v>
      </c>
      <c r="L24" s="125">
        <v>54206</v>
      </c>
    </row>
    <row r="25" spans="1:12" ht="12" customHeight="1" x14ac:dyDescent="0.2">
      <c r="A25" s="90">
        <v>2001</v>
      </c>
      <c r="B25" s="125">
        <v>10694</v>
      </c>
      <c r="C25" s="125">
        <v>2727</v>
      </c>
      <c r="D25" s="125">
        <v>13421</v>
      </c>
      <c r="E25" s="125"/>
      <c r="F25" s="125">
        <v>24768</v>
      </c>
      <c r="G25" s="125">
        <v>35274</v>
      </c>
      <c r="H25" s="125">
        <v>60042</v>
      </c>
      <c r="I25" s="125"/>
      <c r="J25" s="330">
        <v>41381</v>
      </c>
      <c r="K25" s="330">
        <v>39552</v>
      </c>
      <c r="L25" s="125">
        <v>80933</v>
      </c>
    </row>
    <row r="26" spans="1:12" ht="12" customHeight="1" x14ac:dyDescent="0.2">
      <c r="A26" s="90">
        <v>2002</v>
      </c>
      <c r="B26" s="125">
        <v>7680</v>
      </c>
      <c r="C26" s="125">
        <v>1882</v>
      </c>
      <c r="D26" s="125">
        <v>9562</v>
      </c>
      <c r="E26" s="125"/>
      <c r="F26" s="125">
        <v>10398</v>
      </c>
      <c r="G26" s="125">
        <v>22375</v>
      </c>
      <c r="H26" s="125">
        <v>32773</v>
      </c>
      <c r="I26" s="125"/>
      <c r="J26" s="330">
        <v>19894</v>
      </c>
      <c r="K26" s="330">
        <v>24663</v>
      </c>
      <c r="L26" s="125">
        <v>44557</v>
      </c>
    </row>
    <row r="27" spans="1:12" ht="12" customHeight="1" x14ac:dyDescent="0.2">
      <c r="A27" s="90">
        <v>2003</v>
      </c>
      <c r="B27" s="125">
        <v>3652</v>
      </c>
      <c r="C27" s="125">
        <v>361</v>
      </c>
      <c r="D27" s="125">
        <v>4013</v>
      </c>
      <c r="E27" s="125"/>
      <c r="F27" s="125">
        <v>18951</v>
      </c>
      <c r="G27" s="125">
        <v>17042</v>
      </c>
      <c r="H27" s="125">
        <v>35993</v>
      </c>
      <c r="I27" s="125"/>
      <c r="J27" s="330">
        <v>23651</v>
      </c>
      <c r="K27" s="330">
        <v>17403</v>
      </c>
      <c r="L27" s="125">
        <v>41054</v>
      </c>
    </row>
    <row r="28" spans="1:12" ht="12" customHeight="1" x14ac:dyDescent="0.2">
      <c r="A28" s="90">
        <v>2004</v>
      </c>
      <c r="B28" s="125">
        <v>4475</v>
      </c>
      <c r="C28" s="125">
        <v>0</v>
      </c>
      <c r="D28" s="125">
        <v>4475</v>
      </c>
      <c r="E28" s="125"/>
      <c r="F28" s="125">
        <v>6690</v>
      </c>
      <c r="G28" s="125">
        <v>19755</v>
      </c>
      <c r="H28" s="125">
        <v>26445</v>
      </c>
      <c r="I28" s="125"/>
      <c r="J28" s="330">
        <v>12258</v>
      </c>
      <c r="K28" s="330">
        <v>19899</v>
      </c>
      <c r="L28" s="125">
        <v>32157</v>
      </c>
    </row>
    <row r="29" spans="1:12" ht="12" customHeight="1" x14ac:dyDescent="0.2">
      <c r="A29" s="90">
        <v>2005</v>
      </c>
      <c r="B29" s="125">
        <v>4057</v>
      </c>
      <c r="C29" s="125">
        <v>0</v>
      </c>
      <c r="D29" s="125">
        <v>4057</v>
      </c>
      <c r="E29" s="125"/>
      <c r="F29" s="125">
        <v>4899</v>
      </c>
      <c r="G29" s="125">
        <v>10201</v>
      </c>
      <c r="H29" s="125">
        <v>15100</v>
      </c>
      <c r="I29" s="125"/>
      <c r="J29" s="330">
        <v>9903</v>
      </c>
      <c r="K29" s="330">
        <v>10245</v>
      </c>
      <c r="L29" s="125">
        <v>20148</v>
      </c>
    </row>
    <row r="30" spans="1:12" ht="12" customHeight="1" x14ac:dyDescent="0.2">
      <c r="A30" s="90">
        <v>2006</v>
      </c>
      <c r="B30" s="125">
        <v>1055</v>
      </c>
      <c r="C30" s="125">
        <v>10</v>
      </c>
      <c r="D30" s="125">
        <v>1065</v>
      </c>
      <c r="E30" s="125"/>
      <c r="F30" s="125">
        <v>738</v>
      </c>
      <c r="G30" s="125">
        <v>3801</v>
      </c>
      <c r="H30" s="125">
        <v>4536</v>
      </c>
      <c r="I30" s="125"/>
      <c r="J30" s="330">
        <v>2075</v>
      </c>
      <c r="K30" s="330">
        <v>3811</v>
      </c>
      <c r="L30" s="125">
        <v>5886</v>
      </c>
    </row>
    <row r="31" spans="1:12" ht="12" customHeight="1" x14ac:dyDescent="0.2">
      <c r="A31" s="90">
        <v>2007</v>
      </c>
      <c r="B31" s="125">
        <v>3455</v>
      </c>
      <c r="C31" s="125">
        <v>22</v>
      </c>
      <c r="D31" s="125">
        <v>3455</v>
      </c>
      <c r="E31" s="125"/>
      <c r="F31" s="125">
        <v>2516</v>
      </c>
      <c r="G31" s="125">
        <v>7525</v>
      </c>
      <c r="H31" s="125">
        <v>10044</v>
      </c>
      <c r="I31" s="125"/>
      <c r="J31" s="330">
        <v>6657</v>
      </c>
      <c r="K31" s="330">
        <v>7547</v>
      </c>
      <c r="L31" s="125">
        <v>14204</v>
      </c>
    </row>
    <row r="32" spans="1:12" ht="12" customHeight="1" x14ac:dyDescent="0.2">
      <c r="A32" s="90">
        <v>2008</v>
      </c>
      <c r="B32" s="125">
        <v>832</v>
      </c>
      <c r="C32" s="125">
        <v>0</v>
      </c>
      <c r="D32" s="125">
        <v>832</v>
      </c>
      <c r="E32" s="125"/>
      <c r="F32" s="125">
        <v>849</v>
      </c>
      <c r="G32" s="125">
        <v>3999</v>
      </c>
      <c r="H32" s="125">
        <v>4027</v>
      </c>
      <c r="I32" s="125"/>
      <c r="J32" s="330">
        <v>1696</v>
      </c>
      <c r="K32" s="330">
        <v>3999</v>
      </c>
      <c r="L32" s="125">
        <v>5695</v>
      </c>
    </row>
    <row r="33" spans="1:12" ht="12" customHeight="1" x14ac:dyDescent="0.2">
      <c r="A33" s="90">
        <v>2009</v>
      </c>
      <c r="B33" s="125">
        <v>6877</v>
      </c>
      <c r="C33" s="125">
        <v>22</v>
      </c>
      <c r="D33" s="125">
        <v>6877</v>
      </c>
      <c r="E33" s="125"/>
      <c r="F33" s="125">
        <v>12407</v>
      </c>
      <c r="G33" s="125">
        <v>14957</v>
      </c>
      <c r="H33" s="125">
        <v>27364</v>
      </c>
      <c r="I33" s="125"/>
      <c r="J33" s="125">
        <v>20322</v>
      </c>
      <c r="K33" s="125">
        <v>14985</v>
      </c>
      <c r="L33" s="125">
        <v>35307</v>
      </c>
    </row>
    <row r="34" spans="1:12" ht="12" customHeight="1" x14ac:dyDescent="0.2">
      <c r="A34" s="90">
        <v>2010</v>
      </c>
      <c r="B34" s="125">
        <v>2521</v>
      </c>
      <c r="C34" s="125">
        <v>21</v>
      </c>
      <c r="D34" s="125">
        <v>2542</v>
      </c>
      <c r="E34" s="125"/>
      <c r="F34" s="125">
        <v>5204</v>
      </c>
      <c r="G34" s="125">
        <v>18419</v>
      </c>
      <c r="H34" s="125">
        <v>23623</v>
      </c>
      <c r="I34" s="125"/>
      <c r="J34" s="125">
        <v>8009</v>
      </c>
      <c r="K34" s="125">
        <v>18442</v>
      </c>
      <c r="L34" s="125">
        <v>26451</v>
      </c>
    </row>
    <row r="35" spans="1:12" ht="12" customHeight="1" x14ac:dyDescent="0.2">
      <c r="A35" s="90">
        <v>2011</v>
      </c>
      <c r="B35" s="125">
        <v>5607</v>
      </c>
      <c r="C35" s="125">
        <v>1</v>
      </c>
      <c r="D35" s="125">
        <v>5608</v>
      </c>
      <c r="E35" s="125"/>
      <c r="F35" s="125">
        <v>11056</v>
      </c>
      <c r="G35" s="125">
        <v>10731</v>
      </c>
      <c r="H35" s="125">
        <v>21787</v>
      </c>
      <c r="I35" s="125"/>
      <c r="J35" s="125">
        <v>18808</v>
      </c>
      <c r="K35" s="125">
        <v>10732</v>
      </c>
      <c r="L35" s="125">
        <v>29540</v>
      </c>
    </row>
    <row r="36" spans="1:12" ht="12" customHeight="1" x14ac:dyDescent="0.2">
      <c r="A36" s="90">
        <v>2012</v>
      </c>
      <c r="B36" s="125">
        <v>5281</v>
      </c>
      <c r="C36" s="125">
        <v>3</v>
      </c>
      <c r="D36" s="125">
        <v>5284</v>
      </c>
      <c r="E36" s="125"/>
      <c r="F36" s="125">
        <v>7945</v>
      </c>
      <c r="G36" s="125">
        <v>11020</v>
      </c>
      <c r="H36" s="125">
        <v>18965</v>
      </c>
      <c r="I36" s="125"/>
      <c r="J36" s="125">
        <v>14119</v>
      </c>
      <c r="K36" s="125">
        <v>11023</v>
      </c>
      <c r="L36" s="125">
        <v>25142</v>
      </c>
    </row>
    <row r="37" spans="1:12" ht="12" customHeight="1" x14ac:dyDescent="0.2">
      <c r="A37" s="90">
        <v>2013</v>
      </c>
      <c r="B37" s="125">
        <v>2057</v>
      </c>
      <c r="C37" s="125">
        <v>42</v>
      </c>
      <c r="D37" s="125">
        <v>2099</v>
      </c>
      <c r="E37" s="125"/>
      <c r="F37" s="125">
        <v>6765</v>
      </c>
      <c r="G37" s="125">
        <v>8458</v>
      </c>
      <c r="H37" s="125">
        <v>15223</v>
      </c>
      <c r="I37" s="125"/>
      <c r="J37" s="125">
        <v>10260</v>
      </c>
      <c r="K37" s="125">
        <v>8500</v>
      </c>
      <c r="L37" s="125">
        <v>18760</v>
      </c>
    </row>
    <row r="38" spans="1:12" ht="12" customHeight="1" x14ac:dyDescent="0.2">
      <c r="A38" s="90">
        <v>2014</v>
      </c>
      <c r="B38" s="125">
        <v>3195</v>
      </c>
      <c r="C38" s="125">
        <v>28</v>
      </c>
      <c r="D38" s="125">
        <v>3223</v>
      </c>
      <c r="E38" s="125"/>
      <c r="F38" s="125">
        <v>3686</v>
      </c>
      <c r="G38" s="125">
        <v>11488</v>
      </c>
      <c r="H38" s="125">
        <v>15174</v>
      </c>
      <c r="I38" s="125"/>
      <c r="J38" s="125">
        <v>7345</v>
      </c>
      <c r="K38" s="125">
        <v>11516</v>
      </c>
      <c r="L38" s="125">
        <v>18861</v>
      </c>
    </row>
    <row r="39" spans="1:12" ht="12" customHeight="1" x14ac:dyDescent="0.2">
      <c r="A39" s="90">
        <v>2015</v>
      </c>
      <c r="B39" s="125">
        <v>298</v>
      </c>
      <c r="C39" s="125">
        <v>34</v>
      </c>
      <c r="D39" s="125">
        <v>332</v>
      </c>
      <c r="E39" s="125"/>
      <c r="F39" s="125">
        <v>1018</v>
      </c>
      <c r="G39" s="125">
        <v>3859</v>
      </c>
      <c r="H39" s="125">
        <v>4877</v>
      </c>
      <c r="I39" s="125"/>
      <c r="J39" s="125">
        <v>1619</v>
      </c>
      <c r="K39" s="125">
        <v>3893</v>
      </c>
      <c r="L39" s="125">
        <v>5512</v>
      </c>
    </row>
    <row r="40" spans="1:12" ht="12" customHeight="1" x14ac:dyDescent="0.2">
      <c r="A40" s="90">
        <v>2016</v>
      </c>
      <c r="B40" s="125">
        <v>3931</v>
      </c>
      <c r="C40" s="125">
        <v>16</v>
      </c>
      <c r="D40" s="125">
        <v>3947</v>
      </c>
      <c r="E40" s="125"/>
      <c r="F40" s="125">
        <v>4103</v>
      </c>
      <c r="G40" s="125">
        <v>8435</v>
      </c>
      <c r="H40" s="125">
        <v>12538</v>
      </c>
      <c r="I40" s="125"/>
      <c r="J40" s="125">
        <v>8672</v>
      </c>
      <c r="K40" s="125">
        <v>8451</v>
      </c>
      <c r="L40" s="125">
        <v>17123</v>
      </c>
    </row>
    <row r="41" spans="1:12" ht="12" customHeight="1" x14ac:dyDescent="0.2">
      <c r="A41" s="90">
        <v>2017</v>
      </c>
      <c r="B41" s="125">
        <v>4842</v>
      </c>
      <c r="C41" s="125">
        <v>9</v>
      </c>
      <c r="D41" s="125">
        <v>4851</v>
      </c>
      <c r="E41" s="125"/>
      <c r="F41" s="125">
        <v>5763</v>
      </c>
      <c r="G41" s="125">
        <v>5530</v>
      </c>
      <c r="H41" s="125">
        <v>11293</v>
      </c>
      <c r="I41" s="125"/>
      <c r="J41" s="125">
        <v>11635</v>
      </c>
      <c r="K41" s="125">
        <v>5539</v>
      </c>
      <c r="L41" s="125">
        <v>17174</v>
      </c>
    </row>
    <row r="42" spans="1:12" ht="12" customHeight="1" x14ac:dyDescent="0.2">
      <c r="A42" s="90">
        <v>2018</v>
      </c>
      <c r="B42" s="125">
        <v>3313</v>
      </c>
      <c r="C42" s="125">
        <v>1</v>
      </c>
      <c r="D42" s="125">
        <v>3314</v>
      </c>
      <c r="E42" s="125"/>
      <c r="F42" s="125">
        <v>2042</v>
      </c>
      <c r="G42" s="125">
        <v>5470</v>
      </c>
      <c r="H42" s="125">
        <v>7512</v>
      </c>
      <c r="I42" s="125"/>
      <c r="J42" s="125">
        <v>5567</v>
      </c>
      <c r="K42" s="125">
        <v>5471</v>
      </c>
      <c r="L42" s="125">
        <v>11038</v>
      </c>
    </row>
    <row r="43" spans="1:12" ht="12" customHeight="1" x14ac:dyDescent="0.2">
      <c r="A43" s="90" t="s">
        <v>835</v>
      </c>
      <c r="B43" s="125">
        <v>1200</v>
      </c>
      <c r="C43" s="125">
        <v>11</v>
      </c>
      <c r="D43" s="125">
        <v>1211</v>
      </c>
      <c r="E43" s="125"/>
      <c r="F43" s="125">
        <v>3344</v>
      </c>
      <c r="G43" s="125">
        <v>4625</v>
      </c>
      <c r="H43" s="125">
        <v>7969</v>
      </c>
      <c r="I43" s="125"/>
      <c r="J43" s="125">
        <v>5183</v>
      </c>
      <c r="K43" s="125">
        <v>4636</v>
      </c>
      <c r="L43" s="125">
        <v>9819</v>
      </c>
    </row>
    <row r="44" spans="1:12" ht="12" customHeight="1" x14ac:dyDescent="0.2">
      <c r="A44" s="90" t="s">
        <v>1121</v>
      </c>
      <c r="B44" s="125">
        <v>3473</v>
      </c>
      <c r="C44" s="125">
        <v>3</v>
      </c>
      <c r="D44" s="125">
        <v>3476</v>
      </c>
      <c r="E44" s="125"/>
      <c r="F44" s="125">
        <v>8704</v>
      </c>
      <c r="G44" s="125">
        <v>8548</v>
      </c>
      <c r="H44" s="125">
        <v>17252</v>
      </c>
      <c r="I44" s="125"/>
      <c r="J44" s="125">
        <v>12466</v>
      </c>
      <c r="K44" s="125">
        <v>8551</v>
      </c>
      <c r="L44" s="125">
        <v>21017</v>
      </c>
    </row>
    <row r="45" spans="1:12" ht="12" customHeight="1" x14ac:dyDescent="0.2">
      <c r="A45" s="90" t="s">
        <v>1112</v>
      </c>
      <c r="B45" s="125">
        <v>572</v>
      </c>
      <c r="C45" s="125">
        <v>109</v>
      </c>
      <c r="D45" s="125">
        <v>681</v>
      </c>
      <c r="E45" s="125"/>
      <c r="F45" s="125">
        <v>13115</v>
      </c>
      <c r="G45" s="125">
        <v>20837</v>
      </c>
      <c r="H45" s="125">
        <v>33952</v>
      </c>
      <c r="I45" s="125"/>
      <c r="J45" s="125">
        <v>15650</v>
      </c>
      <c r="K45" s="125">
        <v>21035</v>
      </c>
      <c r="L45" s="125">
        <v>36685</v>
      </c>
    </row>
    <row r="46" spans="1:12" ht="12" customHeight="1" x14ac:dyDescent="0.2">
      <c r="A46" s="90" t="s">
        <v>1146</v>
      </c>
      <c r="B46" s="125">
        <v>7181</v>
      </c>
      <c r="C46" s="125">
        <v>99</v>
      </c>
      <c r="D46" s="125">
        <v>7280</v>
      </c>
      <c r="E46" s="125"/>
      <c r="F46" s="125">
        <v>15190</v>
      </c>
      <c r="G46" s="125">
        <v>16977</v>
      </c>
      <c r="H46" s="125">
        <v>32167</v>
      </c>
      <c r="I46" s="125"/>
      <c r="J46" s="125">
        <v>24190</v>
      </c>
      <c r="K46" s="125">
        <v>17105</v>
      </c>
      <c r="L46" s="125">
        <v>41295</v>
      </c>
    </row>
    <row r="47" spans="1:12" ht="12" customHeight="1" x14ac:dyDescent="0.2">
      <c r="A47" s="90" t="s">
        <v>1228</v>
      </c>
      <c r="B47" s="125">
        <v>1778</v>
      </c>
      <c r="C47" s="125">
        <v>11</v>
      </c>
      <c r="D47" s="125">
        <v>1789</v>
      </c>
      <c r="E47" s="125"/>
      <c r="F47" s="125">
        <v>8022</v>
      </c>
      <c r="G47" s="125">
        <v>13887</v>
      </c>
      <c r="H47" s="125">
        <v>21909</v>
      </c>
      <c r="I47" s="125"/>
      <c r="J47" s="125">
        <v>10716</v>
      </c>
      <c r="K47" s="125">
        <v>13898</v>
      </c>
      <c r="L47" s="125">
        <v>24614</v>
      </c>
    </row>
    <row r="48" spans="1:12" ht="12" customHeight="1" x14ac:dyDescent="0.2">
      <c r="A48" s="90" t="s">
        <v>1198</v>
      </c>
      <c r="B48" s="126" t="s">
        <v>304</v>
      </c>
      <c r="C48" s="126" t="s">
        <v>304</v>
      </c>
      <c r="D48" s="126" t="s">
        <v>304</v>
      </c>
      <c r="E48" s="126"/>
      <c r="F48" s="126" t="s">
        <v>304</v>
      </c>
      <c r="G48" s="126" t="s">
        <v>304</v>
      </c>
      <c r="H48" s="126" t="s">
        <v>304</v>
      </c>
      <c r="I48" s="126"/>
      <c r="J48" s="126" t="s">
        <v>304</v>
      </c>
      <c r="K48" s="126" t="s">
        <v>304</v>
      </c>
      <c r="L48" s="126" t="s">
        <v>304</v>
      </c>
    </row>
    <row r="49" spans="1:12" ht="12" customHeight="1" x14ac:dyDescent="0.2">
      <c r="A49" s="27" t="s">
        <v>160</v>
      </c>
      <c r="B49" s="232"/>
      <c r="C49" s="232"/>
      <c r="D49" s="232"/>
      <c r="E49" s="232"/>
      <c r="F49" s="232"/>
      <c r="G49" s="129" t="s">
        <v>390</v>
      </c>
      <c r="H49" s="129"/>
      <c r="I49" s="232"/>
      <c r="J49" s="232"/>
      <c r="K49" s="232"/>
      <c r="L49" s="232"/>
    </row>
    <row r="51" spans="1:12" ht="12" customHeight="1" x14ac:dyDescent="0.2">
      <c r="A51" s="1128" t="s">
        <v>143</v>
      </c>
      <c r="B51" s="1128"/>
      <c r="C51" s="1128"/>
      <c r="D51" s="1128"/>
      <c r="E51" s="1128"/>
      <c r="F51" s="1128"/>
      <c r="G51" s="1128" t="s">
        <v>143</v>
      </c>
      <c r="H51" s="1128"/>
      <c r="I51" s="1128"/>
      <c r="J51" s="1128"/>
      <c r="K51" s="1128"/>
      <c r="L51" s="1128"/>
    </row>
    <row r="52" spans="1:12" ht="12" customHeight="1" x14ac:dyDescent="0.2">
      <c r="A52" s="333">
        <v>1981</v>
      </c>
      <c r="B52" s="421">
        <v>80480</v>
      </c>
      <c r="C52" s="421">
        <v>12182</v>
      </c>
      <c r="D52" s="421">
        <v>92662</v>
      </c>
      <c r="E52" s="422"/>
      <c r="F52" s="421">
        <v>34300</v>
      </c>
      <c r="G52" s="421">
        <v>7500</v>
      </c>
      <c r="H52" s="421">
        <v>41800</v>
      </c>
      <c r="I52" s="422"/>
      <c r="J52" s="423">
        <v>114780</v>
      </c>
      <c r="K52" s="423">
        <v>19682</v>
      </c>
      <c r="L52" s="423">
        <v>134462</v>
      </c>
    </row>
    <row r="53" spans="1:12" ht="12" customHeight="1" x14ac:dyDescent="0.2">
      <c r="A53" s="333">
        <v>1982</v>
      </c>
      <c r="B53" s="421">
        <v>144869</v>
      </c>
      <c r="C53" s="421">
        <v>13590</v>
      </c>
      <c r="D53" s="421">
        <v>158459</v>
      </c>
      <c r="E53" s="422"/>
      <c r="F53" s="421">
        <v>22000</v>
      </c>
      <c r="G53" s="421">
        <v>4400</v>
      </c>
      <c r="H53" s="421">
        <v>26400</v>
      </c>
      <c r="I53" s="422"/>
      <c r="J53" s="423">
        <v>166869</v>
      </c>
      <c r="K53" s="423">
        <v>17990</v>
      </c>
      <c r="L53" s="423">
        <v>184859</v>
      </c>
    </row>
    <row r="54" spans="1:12" ht="12" customHeight="1" x14ac:dyDescent="0.2">
      <c r="A54" s="333">
        <v>1983</v>
      </c>
      <c r="B54" s="421">
        <v>128712</v>
      </c>
      <c r="C54" s="421">
        <v>25026</v>
      </c>
      <c r="D54" s="421">
        <v>153738</v>
      </c>
      <c r="E54" s="422"/>
      <c r="F54" s="421">
        <v>15200</v>
      </c>
      <c r="G54" s="421">
        <v>8900</v>
      </c>
      <c r="H54" s="421">
        <v>24100</v>
      </c>
      <c r="I54" s="422"/>
      <c r="J54" s="423">
        <v>143912</v>
      </c>
      <c r="K54" s="423">
        <v>33926</v>
      </c>
      <c r="L54" s="423">
        <v>177838</v>
      </c>
    </row>
    <row r="55" spans="1:12" ht="12" customHeight="1" x14ac:dyDescent="0.2">
      <c r="A55" s="333">
        <v>1984</v>
      </c>
      <c r="B55" s="421">
        <v>114763</v>
      </c>
      <c r="C55" s="421">
        <v>18036</v>
      </c>
      <c r="D55" s="421">
        <v>132799</v>
      </c>
      <c r="E55" s="422"/>
      <c r="F55" s="421">
        <v>18600</v>
      </c>
      <c r="G55" s="421">
        <v>9500</v>
      </c>
      <c r="H55" s="421">
        <v>28100</v>
      </c>
      <c r="I55" s="422"/>
      <c r="J55" s="423">
        <v>133363</v>
      </c>
      <c r="K55" s="423">
        <v>27536</v>
      </c>
      <c r="L55" s="423">
        <v>160899</v>
      </c>
    </row>
    <row r="56" spans="1:12" ht="12" customHeight="1" x14ac:dyDescent="0.2">
      <c r="A56" s="333">
        <v>1985</v>
      </c>
      <c r="B56" s="421">
        <v>138414</v>
      </c>
      <c r="C56" s="421">
        <v>18313</v>
      </c>
      <c r="D56" s="421">
        <v>156727</v>
      </c>
      <c r="E56" s="422"/>
      <c r="F56" s="421">
        <v>32000</v>
      </c>
      <c r="G56" s="421">
        <v>5700</v>
      </c>
      <c r="H56" s="421">
        <v>37700</v>
      </c>
      <c r="I56" s="422"/>
      <c r="J56" s="423">
        <v>170414</v>
      </c>
      <c r="K56" s="423">
        <v>24013</v>
      </c>
      <c r="L56" s="423">
        <v>194427</v>
      </c>
    </row>
    <row r="57" spans="1:12" ht="12" customHeight="1" x14ac:dyDescent="0.2">
      <c r="A57" s="333">
        <v>1986</v>
      </c>
      <c r="B57" s="421">
        <v>164346</v>
      </c>
      <c r="C57" s="421">
        <v>16594</v>
      </c>
      <c r="D57" s="421">
        <v>180940</v>
      </c>
      <c r="E57" s="422"/>
      <c r="F57" s="421">
        <v>22049</v>
      </c>
      <c r="G57" s="421">
        <v>6700</v>
      </c>
      <c r="H57" s="421">
        <v>28749</v>
      </c>
      <c r="I57" s="422"/>
      <c r="J57" s="423">
        <v>186395</v>
      </c>
      <c r="K57" s="423">
        <v>23294</v>
      </c>
      <c r="L57" s="423">
        <v>209689</v>
      </c>
    </row>
    <row r="58" spans="1:12" ht="12" customHeight="1" x14ac:dyDescent="0.2">
      <c r="A58" s="333">
        <v>1987</v>
      </c>
      <c r="B58" s="421">
        <v>180704</v>
      </c>
      <c r="C58" s="421">
        <v>47661</v>
      </c>
      <c r="D58" s="421">
        <v>228365</v>
      </c>
      <c r="E58" s="422"/>
      <c r="F58" s="421">
        <v>33309</v>
      </c>
      <c r="G58" s="421">
        <v>12600</v>
      </c>
      <c r="H58" s="421">
        <v>45909</v>
      </c>
      <c r="I58" s="422"/>
      <c r="J58" s="423">
        <v>214013</v>
      </c>
      <c r="K58" s="423">
        <v>60261</v>
      </c>
      <c r="L58" s="423">
        <v>274274</v>
      </c>
    </row>
    <row r="59" spans="1:12" ht="12" customHeight="1" x14ac:dyDescent="0.2">
      <c r="A59" s="333">
        <v>1988</v>
      </c>
      <c r="B59" s="421">
        <v>154071</v>
      </c>
      <c r="C59" s="421">
        <v>14867</v>
      </c>
      <c r="D59" s="421">
        <v>168938</v>
      </c>
      <c r="E59" s="422"/>
      <c r="F59" s="421">
        <v>21204</v>
      </c>
      <c r="G59" s="421">
        <v>6900</v>
      </c>
      <c r="H59" s="421">
        <v>28104</v>
      </c>
      <c r="I59" s="422"/>
      <c r="J59" s="423">
        <v>175275</v>
      </c>
      <c r="K59" s="423">
        <v>21767</v>
      </c>
      <c r="L59" s="423">
        <v>197042</v>
      </c>
    </row>
    <row r="60" spans="1:12" ht="12" customHeight="1" x14ac:dyDescent="0.2">
      <c r="A60" s="333">
        <v>1989</v>
      </c>
      <c r="B60" s="421">
        <v>97815</v>
      </c>
      <c r="C60" s="421">
        <v>11514</v>
      </c>
      <c r="D60" s="421">
        <v>109329</v>
      </c>
      <c r="E60" s="422"/>
      <c r="F60" s="421">
        <v>15772</v>
      </c>
      <c r="G60" s="421">
        <v>3600</v>
      </c>
      <c r="H60" s="421">
        <v>19372</v>
      </c>
      <c r="I60" s="422"/>
      <c r="J60" s="423">
        <v>113587</v>
      </c>
      <c r="K60" s="423">
        <v>15114</v>
      </c>
      <c r="L60" s="423">
        <v>128701</v>
      </c>
    </row>
    <row r="61" spans="1:12" ht="12" customHeight="1" x14ac:dyDescent="0.2">
      <c r="A61" s="333">
        <v>1990</v>
      </c>
      <c r="B61" s="421">
        <v>106731</v>
      </c>
      <c r="C61" s="421">
        <v>18168</v>
      </c>
      <c r="D61" s="421">
        <v>124899</v>
      </c>
      <c r="E61" s="422"/>
      <c r="F61" s="421">
        <v>13103</v>
      </c>
      <c r="G61" s="421">
        <v>7300</v>
      </c>
      <c r="H61" s="421">
        <v>20403</v>
      </c>
      <c r="I61" s="422"/>
      <c r="J61" s="423">
        <v>119834</v>
      </c>
      <c r="K61" s="423">
        <v>25468</v>
      </c>
      <c r="L61" s="423">
        <v>145302</v>
      </c>
    </row>
    <row r="62" spans="1:12" ht="12" customHeight="1" x14ac:dyDescent="0.2">
      <c r="A62" s="162">
        <v>1991</v>
      </c>
      <c r="B62" s="421">
        <v>48041</v>
      </c>
      <c r="C62" s="421">
        <v>16895</v>
      </c>
      <c r="D62" s="421">
        <v>64936</v>
      </c>
      <c r="E62" s="422"/>
      <c r="F62" s="149">
        <v>9710</v>
      </c>
      <c r="G62" s="149">
        <v>11500</v>
      </c>
      <c r="H62" s="149">
        <v>21210</v>
      </c>
      <c r="I62" s="422"/>
      <c r="J62" s="423">
        <v>57751</v>
      </c>
      <c r="K62" s="423">
        <v>28395</v>
      </c>
      <c r="L62" s="423">
        <v>86146</v>
      </c>
    </row>
    <row r="63" spans="1:12" ht="12" customHeight="1" x14ac:dyDescent="0.2">
      <c r="A63" s="162">
        <v>1992</v>
      </c>
      <c r="B63" s="421">
        <v>60755</v>
      </c>
      <c r="C63" s="421">
        <v>9291</v>
      </c>
      <c r="D63" s="421">
        <v>70046</v>
      </c>
      <c r="E63" s="422"/>
      <c r="F63" s="149">
        <v>19616</v>
      </c>
      <c r="G63" s="149">
        <v>8400</v>
      </c>
      <c r="H63" s="149">
        <v>28016</v>
      </c>
      <c r="I63" s="422"/>
      <c r="J63" s="423">
        <v>80371</v>
      </c>
      <c r="K63" s="423">
        <v>17691</v>
      </c>
      <c r="L63" s="423">
        <v>98062</v>
      </c>
    </row>
    <row r="64" spans="1:12" ht="12" customHeight="1" x14ac:dyDescent="0.2">
      <c r="A64" s="162">
        <v>1993</v>
      </c>
      <c r="B64" s="421">
        <v>39955</v>
      </c>
      <c r="C64" s="421">
        <v>15524</v>
      </c>
      <c r="D64" s="421">
        <v>55479</v>
      </c>
      <c r="E64" s="422"/>
      <c r="F64" s="149">
        <v>23043</v>
      </c>
      <c r="G64" s="149">
        <v>10800</v>
      </c>
      <c r="H64" s="149">
        <v>33843</v>
      </c>
      <c r="I64" s="422"/>
      <c r="J64" s="423">
        <v>62998</v>
      </c>
      <c r="K64" s="423">
        <v>26324</v>
      </c>
      <c r="L64" s="423">
        <v>89322</v>
      </c>
    </row>
    <row r="65" spans="1:12" ht="12" customHeight="1" x14ac:dyDescent="0.2">
      <c r="A65" s="162">
        <v>1994</v>
      </c>
      <c r="B65" s="421">
        <v>43703</v>
      </c>
      <c r="C65" s="421">
        <v>20431</v>
      </c>
      <c r="D65" s="421">
        <v>64134</v>
      </c>
      <c r="E65" s="422"/>
      <c r="F65" s="127">
        <v>12083</v>
      </c>
      <c r="G65" s="127">
        <v>13800</v>
      </c>
      <c r="H65" s="125">
        <v>25883</v>
      </c>
      <c r="I65" s="422"/>
      <c r="J65" s="423">
        <v>55786</v>
      </c>
      <c r="K65" s="423">
        <v>34231</v>
      </c>
      <c r="L65" s="423">
        <v>90017</v>
      </c>
    </row>
    <row r="66" spans="1:12" ht="12" customHeight="1" x14ac:dyDescent="0.2">
      <c r="A66" s="162">
        <v>1995</v>
      </c>
      <c r="B66" s="421">
        <v>47827</v>
      </c>
      <c r="C66" s="421">
        <v>7220</v>
      </c>
      <c r="D66" s="421">
        <v>55047</v>
      </c>
      <c r="E66" s="422"/>
      <c r="F66" s="127">
        <v>24514</v>
      </c>
      <c r="G66" s="127">
        <v>7100</v>
      </c>
      <c r="H66" s="125">
        <v>31614</v>
      </c>
      <c r="I66" s="422"/>
      <c r="J66" s="423">
        <v>72341</v>
      </c>
      <c r="K66" s="423">
        <v>14320</v>
      </c>
      <c r="L66" s="423">
        <v>86661</v>
      </c>
    </row>
    <row r="67" spans="1:12" ht="12" customHeight="1" x14ac:dyDescent="0.2">
      <c r="A67" s="162">
        <v>1996</v>
      </c>
      <c r="B67" s="421">
        <v>50711</v>
      </c>
      <c r="C67" s="421">
        <v>1607</v>
      </c>
      <c r="D67" s="421">
        <v>52318</v>
      </c>
      <c r="E67" s="163"/>
      <c r="F67" s="127">
        <v>38293</v>
      </c>
      <c r="G67" s="127">
        <v>2018</v>
      </c>
      <c r="H67" s="125">
        <v>40311</v>
      </c>
      <c r="I67" s="163"/>
      <c r="J67" s="423">
        <v>89004</v>
      </c>
      <c r="K67" s="423">
        <v>3625</v>
      </c>
      <c r="L67" s="125">
        <v>92629</v>
      </c>
    </row>
    <row r="68" spans="1:12" ht="12" customHeight="1" x14ac:dyDescent="0.2">
      <c r="A68" s="162">
        <v>1997</v>
      </c>
      <c r="B68" s="127">
        <v>14464</v>
      </c>
      <c r="C68" s="127">
        <v>546</v>
      </c>
      <c r="D68" s="127">
        <v>15010</v>
      </c>
      <c r="E68" s="422"/>
      <c r="F68" s="127">
        <v>34305</v>
      </c>
      <c r="G68" s="127">
        <v>6700</v>
      </c>
      <c r="H68" s="125">
        <v>41005</v>
      </c>
      <c r="I68" s="422"/>
      <c r="J68" s="423">
        <v>50675</v>
      </c>
      <c r="K68" s="423">
        <v>7932</v>
      </c>
      <c r="L68" s="125">
        <v>58607</v>
      </c>
    </row>
    <row r="69" spans="1:12" ht="12" customHeight="1" x14ac:dyDescent="0.2">
      <c r="A69" s="162">
        <v>1998</v>
      </c>
      <c r="B69" s="127">
        <v>15752</v>
      </c>
      <c r="C69" s="127">
        <v>7134</v>
      </c>
      <c r="D69" s="127">
        <v>22886</v>
      </c>
      <c r="E69" s="163"/>
      <c r="F69" s="127">
        <v>21089</v>
      </c>
      <c r="G69" s="127">
        <v>10300</v>
      </c>
      <c r="H69" s="125">
        <v>31389</v>
      </c>
      <c r="I69" s="163"/>
      <c r="J69" s="423">
        <v>39088</v>
      </c>
      <c r="K69" s="423">
        <v>18527</v>
      </c>
      <c r="L69" s="125">
        <v>57615</v>
      </c>
    </row>
    <row r="70" spans="1:12" ht="12" customHeight="1" x14ac:dyDescent="0.2">
      <c r="A70" s="162">
        <v>1999</v>
      </c>
      <c r="B70" s="127">
        <v>41924</v>
      </c>
      <c r="C70" s="127">
        <v>7460</v>
      </c>
      <c r="D70" s="127">
        <v>49384</v>
      </c>
      <c r="E70" s="163"/>
      <c r="F70" s="127">
        <v>41876</v>
      </c>
      <c r="G70" s="127">
        <v>8042</v>
      </c>
      <c r="H70" s="125">
        <v>49918</v>
      </c>
      <c r="I70" s="163"/>
      <c r="J70" s="423">
        <v>86310</v>
      </c>
      <c r="K70" s="423">
        <v>16302</v>
      </c>
      <c r="L70" s="125">
        <v>102612</v>
      </c>
    </row>
    <row r="71" spans="1:12" ht="12" customHeight="1" x14ac:dyDescent="0.2">
      <c r="A71" s="162">
        <v>2000</v>
      </c>
      <c r="B71" s="127">
        <v>57993</v>
      </c>
      <c r="C71" s="127">
        <v>9613</v>
      </c>
      <c r="D71" s="127">
        <v>67606</v>
      </c>
      <c r="E71" s="163"/>
      <c r="F71" s="127">
        <v>49035</v>
      </c>
      <c r="G71" s="127">
        <v>10993</v>
      </c>
      <c r="H71" s="125">
        <v>60028</v>
      </c>
      <c r="I71" s="163"/>
      <c r="J71" s="423">
        <v>110201</v>
      </c>
      <c r="K71" s="423">
        <v>21499</v>
      </c>
      <c r="L71" s="125">
        <v>131700</v>
      </c>
    </row>
    <row r="72" spans="1:12" ht="12" customHeight="1" x14ac:dyDescent="0.2">
      <c r="A72" s="162">
        <v>2001</v>
      </c>
      <c r="B72" s="127">
        <v>49326</v>
      </c>
      <c r="C72" s="127">
        <v>25816</v>
      </c>
      <c r="D72" s="127">
        <v>75142</v>
      </c>
      <c r="E72" s="163"/>
      <c r="F72" s="127">
        <v>49788</v>
      </c>
      <c r="G72" s="127">
        <v>27512</v>
      </c>
      <c r="H72" s="125">
        <v>77300</v>
      </c>
      <c r="I72" s="163"/>
      <c r="J72" s="423">
        <v>102822</v>
      </c>
      <c r="K72" s="423">
        <v>55103</v>
      </c>
      <c r="L72" s="125">
        <v>157925</v>
      </c>
    </row>
    <row r="73" spans="1:12" ht="12" customHeight="1" x14ac:dyDescent="0.2">
      <c r="A73" s="162">
        <v>2002</v>
      </c>
      <c r="B73" s="127">
        <v>34705</v>
      </c>
      <c r="C73" s="127">
        <v>16746</v>
      </c>
      <c r="D73" s="127">
        <v>51451</v>
      </c>
      <c r="E73" s="163"/>
      <c r="F73" s="127">
        <v>45161</v>
      </c>
      <c r="G73" s="127">
        <v>20313</v>
      </c>
      <c r="H73" s="125">
        <v>65474</v>
      </c>
      <c r="I73" s="163"/>
      <c r="J73" s="423">
        <v>81534</v>
      </c>
      <c r="K73" s="423">
        <v>38996</v>
      </c>
      <c r="L73" s="125">
        <v>120530</v>
      </c>
    </row>
    <row r="74" spans="1:12" ht="12" customHeight="1" x14ac:dyDescent="0.2">
      <c r="A74" s="162">
        <v>2003</v>
      </c>
      <c r="B74" s="125">
        <v>31747</v>
      </c>
      <c r="C74" s="125">
        <v>11647</v>
      </c>
      <c r="D74" s="127">
        <v>43394</v>
      </c>
      <c r="E74" s="163"/>
      <c r="F74" s="127">
        <v>35154</v>
      </c>
      <c r="G74" s="127">
        <v>15816</v>
      </c>
      <c r="H74" s="125">
        <v>50970</v>
      </c>
      <c r="I74" s="163"/>
      <c r="J74" s="423">
        <v>67247</v>
      </c>
      <c r="K74" s="423">
        <v>27948</v>
      </c>
      <c r="L74" s="125">
        <v>95195</v>
      </c>
    </row>
    <row r="75" spans="1:12" ht="12" customHeight="1" x14ac:dyDescent="0.2">
      <c r="A75" s="162">
        <v>2004</v>
      </c>
      <c r="B75" s="125">
        <v>68641</v>
      </c>
      <c r="C75" s="125">
        <v>21032</v>
      </c>
      <c r="D75" s="127">
        <v>89673</v>
      </c>
      <c r="E75" s="125"/>
      <c r="F75" s="125">
        <v>26338</v>
      </c>
      <c r="G75" s="125">
        <v>13016</v>
      </c>
      <c r="H75" s="125">
        <v>39354</v>
      </c>
      <c r="I75" s="125"/>
      <c r="J75" s="423">
        <v>95097</v>
      </c>
      <c r="K75" s="423">
        <v>34357</v>
      </c>
      <c r="L75" s="125">
        <v>129454</v>
      </c>
    </row>
    <row r="76" spans="1:12" ht="12" customHeight="1" x14ac:dyDescent="0.2">
      <c r="A76" s="162">
        <v>2005</v>
      </c>
      <c r="B76" s="125">
        <v>32997</v>
      </c>
      <c r="C76" s="125">
        <v>2702</v>
      </c>
      <c r="D76" s="127">
        <v>35699</v>
      </c>
      <c r="E76" s="125"/>
      <c r="F76" s="125">
        <v>22585</v>
      </c>
      <c r="G76" s="125">
        <v>1902</v>
      </c>
      <c r="H76" s="125">
        <v>24487</v>
      </c>
      <c r="I76" s="125"/>
      <c r="J76" s="423">
        <v>55582</v>
      </c>
      <c r="K76" s="423">
        <v>4912</v>
      </c>
      <c r="L76" s="125">
        <v>60494</v>
      </c>
    </row>
    <row r="77" spans="1:12" ht="12" customHeight="1" x14ac:dyDescent="0.2">
      <c r="A77" s="162">
        <v>2006</v>
      </c>
      <c r="B77" s="125">
        <v>19052</v>
      </c>
      <c r="C77" s="125">
        <v>2740</v>
      </c>
      <c r="D77" s="127">
        <v>21792</v>
      </c>
      <c r="E77" s="125"/>
      <c r="F77" s="125">
        <v>7555</v>
      </c>
      <c r="G77" s="125">
        <v>845</v>
      </c>
      <c r="H77" s="125">
        <v>8400</v>
      </c>
      <c r="I77" s="125"/>
      <c r="J77" s="423">
        <v>26616</v>
      </c>
      <c r="K77" s="423">
        <v>3866</v>
      </c>
      <c r="L77" s="125">
        <v>30482</v>
      </c>
    </row>
    <row r="78" spans="1:12" ht="12" customHeight="1" x14ac:dyDescent="0.2">
      <c r="A78" s="162">
        <v>2007</v>
      </c>
      <c r="B78" s="125">
        <v>26171</v>
      </c>
      <c r="C78" s="125">
        <v>8706</v>
      </c>
      <c r="D78" s="127">
        <v>34877</v>
      </c>
      <c r="E78" s="125"/>
      <c r="F78" s="125">
        <v>11230</v>
      </c>
      <c r="G78" s="125">
        <v>11205</v>
      </c>
      <c r="H78" s="125">
        <v>22435</v>
      </c>
      <c r="I78" s="125"/>
      <c r="J78" s="423">
        <v>37572</v>
      </c>
      <c r="K78" s="423">
        <v>20167</v>
      </c>
      <c r="L78" s="125">
        <v>57739</v>
      </c>
    </row>
    <row r="79" spans="1:12" ht="12" customHeight="1" x14ac:dyDescent="0.2">
      <c r="A79" s="162">
        <v>2008</v>
      </c>
      <c r="B79" s="125">
        <v>26147</v>
      </c>
      <c r="C79" s="125">
        <v>2948</v>
      </c>
      <c r="D79" s="125">
        <v>29117</v>
      </c>
      <c r="E79" s="125"/>
      <c r="F79" s="125">
        <v>5661</v>
      </c>
      <c r="G79" s="125">
        <v>1047</v>
      </c>
      <c r="H79" s="125">
        <v>6708</v>
      </c>
      <c r="I79" s="125"/>
      <c r="J79" s="423">
        <v>31898</v>
      </c>
      <c r="K79" s="423">
        <v>4215</v>
      </c>
      <c r="L79" s="125">
        <v>36113</v>
      </c>
    </row>
    <row r="80" spans="1:12" ht="12" customHeight="1" x14ac:dyDescent="0.2">
      <c r="A80" s="162">
        <v>2009</v>
      </c>
      <c r="B80" s="125">
        <v>36731</v>
      </c>
      <c r="C80" s="125">
        <v>7501</v>
      </c>
      <c r="D80" s="125">
        <v>44232</v>
      </c>
      <c r="E80" s="125"/>
      <c r="F80" s="125">
        <v>7180</v>
      </c>
      <c r="G80" s="125">
        <v>1802</v>
      </c>
      <c r="H80" s="125">
        <v>8982</v>
      </c>
      <c r="I80" s="125"/>
      <c r="J80" s="125">
        <v>44346</v>
      </c>
      <c r="K80" s="125">
        <v>9303</v>
      </c>
      <c r="L80" s="125">
        <v>53649</v>
      </c>
    </row>
    <row r="81" spans="1:12" ht="12" customHeight="1" x14ac:dyDescent="0.2">
      <c r="A81" s="162">
        <v>2010</v>
      </c>
      <c r="B81" s="125">
        <v>40939</v>
      </c>
      <c r="C81" s="125">
        <v>42584</v>
      </c>
      <c r="D81" s="125">
        <v>83523</v>
      </c>
      <c r="E81" s="125"/>
      <c r="F81" s="125">
        <v>15717</v>
      </c>
      <c r="G81" s="125">
        <v>24582</v>
      </c>
      <c r="H81" s="125">
        <v>40299</v>
      </c>
      <c r="I81" s="125"/>
      <c r="J81" s="125">
        <v>57852</v>
      </c>
      <c r="K81" s="125">
        <v>67166</v>
      </c>
      <c r="L81" s="125">
        <v>125018</v>
      </c>
    </row>
    <row r="82" spans="1:12" ht="12" customHeight="1" x14ac:dyDescent="0.2">
      <c r="A82" s="162">
        <v>2011</v>
      </c>
      <c r="B82" s="125">
        <v>53796</v>
      </c>
      <c r="C82" s="125">
        <v>15611</v>
      </c>
      <c r="D82" s="125">
        <v>69407</v>
      </c>
      <c r="E82" s="125"/>
      <c r="F82" s="125">
        <v>15283</v>
      </c>
      <c r="G82" s="125">
        <v>2228</v>
      </c>
      <c r="H82" s="125">
        <v>17511</v>
      </c>
      <c r="I82" s="125"/>
      <c r="J82" s="125">
        <v>70543</v>
      </c>
      <c r="K82" s="125">
        <v>17906</v>
      </c>
      <c r="L82" s="125">
        <v>88449</v>
      </c>
    </row>
    <row r="83" spans="1:12" ht="12" customHeight="1" x14ac:dyDescent="0.2">
      <c r="A83" s="162">
        <v>2012</v>
      </c>
      <c r="B83" s="125">
        <v>32842</v>
      </c>
      <c r="C83" s="125">
        <v>26291</v>
      </c>
      <c r="D83" s="125">
        <v>59133</v>
      </c>
      <c r="E83" s="125"/>
      <c r="F83" s="125">
        <v>16370</v>
      </c>
      <c r="G83" s="125">
        <v>9600</v>
      </c>
      <c r="H83" s="125">
        <v>25970</v>
      </c>
      <c r="I83" s="125"/>
      <c r="J83" s="125">
        <v>51699</v>
      </c>
      <c r="K83" s="125">
        <v>36095</v>
      </c>
      <c r="L83" s="125">
        <v>87794</v>
      </c>
    </row>
    <row r="84" spans="1:12" ht="12" customHeight="1" x14ac:dyDescent="0.2">
      <c r="A84" s="162">
        <v>2013</v>
      </c>
      <c r="B84" s="125">
        <v>38628</v>
      </c>
      <c r="C84" s="125">
        <v>51180</v>
      </c>
      <c r="D84" s="125">
        <v>89808</v>
      </c>
      <c r="E84" s="125"/>
      <c r="F84" s="125">
        <v>18209</v>
      </c>
      <c r="G84" s="125">
        <v>20494</v>
      </c>
      <c r="H84" s="125">
        <v>38703</v>
      </c>
      <c r="I84" s="125"/>
      <c r="J84" s="125">
        <v>58726</v>
      </c>
      <c r="K84" s="125">
        <v>72968</v>
      </c>
      <c r="L84" s="125">
        <v>131694</v>
      </c>
    </row>
    <row r="85" spans="1:12" ht="12" customHeight="1" x14ac:dyDescent="0.2">
      <c r="A85" s="162">
        <v>2014</v>
      </c>
      <c r="B85" s="125">
        <v>20038</v>
      </c>
      <c r="C85" s="125">
        <v>8616</v>
      </c>
      <c r="D85" s="125">
        <v>28654</v>
      </c>
      <c r="E85" s="125"/>
      <c r="F85" s="125">
        <v>16117</v>
      </c>
      <c r="G85" s="125">
        <v>5455</v>
      </c>
      <c r="H85" s="125">
        <v>21572</v>
      </c>
      <c r="I85" s="125"/>
      <c r="J85" s="125">
        <v>37189</v>
      </c>
      <c r="K85" s="125">
        <v>14118</v>
      </c>
      <c r="L85" s="125">
        <v>51307</v>
      </c>
    </row>
    <row r="86" spans="1:12" ht="12" customHeight="1" x14ac:dyDescent="0.2">
      <c r="A86" s="162">
        <v>2015</v>
      </c>
      <c r="B86" s="125">
        <v>9129</v>
      </c>
      <c r="C86" s="125">
        <v>5914</v>
      </c>
      <c r="D86" s="125">
        <v>15043</v>
      </c>
      <c r="E86" s="125"/>
      <c r="F86" s="125">
        <v>23891</v>
      </c>
      <c r="G86" s="125">
        <v>1359</v>
      </c>
      <c r="H86" s="125">
        <v>25250</v>
      </c>
      <c r="I86" s="125"/>
      <c r="J86" s="125">
        <v>35833</v>
      </c>
      <c r="K86" s="125">
        <v>7507</v>
      </c>
      <c r="L86" s="125">
        <v>43340</v>
      </c>
    </row>
    <row r="87" spans="1:12" ht="12" customHeight="1" x14ac:dyDescent="0.2">
      <c r="A87" s="162">
        <v>2016</v>
      </c>
      <c r="B87" s="125">
        <v>37734</v>
      </c>
      <c r="C87" s="125">
        <v>5301</v>
      </c>
      <c r="D87" s="125">
        <v>43035</v>
      </c>
      <c r="E87" s="125"/>
      <c r="F87" s="125">
        <v>11818</v>
      </c>
      <c r="G87" s="125">
        <v>7212</v>
      </c>
      <c r="H87" s="125">
        <v>19030</v>
      </c>
      <c r="I87" s="125"/>
      <c r="J87" s="125">
        <v>50295</v>
      </c>
      <c r="K87" s="125">
        <v>12513</v>
      </c>
      <c r="L87" s="125">
        <v>62808</v>
      </c>
    </row>
    <row r="88" spans="1:12" ht="12" customHeight="1" x14ac:dyDescent="0.2">
      <c r="A88" s="90">
        <v>2017</v>
      </c>
      <c r="B88" s="125">
        <v>25772</v>
      </c>
      <c r="C88" s="125">
        <v>1814</v>
      </c>
      <c r="D88" s="125">
        <v>27586</v>
      </c>
      <c r="E88" s="125"/>
      <c r="F88" s="125">
        <v>13309</v>
      </c>
      <c r="G88" s="125">
        <v>3257</v>
      </c>
      <c r="H88" s="125">
        <v>16566</v>
      </c>
      <c r="I88" s="125"/>
      <c r="J88" s="125">
        <v>39894</v>
      </c>
      <c r="K88" s="125">
        <v>5071</v>
      </c>
      <c r="L88" s="125">
        <v>44965</v>
      </c>
    </row>
    <row r="89" spans="1:12" ht="12" customHeight="1" x14ac:dyDescent="0.2">
      <c r="A89" s="90" t="s">
        <v>781</v>
      </c>
      <c r="B89" s="125">
        <v>35030</v>
      </c>
      <c r="C89" s="125">
        <v>19267</v>
      </c>
      <c r="D89" s="125">
        <v>54297</v>
      </c>
      <c r="E89" s="125"/>
      <c r="F89" s="125">
        <v>11826</v>
      </c>
      <c r="G89" s="125">
        <v>7622</v>
      </c>
      <c r="H89" s="125">
        <v>19448</v>
      </c>
      <c r="I89" s="125"/>
      <c r="J89" s="125">
        <v>50809</v>
      </c>
      <c r="K89" s="125">
        <v>27880</v>
      </c>
      <c r="L89" s="125">
        <v>78689</v>
      </c>
    </row>
    <row r="90" spans="1:12" ht="12" customHeight="1" x14ac:dyDescent="0.2">
      <c r="A90" s="90" t="s">
        <v>835</v>
      </c>
      <c r="B90" s="125">
        <v>17417</v>
      </c>
      <c r="C90" s="125">
        <v>10174</v>
      </c>
      <c r="D90" s="125">
        <v>27591</v>
      </c>
      <c r="E90" s="125"/>
      <c r="F90" s="125">
        <v>16570</v>
      </c>
      <c r="G90" s="125">
        <v>16162</v>
      </c>
      <c r="H90" s="125">
        <v>32732</v>
      </c>
      <c r="I90" s="125"/>
      <c r="J90" s="125">
        <v>35475</v>
      </c>
      <c r="K90" s="125">
        <v>27453</v>
      </c>
      <c r="L90" s="125">
        <v>62928</v>
      </c>
    </row>
    <row r="91" spans="1:12" ht="12" customHeight="1" x14ac:dyDescent="0.2">
      <c r="A91" s="90" t="s">
        <v>1121</v>
      </c>
      <c r="B91" s="125">
        <v>22982</v>
      </c>
      <c r="C91" s="125">
        <v>12153</v>
      </c>
      <c r="D91" s="125">
        <v>35135</v>
      </c>
      <c r="E91" s="125"/>
      <c r="F91" s="125">
        <v>7064</v>
      </c>
      <c r="G91" s="125">
        <v>6490</v>
      </c>
      <c r="H91" s="125">
        <v>13554</v>
      </c>
      <c r="I91" s="125"/>
      <c r="J91" s="125">
        <v>31028</v>
      </c>
      <c r="K91" s="125">
        <v>19114</v>
      </c>
      <c r="L91" s="125">
        <v>50142</v>
      </c>
    </row>
    <row r="92" spans="1:12" ht="12" customHeight="1" x14ac:dyDescent="0.2">
      <c r="A92" s="90" t="s">
        <v>1112</v>
      </c>
      <c r="B92" s="125">
        <v>40958</v>
      </c>
      <c r="C92" s="125">
        <v>11689</v>
      </c>
      <c r="D92" s="125">
        <v>52647</v>
      </c>
      <c r="E92" s="125"/>
      <c r="F92" s="125">
        <v>12527</v>
      </c>
      <c r="G92" s="125">
        <v>11672</v>
      </c>
      <c r="H92" s="125">
        <v>24199</v>
      </c>
      <c r="I92" s="125"/>
      <c r="J92" s="125">
        <v>54708</v>
      </c>
      <c r="K92" s="125">
        <v>23853</v>
      </c>
      <c r="L92" s="125">
        <v>78561</v>
      </c>
    </row>
    <row r="93" spans="1:12" ht="12" customHeight="1" x14ac:dyDescent="0.2">
      <c r="A93" s="90" t="s">
        <v>1146</v>
      </c>
      <c r="B93" s="835">
        <v>40618</v>
      </c>
      <c r="C93" s="835">
        <v>5511</v>
      </c>
      <c r="D93" s="835">
        <v>46129</v>
      </c>
      <c r="E93" s="835"/>
      <c r="F93" s="835">
        <v>26945</v>
      </c>
      <c r="G93" s="835">
        <v>7277</v>
      </c>
      <c r="H93" s="835">
        <v>34222</v>
      </c>
      <c r="I93" s="835"/>
      <c r="J93" s="835">
        <v>70810</v>
      </c>
      <c r="K93" s="835">
        <v>13485</v>
      </c>
      <c r="L93" s="835">
        <v>84295</v>
      </c>
    </row>
    <row r="94" spans="1:12" ht="12" customHeight="1" x14ac:dyDescent="0.2">
      <c r="A94" s="90" t="s">
        <v>1228</v>
      </c>
      <c r="B94" s="125">
        <v>18335</v>
      </c>
      <c r="C94" s="125">
        <v>1107</v>
      </c>
      <c r="D94" s="125">
        <v>19442</v>
      </c>
      <c r="E94" s="125"/>
      <c r="F94" s="125">
        <v>18466</v>
      </c>
      <c r="G94" s="125">
        <v>2631</v>
      </c>
      <c r="H94" s="125">
        <v>21097</v>
      </c>
      <c r="I94" s="125"/>
      <c r="J94" s="125">
        <v>40291</v>
      </c>
      <c r="K94" s="125">
        <v>4119</v>
      </c>
      <c r="L94" s="125">
        <v>44410</v>
      </c>
    </row>
    <row r="95" spans="1:12" ht="12" customHeight="1" x14ac:dyDescent="0.2">
      <c r="A95" s="90" t="s">
        <v>1198</v>
      </c>
      <c r="B95" s="126" t="s">
        <v>304</v>
      </c>
      <c r="C95" s="126" t="s">
        <v>304</v>
      </c>
      <c r="D95" s="126" t="s">
        <v>304</v>
      </c>
      <c r="E95" s="126"/>
      <c r="F95" s="126" t="s">
        <v>304</v>
      </c>
      <c r="G95" s="126" t="s">
        <v>304</v>
      </c>
      <c r="H95" s="126" t="s">
        <v>304</v>
      </c>
      <c r="I95" s="126"/>
      <c r="J95" s="126" t="s">
        <v>304</v>
      </c>
      <c r="K95" s="126" t="s">
        <v>304</v>
      </c>
      <c r="L95" s="126" t="s">
        <v>304</v>
      </c>
    </row>
    <row r="96" spans="1:12" ht="12" customHeight="1" x14ac:dyDescent="0.2">
      <c r="A96" s="27" t="s">
        <v>160</v>
      </c>
      <c r="B96" s="232"/>
      <c r="C96" s="232"/>
      <c r="D96" s="232"/>
      <c r="E96" s="232"/>
      <c r="F96" s="101">
        <v>17900</v>
      </c>
      <c r="G96" s="232"/>
      <c r="H96" s="232"/>
      <c r="I96" s="232"/>
      <c r="J96" s="232"/>
      <c r="K96" s="232"/>
      <c r="L96" s="232"/>
    </row>
    <row r="98" spans="1:12" ht="12" customHeight="1" x14ac:dyDescent="0.2">
      <c r="A98" s="1128" t="s">
        <v>144</v>
      </c>
      <c r="B98" s="1128"/>
      <c r="C98" s="1128"/>
      <c r="D98" s="1128"/>
      <c r="E98" s="1128"/>
      <c r="F98" s="1128"/>
      <c r="G98" s="1128"/>
      <c r="H98" s="1128"/>
      <c r="I98" s="1128"/>
      <c r="J98" s="1128"/>
      <c r="K98" s="1128"/>
      <c r="L98" s="1128"/>
    </row>
    <row r="99" spans="1:12" ht="12" customHeight="1" x14ac:dyDescent="0.2">
      <c r="A99" s="333">
        <v>1981</v>
      </c>
      <c r="B99" s="421">
        <v>11542</v>
      </c>
      <c r="C99" s="421">
        <v>4112</v>
      </c>
      <c r="D99" s="421">
        <v>15654</v>
      </c>
      <c r="E99" s="421"/>
      <c r="F99" s="421">
        <v>42100</v>
      </c>
      <c r="G99" s="421">
        <v>15000</v>
      </c>
      <c r="H99" s="421">
        <v>57100</v>
      </c>
      <c r="I99" s="421"/>
      <c r="J99" s="423">
        <v>53642</v>
      </c>
      <c r="K99" s="423">
        <v>19112</v>
      </c>
      <c r="L99" s="423">
        <v>72754</v>
      </c>
    </row>
    <row r="100" spans="1:12" ht="12" customHeight="1" x14ac:dyDescent="0.2">
      <c r="A100" s="333">
        <v>1982</v>
      </c>
      <c r="B100" s="421">
        <v>9700</v>
      </c>
      <c r="C100" s="421">
        <v>18576</v>
      </c>
      <c r="D100" s="421">
        <v>28276</v>
      </c>
      <c r="E100" s="421"/>
      <c r="F100" s="421">
        <v>4700</v>
      </c>
      <c r="G100" s="421">
        <v>9000</v>
      </c>
      <c r="H100" s="421">
        <v>13700</v>
      </c>
      <c r="I100" s="421"/>
      <c r="J100" s="423">
        <v>14400</v>
      </c>
      <c r="K100" s="423">
        <v>27576</v>
      </c>
      <c r="L100" s="423">
        <v>41976</v>
      </c>
    </row>
    <row r="101" spans="1:12" ht="12" customHeight="1" x14ac:dyDescent="0.2">
      <c r="A101" s="333">
        <v>1983</v>
      </c>
      <c r="B101" s="421">
        <v>4065</v>
      </c>
      <c r="C101" s="421">
        <v>9206</v>
      </c>
      <c r="D101" s="421">
        <v>13271</v>
      </c>
      <c r="E101" s="421"/>
      <c r="F101" s="421">
        <v>10600</v>
      </c>
      <c r="G101" s="421">
        <v>24000</v>
      </c>
      <c r="H101" s="421">
        <v>34600</v>
      </c>
      <c r="I101" s="421"/>
      <c r="J101" s="423">
        <v>14665</v>
      </c>
      <c r="K101" s="423">
        <v>33206</v>
      </c>
      <c r="L101" s="423">
        <v>47871</v>
      </c>
    </row>
    <row r="102" spans="1:12" ht="12" customHeight="1" x14ac:dyDescent="0.2">
      <c r="A102" s="333">
        <v>1984</v>
      </c>
      <c r="B102" s="421">
        <v>4038</v>
      </c>
      <c r="C102" s="421">
        <v>3021</v>
      </c>
      <c r="D102" s="421">
        <v>7059</v>
      </c>
      <c r="E102" s="421"/>
      <c r="F102" s="421">
        <v>44100</v>
      </c>
      <c r="G102" s="421">
        <v>33000</v>
      </c>
      <c r="H102" s="421">
        <v>77100</v>
      </c>
      <c r="I102" s="421"/>
      <c r="J102" s="423">
        <v>48138</v>
      </c>
      <c r="K102" s="423">
        <v>36021</v>
      </c>
      <c r="L102" s="423">
        <v>84159</v>
      </c>
    </row>
    <row r="103" spans="1:12" ht="12" customHeight="1" x14ac:dyDescent="0.2">
      <c r="A103" s="333">
        <v>1985</v>
      </c>
      <c r="B103" s="421">
        <v>3751</v>
      </c>
      <c r="C103" s="421">
        <v>9376</v>
      </c>
      <c r="D103" s="421">
        <v>13127</v>
      </c>
      <c r="E103" s="421"/>
      <c r="F103" s="421">
        <v>7200</v>
      </c>
      <c r="G103" s="421">
        <v>18000</v>
      </c>
      <c r="H103" s="421">
        <v>25200</v>
      </c>
      <c r="I103" s="421"/>
      <c r="J103" s="423">
        <v>10951</v>
      </c>
      <c r="K103" s="423">
        <v>27376</v>
      </c>
      <c r="L103" s="423">
        <v>38327</v>
      </c>
    </row>
    <row r="104" spans="1:12" ht="12" customHeight="1" x14ac:dyDescent="0.2">
      <c r="A104" s="333">
        <v>1986</v>
      </c>
      <c r="B104" s="421">
        <v>8489</v>
      </c>
      <c r="C104" s="421">
        <v>24731</v>
      </c>
      <c r="D104" s="421">
        <v>33220</v>
      </c>
      <c r="E104" s="421"/>
      <c r="F104" s="421">
        <v>15446</v>
      </c>
      <c r="G104" s="421">
        <v>45000</v>
      </c>
      <c r="H104" s="421">
        <v>60446</v>
      </c>
      <c r="I104" s="421"/>
      <c r="J104" s="423">
        <v>23935</v>
      </c>
      <c r="K104" s="423">
        <v>69731</v>
      </c>
      <c r="L104" s="423">
        <v>93666</v>
      </c>
    </row>
    <row r="105" spans="1:12" ht="12" customHeight="1" x14ac:dyDescent="0.2">
      <c r="A105" s="333">
        <v>1987</v>
      </c>
      <c r="B105" s="421">
        <v>5832</v>
      </c>
      <c r="C105" s="421">
        <v>6410</v>
      </c>
      <c r="D105" s="421">
        <v>12242</v>
      </c>
      <c r="E105" s="421"/>
      <c r="F105" s="421">
        <v>30024</v>
      </c>
      <c r="G105" s="421">
        <v>33000</v>
      </c>
      <c r="H105" s="421">
        <v>63024</v>
      </c>
      <c r="I105" s="421"/>
      <c r="J105" s="423">
        <v>35856</v>
      </c>
      <c r="K105" s="423">
        <v>39410</v>
      </c>
      <c r="L105" s="423">
        <v>75266</v>
      </c>
    </row>
    <row r="106" spans="1:12" ht="12" customHeight="1" x14ac:dyDescent="0.2">
      <c r="A106" s="333">
        <v>1988</v>
      </c>
      <c r="B106" s="421">
        <v>5069</v>
      </c>
      <c r="C106" s="421">
        <v>9370</v>
      </c>
      <c r="D106" s="421">
        <v>14439</v>
      </c>
      <c r="E106" s="421"/>
      <c r="F106" s="421">
        <v>10280</v>
      </c>
      <c r="G106" s="421">
        <v>19000</v>
      </c>
      <c r="H106" s="421">
        <v>29280</v>
      </c>
      <c r="I106" s="421"/>
      <c r="J106" s="423">
        <v>15349</v>
      </c>
      <c r="K106" s="423">
        <v>28370</v>
      </c>
      <c r="L106" s="423">
        <v>43719</v>
      </c>
    </row>
    <row r="107" spans="1:12" ht="12" customHeight="1" x14ac:dyDescent="0.2">
      <c r="A107" s="333">
        <v>1989</v>
      </c>
      <c r="B107" s="421">
        <v>2973</v>
      </c>
      <c r="C107" s="421">
        <v>7422</v>
      </c>
      <c r="D107" s="421">
        <v>10395</v>
      </c>
      <c r="E107" s="421"/>
      <c r="F107" s="421">
        <v>6811</v>
      </c>
      <c r="G107" s="421">
        <v>17000</v>
      </c>
      <c r="H107" s="421">
        <v>23811</v>
      </c>
      <c r="I107" s="421"/>
      <c r="J107" s="423">
        <v>9784</v>
      </c>
      <c r="K107" s="423">
        <v>24422</v>
      </c>
      <c r="L107" s="423">
        <v>34206</v>
      </c>
    </row>
    <row r="108" spans="1:12" ht="12" customHeight="1" x14ac:dyDescent="0.2">
      <c r="A108" s="333">
        <v>1990</v>
      </c>
      <c r="B108" s="421">
        <v>4184</v>
      </c>
      <c r="C108" s="421">
        <v>9307</v>
      </c>
      <c r="D108" s="421">
        <v>13491</v>
      </c>
      <c r="E108" s="421"/>
      <c r="F108" s="421">
        <v>6744</v>
      </c>
      <c r="G108" s="421">
        <v>15000</v>
      </c>
      <c r="H108" s="421">
        <v>21744</v>
      </c>
      <c r="I108" s="421"/>
      <c r="J108" s="423">
        <v>10928</v>
      </c>
      <c r="K108" s="423">
        <v>24307</v>
      </c>
      <c r="L108" s="423">
        <v>35235</v>
      </c>
    </row>
    <row r="109" spans="1:12" ht="12" customHeight="1" x14ac:dyDescent="0.2">
      <c r="A109" s="162">
        <v>1991</v>
      </c>
      <c r="B109" s="421">
        <v>1116</v>
      </c>
      <c r="C109" s="421">
        <v>2498</v>
      </c>
      <c r="D109" s="421">
        <v>3614</v>
      </c>
      <c r="E109" s="421"/>
      <c r="F109" s="421">
        <v>3483</v>
      </c>
      <c r="G109" s="421">
        <v>7800</v>
      </c>
      <c r="H109" s="421">
        <v>11283</v>
      </c>
      <c r="I109" s="421"/>
      <c r="J109" s="423">
        <v>4599</v>
      </c>
      <c r="K109" s="423">
        <v>10298</v>
      </c>
      <c r="L109" s="423">
        <v>14897</v>
      </c>
    </row>
    <row r="110" spans="1:12" ht="12" customHeight="1" x14ac:dyDescent="0.2">
      <c r="A110" s="162">
        <v>1992</v>
      </c>
      <c r="B110" s="421">
        <v>2881</v>
      </c>
      <c r="C110" s="421">
        <v>1856</v>
      </c>
      <c r="D110" s="421">
        <v>4737</v>
      </c>
      <c r="E110" s="421"/>
      <c r="F110" s="421">
        <v>11641</v>
      </c>
      <c r="G110" s="421">
        <v>7500</v>
      </c>
      <c r="H110" s="421">
        <v>19141</v>
      </c>
      <c r="I110" s="421"/>
      <c r="J110" s="423">
        <v>14522</v>
      </c>
      <c r="K110" s="423">
        <v>9356</v>
      </c>
      <c r="L110" s="423">
        <v>23878</v>
      </c>
    </row>
    <row r="111" spans="1:12" ht="12" customHeight="1" x14ac:dyDescent="0.2">
      <c r="A111" s="162">
        <v>1993</v>
      </c>
      <c r="B111" s="421">
        <v>548</v>
      </c>
      <c r="C111" s="421">
        <v>836</v>
      </c>
      <c r="D111" s="421">
        <v>1384</v>
      </c>
      <c r="E111" s="421"/>
      <c r="F111" s="421">
        <v>8789</v>
      </c>
      <c r="G111" s="421">
        <v>13400</v>
      </c>
      <c r="H111" s="421">
        <v>22189</v>
      </c>
      <c r="I111" s="421"/>
      <c r="J111" s="423">
        <v>9337</v>
      </c>
      <c r="K111" s="423">
        <v>14236</v>
      </c>
      <c r="L111" s="423">
        <v>23573</v>
      </c>
    </row>
    <row r="112" spans="1:12" ht="12" customHeight="1" x14ac:dyDescent="0.2">
      <c r="A112" s="162">
        <v>1994</v>
      </c>
      <c r="B112" s="421">
        <v>987</v>
      </c>
      <c r="C112" s="421">
        <v>1152</v>
      </c>
      <c r="D112" s="421">
        <v>2139</v>
      </c>
      <c r="E112" s="421"/>
      <c r="F112" s="421">
        <v>24908</v>
      </c>
      <c r="G112" s="421">
        <v>29100</v>
      </c>
      <c r="H112" s="421">
        <v>54008</v>
      </c>
      <c r="I112" s="421"/>
      <c r="J112" s="423">
        <v>25895</v>
      </c>
      <c r="K112" s="423">
        <v>30252</v>
      </c>
      <c r="L112" s="423">
        <v>56147</v>
      </c>
    </row>
    <row r="113" spans="1:12" ht="12" customHeight="1" x14ac:dyDescent="0.2">
      <c r="A113" s="162">
        <v>1995</v>
      </c>
      <c r="B113" s="421">
        <v>1158</v>
      </c>
      <c r="C113" s="421">
        <v>2354</v>
      </c>
      <c r="D113" s="421">
        <v>3512</v>
      </c>
      <c r="E113" s="421"/>
      <c r="F113" s="421">
        <v>6589</v>
      </c>
      <c r="G113" s="421">
        <v>13400</v>
      </c>
      <c r="H113" s="421">
        <v>19989</v>
      </c>
      <c r="I113" s="421"/>
      <c r="J113" s="423">
        <v>7747</v>
      </c>
      <c r="K113" s="423">
        <v>15754</v>
      </c>
      <c r="L113" s="423">
        <v>23501</v>
      </c>
    </row>
    <row r="114" spans="1:12" ht="12" customHeight="1" x14ac:dyDescent="0.2">
      <c r="A114" s="162">
        <v>1996</v>
      </c>
      <c r="B114" s="421">
        <v>719</v>
      </c>
      <c r="C114" s="421">
        <v>332</v>
      </c>
      <c r="D114" s="421">
        <v>1051</v>
      </c>
      <c r="E114" s="421"/>
      <c r="F114" s="421">
        <v>17983</v>
      </c>
      <c r="G114" s="421">
        <v>8300</v>
      </c>
      <c r="H114" s="421">
        <v>26283</v>
      </c>
      <c r="I114" s="421"/>
      <c r="J114" s="423">
        <v>18702</v>
      </c>
      <c r="K114" s="423">
        <v>8632</v>
      </c>
      <c r="L114" s="125">
        <v>27334</v>
      </c>
    </row>
    <row r="115" spans="1:12" ht="12" customHeight="1" x14ac:dyDescent="0.2">
      <c r="A115" s="162">
        <v>1997</v>
      </c>
      <c r="B115" s="421">
        <v>111</v>
      </c>
      <c r="C115" s="421">
        <v>1181</v>
      </c>
      <c r="D115" s="421">
        <v>1292</v>
      </c>
      <c r="E115" s="421"/>
      <c r="F115" s="421">
        <v>4443</v>
      </c>
      <c r="G115" s="421">
        <v>38999</v>
      </c>
      <c r="H115" s="421">
        <v>43442</v>
      </c>
      <c r="I115" s="421" t="s">
        <v>31</v>
      </c>
      <c r="J115" s="423">
        <v>5133</v>
      </c>
      <c r="K115" s="423">
        <v>45653</v>
      </c>
      <c r="L115" s="125">
        <v>50786</v>
      </c>
    </row>
    <row r="116" spans="1:12" ht="12" customHeight="1" x14ac:dyDescent="0.2">
      <c r="A116" s="162">
        <v>1998</v>
      </c>
      <c r="B116" s="421">
        <v>751</v>
      </c>
      <c r="C116" s="421">
        <v>9563</v>
      </c>
      <c r="D116" s="421">
        <v>10314</v>
      </c>
      <c r="E116" s="421"/>
      <c r="F116" s="421">
        <v>11046</v>
      </c>
      <c r="G116" s="421">
        <v>72739</v>
      </c>
      <c r="H116" s="421">
        <v>83785</v>
      </c>
      <c r="I116" s="421"/>
      <c r="J116" s="423">
        <v>12244</v>
      </c>
      <c r="K116" s="423">
        <v>85233</v>
      </c>
      <c r="L116" s="125">
        <v>97477</v>
      </c>
    </row>
    <row r="117" spans="1:12" ht="12" customHeight="1" x14ac:dyDescent="0.2">
      <c r="A117" s="162">
        <v>1999</v>
      </c>
      <c r="B117" s="421">
        <v>520</v>
      </c>
      <c r="C117" s="421">
        <v>6751</v>
      </c>
      <c r="D117" s="421">
        <v>7271</v>
      </c>
      <c r="E117" s="421"/>
      <c r="F117" s="421">
        <v>3168</v>
      </c>
      <c r="G117" s="421">
        <v>29699</v>
      </c>
      <c r="H117" s="421">
        <v>32867</v>
      </c>
      <c r="I117" s="421"/>
      <c r="J117" s="423">
        <v>3954</v>
      </c>
      <c r="K117" s="423">
        <v>38275</v>
      </c>
      <c r="L117" s="125">
        <v>42229</v>
      </c>
    </row>
    <row r="118" spans="1:12" ht="12" customHeight="1" x14ac:dyDescent="0.2">
      <c r="A118" s="162">
        <v>2000</v>
      </c>
      <c r="B118" s="421">
        <v>1589</v>
      </c>
      <c r="C118" s="421">
        <v>11716</v>
      </c>
      <c r="D118" s="421">
        <v>13305</v>
      </c>
      <c r="E118" s="421"/>
      <c r="F118" s="421">
        <v>14191</v>
      </c>
      <c r="G118" s="421">
        <v>60960</v>
      </c>
      <c r="H118" s="421">
        <v>75151</v>
      </c>
      <c r="I118" s="421"/>
      <c r="J118" s="423">
        <v>16222</v>
      </c>
      <c r="K118" s="423">
        <v>75062</v>
      </c>
      <c r="L118" s="125">
        <v>91284</v>
      </c>
    </row>
    <row r="119" spans="1:12" ht="12" customHeight="1" x14ac:dyDescent="0.2">
      <c r="A119" s="162">
        <v>2001</v>
      </c>
      <c r="B119" s="421">
        <v>1658</v>
      </c>
      <c r="C119" s="421">
        <v>17933</v>
      </c>
      <c r="D119" s="421">
        <v>19591</v>
      </c>
      <c r="E119" s="421"/>
      <c r="F119" s="421">
        <v>16852</v>
      </c>
      <c r="G119" s="421">
        <v>87017</v>
      </c>
      <c r="H119" s="421">
        <v>103869</v>
      </c>
      <c r="I119" s="421"/>
      <c r="J119" s="423">
        <v>20390</v>
      </c>
      <c r="K119" s="423">
        <v>115647</v>
      </c>
      <c r="L119" s="125">
        <v>136037</v>
      </c>
    </row>
    <row r="120" spans="1:12" ht="12" customHeight="1" x14ac:dyDescent="0.2">
      <c r="A120" s="162">
        <v>2002</v>
      </c>
      <c r="B120" s="421">
        <v>2204</v>
      </c>
      <c r="C120" s="421">
        <v>11742</v>
      </c>
      <c r="D120" s="421">
        <v>13946</v>
      </c>
      <c r="E120" s="421"/>
      <c r="F120" s="421">
        <v>19098</v>
      </c>
      <c r="G120" s="421">
        <v>55968</v>
      </c>
      <c r="H120" s="421">
        <v>75066</v>
      </c>
      <c r="I120" s="421"/>
      <c r="J120" s="423">
        <v>22241</v>
      </c>
      <c r="K120" s="423">
        <v>70754</v>
      </c>
      <c r="L120" s="125">
        <v>92995</v>
      </c>
    </row>
    <row r="121" spans="1:12" ht="12" customHeight="1" x14ac:dyDescent="0.2">
      <c r="A121" s="162">
        <v>2003</v>
      </c>
      <c r="B121" s="125">
        <v>6537</v>
      </c>
      <c r="C121" s="125">
        <v>16830</v>
      </c>
      <c r="D121" s="421">
        <v>23367</v>
      </c>
      <c r="E121" s="421"/>
      <c r="F121" s="421">
        <v>8558</v>
      </c>
      <c r="G121" s="421">
        <v>89491</v>
      </c>
      <c r="H121" s="421">
        <v>98049</v>
      </c>
      <c r="I121" s="421"/>
      <c r="J121" s="423">
        <v>15827</v>
      </c>
      <c r="K121" s="423">
        <v>113671</v>
      </c>
      <c r="L121" s="125">
        <v>129498</v>
      </c>
    </row>
    <row r="122" spans="1:12" ht="12" customHeight="1" x14ac:dyDescent="0.2">
      <c r="A122" s="162">
        <v>2004</v>
      </c>
      <c r="B122" s="125">
        <v>7617</v>
      </c>
      <c r="C122" s="125">
        <v>27815</v>
      </c>
      <c r="D122" s="421">
        <v>35432</v>
      </c>
      <c r="E122" s="125"/>
      <c r="F122" s="125">
        <v>11403</v>
      </c>
      <c r="G122" s="125">
        <v>119456</v>
      </c>
      <c r="H122" s="421">
        <v>130859</v>
      </c>
      <c r="I122" s="125"/>
      <c r="J122" s="423">
        <v>19557</v>
      </c>
      <c r="K122" s="423">
        <v>152196</v>
      </c>
      <c r="L122" s="125">
        <v>171753</v>
      </c>
    </row>
    <row r="123" spans="1:12" ht="12" customHeight="1" x14ac:dyDescent="0.2">
      <c r="A123" s="162">
        <v>2005</v>
      </c>
      <c r="B123" s="125">
        <v>1282</v>
      </c>
      <c r="C123" s="125">
        <v>18525</v>
      </c>
      <c r="D123" s="421">
        <v>19807</v>
      </c>
      <c r="E123" s="125"/>
      <c r="F123" s="125">
        <v>11650</v>
      </c>
      <c r="G123" s="125">
        <v>35274</v>
      </c>
      <c r="H123" s="421">
        <v>46924</v>
      </c>
      <c r="I123" s="125"/>
      <c r="J123" s="423">
        <v>13615</v>
      </c>
      <c r="K123" s="423">
        <v>56256</v>
      </c>
      <c r="L123" s="125">
        <v>69871</v>
      </c>
    </row>
    <row r="124" spans="1:12" ht="12" customHeight="1" x14ac:dyDescent="0.2">
      <c r="A124" s="162">
        <v>2006</v>
      </c>
      <c r="B124" s="125">
        <v>1132</v>
      </c>
      <c r="C124" s="125">
        <v>4382</v>
      </c>
      <c r="D124" s="421">
        <v>5514</v>
      </c>
      <c r="E124" s="125"/>
      <c r="F124" s="125">
        <v>1236</v>
      </c>
      <c r="G124" s="125">
        <v>8037</v>
      </c>
      <c r="H124" s="421">
        <v>9273</v>
      </c>
      <c r="I124" s="125"/>
      <c r="J124" s="423">
        <v>2505</v>
      </c>
      <c r="K124" s="423">
        <v>13311</v>
      </c>
      <c r="L124" s="125">
        <v>15816</v>
      </c>
    </row>
    <row r="125" spans="1:12" ht="12" customHeight="1" x14ac:dyDescent="0.2">
      <c r="A125" s="162">
        <v>2007</v>
      </c>
      <c r="B125" s="125">
        <v>1522</v>
      </c>
      <c r="C125" s="125">
        <v>15554</v>
      </c>
      <c r="D125" s="421">
        <v>17076</v>
      </c>
      <c r="E125" s="125"/>
      <c r="F125" s="125">
        <v>10150</v>
      </c>
      <c r="G125" s="125">
        <v>52506</v>
      </c>
      <c r="H125" s="421">
        <v>62656</v>
      </c>
      <c r="I125" s="125"/>
      <c r="J125" s="423">
        <v>12537</v>
      </c>
      <c r="K125" s="423">
        <v>72537</v>
      </c>
      <c r="L125" s="125">
        <v>85074</v>
      </c>
    </row>
    <row r="126" spans="1:12" ht="12" customHeight="1" x14ac:dyDescent="0.2">
      <c r="A126" s="162">
        <v>2008</v>
      </c>
      <c r="B126" s="125">
        <v>1813</v>
      </c>
      <c r="C126" s="125">
        <v>6792</v>
      </c>
      <c r="D126" s="125">
        <v>8605</v>
      </c>
      <c r="E126" s="125"/>
      <c r="F126" s="125">
        <v>10963</v>
      </c>
      <c r="G126" s="125">
        <v>22740</v>
      </c>
      <c r="H126" s="125">
        <v>33703</v>
      </c>
      <c r="I126" s="125"/>
      <c r="J126" s="423">
        <v>13342</v>
      </c>
      <c r="K126" s="423">
        <v>30707</v>
      </c>
      <c r="L126" s="125">
        <v>44049</v>
      </c>
    </row>
    <row r="127" spans="1:12" ht="12" customHeight="1" x14ac:dyDescent="0.2">
      <c r="A127" s="162">
        <v>2009</v>
      </c>
      <c r="B127" s="125">
        <v>1896</v>
      </c>
      <c r="C127" s="125">
        <v>7638</v>
      </c>
      <c r="D127" s="125">
        <v>9534</v>
      </c>
      <c r="E127" s="125"/>
      <c r="F127" s="125">
        <v>10717</v>
      </c>
      <c r="G127" s="125">
        <v>76990</v>
      </c>
      <c r="H127" s="125">
        <v>87707</v>
      </c>
      <c r="I127" s="125"/>
      <c r="J127" s="125">
        <v>13235</v>
      </c>
      <c r="K127" s="125">
        <v>89102</v>
      </c>
      <c r="L127" s="125">
        <v>102337</v>
      </c>
    </row>
    <row r="128" spans="1:12" ht="12" customHeight="1" x14ac:dyDescent="0.2">
      <c r="A128" s="162">
        <v>2010</v>
      </c>
      <c r="B128" s="125">
        <v>1557</v>
      </c>
      <c r="C128" s="125">
        <v>23527</v>
      </c>
      <c r="D128" s="125">
        <v>25084</v>
      </c>
      <c r="E128" s="125"/>
      <c r="F128" s="125">
        <v>4963</v>
      </c>
      <c r="G128" s="125">
        <v>34018</v>
      </c>
      <c r="H128" s="125">
        <v>38981</v>
      </c>
      <c r="I128" s="125"/>
      <c r="J128" s="125">
        <v>6800</v>
      </c>
      <c r="K128" s="125">
        <v>60105</v>
      </c>
      <c r="L128" s="125">
        <v>66905</v>
      </c>
    </row>
    <row r="129" spans="1:12" ht="12" customHeight="1" x14ac:dyDescent="0.2">
      <c r="A129" s="162">
        <v>2011</v>
      </c>
      <c r="B129" s="125">
        <v>4184</v>
      </c>
      <c r="C129" s="125">
        <v>17500</v>
      </c>
      <c r="D129" s="125">
        <v>21684</v>
      </c>
      <c r="E129" s="125"/>
      <c r="F129" s="125">
        <v>9488</v>
      </c>
      <c r="G129" s="125">
        <v>43916</v>
      </c>
      <c r="H129" s="125">
        <v>53404</v>
      </c>
      <c r="I129" s="125"/>
      <c r="J129" s="125">
        <v>14887</v>
      </c>
      <c r="K129" s="125">
        <v>67043</v>
      </c>
      <c r="L129" s="125">
        <v>81930</v>
      </c>
    </row>
    <row r="130" spans="1:12" ht="12" customHeight="1" x14ac:dyDescent="0.2">
      <c r="A130" s="162">
        <v>2012</v>
      </c>
      <c r="B130" s="125">
        <v>2056</v>
      </c>
      <c r="C130" s="125">
        <v>17524</v>
      </c>
      <c r="D130" s="125">
        <v>19580</v>
      </c>
      <c r="E130" s="125"/>
      <c r="F130" s="125">
        <v>10833</v>
      </c>
      <c r="G130" s="125">
        <v>92687</v>
      </c>
      <c r="H130" s="125">
        <v>103520</v>
      </c>
      <c r="I130" s="125"/>
      <c r="J130" s="125">
        <v>13650</v>
      </c>
      <c r="K130" s="125">
        <v>117699</v>
      </c>
      <c r="L130" s="125">
        <v>131349</v>
      </c>
    </row>
    <row r="131" spans="1:12" ht="12" customHeight="1" x14ac:dyDescent="0.2">
      <c r="A131" s="162">
        <v>2013</v>
      </c>
      <c r="B131" s="125">
        <v>4721</v>
      </c>
      <c r="C131" s="125">
        <v>21812</v>
      </c>
      <c r="D131" s="125">
        <v>26533</v>
      </c>
      <c r="E131" s="125"/>
      <c r="F131" s="125">
        <v>14996</v>
      </c>
      <c r="G131" s="125">
        <v>85751</v>
      </c>
      <c r="H131" s="125">
        <v>100747</v>
      </c>
      <c r="I131" s="125"/>
      <c r="J131" s="125">
        <v>22194</v>
      </c>
      <c r="K131" s="125">
        <v>121659</v>
      </c>
      <c r="L131" s="125">
        <v>143853</v>
      </c>
    </row>
    <row r="132" spans="1:12" ht="12" customHeight="1" x14ac:dyDescent="0.2">
      <c r="A132" s="162">
        <v>2014</v>
      </c>
      <c r="B132" s="125">
        <v>2657</v>
      </c>
      <c r="C132" s="125">
        <v>11563</v>
      </c>
      <c r="D132" s="125">
        <v>14220</v>
      </c>
      <c r="E132" s="125"/>
      <c r="F132" s="125">
        <v>8242</v>
      </c>
      <c r="G132" s="125">
        <v>24820</v>
      </c>
      <c r="H132" s="125">
        <v>33062</v>
      </c>
      <c r="I132" s="125"/>
      <c r="J132" s="125">
        <v>11996</v>
      </c>
      <c r="K132" s="125">
        <v>42140</v>
      </c>
      <c r="L132" s="125">
        <v>54136</v>
      </c>
    </row>
    <row r="133" spans="1:12" ht="12" customHeight="1" x14ac:dyDescent="0.2">
      <c r="A133" s="162">
        <v>2015</v>
      </c>
      <c r="B133" s="125">
        <v>808</v>
      </c>
      <c r="C133" s="125">
        <v>2188</v>
      </c>
      <c r="D133" s="125">
        <v>2996</v>
      </c>
      <c r="E133" s="125"/>
      <c r="F133" s="125">
        <v>2108</v>
      </c>
      <c r="G133" s="125">
        <v>5794</v>
      </c>
      <c r="H133" s="125">
        <v>7902</v>
      </c>
      <c r="I133" s="125"/>
      <c r="J133" s="125">
        <v>4232</v>
      </c>
      <c r="K133" s="125">
        <v>12939</v>
      </c>
      <c r="L133" s="125">
        <v>17171</v>
      </c>
    </row>
    <row r="134" spans="1:12" ht="12" customHeight="1" x14ac:dyDescent="0.2">
      <c r="A134" s="162">
        <v>2016</v>
      </c>
      <c r="B134" s="125">
        <v>908</v>
      </c>
      <c r="C134" s="125">
        <v>4660</v>
      </c>
      <c r="D134" s="125">
        <v>5568</v>
      </c>
      <c r="E134" s="125"/>
      <c r="F134" s="125">
        <v>11394</v>
      </c>
      <c r="G134" s="125">
        <v>35822</v>
      </c>
      <c r="H134" s="125">
        <v>47216</v>
      </c>
      <c r="I134" s="125"/>
      <c r="J134" s="125">
        <v>13134</v>
      </c>
      <c r="K134" s="125">
        <v>43097</v>
      </c>
      <c r="L134" s="125">
        <v>56231</v>
      </c>
    </row>
    <row r="135" spans="1:12" ht="12" customHeight="1" x14ac:dyDescent="0.2">
      <c r="A135" s="90">
        <v>2017</v>
      </c>
      <c r="B135" s="125">
        <v>263</v>
      </c>
      <c r="C135" s="125">
        <v>780</v>
      </c>
      <c r="D135" s="125">
        <v>1043</v>
      </c>
      <c r="E135" s="125"/>
      <c r="F135" s="125">
        <v>6831</v>
      </c>
      <c r="G135" s="125">
        <v>20184</v>
      </c>
      <c r="H135" s="125">
        <v>27015</v>
      </c>
      <c r="I135" s="125"/>
      <c r="J135" s="125">
        <v>7094</v>
      </c>
      <c r="K135" s="125">
        <v>20964</v>
      </c>
      <c r="L135" s="125">
        <v>28058</v>
      </c>
    </row>
    <row r="136" spans="1:12" ht="12" customHeight="1" x14ac:dyDescent="0.2">
      <c r="A136" s="90" t="s">
        <v>781</v>
      </c>
      <c r="B136" s="125">
        <v>3002</v>
      </c>
      <c r="C136" s="125">
        <v>10258</v>
      </c>
      <c r="D136" s="125">
        <v>13260</v>
      </c>
      <c r="E136" s="125"/>
      <c r="F136" s="125">
        <v>9960</v>
      </c>
      <c r="G136" s="125">
        <v>19047</v>
      </c>
      <c r="H136" s="125">
        <v>29007</v>
      </c>
      <c r="I136" s="125"/>
      <c r="J136" s="125">
        <v>14489</v>
      </c>
      <c r="K136" s="125">
        <v>32866</v>
      </c>
      <c r="L136" s="125">
        <v>47355</v>
      </c>
    </row>
    <row r="137" spans="1:12" ht="12" customHeight="1" x14ac:dyDescent="0.2">
      <c r="A137" s="90" t="s">
        <v>835</v>
      </c>
      <c r="B137" s="125">
        <v>1898</v>
      </c>
      <c r="C137" s="125">
        <v>2646</v>
      </c>
      <c r="D137" s="125">
        <v>4544</v>
      </c>
      <c r="E137" s="125"/>
      <c r="F137" s="125">
        <v>10228</v>
      </c>
      <c r="G137" s="125">
        <v>14246</v>
      </c>
      <c r="H137" s="125">
        <v>24474</v>
      </c>
      <c r="I137" s="125"/>
      <c r="J137" s="125">
        <v>15862</v>
      </c>
      <c r="K137" s="125">
        <v>22103</v>
      </c>
      <c r="L137" s="125">
        <v>37965</v>
      </c>
    </row>
    <row r="138" spans="1:12" ht="12" customHeight="1" x14ac:dyDescent="0.2">
      <c r="A138" s="90" t="s">
        <v>1121</v>
      </c>
      <c r="B138" s="125">
        <v>3048</v>
      </c>
      <c r="C138" s="125">
        <v>11417</v>
      </c>
      <c r="D138" s="125">
        <v>14465</v>
      </c>
      <c r="E138" s="125"/>
      <c r="F138" s="125">
        <v>24135</v>
      </c>
      <c r="G138" s="125">
        <v>23808</v>
      </c>
      <c r="H138" s="125">
        <v>47943</v>
      </c>
      <c r="I138" s="125"/>
      <c r="J138" s="125">
        <v>31912</v>
      </c>
      <c r="K138" s="125">
        <v>39890</v>
      </c>
      <c r="L138" s="125">
        <v>71802</v>
      </c>
    </row>
    <row r="139" spans="1:12" ht="12" customHeight="1" x14ac:dyDescent="0.2">
      <c r="A139" s="90" t="s">
        <v>1112</v>
      </c>
      <c r="B139" s="125">
        <v>6597</v>
      </c>
      <c r="C139" s="125">
        <v>18577</v>
      </c>
      <c r="D139" s="125">
        <v>25174</v>
      </c>
      <c r="E139" s="125"/>
      <c r="F139" s="125">
        <v>27095</v>
      </c>
      <c r="G139" s="125">
        <v>75532</v>
      </c>
      <c r="H139" s="125">
        <v>102627</v>
      </c>
      <c r="I139" s="125"/>
      <c r="J139" s="125">
        <v>36902</v>
      </c>
      <c r="K139" s="125">
        <v>103056</v>
      </c>
      <c r="L139" s="125">
        <v>139958</v>
      </c>
    </row>
    <row r="140" spans="1:12" ht="12" customHeight="1" x14ac:dyDescent="0.2">
      <c r="A140" s="90" t="s">
        <v>1146</v>
      </c>
      <c r="B140" s="125">
        <v>4895</v>
      </c>
      <c r="C140" s="125">
        <v>12764</v>
      </c>
      <c r="D140" s="125">
        <v>17659</v>
      </c>
      <c r="E140" s="125"/>
      <c r="F140" s="125">
        <v>24938</v>
      </c>
      <c r="G140" s="125">
        <v>92306</v>
      </c>
      <c r="H140" s="125">
        <v>117244</v>
      </c>
      <c r="I140" s="125"/>
      <c r="J140" s="125">
        <v>31863</v>
      </c>
      <c r="K140" s="125">
        <v>112582</v>
      </c>
      <c r="L140" s="125">
        <v>144445</v>
      </c>
    </row>
    <row r="141" spans="1:12" ht="12" customHeight="1" x14ac:dyDescent="0.2">
      <c r="A141" s="90" t="s">
        <v>1228</v>
      </c>
      <c r="B141" s="125">
        <v>1392</v>
      </c>
      <c r="C141" s="125">
        <v>6108</v>
      </c>
      <c r="D141" s="125">
        <v>7500</v>
      </c>
      <c r="E141" s="125"/>
      <c r="F141" s="125">
        <v>28563</v>
      </c>
      <c r="G141" s="125">
        <v>54443</v>
      </c>
      <c r="H141" s="125">
        <v>83006</v>
      </c>
      <c r="I141" s="125"/>
      <c r="J141" s="125">
        <v>32718</v>
      </c>
      <c r="K141" s="125">
        <v>65820</v>
      </c>
      <c r="L141" s="125">
        <v>98538</v>
      </c>
    </row>
    <row r="142" spans="1:12" ht="12" customHeight="1" x14ac:dyDescent="0.2">
      <c r="A142" s="90" t="s">
        <v>1198</v>
      </c>
      <c r="B142" s="126" t="s">
        <v>304</v>
      </c>
      <c r="C142" s="126" t="s">
        <v>304</v>
      </c>
      <c r="D142" s="126" t="s">
        <v>304</v>
      </c>
      <c r="E142" s="126"/>
      <c r="F142" s="126" t="s">
        <v>304</v>
      </c>
      <c r="G142" s="126" t="s">
        <v>304</v>
      </c>
      <c r="H142" s="126" t="s">
        <v>304</v>
      </c>
      <c r="I142" s="126"/>
      <c r="J142" s="126" t="s">
        <v>304</v>
      </c>
      <c r="K142" s="126" t="s">
        <v>304</v>
      </c>
      <c r="L142" s="126" t="s">
        <v>304</v>
      </c>
    </row>
    <row r="143" spans="1:12" ht="12" customHeight="1" x14ac:dyDescent="0.2">
      <c r="A143" s="27" t="s">
        <v>160</v>
      </c>
      <c r="B143" s="147"/>
      <c r="C143" s="147"/>
      <c r="D143" s="147"/>
      <c r="E143" s="147"/>
      <c r="F143" s="147"/>
      <c r="G143" s="231" t="s">
        <v>391</v>
      </c>
      <c r="H143" s="147"/>
      <c r="I143" s="147"/>
      <c r="J143" s="147"/>
      <c r="K143" s="147"/>
      <c r="L143" s="147"/>
    </row>
    <row r="145" spans="1:12" ht="12" customHeight="1" x14ac:dyDescent="0.2">
      <c r="A145" s="1128" t="s">
        <v>145</v>
      </c>
      <c r="B145" s="1128"/>
      <c r="C145" s="1128"/>
      <c r="D145" s="1128"/>
      <c r="E145" s="1128"/>
      <c r="F145" s="1128"/>
      <c r="G145" s="1128"/>
      <c r="H145" s="1128"/>
      <c r="I145" s="1128"/>
      <c r="J145" s="1128"/>
      <c r="K145" s="1128"/>
      <c r="L145" s="1128"/>
    </row>
    <row r="146" spans="1:12" ht="12" customHeight="1" x14ac:dyDescent="0.2">
      <c r="A146" s="333">
        <v>1981</v>
      </c>
      <c r="B146" s="421">
        <v>24751</v>
      </c>
      <c r="C146" s="421">
        <v>7748</v>
      </c>
      <c r="D146" s="421">
        <v>32499</v>
      </c>
      <c r="E146" s="421"/>
      <c r="F146" s="421">
        <v>38700</v>
      </c>
      <c r="G146" s="421">
        <v>21700</v>
      </c>
      <c r="H146" s="421">
        <v>60400</v>
      </c>
      <c r="I146" s="421"/>
      <c r="J146" s="423">
        <v>63451</v>
      </c>
      <c r="K146" s="423">
        <v>29448</v>
      </c>
      <c r="L146" s="423">
        <v>92899</v>
      </c>
    </row>
    <row r="147" spans="1:12" ht="12" customHeight="1" x14ac:dyDescent="0.2">
      <c r="A147" s="333">
        <v>1982</v>
      </c>
      <c r="B147" s="421">
        <v>57353</v>
      </c>
      <c r="C147" s="421">
        <v>30808</v>
      </c>
      <c r="D147" s="421">
        <v>88161</v>
      </c>
      <c r="E147" s="421"/>
      <c r="F147" s="421">
        <v>16015</v>
      </c>
      <c r="G147" s="421">
        <v>26100</v>
      </c>
      <c r="H147" s="421">
        <v>42115</v>
      </c>
      <c r="I147" s="421"/>
      <c r="J147" s="423">
        <v>73368</v>
      </c>
      <c r="K147" s="423">
        <v>56908</v>
      </c>
      <c r="L147" s="423">
        <v>130276</v>
      </c>
    </row>
    <row r="148" spans="1:12" ht="12" customHeight="1" x14ac:dyDescent="0.2">
      <c r="A148" s="333">
        <v>1983</v>
      </c>
      <c r="B148" s="421">
        <v>39321</v>
      </c>
      <c r="C148" s="421">
        <v>18289</v>
      </c>
      <c r="D148" s="421">
        <v>57610</v>
      </c>
      <c r="E148" s="421"/>
      <c r="F148" s="421">
        <v>12410</v>
      </c>
      <c r="G148" s="421">
        <v>12800</v>
      </c>
      <c r="H148" s="421">
        <v>25210</v>
      </c>
      <c r="I148" s="421"/>
      <c r="J148" s="423">
        <v>51731</v>
      </c>
      <c r="K148" s="423">
        <v>31089</v>
      </c>
      <c r="L148" s="423">
        <v>82820</v>
      </c>
    </row>
    <row r="149" spans="1:12" ht="12" customHeight="1" x14ac:dyDescent="0.2">
      <c r="A149" s="333">
        <v>1984</v>
      </c>
      <c r="B149" s="421">
        <v>42589</v>
      </c>
      <c r="C149" s="421">
        <v>15310</v>
      </c>
      <c r="D149" s="421">
        <v>57899</v>
      </c>
      <c r="E149" s="421"/>
      <c r="F149" s="421">
        <v>26310</v>
      </c>
      <c r="G149" s="421">
        <v>36100</v>
      </c>
      <c r="H149" s="421">
        <v>62410</v>
      </c>
      <c r="I149" s="421"/>
      <c r="J149" s="423">
        <v>68899</v>
      </c>
      <c r="K149" s="423">
        <v>51410</v>
      </c>
      <c r="L149" s="423">
        <v>120309</v>
      </c>
    </row>
    <row r="150" spans="1:12" ht="12" customHeight="1" x14ac:dyDescent="0.2">
      <c r="A150" s="333">
        <v>1985</v>
      </c>
      <c r="B150" s="421">
        <v>32684</v>
      </c>
      <c r="C150" s="421">
        <v>19396</v>
      </c>
      <c r="D150" s="421">
        <v>52080</v>
      </c>
      <c r="E150" s="421"/>
      <c r="F150" s="421">
        <v>8210</v>
      </c>
      <c r="G150" s="421">
        <v>14700</v>
      </c>
      <c r="H150" s="421">
        <v>22910</v>
      </c>
      <c r="I150" s="421"/>
      <c r="J150" s="423">
        <v>40894</v>
      </c>
      <c r="K150" s="423">
        <v>34096</v>
      </c>
      <c r="L150" s="423">
        <v>74990</v>
      </c>
    </row>
    <row r="151" spans="1:12" ht="12" customHeight="1" x14ac:dyDescent="0.2">
      <c r="A151" s="333">
        <v>1986</v>
      </c>
      <c r="B151" s="421">
        <v>71066</v>
      </c>
      <c r="C151" s="421">
        <v>36097</v>
      </c>
      <c r="D151" s="421">
        <v>107163</v>
      </c>
      <c r="E151" s="421"/>
      <c r="F151" s="421">
        <v>25265</v>
      </c>
      <c r="G151" s="421">
        <v>39400</v>
      </c>
      <c r="H151" s="421">
        <v>64665</v>
      </c>
      <c r="I151" s="421"/>
      <c r="J151" s="423">
        <v>96331</v>
      </c>
      <c r="K151" s="423">
        <v>75497</v>
      </c>
      <c r="L151" s="423">
        <v>171828</v>
      </c>
    </row>
    <row r="152" spans="1:12" ht="12" customHeight="1" x14ac:dyDescent="0.2">
      <c r="A152" s="333">
        <v>1987</v>
      </c>
      <c r="B152" s="421">
        <v>85673</v>
      </c>
      <c r="C152" s="421">
        <v>42254</v>
      </c>
      <c r="D152" s="421">
        <v>127927</v>
      </c>
      <c r="E152" s="421"/>
      <c r="F152" s="421">
        <v>10624</v>
      </c>
      <c r="G152" s="421">
        <v>17500</v>
      </c>
      <c r="H152" s="421">
        <v>28124</v>
      </c>
      <c r="I152" s="421"/>
      <c r="J152" s="423">
        <v>96297</v>
      </c>
      <c r="K152" s="423">
        <v>59754</v>
      </c>
      <c r="L152" s="423">
        <v>156051</v>
      </c>
    </row>
    <row r="153" spans="1:12" ht="12" customHeight="1" x14ac:dyDescent="0.2">
      <c r="A153" s="333">
        <v>1988</v>
      </c>
      <c r="B153" s="421">
        <v>9089</v>
      </c>
      <c r="C153" s="421">
        <v>3226</v>
      </c>
      <c r="D153" s="421">
        <v>12315</v>
      </c>
      <c r="E153" s="421"/>
      <c r="F153" s="421">
        <v>9827</v>
      </c>
      <c r="G153" s="421">
        <v>11300</v>
      </c>
      <c r="H153" s="421">
        <v>21127</v>
      </c>
      <c r="I153" s="421"/>
      <c r="J153" s="423">
        <v>18916</v>
      </c>
      <c r="K153" s="423">
        <v>14526</v>
      </c>
      <c r="L153" s="423">
        <v>33442</v>
      </c>
    </row>
    <row r="154" spans="1:12" ht="12" customHeight="1" x14ac:dyDescent="0.2">
      <c r="A154" s="333">
        <v>1989</v>
      </c>
      <c r="B154" s="421">
        <v>27233</v>
      </c>
      <c r="C154" s="421">
        <v>7756</v>
      </c>
      <c r="D154" s="421">
        <v>34989</v>
      </c>
      <c r="E154" s="421"/>
      <c r="F154" s="421">
        <v>19041</v>
      </c>
      <c r="G154" s="421">
        <v>14900</v>
      </c>
      <c r="H154" s="421">
        <v>33941</v>
      </c>
      <c r="I154" s="421"/>
      <c r="J154" s="423">
        <v>46274</v>
      </c>
      <c r="K154" s="423">
        <v>22656</v>
      </c>
      <c r="L154" s="423">
        <v>68930</v>
      </c>
    </row>
    <row r="155" spans="1:12" ht="12" customHeight="1" x14ac:dyDescent="0.2">
      <c r="A155" s="333">
        <v>1990</v>
      </c>
      <c r="B155" s="421">
        <v>35480</v>
      </c>
      <c r="C155" s="421">
        <v>5622</v>
      </c>
      <c r="D155" s="421">
        <v>41102</v>
      </c>
      <c r="E155" s="421"/>
      <c r="F155" s="421">
        <v>10739</v>
      </c>
      <c r="G155" s="421">
        <v>6600</v>
      </c>
      <c r="H155" s="421">
        <v>17339</v>
      </c>
      <c r="I155" s="421"/>
      <c r="J155" s="423">
        <v>46219</v>
      </c>
      <c r="K155" s="423">
        <v>12222</v>
      </c>
      <c r="L155" s="423">
        <v>58441</v>
      </c>
    </row>
    <row r="156" spans="1:12" ht="12" customHeight="1" x14ac:dyDescent="0.2">
      <c r="A156" s="162">
        <v>1991</v>
      </c>
      <c r="B156" s="421">
        <v>20871</v>
      </c>
      <c r="C156" s="421">
        <v>1101</v>
      </c>
      <c r="D156" s="421">
        <v>21972</v>
      </c>
      <c r="E156" s="421"/>
      <c r="F156" s="421">
        <v>6554</v>
      </c>
      <c r="G156" s="421">
        <v>12300</v>
      </c>
      <c r="H156" s="421">
        <v>18854</v>
      </c>
      <c r="I156" s="421"/>
      <c r="J156" s="423">
        <v>27425</v>
      </c>
      <c r="K156" s="423">
        <v>13401</v>
      </c>
      <c r="L156" s="423">
        <v>40826</v>
      </c>
    </row>
    <row r="157" spans="1:12" ht="12" customHeight="1" x14ac:dyDescent="0.2">
      <c r="A157" s="162">
        <v>1992</v>
      </c>
      <c r="B157" s="421">
        <v>3666</v>
      </c>
      <c r="C157" s="421">
        <v>397</v>
      </c>
      <c r="D157" s="421">
        <v>4063</v>
      </c>
      <c r="E157" s="421"/>
      <c r="F157" s="421">
        <v>5578</v>
      </c>
      <c r="G157" s="421">
        <v>19000</v>
      </c>
      <c r="H157" s="421">
        <v>24578</v>
      </c>
      <c r="I157" s="421"/>
      <c r="J157" s="423">
        <v>9244</v>
      </c>
      <c r="K157" s="423">
        <v>19397</v>
      </c>
      <c r="L157" s="423">
        <v>28641</v>
      </c>
    </row>
    <row r="158" spans="1:12" ht="12" customHeight="1" x14ac:dyDescent="0.2">
      <c r="A158" s="162">
        <v>1993</v>
      </c>
      <c r="B158" s="421">
        <v>2850</v>
      </c>
      <c r="C158" s="421">
        <v>426</v>
      </c>
      <c r="D158" s="421">
        <v>3276</v>
      </c>
      <c r="E158" s="421"/>
      <c r="F158" s="421">
        <v>12493</v>
      </c>
      <c r="G158" s="421">
        <v>21900</v>
      </c>
      <c r="H158" s="421">
        <v>34393</v>
      </c>
      <c r="I158" s="421"/>
      <c r="J158" s="423">
        <v>15343</v>
      </c>
      <c r="K158" s="423">
        <v>22326</v>
      </c>
      <c r="L158" s="423">
        <v>37669</v>
      </c>
    </row>
    <row r="159" spans="1:12" ht="12" customHeight="1" x14ac:dyDescent="0.2">
      <c r="A159" s="162">
        <v>1994</v>
      </c>
      <c r="B159" s="421">
        <v>31289</v>
      </c>
      <c r="C159" s="421">
        <v>259</v>
      </c>
      <c r="D159" s="421">
        <v>31548</v>
      </c>
      <c r="E159" s="421"/>
      <c r="F159" s="421">
        <v>24975</v>
      </c>
      <c r="G159" s="421">
        <v>55940</v>
      </c>
      <c r="H159" s="421">
        <v>80915</v>
      </c>
      <c r="I159" s="421"/>
      <c r="J159" s="423">
        <v>56264</v>
      </c>
      <c r="K159" s="423">
        <v>56199</v>
      </c>
      <c r="L159" s="423">
        <v>112463</v>
      </c>
    </row>
    <row r="160" spans="1:12" ht="12" customHeight="1" x14ac:dyDescent="0.2">
      <c r="A160" s="162">
        <v>1995</v>
      </c>
      <c r="B160" s="421">
        <v>9088</v>
      </c>
      <c r="C160" s="421">
        <v>89</v>
      </c>
      <c r="D160" s="421">
        <v>9177</v>
      </c>
      <c r="E160" s="421"/>
      <c r="F160" s="421">
        <v>25560</v>
      </c>
      <c r="G160" s="421">
        <v>39900</v>
      </c>
      <c r="H160" s="421">
        <v>65460</v>
      </c>
      <c r="I160" s="421"/>
      <c r="J160" s="423">
        <v>34648</v>
      </c>
      <c r="K160" s="423">
        <v>39989</v>
      </c>
      <c r="L160" s="423">
        <v>74637</v>
      </c>
    </row>
    <row r="161" spans="1:12" ht="12" customHeight="1" x14ac:dyDescent="0.2">
      <c r="A161" s="162">
        <v>1996</v>
      </c>
      <c r="B161" s="421">
        <v>4084</v>
      </c>
      <c r="C161" s="421">
        <v>119</v>
      </c>
      <c r="D161" s="421">
        <v>4203</v>
      </c>
      <c r="E161" s="421"/>
      <c r="F161" s="421">
        <v>27387</v>
      </c>
      <c r="G161" s="421">
        <v>37001</v>
      </c>
      <c r="H161" s="421">
        <v>64388</v>
      </c>
      <c r="I161" s="421"/>
      <c r="J161" s="423">
        <v>31471</v>
      </c>
      <c r="K161" s="423">
        <v>37120</v>
      </c>
      <c r="L161" s="125">
        <v>68591</v>
      </c>
    </row>
    <row r="162" spans="1:12" ht="12" customHeight="1" x14ac:dyDescent="0.2">
      <c r="A162" s="162">
        <v>1997</v>
      </c>
      <c r="B162" s="421">
        <v>4351</v>
      </c>
      <c r="C162" s="421">
        <v>5577</v>
      </c>
      <c r="D162" s="421">
        <v>9928</v>
      </c>
      <c r="E162" s="421"/>
      <c r="F162" s="421">
        <v>35296</v>
      </c>
      <c r="G162" s="421">
        <v>95762</v>
      </c>
      <c r="H162" s="421">
        <v>131058</v>
      </c>
      <c r="I162" s="421"/>
      <c r="J162" s="423">
        <v>40517</v>
      </c>
      <c r="K162" s="423">
        <v>101776</v>
      </c>
      <c r="L162" s="125">
        <v>142293</v>
      </c>
    </row>
    <row r="163" spans="1:12" ht="12" customHeight="1" x14ac:dyDescent="0.2">
      <c r="A163" s="162">
        <v>1998</v>
      </c>
      <c r="B163" s="421">
        <v>6386</v>
      </c>
      <c r="C163" s="421">
        <v>15586</v>
      </c>
      <c r="D163" s="421">
        <v>21972</v>
      </c>
      <c r="E163" s="421"/>
      <c r="F163" s="421">
        <v>13689</v>
      </c>
      <c r="G163" s="421">
        <v>100718</v>
      </c>
      <c r="H163" s="421">
        <v>114407</v>
      </c>
      <c r="I163" s="421"/>
      <c r="J163" s="423">
        <v>21492</v>
      </c>
      <c r="K163" s="423">
        <v>118499</v>
      </c>
      <c r="L163" s="125">
        <v>139991</v>
      </c>
    </row>
    <row r="164" spans="1:12" ht="12" customHeight="1" x14ac:dyDescent="0.2">
      <c r="A164" s="162">
        <v>1999</v>
      </c>
      <c r="B164" s="421">
        <v>3872</v>
      </c>
      <c r="C164" s="421">
        <v>1016</v>
      </c>
      <c r="D164" s="421">
        <v>4888</v>
      </c>
      <c r="E164" s="421"/>
      <c r="F164" s="421">
        <v>14080</v>
      </c>
      <c r="G164" s="421">
        <v>16430</v>
      </c>
      <c r="H164" s="421">
        <v>30510</v>
      </c>
      <c r="I164" s="421"/>
      <c r="J164" s="423">
        <v>18547</v>
      </c>
      <c r="K164" s="423">
        <v>17630</v>
      </c>
      <c r="L164" s="125">
        <v>36177</v>
      </c>
    </row>
    <row r="165" spans="1:12" ht="12" customHeight="1" x14ac:dyDescent="0.2">
      <c r="A165" s="162">
        <v>2000</v>
      </c>
      <c r="B165" s="421">
        <v>11170</v>
      </c>
      <c r="C165" s="421">
        <v>11888</v>
      </c>
      <c r="D165" s="421">
        <v>23058</v>
      </c>
      <c r="E165" s="421"/>
      <c r="F165" s="421">
        <v>24934</v>
      </c>
      <c r="G165" s="421">
        <v>27094</v>
      </c>
      <c r="H165" s="421">
        <v>52028</v>
      </c>
      <c r="I165" s="421"/>
      <c r="J165" s="423">
        <v>38592</v>
      </c>
      <c r="K165" s="423">
        <v>39740</v>
      </c>
      <c r="L165" s="125">
        <v>78332</v>
      </c>
    </row>
    <row r="166" spans="1:12" ht="12" customHeight="1" x14ac:dyDescent="0.2">
      <c r="A166" s="162">
        <v>2001</v>
      </c>
      <c r="B166" s="421">
        <v>10320</v>
      </c>
      <c r="C166" s="421">
        <v>10342</v>
      </c>
      <c r="D166" s="421">
        <v>20662</v>
      </c>
      <c r="E166" s="421"/>
      <c r="F166" s="421">
        <v>39237</v>
      </c>
      <c r="G166" s="421">
        <v>94579</v>
      </c>
      <c r="H166" s="421">
        <v>133816</v>
      </c>
      <c r="I166" s="421"/>
      <c r="J166" s="423">
        <v>68478</v>
      </c>
      <c r="K166" s="423">
        <v>110005</v>
      </c>
      <c r="L166" s="125">
        <v>178483</v>
      </c>
    </row>
    <row r="167" spans="1:12" ht="12" customHeight="1" x14ac:dyDescent="0.2">
      <c r="A167" s="162">
        <v>2002</v>
      </c>
      <c r="B167" s="421">
        <v>9759</v>
      </c>
      <c r="C167" s="421">
        <v>8382</v>
      </c>
      <c r="D167" s="421">
        <v>18141</v>
      </c>
      <c r="E167" s="421"/>
      <c r="F167" s="421">
        <v>39330</v>
      </c>
      <c r="G167" s="421">
        <v>69296</v>
      </c>
      <c r="H167" s="421">
        <v>108626</v>
      </c>
      <c r="I167" s="421"/>
      <c r="J167" s="423">
        <v>58795</v>
      </c>
      <c r="K167" s="423">
        <v>81031</v>
      </c>
      <c r="L167" s="125">
        <v>139826</v>
      </c>
    </row>
    <row r="168" spans="1:12" ht="12" customHeight="1" x14ac:dyDescent="0.2">
      <c r="A168" s="162">
        <v>2003</v>
      </c>
      <c r="B168" s="125">
        <v>10810</v>
      </c>
      <c r="C168" s="125">
        <v>21397</v>
      </c>
      <c r="D168" s="421">
        <v>32207</v>
      </c>
      <c r="E168" s="421"/>
      <c r="F168" s="421">
        <v>34297</v>
      </c>
      <c r="G168" s="421">
        <v>172000</v>
      </c>
      <c r="H168" s="421">
        <v>206297</v>
      </c>
      <c r="I168" s="421"/>
      <c r="J168" s="423">
        <v>52530</v>
      </c>
      <c r="K168" s="423">
        <v>197986</v>
      </c>
      <c r="L168" s="125">
        <v>250516</v>
      </c>
    </row>
    <row r="169" spans="1:12" ht="12" customHeight="1" x14ac:dyDescent="0.2">
      <c r="A169" s="162">
        <v>2004</v>
      </c>
      <c r="B169" s="125">
        <v>24490</v>
      </c>
      <c r="C169" s="125">
        <v>61083</v>
      </c>
      <c r="D169" s="421">
        <v>85573</v>
      </c>
      <c r="E169" s="125"/>
      <c r="F169" s="125">
        <v>28472</v>
      </c>
      <c r="G169" s="125">
        <v>145879</v>
      </c>
      <c r="H169" s="421">
        <v>174351</v>
      </c>
      <c r="I169" s="125"/>
      <c r="J169" s="423">
        <v>60880</v>
      </c>
      <c r="K169" s="423">
        <v>214062</v>
      </c>
      <c r="L169" s="125">
        <v>274942</v>
      </c>
    </row>
    <row r="170" spans="1:12" ht="12" customHeight="1" x14ac:dyDescent="0.2">
      <c r="A170" s="162">
        <v>2005</v>
      </c>
      <c r="B170" s="125">
        <v>49830</v>
      </c>
      <c r="C170" s="125">
        <v>10040</v>
      </c>
      <c r="D170" s="421">
        <v>59870</v>
      </c>
      <c r="E170" s="125"/>
      <c r="F170" s="125">
        <v>34850</v>
      </c>
      <c r="G170" s="125">
        <v>37503</v>
      </c>
      <c r="H170" s="421">
        <v>72353</v>
      </c>
      <c r="I170" s="125"/>
      <c r="J170" s="423">
        <v>93783</v>
      </c>
      <c r="K170" s="423">
        <v>50821</v>
      </c>
      <c r="L170" s="125">
        <v>144604</v>
      </c>
    </row>
    <row r="171" spans="1:12" ht="12" customHeight="1" x14ac:dyDescent="0.2">
      <c r="A171" s="162">
        <v>2006</v>
      </c>
      <c r="B171" s="125">
        <v>42053</v>
      </c>
      <c r="C171" s="125">
        <v>20204</v>
      </c>
      <c r="D171" s="421">
        <v>62257</v>
      </c>
      <c r="E171" s="125"/>
      <c r="F171" s="125">
        <v>4586</v>
      </c>
      <c r="G171" s="125">
        <v>13269</v>
      </c>
      <c r="H171" s="421">
        <v>17855</v>
      </c>
      <c r="I171" s="125"/>
      <c r="J171" s="423">
        <v>49714</v>
      </c>
      <c r="K171" s="423">
        <v>36030</v>
      </c>
      <c r="L171" s="125">
        <v>85744</v>
      </c>
    </row>
    <row r="172" spans="1:12" ht="12" customHeight="1" x14ac:dyDescent="0.2">
      <c r="A172" s="162">
        <v>2007</v>
      </c>
      <c r="B172" s="125">
        <v>30938</v>
      </c>
      <c r="C172" s="125">
        <v>17169</v>
      </c>
      <c r="D172" s="421">
        <v>48107</v>
      </c>
      <c r="E172" s="125"/>
      <c r="F172" s="125">
        <v>16410</v>
      </c>
      <c r="G172" s="125">
        <v>46347</v>
      </c>
      <c r="H172" s="421">
        <v>62757</v>
      </c>
      <c r="I172" s="125"/>
      <c r="J172" s="423">
        <v>49991</v>
      </c>
      <c r="K172" s="423">
        <v>65772</v>
      </c>
      <c r="L172" s="125">
        <v>115763</v>
      </c>
    </row>
    <row r="173" spans="1:12" ht="12" customHeight="1" x14ac:dyDescent="0.2">
      <c r="A173" s="162">
        <v>2008</v>
      </c>
      <c r="B173" s="125">
        <v>32331</v>
      </c>
      <c r="C173" s="125">
        <v>5441</v>
      </c>
      <c r="D173" s="125">
        <v>37772</v>
      </c>
      <c r="E173" s="125"/>
      <c r="F173" s="125">
        <v>8382</v>
      </c>
      <c r="G173" s="125">
        <v>11516</v>
      </c>
      <c r="H173" s="125">
        <v>19898</v>
      </c>
      <c r="I173" s="125"/>
      <c r="J173" s="423">
        <v>43736</v>
      </c>
      <c r="K173" s="423">
        <v>18399</v>
      </c>
      <c r="L173" s="125">
        <v>62135</v>
      </c>
    </row>
    <row r="174" spans="1:12" ht="12" customHeight="1" x14ac:dyDescent="0.2">
      <c r="A174" s="162">
        <v>2009</v>
      </c>
      <c r="B174" s="125">
        <v>48505</v>
      </c>
      <c r="C174" s="125">
        <v>10720</v>
      </c>
      <c r="D174" s="125">
        <v>59225</v>
      </c>
      <c r="E174" s="125"/>
      <c r="F174" s="125">
        <v>14312</v>
      </c>
      <c r="G174" s="125">
        <v>26961</v>
      </c>
      <c r="H174" s="125">
        <v>41273</v>
      </c>
      <c r="I174" s="125"/>
      <c r="J174" s="125">
        <v>67224</v>
      </c>
      <c r="K174" s="125">
        <v>39328</v>
      </c>
      <c r="L174" s="125">
        <v>106552</v>
      </c>
    </row>
    <row r="175" spans="1:12" ht="12" customHeight="1" x14ac:dyDescent="0.2">
      <c r="A175" s="162">
        <v>2010</v>
      </c>
      <c r="B175" s="125">
        <v>33915</v>
      </c>
      <c r="C175" s="125">
        <v>3856</v>
      </c>
      <c r="D175" s="125">
        <v>37771</v>
      </c>
      <c r="E175" s="125"/>
      <c r="F175" s="125">
        <v>9482</v>
      </c>
      <c r="G175" s="125">
        <v>4197</v>
      </c>
      <c r="H175" s="125">
        <v>13679</v>
      </c>
      <c r="I175" s="125"/>
      <c r="J175" s="125">
        <v>46660</v>
      </c>
      <c r="K175" s="125">
        <v>9256</v>
      </c>
      <c r="L175" s="125">
        <v>55916</v>
      </c>
    </row>
    <row r="176" spans="1:12" ht="12" customHeight="1" x14ac:dyDescent="0.2">
      <c r="A176" s="162">
        <v>2011</v>
      </c>
      <c r="B176" s="125">
        <v>58757</v>
      </c>
      <c r="C176" s="125">
        <v>15735</v>
      </c>
      <c r="D176" s="125">
        <v>74492</v>
      </c>
      <c r="E176" s="125"/>
      <c r="F176" s="125">
        <v>20586</v>
      </c>
      <c r="G176" s="125">
        <v>24389</v>
      </c>
      <c r="H176" s="125">
        <v>44975</v>
      </c>
      <c r="I176" s="125"/>
      <c r="J176" s="125">
        <v>87819</v>
      </c>
      <c r="K176" s="125">
        <v>42405</v>
      </c>
      <c r="L176" s="125">
        <v>130224</v>
      </c>
    </row>
    <row r="177" spans="1:12" ht="12" customHeight="1" x14ac:dyDescent="0.2">
      <c r="A177" s="162">
        <v>2012</v>
      </c>
      <c r="B177" s="125">
        <v>63078</v>
      </c>
      <c r="C177" s="125">
        <v>28341</v>
      </c>
      <c r="D177" s="125">
        <v>91419</v>
      </c>
      <c r="E177" s="125"/>
      <c r="F177" s="125">
        <v>16900</v>
      </c>
      <c r="G177" s="125">
        <v>45921</v>
      </c>
      <c r="H177" s="125">
        <v>62821</v>
      </c>
      <c r="I177" s="125"/>
      <c r="J177" s="125">
        <v>87946</v>
      </c>
      <c r="K177" s="125">
        <v>77378</v>
      </c>
      <c r="L177" s="125">
        <v>165324</v>
      </c>
    </row>
    <row r="178" spans="1:12" ht="12" customHeight="1" x14ac:dyDescent="0.2">
      <c r="A178" s="162">
        <v>2013</v>
      </c>
      <c r="B178" s="125">
        <v>35929</v>
      </c>
      <c r="C178" s="125">
        <v>6886</v>
      </c>
      <c r="D178" s="125">
        <v>42815</v>
      </c>
      <c r="E178" s="125"/>
      <c r="F178" s="125">
        <v>18255</v>
      </c>
      <c r="G178" s="125">
        <v>16064</v>
      </c>
      <c r="H178" s="125">
        <v>34319</v>
      </c>
      <c r="I178" s="125"/>
      <c r="J178" s="125">
        <v>59942</v>
      </c>
      <c r="K178" s="125">
        <v>24277</v>
      </c>
      <c r="L178" s="125">
        <v>84219</v>
      </c>
    </row>
    <row r="179" spans="1:12" ht="12" customHeight="1" x14ac:dyDescent="0.2">
      <c r="A179" s="162">
        <v>2014</v>
      </c>
      <c r="B179" s="125">
        <v>8020</v>
      </c>
      <c r="C179" s="125">
        <v>16181</v>
      </c>
      <c r="D179" s="125">
        <v>24201</v>
      </c>
      <c r="E179" s="125"/>
      <c r="F179" s="125">
        <v>7066</v>
      </c>
      <c r="G179" s="125">
        <v>26787</v>
      </c>
      <c r="H179" s="125">
        <v>33853</v>
      </c>
      <c r="I179" s="125"/>
      <c r="J179" s="125">
        <v>16865</v>
      </c>
      <c r="K179" s="125">
        <v>44694</v>
      </c>
      <c r="L179" s="125">
        <v>61559</v>
      </c>
    </row>
    <row r="180" spans="1:12" ht="12" customHeight="1" x14ac:dyDescent="0.2">
      <c r="A180" s="819">
        <v>2015</v>
      </c>
      <c r="B180" s="125">
        <v>4755</v>
      </c>
      <c r="C180" s="125">
        <v>3303</v>
      </c>
      <c r="D180" s="125">
        <v>8058</v>
      </c>
      <c r="E180" s="125"/>
      <c r="F180" s="125">
        <v>9593</v>
      </c>
      <c r="G180" s="125">
        <v>26926</v>
      </c>
      <c r="H180" s="125">
        <v>36519</v>
      </c>
      <c r="I180" s="125" t="s">
        <v>304</v>
      </c>
      <c r="J180" s="125">
        <v>16498</v>
      </c>
      <c r="K180" s="125">
        <v>31213</v>
      </c>
      <c r="L180" s="125">
        <v>47711</v>
      </c>
    </row>
    <row r="181" spans="1:12" ht="12" customHeight="1" x14ac:dyDescent="0.2">
      <c r="A181" s="819">
        <v>2016</v>
      </c>
      <c r="B181" s="125">
        <v>45692</v>
      </c>
      <c r="C181" s="125">
        <v>6079</v>
      </c>
      <c r="D181" s="125">
        <v>51771</v>
      </c>
      <c r="E181" s="125"/>
      <c r="F181" s="125">
        <v>17301</v>
      </c>
      <c r="G181" s="125">
        <v>24313</v>
      </c>
      <c r="H181" s="125">
        <v>41614</v>
      </c>
      <c r="I181" s="125"/>
      <c r="J181" s="125">
        <v>68537</v>
      </c>
      <c r="K181" s="125">
        <v>31729</v>
      </c>
      <c r="L181" s="125">
        <v>100266</v>
      </c>
    </row>
    <row r="182" spans="1:12" ht="12" customHeight="1" x14ac:dyDescent="0.2">
      <c r="A182" s="90">
        <v>2017</v>
      </c>
      <c r="B182" s="125">
        <v>35070</v>
      </c>
      <c r="C182" s="125">
        <v>5276</v>
      </c>
      <c r="D182" s="125">
        <v>40346</v>
      </c>
      <c r="E182" s="125"/>
      <c r="F182" s="125">
        <v>15396</v>
      </c>
      <c r="G182" s="125">
        <v>23871</v>
      </c>
      <c r="H182" s="125">
        <v>39267</v>
      </c>
      <c r="I182" s="125"/>
      <c r="J182" s="125">
        <v>54251</v>
      </c>
      <c r="K182" s="125">
        <v>30280</v>
      </c>
      <c r="L182" s="125">
        <v>84531</v>
      </c>
    </row>
    <row r="183" spans="1:12" ht="12" customHeight="1" x14ac:dyDescent="0.2">
      <c r="A183" s="90" t="s">
        <v>781</v>
      </c>
      <c r="B183" s="125">
        <v>30208</v>
      </c>
      <c r="C183" s="125">
        <v>4428</v>
      </c>
      <c r="D183" s="125">
        <v>34636</v>
      </c>
      <c r="E183" s="125"/>
      <c r="F183" s="125">
        <v>8596</v>
      </c>
      <c r="G183" s="125">
        <v>7512</v>
      </c>
      <c r="H183" s="125">
        <v>16108</v>
      </c>
      <c r="I183" s="125"/>
      <c r="J183" s="125">
        <v>41851</v>
      </c>
      <c r="K183" s="125">
        <v>12086</v>
      </c>
      <c r="L183" s="125">
        <v>53937</v>
      </c>
    </row>
    <row r="184" spans="1:12" ht="12" customHeight="1" x14ac:dyDescent="0.2">
      <c r="A184" s="90" t="s">
        <v>835</v>
      </c>
      <c r="B184" s="125">
        <v>6029</v>
      </c>
      <c r="C184" s="125">
        <v>2100</v>
      </c>
      <c r="D184" s="125">
        <v>8129</v>
      </c>
      <c r="E184" s="125"/>
      <c r="F184" s="125">
        <v>12939</v>
      </c>
      <c r="G184" s="125">
        <v>7884</v>
      </c>
      <c r="H184" s="125">
        <v>20823</v>
      </c>
      <c r="I184" s="125"/>
      <c r="J184" s="125">
        <v>21387</v>
      </c>
      <c r="K184" s="125">
        <v>10428</v>
      </c>
      <c r="L184" s="125">
        <v>31815</v>
      </c>
    </row>
    <row r="185" spans="1:12" ht="12" customHeight="1" x14ac:dyDescent="0.2">
      <c r="A185" s="90" t="s">
        <v>1121</v>
      </c>
      <c r="B185" s="125">
        <v>19206</v>
      </c>
      <c r="C185" s="125">
        <v>1702</v>
      </c>
      <c r="D185" s="125">
        <v>20908</v>
      </c>
      <c r="E185" s="125"/>
      <c r="F185" s="125">
        <v>20488</v>
      </c>
      <c r="G185" s="125">
        <v>16832</v>
      </c>
      <c r="H185" s="125">
        <v>37320</v>
      </c>
      <c r="I185" s="125"/>
      <c r="J185" s="125">
        <v>45079</v>
      </c>
      <c r="K185" s="125">
        <v>19651</v>
      </c>
      <c r="L185" s="125">
        <v>64730</v>
      </c>
    </row>
    <row r="186" spans="1:12" ht="12" customHeight="1" x14ac:dyDescent="0.2">
      <c r="A186" s="90" t="s">
        <v>1112</v>
      </c>
      <c r="B186" s="125">
        <v>15600</v>
      </c>
      <c r="C186" s="125">
        <v>3230</v>
      </c>
      <c r="D186" s="125">
        <v>18830</v>
      </c>
      <c r="E186" s="125"/>
      <c r="F186" s="125">
        <v>34524</v>
      </c>
      <c r="G186" s="125">
        <v>34388</v>
      </c>
      <c r="H186" s="125">
        <v>68912</v>
      </c>
      <c r="I186" s="125"/>
      <c r="J186" s="125">
        <v>59132</v>
      </c>
      <c r="K186" s="125">
        <v>39266</v>
      </c>
      <c r="L186" s="125">
        <v>98398</v>
      </c>
    </row>
    <row r="187" spans="1:12" ht="12" customHeight="1" x14ac:dyDescent="0.2">
      <c r="A187" s="90" t="s">
        <v>1146</v>
      </c>
      <c r="B187" s="125">
        <v>30294</v>
      </c>
      <c r="C187" s="125">
        <v>4590</v>
      </c>
      <c r="D187" s="125">
        <v>34884</v>
      </c>
      <c r="E187" s="125"/>
      <c r="F187" s="125">
        <v>19898</v>
      </c>
      <c r="G187" s="125">
        <v>9192</v>
      </c>
      <c r="H187" s="125">
        <v>29090</v>
      </c>
      <c r="I187" s="125"/>
      <c r="J187" s="125">
        <v>55731</v>
      </c>
      <c r="K187" s="125">
        <v>14866</v>
      </c>
      <c r="L187" s="125">
        <v>70597</v>
      </c>
    </row>
    <row r="188" spans="1:12" ht="12" customHeight="1" x14ac:dyDescent="0.2">
      <c r="A188" s="90" t="s">
        <v>1228</v>
      </c>
      <c r="B188" s="125">
        <v>25004</v>
      </c>
      <c r="C188" s="125">
        <v>2431</v>
      </c>
      <c r="D188" s="125">
        <v>27435</v>
      </c>
      <c r="E188" s="125"/>
      <c r="F188" s="125">
        <v>18615</v>
      </c>
      <c r="G188" s="125">
        <v>32934</v>
      </c>
      <c r="H188" s="125">
        <v>51549</v>
      </c>
      <c r="I188" s="125"/>
      <c r="J188" s="125">
        <v>49373</v>
      </c>
      <c r="K188" s="125">
        <v>37721</v>
      </c>
      <c r="L188" s="125">
        <v>87094</v>
      </c>
    </row>
    <row r="189" spans="1:12" ht="12" customHeight="1" x14ac:dyDescent="0.2">
      <c r="A189" s="90" t="s">
        <v>1198</v>
      </c>
      <c r="B189" s="125" t="s">
        <v>304</v>
      </c>
      <c r="C189" s="125" t="s">
        <v>304</v>
      </c>
      <c r="D189" s="125" t="s">
        <v>304</v>
      </c>
      <c r="E189" s="125"/>
      <c r="F189" s="125" t="s">
        <v>304</v>
      </c>
      <c r="G189" s="125" t="s">
        <v>304</v>
      </c>
      <c r="H189" s="125" t="s">
        <v>304</v>
      </c>
      <c r="I189" s="125"/>
      <c r="J189" s="125" t="s">
        <v>304</v>
      </c>
      <c r="K189" s="125" t="s">
        <v>304</v>
      </c>
      <c r="L189" s="125" t="s">
        <v>304</v>
      </c>
    </row>
    <row r="190" spans="1:12" ht="12" customHeight="1" x14ac:dyDescent="0.2">
      <c r="A190" s="27" t="s">
        <v>160</v>
      </c>
      <c r="B190" s="147"/>
      <c r="C190" s="147"/>
      <c r="D190" s="147"/>
      <c r="E190" s="147"/>
      <c r="F190" s="147"/>
      <c r="G190" s="231" t="s">
        <v>379</v>
      </c>
      <c r="H190" s="147"/>
      <c r="I190" s="147"/>
      <c r="J190" s="147"/>
      <c r="K190" s="147"/>
      <c r="L190" s="147"/>
    </row>
    <row r="192" spans="1:12" ht="12" customHeight="1" x14ac:dyDescent="0.2">
      <c r="A192" s="1128" t="s">
        <v>377</v>
      </c>
      <c r="B192" s="1128"/>
      <c r="C192" s="1128"/>
      <c r="D192" s="1128"/>
      <c r="E192" s="1128"/>
      <c r="F192" s="1128"/>
      <c r="G192" s="1128"/>
      <c r="H192" s="1128"/>
      <c r="I192" s="1128"/>
      <c r="J192" s="1128"/>
      <c r="K192" s="1128"/>
      <c r="L192" s="1128"/>
    </row>
    <row r="193" spans="1:12" ht="12" customHeight="1" x14ac:dyDescent="0.2">
      <c r="A193" s="333">
        <v>1981</v>
      </c>
      <c r="B193" s="421">
        <v>9614</v>
      </c>
      <c r="C193" s="421">
        <v>16023</v>
      </c>
      <c r="D193" s="421">
        <v>25637</v>
      </c>
      <c r="E193" s="421"/>
      <c r="F193" s="421">
        <v>5400</v>
      </c>
      <c r="G193" s="421">
        <v>9000</v>
      </c>
      <c r="H193" s="421">
        <v>14400</v>
      </c>
      <c r="I193" s="421"/>
      <c r="J193" s="423">
        <v>15014</v>
      </c>
      <c r="K193" s="423">
        <v>25023</v>
      </c>
      <c r="L193" s="125">
        <v>40037</v>
      </c>
    </row>
    <row r="194" spans="1:12" ht="12" customHeight="1" x14ac:dyDescent="0.2">
      <c r="A194" s="333">
        <v>1982</v>
      </c>
      <c r="B194" s="421">
        <v>0</v>
      </c>
      <c r="C194" s="421">
        <v>8010</v>
      </c>
      <c r="D194" s="421">
        <v>8010</v>
      </c>
      <c r="E194" s="421"/>
      <c r="F194" s="421">
        <v>0</v>
      </c>
      <c r="G194" s="421">
        <v>9000</v>
      </c>
      <c r="H194" s="421">
        <v>9000</v>
      </c>
      <c r="I194" s="421"/>
      <c r="J194" s="423">
        <v>0</v>
      </c>
      <c r="K194" s="423">
        <v>17010</v>
      </c>
      <c r="L194" s="125">
        <v>17010</v>
      </c>
    </row>
    <row r="195" spans="1:12" ht="12" customHeight="1" x14ac:dyDescent="0.2">
      <c r="A195" s="333">
        <v>1983</v>
      </c>
      <c r="B195" s="421">
        <v>0</v>
      </c>
      <c r="C195" s="421">
        <v>5852</v>
      </c>
      <c r="D195" s="421">
        <v>5852</v>
      </c>
      <c r="E195" s="421"/>
      <c r="F195" s="421">
        <v>0</v>
      </c>
      <c r="G195" s="421">
        <v>15000</v>
      </c>
      <c r="H195" s="421">
        <v>15000</v>
      </c>
      <c r="I195" s="421"/>
      <c r="J195" s="423">
        <v>0</v>
      </c>
      <c r="K195" s="423">
        <v>20852</v>
      </c>
      <c r="L195" s="125">
        <v>20852</v>
      </c>
    </row>
    <row r="196" spans="1:12" ht="12" customHeight="1" x14ac:dyDescent="0.2">
      <c r="A196" s="333">
        <v>1984</v>
      </c>
      <c r="B196" s="421">
        <v>0</v>
      </c>
      <c r="C196" s="421">
        <v>8067</v>
      </c>
      <c r="D196" s="421">
        <v>8067</v>
      </c>
      <c r="E196" s="421"/>
      <c r="F196" s="421">
        <v>0</v>
      </c>
      <c r="G196" s="421">
        <v>18000</v>
      </c>
      <c r="H196" s="421">
        <v>18000</v>
      </c>
      <c r="I196" s="421"/>
      <c r="J196" s="423">
        <v>0</v>
      </c>
      <c r="K196" s="423">
        <v>26067</v>
      </c>
      <c r="L196" s="125">
        <v>26067</v>
      </c>
    </row>
    <row r="197" spans="1:12" ht="12" customHeight="1" x14ac:dyDescent="0.2">
      <c r="A197" s="333">
        <v>1985</v>
      </c>
      <c r="B197" s="421">
        <v>0</v>
      </c>
      <c r="C197" s="421">
        <v>17119</v>
      </c>
      <c r="D197" s="421">
        <v>17119</v>
      </c>
      <c r="E197" s="421"/>
      <c r="F197" s="421">
        <v>0</v>
      </c>
      <c r="G197" s="421">
        <v>15000</v>
      </c>
      <c r="H197" s="421">
        <v>15000</v>
      </c>
      <c r="I197" s="421"/>
      <c r="J197" s="423">
        <v>0</v>
      </c>
      <c r="K197" s="423">
        <v>32119</v>
      </c>
      <c r="L197" s="125">
        <v>32119</v>
      </c>
    </row>
    <row r="198" spans="1:12" ht="12" customHeight="1" x14ac:dyDescent="0.2">
      <c r="A198" s="333">
        <v>1986</v>
      </c>
      <c r="B198" s="421">
        <v>0</v>
      </c>
      <c r="C198" s="421">
        <v>24671</v>
      </c>
      <c r="D198" s="421">
        <v>24671</v>
      </c>
      <c r="E198" s="421"/>
      <c r="F198" s="421">
        <v>0</v>
      </c>
      <c r="G198" s="421">
        <v>23000</v>
      </c>
      <c r="H198" s="421">
        <v>23000</v>
      </c>
      <c r="I198" s="421"/>
      <c r="J198" s="423">
        <v>0</v>
      </c>
      <c r="K198" s="423">
        <v>47671</v>
      </c>
      <c r="L198" s="125">
        <v>47671</v>
      </c>
    </row>
    <row r="199" spans="1:12" ht="12" customHeight="1" x14ac:dyDescent="0.2">
      <c r="A199" s="333">
        <v>1987</v>
      </c>
      <c r="B199" s="421">
        <v>0</v>
      </c>
      <c r="C199" s="421">
        <v>28930</v>
      </c>
      <c r="D199" s="421">
        <v>28930</v>
      </c>
      <c r="E199" s="421"/>
      <c r="F199" s="421">
        <v>0</v>
      </c>
      <c r="G199" s="421">
        <v>16000</v>
      </c>
      <c r="H199" s="421">
        <v>16000</v>
      </c>
      <c r="I199" s="421"/>
      <c r="J199" s="423">
        <v>0</v>
      </c>
      <c r="K199" s="423">
        <v>44930</v>
      </c>
      <c r="L199" s="125">
        <v>44930</v>
      </c>
    </row>
    <row r="200" spans="1:12" ht="12" customHeight="1" x14ac:dyDescent="0.2">
      <c r="A200" s="333">
        <v>1988</v>
      </c>
      <c r="B200" s="421">
        <v>0</v>
      </c>
      <c r="C200" s="421">
        <v>16603</v>
      </c>
      <c r="D200" s="421">
        <v>16603</v>
      </c>
      <c r="E200" s="421"/>
      <c r="F200" s="421">
        <v>0</v>
      </c>
      <c r="G200" s="421">
        <v>18000</v>
      </c>
      <c r="H200" s="421">
        <v>18000</v>
      </c>
      <c r="I200" s="421"/>
      <c r="J200" s="423">
        <v>0</v>
      </c>
      <c r="K200" s="423">
        <v>34603</v>
      </c>
      <c r="L200" s="125">
        <v>34603</v>
      </c>
    </row>
    <row r="201" spans="1:12" ht="12" customHeight="1" x14ac:dyDescent="0.2">
      <c r="A201" s="333">
        <v>1989</v>
      </c>
      <c r="B201" s="421">
        <v>0</v>
      </c>
      <c r="C201" s="421">
        <v>6663</v>
      </c>
      <c r="D201" s="421">
        <v>6663</v>
      </c>
      <c r="E201" s="421"/>
      <c r="F201" s="421">
        <v>0</v>
      </c>
      <c r="G201" s="421">
        <v>6000</v>
      </c>
      <c r="H201" s="421">
        <v>6000</v>
      </c>
      <c r="I201" s="421"/>
      <c r="J201" s="423">
        <v>0</v>
      </c>
      <c r="K201" s="423">
        <v>12663</v>
      </c>
      <c r="L201" s="125">
        <v>12663</v>
      </c>
    </row>
    <row r="202" spans="1:12" ht="12" customHeight="1" x14ac:dyDescent="0.2">
      <c r="A202" s="333">
        <v>1990</v>
      </c>
      <c r="B202" s="421">
        <v>0</v>
      </c>
      <c r="C202" s="421">
        <v>17790</v>
      </c>
      <c r="D202" s="421">
        <v>17790</v>
      </c>
      <c r="E202" s="421"/>
      <c r="F202" s="421">
        <v>0</v>
      </c>
      <c r="G202" s="421">
        <v>15000</v>
      </c>
      <c r="H202" s="421">
        <v>15000</v>
      </c>
      <c r="I202" s="421"/>
      <c r="J202" s="423">
        <v>0</v>
      </c>
      <c r="K202" s="423">
        <v>32790</v>
      </c>
      <c r="L202" s="125">
        <v>32790</v>
      </c>
    </row>
    <row r="203" spans="1:12" ht="12" customHeight="1" x14ac:dyDescent="0.2">
      <c r="A203" s="162">
        <v>1991</v>
      </c>
      <c r="B203" s="421">
        <v>116</v>
      </c>
      <c r="C203" s="421">
        <v>6632</v>
      </c>
      <c r="D203" s="421">
        <v>6748</v>
      </c>
      <c r="E203" s="421"/>
      <c r="F203" s="421">
        <v>70</v>
      </c>
      <c r="G203" s="421">
        <v>4000</v>
      </c>
      <c r="H203" s="421">
        <v>4070</v>
      </c>
      <c r="I203" s="421"/>
      <c r="J203" s="423">
        <v>186</v>
      </c>
      <c r="K203" s="423">
        <v>10632</v>
      </c>
      <c r="L203" s="125">
        <v>10818</v>
      </c>
    </row>
    <row r="204" spans="1:12" ht="12" customHeight="1" x14ac:dyDescent="0.2">
      <c r="A204" s="162">
        <v>1992</v>
      </c>
      <c r="B204" s="421">
        <v>10</v>
      </c>
      <c r="C204" s="421">
        <v>5645</v>
      </c>
      <c r="D204" s="421">
        <v>5655</v>
      </c>
      <c r="E204" s="421"/>
      <c r="F204" s="421">
        <v>23</v>
      </c>
      <c r="G204" s="421">
        <v>12500</v>
      </c>
      <c r="H204" s="421">
        <v>12523</v>
      </c>
      <c r="I204" s="421"/>
      <c r="J204" s="423">
        <v>33</v>
      </c>
      <c r="K204" s="423">
        <v>18145</v>
      </c>
      <c r="L204" s="125">
        <v>18178</v>
      </c>
    </row>
    <row r="205" spans="1:12" ht="12" customHeight="1" x14ac:dyDescent="0.2">
      <c r="A205" s="162">
        <v>1993</v>
      </c>
      <c r="B205" s="421">
        <v>6</v>
      </c>
      <c r="C205" s="421">
        <v>350</v>
      </c>
      <c r="D205" s="421">
        <v>356</v>
      </c>
      <c r="E205" s="421"/>
      <c r="F205" s="421">
        <v>134</v>
      </c>
      <c r="G205" s="421">
        <v>8800</v>
      </c>
      <c r="H205" s="421">
        <v>8934</v>
      </c>
      <c r="I205" s="421"/>
      <c r="J205" s="423">
        <v>140</v>
      </c>
      <c r="K205" s="423">
        <v>9150</v>
      </c>
      <c r="L205" s="125">
        <v>9290</v>
      </c>
    </row>
    <row r="206" spans="1:12" ht="12" customHeight="1" x14ac:dyDescent="0.2">
      <c r="A206" s="162">
        <v>1994</v>
      </c>
      <c r="B206" s="421">
        <v>0</v>
      </c>
      <c r="C206" s="421">
        <v>0</v>
      </c>
      <c r="D206" s="421">
        <v>0</v>
      </c>
      <c r="E206" s="421"/>
      <c r="F206" s="421">
        <v>262</v>
      </c>
      <c r="G206" s="421">
        <v>25600</v>
      </c>
      <c r="H206" s="421">
        <v>25862</v>
      </c>
      <c r="I206" s="421"/>
      <c r="J206" s="423">
        <v>262</v>
      </c>
      <c r="K206" s="423">
        <v>25600</v>
      </c>
      <c r="L206" s="125">
        <v>25862</v>
      </c>
    </row>
    <row r="207" spans="1:12" ht="12" customHeight="1" x14ac:dyDescent="0.2">
      <c r="A207" s="162">
        <v>1995</v>
      </c>
      <c r="B207" s="421">
        <v>7</v>
      </c>
      <c r="C207" s="421">
        <v>2434</v>
      </c>
      <c r="D207" s="421">
        <v>2441</v>
      </c>
      <c r="E207" s="421"/>
      <c r="F207" s="421">
        <v>50</v>
      </c>
      <c r="G207" s="421">
        <v>17700</v>
      </c>
      <c r="H207" s="421">
        <v>17750</v>
      </c>
      <c r="I207" s="421"/>
      <c r="J207" s="423">
        <v>57</v>
      </c>
      <c r="K207" s="423">
        <v>20134</v>
      </c>
      <c r="L207" s="125">
        <v>20191</v>
      </c>
    </row>
    <row r="208" spans="1:12" ht="12" customHeight="1" x14ac:dyDescent="0.2">
      <c r="A208" s="162">
        <v>1996</v>
      </c>
      <c r="B208" s="421">
        <v>1</v>
      </c>
      <c r="C208" s="421">
        <v>850</v>
      </c>
      <c r="D208" s="421">
        <v>851</v>
      </c>
      <c r="E208" s="421"/>
      <c r="F208" s="421">
        <v>6</v>
      </c>
      <c r="G208" s="421">
        <v>9200</v>
      </c>
      <c r="H208" s="421">
        <v>9206</v>
      </c>
      <c r="I208" s="421"/>
      <c r="J208" s="423">
        <v>7</v>
      </c>
      <c r="K208" s="423">
        <v>10050</v>
      </c>
      <c r="L208" s="125">
        <v>10057</v>
      </c>
    </row>
    <row r="209" spans="1:12" ht="12" customHeight="1" x14ac:dyDescent="0.2">
      <c r="A209" s="162">
        <v>1997</v>
      </c>
      <c r="B209" s="421">
        <v>9</v>
      </c>
      <c r="C209" s="421">
        <v>896</v>
      </c>
      <c r="D209" s="421">
        <v>905</v>
      </c>
      <c r="E209" s="421"/>
      <c r="F209" s="421">
        <v>56</v>
      </c>
      <c r="G209" s="421">
        <v>10922</v>
      </c>
      <c r="H209" s="421">
        <v>10978</v>
      </c>
      <c r="I209" s="421"/>
      <c r="J209" s="423">
        <v>83</v>
      </c>
      <c r="K209" s="423">
        <v>14052</v>
      </c>
      <c r="L209" s="125">
        <v>14135</v>
      </c>
    </row>
    <row r="210" spans="1:12" ht="12" customHeight="1" x14ac:dyDescent="0.2">
      <c r="A210" s="162">
        <v>1998</v>
      </c>
      <c r="B210" s="421">
        <v>7</v>
      </c>
      <c r="C210" s="421">
        <v>2514</v>
      </c>
      <c r="D210" s="421">
        <v>2521</v>
      </c>
      <c r="E210" s="421"/>
      <c r="F210" s="421">
        <v>18</v>
      </c>
      <c r="G210" s="421">
        <v>27273</v>
      </c>
      <c r="H210" s="421">
        <v>27291</v>
      </c>
      <c r="I210" s="421"/>
      <c r="J210" s="423">
        <v>32</v>
      </c>
      <c r="K210" s="423">
        <v>31137</v>
      </c>
      <c r="L210" s="125">
        <v>31169</v>
      </c>
    </row>
    <row r="211" spans="1:12" ht="12" customHeight="1" x14ac:dyDescent="0.2">
      <c r="A211" s="162">
        <v>1999</v>
      </c>
      <c r="B211" s="421">
        <v>1</v>
      </c>
      <c r="C211" s="421">
        <v>212</v>
      </c>
      <c r="D211" s="421">
        <v>213</v>
      </c>
      <c r="E211" s="421"/>
      <c r="F211" s="421">
        <v>12</v>
      </c>
      <c r="G211" s="421">
        <v>6996</v>
      </c>
      <c r="H211" s="421">
        <v>7008</v>
      </c>
      <c r="I211" s="421"/>
      <c r="J211" s="423">
        <v>14</v>
      </c>
      <c r="K211" s="423">
        <v>7487</v>
      </c>
      <c r="L211" s="125">
        <v>7501</v>
      </c>
    </row>
    <row r="212" spans="1:12" ht="12" customHeight="1" x14ac:dyDescent="0.2">
      <c r="A212" s="162">
        <v>2000</v>
      </c>
      <c r="B212" s="421">
        <v>4</v>
      </c>
      <c r="C212" s="421">
        <v>1576</v>
      </c>
      <c r="D212" s="421">
        <v>1580</v>
      </c>
      <c r="E212" s="421"/>
      <c r="F212" s="421">
        <v>80</v>
      </c>
      <c r="G212" s="421">
        <v>28293</v>
      </c>
      <c r="H212" s="421">
        <v>28373</v>
      </c>
      <c r="I212" s="421"/>
      <c r="J212" s="423">
        <v>90</v>
      </c>
      <c r="K212" s="423">
        <v>31225</v>
      </c>
      <c r="L212" s="125">
        <v>31315</v>
      </c>
    </row>
    <row r="213" spans="1:12" ht="12" customHeight="1" x14ac:dyDescent="0.2">
      <c r="A213" s="162">
        <v>2001</v>
      </c>
      <c r="B213" s="421">
        <v>21</v>
      </c>
      <c r="C213" s="421">
        <v>3728</v>
      </c>
      <c r="D213" s="421">
        <v>3749</v>
      </c>
      <c r="E213" s="421"/>
      <c r="F213" s="421">
        <v>100</v>
      </c>
      <c r="G213" s="421">
        <v>74773</v>
      </c>
      <c r="H213" s="421">
        <v>74873</v>
      </c>
      <c r="I213" s="421"/>
      <c r="J213" s="423">
        <v>129</v>
      </c>
      <c r="K213" s="423">
        <v>81839</v>
      </c>
      <c r="L213" s="125">
        <v>81968</v>
      </c>
    </row>
    <row r="214" spans="1:12" ht="12" customHeight="1" x14ac:dyDescent="0.2">
      <c r="A214" s="162">
        <v>2002</v>
      </c>
      <c r="B214" s="421">
        <v>5</v>
      </c>
      <c r="C214" s="421">
        <v>2622</v>
      </c>
      <c r="D214" s="421">
        <v>2627</v>
      </c>
      <c r="E214" s="421"/>
      <c r="F214" s="421">
        <v>60</v>
      </c>
      <c r="G214" s="421">
        <v>27305</v>
      </c>
      <c r="H214" s="421">
        <v>27365</v>
      </c>
      <c r="I214" s="421"/>
      <c r="J214" s="423">
        <v>67</v>
      </c>
      <c r="K214" s="423">
        <v>30395</v>
      </c>
      <c r="L214" s="125">
        <v>30462</v>
      </c>
    </row>
    <row r="215" spans="1:12" ht="12" customHeight="1" x14ac:dyDescent="0.2">
      <c r="A215" s="162">
        <v>2003</v>
      </c>
      <c r="B215" s="125">
        <v>0</v>
      </c>
      <c r="C215" s="125">
        <v>842</v>
      </c>
      <c r="D215" s="421">
        <v>842</v>
      </c>
      <c r="E215" s="421"/>
      <c r="F215" s="421">
        <v>24</v>
      </c>
      <c r="G215" s="421">
        <v>45691</v>
      </c>
      <c r="H215" s="421">
        <v>45715</v>
      </c>
      <c r="I215" s="421"/>
      <c r="J215" s="423">
        <v>26</v>
      </c>
      <c r="K215" s="423">
        <v>49253</v>
      </c>
      <c r="L215" s="125">
        <v>49279</v>
      </c>
    </row>
    <row r="216" spans="1:12" ht="12" customHeight="1" x14ac:dyDescent="0.2">
      <c r="A216" s="162">
        <v>2004</v>
      </c>
      <c r="B216" s="125">
        <v>16</v>
      </c>
      <c r="C216" s="125">
        <v>8279</v>
      </c>
      <c r="D216" s="421">
        <v>8295</v>
      </c>
      <c r="E216" s="125"/>
      <c r="F216" s="125">
        <v>128</v>
      </c>
      <c r="G216" s="125">
        <v>65228</v>
      </c>
      <c r="H216" s="421">
        <v>65356</v>
      </c>
      <c r="I216" s="125"/>
      <c r="J216" s="423">
        <v>147</v>
      </c>
      <c r="K216" s="423">
        <v>74776</v>
      </c>
      <c r="L216" s="125">
        <v>74923</v>
      </c>
    </row>
    <row r="217" spans="1:12" ht="12" customHeight="1" x14ac:dyDescent="0.2">
      <c r="A217" s="162">
        <v>2005</v>
      </c>
      <c r="B217" s="125">
        <v>8</v>
      </c>
      <c r="C217" s="125">
        <v>4509</v>
      </c>
      <c r="D217" s="421">
        <v>4517</v>
      </c>
      <c r="E217" s="125"/>
      <c r="F217" s="125">
        <v>44</v>
      </c>
      <c r="G217" s="125">
        <v>25141</v>
      </c>
      <c r="H217" s="421">
        <v>25185</v>
      </c>
      <c r="I217" s="125"/>
      <c r="J217" s="423">
        <v>55</v>
      </c>
      <c r="K217" s="423">
        <v>30967</v>
      </c>
      <c r="L217" s="125">
        <v>31022</v>
      </c>
    </row>
    <row r="218" spans="1:12" ht="12" customHeight="1" x14ac:dyDescent="0.2">
      <c r="A218" s="162">
        <v>2006</v>
      </c>
      <c r="B218" s="125">
        <v>0</v>
      </c>
      <c r="C218" s="125">
        <v>2810</v>
      </c>
      <c r="D218" s="421">
        <v>2810</v>
      </c>
      <c r="E218" s="125"/>
      <c r="F218" s="125">
        <v>0</v>
      </c>
      <c r="G218" s="125">
        <v>8549</v>
      </c>
      <c r="H218" s="421">
        <v>8549</v>
      </c>
      <c r="I218" s="125"/>
      <c r="J218" s="423">
        <v>0</v>
      </c>
      <c r="K218" s="423">
        <v>11738</v>
      </c>
      <c r="L218" s="125">
        <v>11738</v>
      </c>
    </row>
    <row r="219" spans="1:12" ht="12" customHeight="1" x14ac:dyDescent="0.2">
      <c r="A219" s="162">
        <v>2007</v>
      </c>
      <c r="B219" s="125">
        <v>16</v>
      </c>
      <c r="C219" s="125">
        <v>3898</v>
      </c>
      <c r="D219" s="421">
        <v>3914</v>
      </c>
      <c r="E219" s="125"/>
      <c r="F219" s="125">
        <v>160</v>
      </c>
      <c r="G219" s="125">
        <v>38732</v>
      </c>
      <c r="H219" s="421">
        <v>38892</v>
      </c>
      <c r="I219" s="125"/>
      <c r="J219" s="423">
        <v>187</v>
      </c>
      <c r="K219" s="423">
        <v>45452</v>
      </c>
      <c r="L219" s="125">
        <v>45639</v>
      </c>
    </row>
    <row r="220" spans="1:12" ht="12" customHeight="1" x14ac:dyDescent="0.2">
      <c r="A220" s="162">
        <v>2008</v>
      </c>
      <c r="B220" s="125">
        <v>0</v>
      </c>
      <c r="C220" s="125">
        <v>2255</v>
      </c>
      <c r="D220" s="125">
        <v>2255</v>
      </c>
      <c r="E220" s="125"/>
      <c r="F220" s="125">
        <v>5</v>
      </c>
      <c r="G220" s="125">
        <v>12938</v>
      </c>
      <c r="H220" s="125">
        <v>12943</v>
      </c>
      <c r="I220" s="125"/>
      <c r="J220" s="423">
        <v>5</v>
      </c>
      <c r="K220" s="423">
        <v>15343</v>
      </c>
      <c r="L220" s="125">
        <v>15348</v>
      </c>
    </row>
    <row r="221" spans="1:12" ht="12" customHeight="1" x14ac:dyDescent="0.2">
      <c r="A221" s="162">
        <v>2009</v>
      </c>
      <c r="B221" s="125">
        <v>8</v>
      </c>
      <c r="C221" s="125">
        <v>2309</v>
      </c>
      <c r="D221" s="125">
        <v>2317</v>
      </c>
      <c r="E221" s="125"/>
      <c r="F221" s="125">
        <v>70</v>
      </c>
      <c r="G221" s="125">
        <v>22179</v>
      </c>
      <c r="H221" s="125">
        <v>22249</v>
      </c>
      <c r="I221" s="125"/>
      <c r="J221" s="423">
        <v>88</v>
      </c>
      <c r="K221" s="423">
        <v>27690</v>
      </c>
      <c r="L221" s="125">
        <v>27778</v>
      </c>
    </row>
    <row r="222" spans="1:12" ht="12" customHeight="1" x14ac:dyDescent="0.2">
      <c r="A222" s="162">
        <v>2010</v>
      </c>
      <c r="B222" s="125">
        <v>14</v>
      </c>
      <c r="C222" s="125">
        <v>516</v>
      </c>
      <c r="D222" s="125">
        <v>530</v>
      </c>
      <c r="E222" s="125"/>
      <c r="F222" s="125">
        <v>71</v>
      </c>
      <c r="G222" s="125">
        <v>15172</v>
      </c>
      <c r="H222" s="125">
        <v>15243</v>
      </c>
      <c r="I222" s="125"/>
      <c r="J222" s="125">
        <v>92</v>
      </c>
      <c r="K222" s="125">
        <v>15206</v>
      </c>
      <c r="L222" s="125">
        <v>15298</v>
      </c>
    </row>
    <row r="223" spans="1:12" ht="12" customHeight="1" x14ac:dyDescent="0.2">
      <c r="A223" s="162">
        <v>2011</v>
      </c>
      <c r="B223" s="125">
        <v>16</v>
      </c>
      <c r="C223" s="125">
        <v>5310</v>
      </c>
      <c r="D223" s="125">
        <v>5326</v>
      </c>
      <c r="E223" s="125"/>
      <c r="F223" s="125">
        <v>155</v>
      </c>
      <c r="G223" s="125">
        <v>49991</v>
      </c>
      <c r="H223" s="125">
        <v>50146</v>
      </c>
      <c r="I223" s="125"/>
      <c r="J223" s="125">
        <v>180</v>
      </c>
      <c r="K223" s="125">
        <v>58188</v>
      </c>
      <c r="L223" s="125">
        <v>58368</v>
      </c>
    </row>
    <row r="224" spans="1:12" ht="12" customHeight="1" x14ac:dyDescent="0.2">
      <c r="A224" s="162">
        <v>2012</v>
      </c>
      <c r="B224" s="125">
        <v>78</v>
      </c>
      <c r="C224" s="125">
        <v>6843</v>
      </c>
      <c r="D224" s="125">
        <v>6921</v>
      </c>
      <c r="E224" s="125"/>
      <c r="F224" s="125">
        <v>101</v>
      </c>
      <c r="G224" s="125">
        <v>45156</v>
      </c>
      <c r="H224" s="125">
        <v>45257</v>
      </c>
      <c r="I224" s="125"/>
      <c r="J224" s="125">
        <v>249</v>
      </c>
      <c r="K224" s="125">
        <v>56091</v>
      </c>
      <c r="L224" s="125">
        <v>56340</v>
      </c>
    </row>
    <row r="225" spans="1:12" ht="12" customHeight="1" x14ac:dyDescent="0.2">
      <c r="A225" s="162">
        <v>2013</v>
      </c>
      <c r="B225" s="125">
        <v>73</v>
      </c>
      <c r="C225" s="125">
        <v>5057</v>
      </c>
      <c r="D225" s="125">
        <v>5130</v>
      </c>
      <c r="E225" s="125"/>
      <c r="F225" s="125">
        <v>0</v>
      </c>
      <c r="G225" s="125">
        <v>60387</v>
      </c>
      <c r="H225" s="125">
        <v>60387</v>
      </c>
      <c r="I225" s="125"/>
      <c r="J225" s="125">
        <v>133</v>
      </c>
      <c r="K225" s="125">
        <v>70597</v>
      </c>
      <c r="L225" s="125">
        <v>70730</v>
      </c>
    </row>
    <row r="226" spans="1:12" ht="12" customHeight="1" x14ac:dyDescent="0.2">
      <c r="A226" s="162">
        <v>2014</v>
      </c>
      <c r="B226" s="125">
        <v>30</v>
      </c>
      <c r="C226" s="125">
        <v>5620</v>
      </c>
      <c r="D226" s="125">
        <v>5650</v>
      </c>
      <c r="E226" s="125"/>
      <c r="F226" s="125">
        <v>180</v>
      </c>
      <c r="G226" s="125">
        <v>35829</v>
      </c>
      <c r="H226" s="125">
        <v>36009</v>
      </c>
      <c r="I226" s="125"/>
      <c r="J226" s="125">
        <v>233</v>
      </c>
      <c r="K226" s="125">
        <v>44182</v>
      </c>
      <c r="L226" s="125">
        <v>44415</v>
      </c>
    </row>
    <row r="227" spans="1:12" ht="12" customHeight="1" x14ac:dyDescent="0.2">
      <c r="A227" s="162">
        <v>2015</v>
      </c>
      <c r="B227" s="125">
        <v>0</v>
      </c>
      <c r="C227" s="125">
        <v>447</v>
      </c>
      <c r="D227" s="125">
        <v>447</v>
      </c>
      <c r="E227" s="125"/>
      <c r="F227" s="125">
        <v>0</v>
      </c>
      <c r="G227" s="125">
        <v>2914</v>
      </c>
      <c r="H227" s="125">
        <v>2914</v>
      </c>
      <c r="I227" s="125"/>
      <c r="J227" s="125">
        <v>0</v>
      </c>
      <c r="K227" s="125">
        <v>4773</v>
      </c>
      <c r="L227" s="125">
        <v>4773</v>
      </c>
    </row>
    <row r="228" spans="1:12" ht="12" customHeight="1" x14ac:dyDescent="0.2">
      <c r="A228" s="162">
        <v>2016</v>
      </c>
      <c r="B228" s="125">
        <v>0</v>
      </c>
      <c r="C228" s="125">
        <v>2152</v>
      </c>
      <c r="D228" s="125">
        <v>2152</v>
      </c>
      <c r="E228" s="125"/>
      <c r="F228" s="125">
        <v>0</v>
      </c>
      <c r="G228" s="125">
        <v>13048</v>
      </c>
      <c r="H228" s="125">
        <v>13048</v>
      </c>
      <c r="I228" s="125"/>
      <c r="J228" s="125">
        <v>0</v>
      </c>
      <c r="K228" s="125">
        <v>15206</v>
      </c>
      <c r="L228" s="125">
        <v>15206</v>
      </c>
    </row>
    <row r="229" spans="1:12" ht="12" customHeight="1" x14ac:dyDescent="0.2">
      <c r="A229" s="90">
        <v>2017</v>
      </c>
      <c r="B229" s="125">
        <v>1</v>
      </c>
      <c r="C229" s="125">
        <v>795</v>
      </c>
      <c r="D229" s="125">
        <v>796</v>
      </c>
      <c r="E229" s="125"/>
      <c r="F229" s="125">
        <v>11</v>
      </c>
      <c r="G229" s="125">
        <v>6099</v>
      </c>
      <c r="H229" s="125">
        <v>6110</v>
      </c>
      <c r="I229" s="125"/>
      <c r="J229" s="125">
        <v>12</v>
      </c>
      <c r="K229" s="125">
        <v>6894</v>
      </c>
      <c r="L229" s="125">
        <v>6906</v>
      </c>
    </row>
    <row r="230" spans="1:12" ht="12" customHeight="1" x14ac:dyDescent="0.2">
      <c r="A230" s="90">
        <v>2018</v>
      </c>
      <c r="B230" s="125">
        <v>0</v>
      </c>
      <c r="C230" s="125">
        <v>2906</v>
      </c>
      <c r="D230" s="125">
        <v>2906</v>
      </c>
      <c r="E230" s="125"/>
      <c r="F230" s="125">
        <v>0</v>
      </c>
      <c r="G230" s="125">
        <v>23937</v>
      </c>
      <c r="H230" s="125">
        <v>23937</v>
      </c>
      <c r="I230" s="125"/>
      <c r="J230" s="125">
        <v>0</v>
      </c>
      <c r="K230" s="125">
        <v>28970</v>
      </c>
      <c r="L230" s="125">
        <v>28970</v>
      </c>
    </row>
    <row r="231" spans="1:12" ht="12" customHeight="1" x14ac:dyDescent="0.2">
      <c r="A231" s="90" t="s">
        <v>835</v>
      </c>
      <c r="B231" s="125">
        <v>0</v>
      </c>
      <c r="C231" s="125">
        <v>514</v>
      </c>
      <c r="D231" s="125">
        <v>514</v>
      </c>
      <c r="E231" s="125"/>
      <c r="F231" s="125">
        <v>0</v>
      </c>
      <c r="G231" s="125">
        <v>12887</v>
      </c>
      <c r="H231" s="125">
        <v>12887</v>
      </c>
      <c r="I231" s="125"/>
      <c r="J231" s="125">
        <v>0</v>
      </c>
      <c r="K231" s="125">
        <v>14333</v>
      </c>
      <c r="L231" s="125">
        <v>14333</v>
      </c>
    </row>
    <row r="232" spans="1:12" ht="12" customHeight="1" x14ac:dyDescent="0.2">
      <c r="A232" s="90" t="s">
        <v>1121</v>
      </c>
      <c r="B232" s="125">
        <v>0</v>
      </c>
      <c r="C232" s="125">
        <v>1204</v>
      </c>
      <c r="D232" s="125">
        <v>1204</v>
      </c>
      <c r="E232" s="125"/>
      <c r="F232" s="125">
        <v>0</v>
      </c>
      <c r="G232" s="125">
        <v>21555</v>
      </c>
      <c r="H232" s="125">
        <v>21555</v>
      </c>
      <c r="I232" s="125"/>
      <c r="J232" s="125">
        <v>0</v>
      </c>
      <c r="K232" s="125">
        <v>23232</v>
      </c>
      <c r="L232" s="125">
        <v>23232</v>
      </c>
    </row>
    <row r="233" spans="1:12" ht="12" customHeight="1" x14ac:dyDescent="0.2">
      <c r="A233" s="90" t="s">
        <v>1112</v>
      </c>
      <c r="B233" s="125">
        <v>0</v>
      </c>
      <c r="C233" s="125">
        <v>2651</v>
      </c>
      <c r="D233" s="125">
        <v>2651</v>
      </c>
      <c r="E233" s="125"/>
      <c r="F233" s="125">
        <v>0</v>
      </c>
      <c r="G233" s="125">
        <v>38176</v>
      </c>
      <c r="H233" s="125">
        <v>38176</v>
      </c>
      <c r="I233" s="125"/>
      <c r="J233" s="125">
        <v>0</v>
      </c>
      <c r="K233" s="125">
        <v>40855</v>
      </c>
      <c r="L233" s="125">
        <v>40855</v>
      </c>
    </row>
    <row r="234" spans="1:12" ht="12" customHeight="1" x14ac:dyDescent="0.2">
      <c r="A234" s="90" t="s">
        <v>1146</v>
      </c>
      <c r="B234" s="125">
        <v>0</v>
      </c>
      <c r="C234" s="125">
        <v>2358</v>
      </c>
      <c r="D234" s="125">
        <v>2358</v>
      </c>
      <c r="E234" s="125"/>
      <c r="F234" s="125">
        <v>0</v>
      </c>
      <c r="G234" s="125">
        <v>53828</v>
      </c>
      <c r="H234" s="125">
        <v>53828</v>
      </c>
      <c r="I234" s="125"/>
      <c r="J234" s="125">
        <v>0</v>
      </c>
      <c r="K234" s="125">
        <v>56612</v>
      </c>
      <c r="L234" s="125">
        <v>56612</v>
      </c>
    </row>
    <row r="235" spans="1:12" ht="12" customHeight="1" x14ac:dyDescent="0.2">
      <c r="A235" s="90" t="s">
        <v>1228</v>
      </c>
      <c r="B235" s="125">
        <v>0</v>
      </c>
      <c r="C235" s="125">
        <v>4933</v>
      </c>
      <c r="D235" s="125">
        <v>4933</v>
      </c>
      <c r="E235" s="125"/>
      <c r="F235" s="125">
        <v>0</v>
      </c>
      <c r="G235" s="125">
        <v>37962</v>
      </c>
      <c r="H235" s="125">
        <v>37962</v>
      </c>
      <c r="I235" s="125"/>
      <c r="J235" s="125">
        <v>0</v>
      </c>
      <c r="K235" s="125">
        <v>44042</v>
      </c>
      <c r="L235" s="125">
        <v>44042</v>
      </c>
    </row>
    <row r="236" spans="1:12" ht="12" customHeight="1" x14ac:dyDescent="0.2">
      <c r="A236" s="90" t="s">
        <v>1198</v>
      </c>
      <c r="B236" s="125" t="s">
        <v>304</v>
      </c>
      <c r="C236" s="126" t="s">
        <v>304</v>
      </c>
      <c r="D236" s="126" t="s">
        <v>304</v>
      </c>
      <c r="E236" s="126"/>
      <c r="F236" s="126" t="s">
        <v>304</v>
      </c>
      <c r="G236" s="126" t="s">
        <v>304</v>
      </c>
      <c r="H236" s="126" t="s">
        <v>304</v>
      </c>
      <c r="I236" s="126"/>
      <c r="J236" s="126" t="s">
        <v>304</v>
      </c>
      <c r="K236" s="126" t="s">
        <v>304</v>
      </c>
      <c r="L236" s="126" t="s">
        <v>304</v>
      </c>
    </row>
    <row r="237" spans="1:12" ht="12" customHeight="1" x14ac:dyDescent="0.2">
      <c r="A237" s="1116" t="s">
        <v>128</v>
      </c>
      <c r="B237" s="1116"/>
      <c r="C237" s="205"/>
      <c r="D237" s="42"/>
      <c r="E237" s="42"/>
      <c r="F237" s="42"/>
      <c r="G237" s="231" t="s">
        <v>378</v>
      </c>
      <c r="H237" s="42"/>
      <c r="I237" s="42"/>
      <c r="J237" s="42"/>
      <c r="K237" s="42"/>
      <c r="L237" s="42"/>
    </row>
    <row r="239" spans="1:12" ht="12" customHeight="1" x14ac:dyDescent="0.2">
      <c r="A239" s="1128" t="s">
        <v>376</v>
      </c>
      <c r="B239" s="1128"/>
      <c r="C239" s="1128"/>
      <c r="D239" s="1128"/>
      <c r="E239" s="1128"/>
      <c r="F239" s="1128"/>
      <c r="G239" s="1128"/>
      <c r="H239" s="1128"/>
      <c r="I239" s="1128"/>
      <c r="J239" s="1128"/>
      <c r="K239" s="1128"/>
      <c r="L239" s="1128"/>
    </row>
    <row r="240" spans="1:12" ht="12" customHeight="1" x14ac:dyDescent="0.2">
      <c r="A240" s="333">
        <v>1981</v>
      </c>
      <c r="B240" s="421">
        <v>23833</v>
      </c>
      <c r="C240" s="421">
        <v>37446</v>
      </c>
      <c r="D240" s="421">
        <v>61279</v>
      </c>
      <c r="E240" s="421"/>
      <c r="F240" s="421">
        <v>6500</v>
      </c>
      <c r="G240" s="421">
        <v>37000</v>
      </c>
      <c r="H240" s="421">
        <v>43500</v>
      </c>
      <c r="I240" s="421"/>
      <c r="J240" s="423">
        <v>30333</v>
      </c>
      <c r="K240" s="423">
        <v>74446</v>
      </c>
      <c r="L240" s="125">
        <v>104779</v>
      </c>
    </row>
    <row r="241" spans="1:12" ht="12" customHeight="1" x14ac:dyDescent="0.2">
      <c r="A241" s="333">
        <v>1982</v>
      </c>
      <c r="B241" s="421">
        <v>17923</v>
      </c>
      <c r="C241" s="421">
        <v>24643</v>
      </c>
      <c r="D241" s="421">
        <v>42566</v>
      </c>
      <c r="E241" s="421"/>
      <c r="F241" s="421">
        <v>3700</v>
      </c>
      <c r="G241" s="421">
        <v>56000</v>
      </c>
      <c r="H241" s="421">
        <v>59700</v>
      </c>
      <c r="I241" s="421"/>
      <c r="J241" s="423">
        <v>21623</v>
      </c>
      <c r="K241" s="423">
        <v>80643</v>
      </c>
      <c r="L241" s="125">
        <v>102266</v>
      </c>
    </row>
    <row r="242" spans="1:12" ht="12" customHeight="1" x14ac:dyDescent="0.2">
      <c r="A242" s="333">
        <v>1983</v>
      </c>
      <c r="B242" s="421">
        <v>8375</v>
      </c>
      <c r="C242" s="421">
        <v>39383</v>
      </c>
      <c r="D242" s="421">
        <v>47758</v>
      </c>
      <c r="E242" s="421"/>
      <c r="F242" s="421">
        <v>9000</v>
      </c>
      <c r="G242" s="421">
        <v>145000</v>
      </c>
      <c r="H242" s="421">
        <v>154000</v>
      </c>
      <c r="I242" s="421"/>
      <c r="J242" s="423">
        <v>17375</v>
      </c>
      <c r="K242" s="423">
        <v>184383</v>
      </c>
      <c r="L242" s="125">
        <v>201758</v>
      </c>
    </row>
    <row r="243" spans="1:12" ht="12" customHeight="1" x14ac:dyDescent="0.2">
      <c r="A243" s="333">
        <v>1984</v>
      </c>
      <c r="B243" s="421">
        <v>8560</v>
      </c>
      <c r="C243" s="421">
        <v>23467</v>
      </c>
      <c r="D243" s="421">
        <v>32027</v>
      </c>
      <c r="E243" s="421"/>
      <c r="F243" s="421">
        <v>25900</v>
      </c>
      <c r="G243" s="421">
        <v>71000</v>
      </c>
      <c r="H243" s="421">
        <v>96900</v>
      </c>
      <c r="I243" s="421"/>
      <c r="J243" s="423">
        <v>34460</v>
      </c>
      <c r="K243" s="423">
        <v>94467</v>
      </c>
      <c r="L243" s="125">
        <v>128927</v>
      </c>
    </row>
    <row r="244" spans="1:12" ht="12" customHeight="1" x14ac:dyDescent="0.2">
      <c r="A244" s="333">
        <v>1985</v>
      </c>
      <c r="B244" s="421">
        <v>31558</v>
      </c>
      <c r="C244" s="421">
        <v>57749</v>
      </c>
      <c r="D244" s="421">
        <v>89307</v>
      </c>
      <c r="E244" s="421"/>
      <c r="F244" s="421">
        <v>14200</v>
      </c>
      <c r="G244" s="421">
        <v>65000</v>
      </c>
      <c r="H244" s="421">
        <v>79200</v>
      </c>
      <c r="I244" s="421"/>
      <c r="J244" s="423">
        <v>45758</v>
      </c>
      <c r="K244" s="423">
        <v>122749</v>
      </c>
      <c r="L244" s="125">
        <v>168507</v>
      </c>
    </row>
    <row r="245" spans="1:12" ht="12" customHeight="1" x14ac:dyDescent="0.2">
      <c r="A245" s="333">
        <v>1986</v>
      </c>
      <c r="B245" s="421">
        <v>33546</v>
      </c>
      <c r="C245" s="421">
        <v>77735</v>
      </c>
      <c r="D245" s="421">
        <v>111281</v>
      </c>
      <c r="E245" s="421"/>
      <c r="F245" s="421">
        <v>26193</v>
      </c>
      <c r="G245" s="421">
        <v>117000</v>
      </c>
      <c r="H245" s="421">
        <v>143193</v>
      </c>
      <c r="I245" s="421"/>
      <c r="J245" s="423">
        <v>59739</v>
      </c>
      <c r="K245" s="423">
        <v>194735</v>
      </c>
      <c r="L245" s="125">
        <v>254474</v>
      </c>
    </row>
    <row r="246" spans="1:12" ht="12" customHeight="1" x14ac:dyDescent="0.2">
      <c r="A246" s="333">
        <v>1987</v>
      </c>
      <c r="B246" s="421">
        <v>89541</v>
      </c>
      <c r="C246" s="421">
        <v>90509</v>
      </c>
      <c r="D246" s="421">
        <v>180050</v>
      </c>
      <c r="E246" s="421"/>
      <c r="F246" s="421">
        <v>33982</v>
      </c>
      <c r="G246" s="421">
        <v>89000</v>
      </c>
      <c r="H246" s="421">
        <v>122982</v>
      </c>
      <c r="I246" s="421"/>
      <c r="J246" s="423">
        <v>123523</v>
      </c>
      <c r="K246" s="423">
        <v>179509</v>
      </c>
      <c r="L246" s="125">
        <v>303032</v>
      </c>
    </row>
    <row r="247" spans="1:12" ht="12" customHeight="1" x14ac:dyDescent="0.2">
      <c r="A247" s="333">
        <v>1988</v>
      </c>
      <c r="B247" s="421">
        <v>49269</v>
      </c>
      <c r="C247" s="421">
        <v>53789</v>
      </c>
      <c r="D247" s="421">
        <v>103058</v>
      </c>
      <c r="E247" s="421"/>
      <c r="F247" s="421">
        <v>25044</v>
      </c>
      <c r="G247" s="421">
        <v>78000</v>
      </c>
      <c r="H247" s="421">
        <v>103044</v>
      </c>
      <c r="I247" s="421"/>
      <c r="J247" s="423">
        <v>74313</v>
      </c>
      <c r="K247" s="423">
        <v>131789</v>
      </c>
      <c r="L247" s="125">
        <v>206102</v>
      </c>
    </row>
    <row r="248" spans="1:12" ht="12" customHeight="1" x14ac:dyDescent="0.2">
      <c r="A248" s="333">
        <v>1989</v>
      </c>
      <c r="B248" s="421">
        <v>50658</v>
      </c>
      <c r="C248" s="421">
        <v>50822</v>
      </c>
      <c r="D248" s="421">
        <v>101480</v>
      </c>
      <c r="E248" s="421"/>
      <c r="F248" s="421">
        <v>25480</v>
      </c>
      <c r="G248" s="421">
        <v>93000</v>
      </c>
      <c r="H248" s="421">
        <v>118480</v>
      </c>
      <c r="I248" s="421"/>
      <c r="J248" s="423">
        <v>76138</v>
      </c>
      <c r="K248" s="423">
        <v>143822</v>
      </c>
      <c r="L248" s="125">
        <v>219960</v>
      </c>
    </row>
    <row r="249" spans="1:12" ht="12" customHeight="1" x14ac:dyDescent="0.2">
      <c r="A249" s="333">
        <v>1990</v>
      </c>
      <c r="B249" s="421">
        <v>69702</v>
      </c>
      <c r="C249" s="421">
        <v>66925</v>
      </c>
      <c r="D249" s="421">
        <v>136627</v>
      </c>
      <c r="E249" s="421"/>
      <c r="F249" s="421">
        <v>19972</v>
      </c>
      <c r="G249" s="421">
        <v>97000</v>
      </c>
      <c r="H249" s="421">
        <v>116972</v>
      </c>
      <c r="I249" s="421"/>
      <c r="J249" s="423">
        <v>89674</v>
      </c>
      <c r="K249" s="423">
        <v>163925</v>
      </c>
      <c r="L249" s="125">
        <v>253599</v>
      </c>
    </row>
    <row r="250" spans="1:12" ht="12" customHeight="1" x14ac:dyDescent="0.2">
      <c r="A250" s="162">
        <v>1991</v>
      </c>
      <c r="B250" s="421">
        <v>55733</v>
      </c>
      <c r="C250" s="421">
        <v>44032</v>
      </c>
      <c r="D250" s="421">
        <v>99765</v>
      </c>
      <c r="E250" s="421"/>
      <c r="F250" s="421">
        <v>19160</v>
      </c>
      <c r="G250" s="421">
        <v>41000</v>
      </c>
      <c r="H250" s="421">
        <v>60160</v>
      </c>
      <c r="I250" s="421"/>
      <c r="J250" s="423">
        <v>74893</v>
      </c>
      <c r="K250" s="423">
        <v>85032</v>
      </c>
      <c r="L250" s="125">
        <v>159925</v>
      </c>
    </row>
    <row r="251" spans="1:12" ht="12" customHeight="1" x14ac:dyDescent="0.2">
      <c r="A251" s="162">
        <v>1992</v>
      </c>
      <c r="B251" s="421">
        <v>38648</v>
      </c>
      <c r="C251" s="421">
        <v>32317</v>
      </c>
      <c r="D251" s="421">
        <v>70965</v>
      </c>
      <c r="E251" s="421"/>
      <c r="F251" s="421">
        <v>26353</v>
      </c>
      <c r="G251" s="421">
        <v>85000</v>
      </c>
      <c r="H251" s="421">
        <v>111353</v>
      </c>
      <c r="I251" s="421"/>
      <c r="J251" s="423">
        <v>65001</v>
      </c>
      <c r="K251" s="423">
        <v>117317</v>
      </c>
      <c r="L251" s="125">
        <v>182318</v>
      </c>
    </row>
    <row r="252" spans="1:12" ht="12" customHeight="1" x14ac:dyDescent="0.2">
      <c r="A252" s="162">
        <v>1993</v>
      </c>
      <c r="B252" s="421">
        <v>31196</v>
      </c>
      <c r="C252" s="421">
        <v>293</v>
      </c>
      <c r="D252" s="421">
        <v>31489</v>
      </c>
      <c r="E252" s="421"/>
      <c r="F252" s="421">
        <v>15044</v>
      </c>
      <c r="G252" s="421">
        <v>54000</v>
      </c>
      <c r="H252" s="421">
        <v>69044</v>
      </c>
      <c r="I252" s="421"/>
      <c r="J252" s="423">
        <v>46240</v>
      </c>
      <c r="K252" s="423">
        <v>54293</v>
      </c>
      <c r="L252" s="125">
        <v>100533</v>
      </c>
    </row>
    <row r="253" spans="1:12" ht="12" customHeight="1" x14ac:dyDescent="0.2">
      <c r="A253" s="162">
        <v>1994</v>
      </c>
      <c r="B253" s="421">
        <v>44450</v>
      </c>
      <c r="C253" s="421">
        <v>3917</v>
      </c>
      <c r="D253" s="421">
        <v>48367</v>
      </c>
      <c r="E253" s="421"/>
      <c r="F253" s="421">
        <v>24532</v>
      </c>
      <c r="G253" s="421">
        <v>157000</v>
      </c>
      <c r="H253" s="421">
        <v>181532</v>
      </c>
      <c r="I253" s="421"/>
      <c r="J253" s="423">
        <v>68982</v>
      </c>
      <c r="K253" s="423">
        <v>160917</v>
      </c>
      <c r="L253" s="125">
        <v>229899</v>
      </c>
    </row>
    <row r="254" spans="1:12" ht="12" customHeight="1" x14ac:dyDescent="0.2">
      <c r="A254" s="162">
        <v>1995</v>
      </c>
      <c r="B254" s="421">
        <v>33360</v>
      </c>
      <c r="C254" s="421">
        <v>11254</v>
      </c>
      <c r="D254" s="421">
        <v>44614</v>
      </c>
      <c r="E254" s="421"/>
      <c r="F254" s="421">
        <v>32221</v>
      </c>
      <c r="G254" s="421">
        <v>83000</v>
      </c>
      <c r="H254" s="421">
        <v>115221</v>
      </c>
      <c r="I254" s="421"/>
      <c r="J254" s="423">
        <v>65581</v>
      </c>
      <c r="K254" s="423">
        <v>94254</v>
      </c>
      <c r="L254" s="125">
        <v>159835</v>
      </c>
    </row>
    <row r="255" spans="1:12" ht="12" customHeight="1" x14ac:dyDescent="0.2">
      <c r="A255" s="162">
        <v>1996</v>
      </c>
      <c r="B255" s="421">
        <v>23405</v>
      </c>
      <c r="C255" s="421">
        <v>6309</v>
      </c>
      <c r="D255" s="421">
        <v>29714</v>
      </c>
      <c r="E255" s="421"/>
      <c r="F255" s="421">
        <v>23577</v>
      </c>
      <c r="G255" s="421">
        <v>50000</v>
      </c>
      <c r="H255" s="421">
        <v>73577</v>
      </c>
      <c r="I255" s="421"/>
      <c r="J255" s="423">
        <v>46982</v>
      </c>
      <c r="K255" s="423">
        <v>56309</v>
      </c>
      <c r="L255" s="125">
        <v>103291</v>
      </c>
    </row>
    <row r="256" spans="1:12" ht="12" customHeight="1" x14ac:dyDescent="0.2">
      <c r="A256" s="162">
        <v>1997</v>
      </c>
      <c r="B256" s="421">
        <v>19303</v>
      </c>
      <c r="C256" s="421">
        <v>4816</v>
      </c>
      <c r="D256" s="421">
        <v>24119</v>
      </c>
      <c r="E256" s="421"/>
      <c r="F256" s="421">
        <v>22601</v>
      </c>
      <c r="G256" s="421">
        <v>58188</v>
      </c>
      <c r="H256" s="421">
        <v>80789</v>
      </c>
      <c r="I256" s="421"/>
      <c r="J256" s="423">
        <v>45933</v>
      </c>
      <c r="K256" s="423">
        <v>79191</v>
      </c>
      <c r="L256" s="125">
        <v>125124</v>
      </c>
    </row>
    <row r="257" spans="1:12" ht="12" customHeight="1" x14ac:dyDescent="0.2">
      <c r="A257" s="162">
        <v>1998</v>
      </c>
      <c r="B257" s="421">
        <v>14514</v>
      </c>
      <c r="C257" s="421">
        <v>7693</v>
      </c>
      <c r="D257" s="421">
        <v>22207</v>
      </c>
      <c r="E257" s="421"/>
      <c r="F257" s="421">
        <v>18697</v>
      </c>
      <c r="G257" s="421">
        <v>149992</v>
      </c>
      <c r="H257" s="421">
        <v>168689</v>
      </c>
      <c r="I257" s="421"/>
      <c r="J257" s="423">
        <v>34808</v>
      </c>
      <c r="K257" s="423">
        <v>168110</v>
      </c>
      <c r="L257" s="125">
        <v>202918</v>
      </c>
    </row>
    <row r="258" spans="1:12" ht="12" customHeight="1" x14ac:dyDescent="0.2">
      <c r="A258" s="162">
        <v>1999</v>
      </c>
      <c r="B258" s="421">
        <v>16633</v>
      </c>
      <c r="C258" s="421">
        <v>1422</v>
      </c>
      <c r="D258" s="421">
        <v>18055</v>
      </c>
      <c r="E258" s="421"/>
      <c r="F258" s="421">
        <v>10168</v>
      </c>
      <c r="G258" s="421">
        <v>61282</v>
      </c>
      <c r="H258" s="421">
        <v>71450</v>
      </c>
      <c r="I258" s="421"/>
      <c r="J258" s="423">
        <v>27952</v>
      </c>
      <c r="K258" s="423">
        <v>67453</v>
      </c>
      <c r="L258" s="125">
        <v>95405</v>
      </c>
    </row>
    <row r="259" spans="1:12" ht="12" customHeight="1" x14ac:dyDescent="0.2">
      <c r="A259" s="162">
        <v>2000</v>
      </c>
      <c r="B259" s="421">
        <v>84216</v>
      </c>
      <c r="C259" s="421">
        <v>4105</v>
      </c>
      <c r="D259" s="421">
        <v>88321</v>
      </c>
      <c r="E259" s="421"/>
      <c r="F259" s="421">
        <v>31258</v>
      </c>
      <c r="G259" s="421">
        <v>94093</v>
      </c>
      <c r="H259" s="421">
        <v>125351</v>
      </c>
      <c r="I259" s="421"/>
      <c r="J259" s="423">
        <v>119407</v>
      </c>
      <c r="K259" s="423">
        <v>105027</v>
      </c>
      <c r="L259" s="125">
        <v>224434</v>
      </c>
    </row>
    <row r="260" spans="1:12" ht="12" customHeight="1" x14ac:dyDescent="0.2">
      <c r="A260" s="162">
        <v>2001</v>
      </c>
      <c r="B260" s="421">
        <v>58354</v>
      </c>
      <c r="C260" s="421">
        <v>13409</v>
      </c>
      <c r="D260" s="421">
        <v>71763</v>
      </c>
      <c r="E260" s="421"/>
      <c r="F260" s="421">
        <v>37222</v>
      </c>
      <c r="G260" s="421">
        <v>261550</v>
      </c>
      <c r="H260" s="421">
        <v>298772</v>
      </c>
      <c r="I260" s="421"/>
      <c r="J260" s="423">
        <v>100574</v>
      </c>
      <c r="K260" s="423">
        <v>294379</v>
      </c>
      <c r="L260" s="125">
        <v>394953</v>
      </c>
    </row>
    <row r="261" spans="1:12" ht="12" customHeight="1" x14ac:dyDescent="0.2">
      <c r="A261" s="162">
        <v>2002</v>
      </c>
      <c r="B261" s="421">
        <v>49482</v>
      </c>
      <c r="C261" s="421">
        <v>15733</v>
      </c>
      <c r="D261" s="421">
        <v>65215</v>
      </c>
      <c r="E261" s="421"/>
      <c r="F261" s="421">
        <v>11798</v>
      </c>
      <c r="G261" s="421">
        <v>161441</v>
      </c>
      <c r="H261" s="421">
        <v>173239</v>
      </c>
      <c r="I261" s="421"/>
      <c r="J261" s="423">
        <v>64069</v>
      </c>
      <c r="K261" s="423">
        <v>185092</v>
      </c>
      <c r="L261" s="125">
        <v>249161</v>
      </c>
    </row>
    <row r="262" spans="1:12" ht="12" customHeight="1" x14ac:dyDescent="0.2">
      <c r="A262" s="162">
        <v>2003</v>
      </c>
      <c r="B262" s="125">
        <v>5061</v>
      </c>
      <c r="C262" s="125">
        <v>3382</v>
      </c>
      <c r="D262" s="421">
        <v>8443</v>
      </c>
      <c r="E262" s="421"/>
      <c r="F262" s="421">
        <v>14901</v>
      </c>
      <c r="G262" s="421">
        <v>182599</v>
      </c>
      <c r="H262" s="421">
        <v>197500</v>
      </c>
      <c r="I262" s="421"/>
      <c r="J262" s="423">
        <v>21138</v>
      </c>
      <c r="K262" s="423">
        <v>197774</v>
      </c>
      <c r="L262" s="125">
        <v>218912</v>
      </c>
    </row>
    <row r="263" spans="1:12" ht="12" customHeight="1" x14ac:dyDescent="0.2">
      <c r="A263" s="162">
        <v>2004</v>
      </c>
      <c r="B263" s="125">
        <v>47826</v>
      </c>
      <c r="C263" s="125">
        <v>32678</v>
      </c>
      <c r="D263" s="421">
        <v>80504</v>
      </c>
      <c r="E263" s="125"/>
      <c r="F263" s="125">
        <v>13891</v>
      </c>
      <c r="G263" s="125">
        <v>252768</v>
      </c>
      <c r="H263" s="421">
        <v>266659</v>
      </c>
      <c r="I263" s="125"/>
      <c r="J263" s="423">
        <v>62658</v>
      </c>
      <c r="K263" s="423">
        <v>295139</v>
      </c>
      <c r="L263" s="125">
        <v>357797</v>
      </c>
    </row>
    <row r="264" spans="1:12" ht="12" customHeight="1" x14ac:dyDescent="0.2">
      <c r="A264" s="162">
        <v>2005</v>
      </c>
      <c r="B264" s="125">
        <v>12118</v>
      </c>
      <c r="C264" s="125">
        <v>19795</v>
      </c>
      <c r="D264" s="421">
        <v>31913</v>
      </c>
      <c r="E264" s="125"/>
      <c r="F264" s="125">
        <v>13583</v>
      </c>
      <c r="G264" s="125">
        <v>109020</v>
      </c>
      <c r="H264" s="421">
        <v>122603</v>
      </c>
      <c r="I264" s="125"/>
      <c r="J264" s="423">
        <v>26900</v>
      </c>
      <c r="K264" s="423">
        <v>135937</v>
      </c>
      <c r="L264" s="125">
        <v>162837</v>
      </c>
    </row>
    <row r="265" spans="1:12" ht="12" customHeight="1" x14ac:dyDescent="0.2">
      <c r="A265" s="162">
        <v>2006</v>
      </c>
      <c r="B265" s="125">
        <v>5271</v>
      </c>
      <c r="C265" s="125">
        <v>23779</v>
      </c>
      <c r="D265" s="421">
        <v>29050</v>
      </c>
      <c r="E265" s="125"/>
      <c r="F265" s="125">
        <v>6136</v>
      </c>
      <c r="G265" s="125">
        <v>75630</v>
      </c>
      <c r="H265" s="421">
        <v>81766</v>
      </c>
      <c r="I265" s="125"/>
      <c r="J265" s="423">
        <v>11668</v>
      </c>
      <c r="K265" s="423">
        <v>101685</v>
      </c>
      <c r="L265" s="125">
        <v>113353</v>
      </c>
    </row>
    <row r="266" spans="1:12" ht="12" customHeight="1" x14ac:dyDescent="0.2">
      <c r="A266" s="162">
        <v>2007</v>
      </c>
      <c r="B266" s="125">
        <v>14107</v>
      </c>
      <c r="C266" s="125">
        <v>11863</v>
      </c>
      <c r="D266" s="421">
        <v>25970</v>
      </c>
      <c r="E266" s="125"/>
      <c r="F266" s="125">
        <v>7147</v>
      </c>
      <c r="G266" s="125">
        <v>118455</v>
      </c>
      <c r="H266" s="421">
        <v>125602</v>
      </c>
      <c r="I266" s="125"/>
      <c r="J266" s="423">
        <v>22039</v>
      </c>
      <c r="K266" s="423">
        <v>138532</v>
      </c>
      <c r="L266" s="125">
        <v>160571</v>
      </c>
    </row>
    <row r="267" spans="1:12" ht="12" customHeight="1" x14ac:dyDescent="0.2">
      <c r="A267" s="162">
        <v>2008</v>
      </c>
      <c r="B267" s="125">
        <v>31268</v>
      </c>
      <c r="C267" s="125">
        <v>6464</v>
      </c>
      <c r="D267" s="125">
        <v>37732</v>
      </c>
      <c r="E267" s="125"/>
      <c r="F267" s="125">
        <v>3312</v>
      </c>
      <c r="G267" s="125">
        <v>35441</v>
      </c>
      <c r="H267" s="125">
        <v>38753</v>
      </c>
      <c r="I267" s="125"/>
      <c r="J267" s="423">
        <v>34829</v>
      </c>
      <c r="K267" s="423">
        <v>43988</v>
      </c>
      <c r="L267" s="125">
        <v>78817</v>
      </c>
    </row>
    <row r="268" spans="1:12" ht="12" customHeight="1" x14ac:dyDescent="0.2">
      <c r="A268" s="162">
        <v>2009</v>
      </c>
      <c r="B268" s="125">
        <v>19350</v>
      </c>
      <c r="C268" s="125">
        <v>8967</v>
      </c>
      <c r="D268" s="125">
        <v>28317</v>
      </c>
      <c r="E268" s="125"/>
      <c r="F268" s="125">
        <v>10948</v>
      </c>
      <c r="G268" s="125">
        <v>98979</v>
      </c>
      <c r="H268" s="125">
        <v>109927</v>
      </c>
      <c r="I268" s="125"/>
      <c r="J268" s="423">
        <v>31430</v>
      </c>
      <c r="K268" s="423">
        <v>116996</v>
      </c>
      <c r="L268" s="125">
        <v>148426</v>
      </c>
    </row>
    <row r="269" spans="1:12" ht="12" customHeight="1" x14ac:dyDescent="0.2">
      <c r="A269" s="162">
        <v>2010</v>
      </c>
      <c r="B269" s="125">
        <v>189</v>
      </c>
      <c r="C269" s="125">
        <v>1230</v>
      </c>
      <c r="D269" s="125">
        <v>1419</v>
      </c>
      <c r="E269" s="125"/>
      <c r="F269" s="125">
        <v>4822</v>
      </c>
      <c r="G269" s="125">
        <v>49100</v>
      </c>
      <c r="H269" s="125">
        <v>53922</v>
      </c>
      <c r="I269" s="125"/>
      <c r="J269" s="125">
        <v>5186</v>
      </c>
      <c r="K269" s="125">
        <v>52148</v>
      </c>
      <c r="L269" s="125">
        <v>57334</v>
      </c>
    </row>
    <row r="270" spans="1:12" ht="12" customHeight="1" x14ac:dyDescent="0.2">
      <c r="A270" s="162">
        <v>2011</v>
      </c>
      <c r="B270" s="125">
        <v>8069</v>
      </c>
      <c r="C270" s="125">
        <v>7947</v>
      </c>
      <c r="D270" s="125">
        <v>16016</v>
      </c>
      <c r="E270" s="125"/>
      <c r="F270" s="125">
        <v>8375</v>
      </c>
      <c r="G270" s="125">
        <v>111374</v>
      </c>
      <c r="H270" s="125">
        <v>119749</v>
      </c>
      <c r="I270" s="125"/>
      <c r="J270" s="125">
        <v>17210</v>
      </c>
      <c r="K270" s="125">
        <v>129235</v>
      </c>
      <c r="L270" s="125">
        <v>146445</v>
      </c>
    </row>
    <row r="271" spans="1:12" ht="12" customHeight="1" x14ac:dyDescent="0.2">
      <c r="A271" s="162">
        <v>2012</v>
      </c>
      <c r="B271" s="125">
        <v>34605</v>
      </c>
      <c r="C271" s="125">
        <v>15020</v>
      </c>
      <c r="D271" s="125">
        <v>49625</v>
      </c>
      <c r="E271" s="125"/>
      <c r="F271" s="125">
        <v>13354</v>
      </c>
      <c r="G271" s="125">
        <v>130637</v>
      </c>
      <c r="H271" s="125">
        <v>143991</v>
      </c>
      <c r="I271" s="125"/>
      <c r="J271" s="125">
        <v>48572</v>
      </c>
      <c r="K271" s="125">
        <v>160553</v>
      </c>
      <c r="L271" s="125">
        <v>209125</v>
      </c>
    </row>
    <row r="272" spans="1:12" ht="12" customHeight="1" x14ac:dyDescent="0.2">
      <c r="A272" s="162">
        <v>2013</v>
      </c>
      <c r="B272" s="125">
        <v>37929</v>
      </c>
      <c r="C272" s="125">
        <v>10176</v>
      </c>
      <c r="D272" s="125">
        <v>48105</v>
      </c>
      <c r="E272" s="125"/>
      <c r="F272" s="125">
        <v>10277</v>
      </c>
      <c r="G272" s="125">
        <v>125870</v>
      </c>
      <c r="H272" s="125">
        <v>136147</v>
      </c>
      <c r="I272" s="125"/>
      <c r="J272" s="125">
        <v>49591</v>
      </c>
      <c r="K272" s="125">
        <v>156856</v>
      </c>
      <c r="L272" s="125">
        <v>206447</v>
      </c>
    </row>
    <row r="273" spans="1:12" ht="12" customHeight="1" x14ac:dyDescent="0.2">
      <c r="A273" s="162">
        <v>2014</v>
      </c>
      <c r="B273" s="125">
        <v>34103</v>
      </c>
      <c r="C273" s="125">
        <v>6932</v>
      </c>
      <c r="D273" s="125">
        <v>41035</v>
      </c>
      <c r="E273" s="125"/>
      <c r="F273" s="125">
        <v>13641</v>
      </c>
      <c r="G273" s="125">
        <v>46244</v>
      </c>
      <c r="H273" s="125">
        <v>59885</v>
      </c>
      <c r="I273" s="125"/>
      <c r="J273" s="125">
        <v>50809</v>
      </c>
      <c r="K273" s="125">
        <v>58740</v>
      </c>
      <c r="L273" s="125">
        <v>109549</v>
      </c>
    </row>
    <row r="274" spans="1:12" ht="12" customHeight="1" x14ac:dyDescent="0.2">
      <c r="A274" s="162">
        <v>2015</v>
      </c>
      <c r="B274" s="125">
        <v>5462</v>
      </c>
      <c r="C274" s="125">
        <v>2207</v>
      </c>
      <c r="D274" s="125">
        <v>7669</v>
      </c>
      <c r="E274" s="125"/>
      <c r="F274" s="125">
        <v>3945</v>
      </c>
      <c r="G274" s="125">
        <v>12804</v>
      </c>
      <c r="H274" s="125">
        <v>16749</v>
      </c>
      <c r="I274" s="125"/>
      <c r="J274" s="125">
        <v>10026</v>
      </c>
      <c r="K274" s="125">
        <v>23571</v>
      </c>
      <c r="L274" s="125">
        <v>33597</v>
      </c>
    </row>
    <row r="275" spans="1:12" ht="12" customHeight="1" x14ac:dyDescent="0.2">
      <c r="A275" s="162">
        <v>2016</v>
      </c>
      <c r="B275" s="125">
        <v>66452</v>
      </c>
      <c r="C275" s="125">
        <v>7478</v>
      </c>
      <c r="D275" s="125">
        <v>73930</v>
      </c>
      <c r="E275" s="125"/>
      <c r="F275" s="125">
        <v>9201</v>
      </c>
      <c r="G275" s="125">
        <v>44141</v>
      </c>
      <c r="H275" s="125">
        <v>53342</v>
      </c>
      <c r="I275" s="125"/>
      <c r="J275" s="125">
        <v>75658</v>
      </c>
      <c r="K275" s="125">
        <v>52834</v>
      </c>
      <c r="L275" s="125">
        <v>128492</v>
      </c>
    </row>
    <row r="276" spans="1:12" ht="12" customHeight="1" x14ac:dyDescent="0.2">
      <c r="A276" s="90">
        <v>2017</v>
      </c>
      <c r="B276" s="125">
        <v>42154</v>
      </c>
      <c r="C276" s="125">
        <v>2597</v>
      </c>
      <c r="D276" s="125">
        <v>44751</v>
      </c>
      <c r="E276" s="125"/>
      <c r="F276" s="125">
        <v>6371</v>
      </c>
      <c r="G276" s="125">
        <v>18195</v>
      </c>
      <c r="H276" s="125">
        <v>24566</v>
      </c>
      <c r="I276" s="125"/>
      <c r="J276" s="125">
        <v>49163</v>
      </c>
      <c r="K276" s="125">
        <v>22922</v>
      </c>
      <c r="L276" s="125">
        <v>72085</v>
      </c>
    </row>
    <row r="277" spans="1:12" ht="12" customHeight="1" x14ac:dyDescent="0.2">
      <c r="A277" s="90" t="s">
        <v>781</v>
      </c>
      <c r="B277" s="125">
        <v>16225</v>
      </c>
      <c r="C277" s="125">
        <v>6859</v>
      </c>
      <c r="D277" s="125">
        <v>23084</v>
      </c>
      <c r="E277" s="125"/>
      <c r="F277" s="125">
        <v>5528</v>
      </c>
      <c r="G277" s="125">
        <v>58135</v>
      </c>
      <c r="H277" s="125">
        <v>63663</v>
      </c>
      <c r="I277" s="125"/>
      <c r="J277" s="125">
        <v>23388</v>
      </c>
      <c r="K277" s="125">
        <v>71121</v>
      </c>
      <c r="L277" s="125">
        <v>94509</v>
      </c>
    </row>
    <row r="278" spans="1:12" ht="12" customHeight="1" x14ac:dyDescent="0.2">
      <c r="A278" s="90" t="s">
        <v>835</v>
      </c>
      <c r="B278" s="125">
        <v>3452</v>
      </c>
      <c r="C278" s="125">
        <v>1252</v>
      </c>
      <c r="D278" s="125">
        <v>4704</v>
      </c>
      <c r="E278" s="125"/>
      <c r="F278" s="125">
        <v>5524</v>
      </c>
      <c r="G278" s="125">
        <v>40314</v>
      </c>
      <c r="H278" s="125">
        <v>45838</v>
      </c>
      <c r="I278" s="125"/>
      <c r="J278" s="125">
        <v>9558</v>
      </c>
      <c r="K278" s="125">
        <v>43036</v>
      </c>
      <c r="L278" s="125">
        <v>52594</v>
      </c>
    </row>
    <row r="279" spans="1:12" ht="12" customHeight="1" x14ac:dyDescent="0.2">
      <c r="A279" s="90" t="s">
        <v>1121</v>
      </c>
      <c r="B279" s="125">
        <v>14060</v>
      </c>
      <c r="C279" s="125">
        <v>1946</v>
      </c>
      <c r="D279" s="125">
        <v>16006</v>
      </c>
      <c r="E279" s="125"/>
      <c r="F279" s="125">
        <v>9929</v>
      </c>
      <c r="G279" s="125">
        <v>42675</v>
      </c>
      <c r="H279" s="125">
        <v>52604</v>
      </c>
      <c r="I279" s="125"/>
      <c r="J279" s="125">
        <v>24461</v>
      </c>
      <c r="K279" s="125">
        <v>44621</v>
      </c>
      <c r="L279" s="125">
        <v>69082</v>
      </c>
    </row>
    <row r="280" spans="1:12" ht="12" customHeight="1" x14ac:dyDescent="0.2">
      <c r="A280" s="90" t="s">
        <v>1112</v>
      </c>
      <c r="B280" s="125">
        <v>75039</v>
      </c>
      <c r="C280" s="125">
        <v>6325</v>
      </c>
      <c r="D280" s="125">
        <v>81364</v>
      </c>
      <c r="E280" s="125"/>
      <c r="F280" s="125">
        <v>10691</v>
      </c>
      <c r="G280" s="125">
        <v>97523</v>
      </c>
      <c r="H280" s="125">
        <v>108214</v>
      </c>
      <c r="I280" s="125"/>
      <c r="J280" s="125">
        <v>91685</v>
      </c>
      <c r="K280" s="125">
        <v>103848</v>
      </c>
      <c r="L280" s="125">
        <v>195533</v>
      </c>
    </row>
    <row r="281" spans="1:12" ht="12" customHeight="1" x14ac:dyDescent="0.2">
      <c r="A281" s="90" t="s">
        <v>1146</v>
      </c>
      <c r="B281" s="125">
        <v>809</v>
      </c>
      <c r="C281" s="125">
        <v>2590</v>
      </c>
      <c r="D281" s="125">
        <v>3399</v>
      </c>
      <c r="E281" s="125"/>
      <c r="F281" s="125">
        <v>14150</v>
      </c>
      <c r="G281" s="125">
        <v>85692</v>
      </c>
      <c r="H281" s="125">
        <v>99842</v>
      </c>
      <c r="I281" s="125"/>
      <c r="J281" s="125">
        <v>17389</v>
      </c>
      <c r="K281" s="125">
        <v>88282</v>
      </c>
      <c r="L281" s="125">
        <v>105671</v>
      </c>
    </row>
    <row r="282" spans="1:12" ht="12" customHeight="1" x14ac:dyDescent="0.2">
      <c r="A282" s="90" t="s">
        <v>1228</v>
      </c>
      <c r="B282" s="125">
        <v>40182</v>
      </c>
      <c r="C282" s="125">
        <v>7947</v>
      </c>
      <c r="D282" s="125">
        <v>48129</v>
      </c>
      <c r="E282" s="125"/>
      <c r="F282" s="125">
        <v>13972</v>
      </c>
      <c r="G282" s="125">
        <v>63042</v>
      </c>
      <c r="H282" s="125">
        <v>77014</v>
      </c>
      <c r="I282" s="125"/>
      <c r="J282" s="125">
        <v>56089</v>
      </c>
      <c r="K282" s="125">
        <v>75773</v>
      </c>
      <c r="L282" s="125">
        <v>131862</v>
      </c>
    </row>
    <row r="283" spans="1:12" ht="12" customHeight="1" x14ac:dyDescent="0.2">
      <c r="A283" s="90" t="s">
        <v>1198</v>
      </c>
      <c r="B283" s="125" t="s">
        <v>304</v>
      </c>
      <c r="C283" s="126" t="s">
        <v>304</v>
      </c>
      <c r="D283" s="126" t="s">
        <v>304</v>
      </c>
      <c r="E283" s="126"/>
      <c r="F283" s="126" t="s">
        <v>304</v>
      </c>
      <c r="G283" s="126" t="s">
        <v>304</v>
      </c>
      <c r="H283" s="126" t="s">
        <v>304</v>
      </c>
      <c r="I283" s="126"/>
      <c r="J283" s="126" t="s">
        <v>304</v>
      </c>
      <c r="K283" s="126" t="s">
        <v>304</v>
      </c>
      <c r="L283" s="126" t="s">
        <v>304</v>
      </c>
    </row>
    <row r="284" spans="1:12" ht="12" customHeight="1" x14ac:dyDescent="0.2">
      <c r="A284" s="1116" t="s">
        <v>128</v>
      </c>
      <c r="B284" s="1116"/>
      <c r="C284" s="205"/>
      <c r="D284" s="42"/>
      <c r="E284" s="42"/>
      <c r="F284" s="42"/>
      <c r="G284" s="87" t="s">
        <v>1152</v>
      </c>
      <c r="H284" s="42"/>
      <c r="I284" s="42"/>
      <c r="J284" s="42"/>
      <c r="K284" s="42"/>
      <c r="L284" s="42"/>
    </row>
    <row r="286" spans="1:12" ht="12" customHeight="1" x14ac:dyDescent="0.2">
      <c r="A286" s="1128" t="s">
        <v>147</v>
      </c>
      <c r="B286" s="1128"/>
      <c r="C286" s="1128"/>
      <c r="D286" s="1128"/>
      <c r="E286" s="1128"/>
      <c r="F286" s="1128"/>
      <c r="G286" s="1128"/>
      <c r="H286" s="1128"/>
      <c r="I286" s="1128"/>
      <c r="J286" s="1128"/>
      <c r="K286" s="1128"/>
      <c r="L286" s="1128"/>
    </row>
    <row r="287" spans="1:12" ht="12" customHeight="1" x14ac:dyDescent="0.2">
      <c r="A287" s="333">
        <v>1981</v>
      </c>
      <c r="B287" s="421">
        <v>212466</v>
      </c>
      <c r="C287" s="421">
        <v>54816</v>
      </c>
      <c r="D287" s="421">
        <v>267282</v>
      </c>
      <c r="E287" s="421"/>
      <c r="F287" s="421">
        <v>73300</v>
      </c>
      <c r="G287" s="421">
        <v>34000</v>
      </c>
      <c r="H287" s="421">
        <v>107300</v>
      </c>
      <c r="I287" s="421"/>
      <c r="J287" s="423">
        <v>285766</v>
      </c>
      <c r="K287" s="423">
        <v>88816</v>
      </c>
      <c r="L287" s="423">
        <v>374582</v>
      </c>
    </row>
    <row r="288" spans="1:12" ht="12" customHeight="1" x14ac:dyDescent="0.2">
      <c r="A288" s="333">
        <v>1982</v>
      </c>
      <c r="B288" s="421">
        <v>374133</v>
      </c>
      <c r="C288" s="421">
        <v>144163</v>
      </c>
      <c r="D288" s="421">
        <v>518296</v>
      </c>
      <c r="E288" s="421"/>
      <c r="F288" s="421">
        <v>87400</v>
      </c>
      <c r="G288" s="421">
        <v>51500</v>
      </c>
      <c r="H288" s="421">
        <v>138900</v>
      </c>
      <c r="I288" s="421"/>
      <c r="J288" s="423">
        <v>461533</v>
      </c>
      <c r="K288" s="423">
        <v>195663</v>
      </c>
      <c r="L288" s="423">
        <v>657196</v>
      </c>
    </row>
    <row r="289" spans="1:12" ht="12" customHeight="1" x14ac:dyDescent="0.2">
      <c r="A289" s="333">
        <v>1983</v>
      </c>
      <c r="B289" s="421">
        <v>379244</v>
      </c>
      <c r="C289" s="421">
        <v>125623</v>
      </c>
      <c r="D289" s="421">
        <v>504867</v>
      </c>
      <c r="E289" s="421"/>
      <c r="F289" s="421">
        <v>93500</v>
      </c>
      <c r="G289" s="421">
        <v>31200</v>
      </c>
      <c r="H289" s="421">
        <v>124700</v>
      </c>
      <c r="I289" s="421"/>
      <c r="J289" s="423">
        <v>472744</v>
      </c>
      <c r="K289" s="423">
        <v>156823</v>
      </c>
      <c r="L289" s="423">
        <v>629567</v>
      </c>
    </row>
    <row r="290" spans="1:12" ht="12" customHeight="1" x14ac:dyDescent="0.2">
      <c r="A290" s="333">
        <v>1984</v>
      </c>
      <c r="B290" s="421">
        <v>349836</v>
      </c>
      <c r="C290" s="421">
        <v>135946</v>
      </c>
      <c r="D290" s="421">
        <v>485782</v>
      </c>
      <c r="E290" s="421"/>
      <c r="F290" s="421">
        <v>80000</v>
      </c>
      <c r="G290" s="421">
        <v>38048</v>
      </c>
      <c r="H290" s="421">
        <v>118048</v>
      </c>
      <c r="I290" s="421"/>
      <c r="J290" s="423">
        <v>429836</v>
      </c>
      <c r="K290" s="423">
        <v>173994</v>
      </c>
      <c r="L290" s="423">
        <v>603830</v>
      </c>
    </row>
    <row r="291" spans="1:12" ht="12" customHeight="1" x14ac:dyDescent="0.2">
      <c r="A291" s="333">
        <v>1985</v>
      </c>
      <c r="B291" s="421">
        <v>326902</v>
      </c>
      <c r="C291" s="421">
        <v>245596</v>
      </c>
      <c r="D291" s="421">
        <v>572498</v>
      </c>
      <c r="E291" s="421"/>
      <c r="F291" s="421">
        <v>48600</v>
      </c>
      <c r="G291" s="421">
        <v>37800</v>
      </c>
      <c r="H291" s="421">
        <v>86400</v>
      </c>
      <c r="I291" s="421"/>
      <c r="J291" s="423">
        <v>375502</v>
      </c>
      <c r="K291" s="423">
        <v>283396</v>
      </c>
      <c r="L291" s="423">
        <v>658898</v>
      </c>
    </row>
    <row r="292" spans="1:12" ht="12" customHeight="1" x14ac:dyDescent="0.2">
      <c r="A292" s="333">
        <v>1986</v>
      </c>
      <c r="B292" s="421">
        <v>523298</v>
      </c>
      <c r="C292" s="421">
        <v>168360</v>
      </c>
      <c r="D292" s="421">
        <v>691658</v>
      </c>
      <c r="E292" s="421"/>
      <c r="F292" s="421">
        <v>71993</v>
      </c>
      <c r="G292" s="421">
        <v>26601</v>
      </c>
      <c r="H292" s="421">
        <v>98594</v>
      </c>
      <c r="I292" s="421"/>
      <c r="J292" s="423">
        <v>595291</v>
      </c>
      <c r="K292" s="423">
        <v>194961</v>
      </c>
      <c r="L292" s="423">
        <v>790252</v>
      </c>
    </row>
    <row r="293" spans="1:12" ht="12" customHeight="1" x14ac:dyDescent="0.2">
      <c r="A293" s="333">
        <v>1987</v>
      </c>
      <c r="B293" s="421">
        <v>687492</v>
      </c>
      <c r="C293" s="421">
        <v>341742</v>
      </c>
      <c r="D293" s="421">
        <v>1029234</v>
      </c>
      <c r="E293" s="421"/>
      <c r="F293" s="421">
        <v>85192</v>
      </c>
      <c r="G293" s="421">
        <v>41793</v>
      </c>
      <c r="H293" s="421">
        <v>126985</v>
      </c>
      <c r="I293" s="421"/>
      <c r="J293" s="423">
        <v>772684</v>
      </c>
      <c r="K293" s="423">
        <v>383535</v>
      </c>
      <c r="L293" s="423">
        <v>1156219</v>
      </c>
    </row>
    <row r="294" spans="1:12" ht="12" customHeight="1" x14ac:dyDescent="0.2">
      <c r="A294" s="333">
        <v>1988</v>
      </c>
      <c r="B294" s="421">
        <v>551369</v>
      </c>
      <c r="C294" s="421">
        <v>247492</v>
      </c>
      <c r="D294" s="421">
        <v>798861</v>
      </c>
      <c r="E294" s="421"/>
      <c r="F294" s="421">
        <v>80643</v>
      </c>
      <c r="G294" s="421">
        <v>34550</v>
      </c>
      <c r="H294" s="421">
        <v>115193</v>
      </c>
      <c r="I294" s="421"/>
      <c r="J294" s="423">
        <v>632012</v>
      </c>
      <c r="K294" s="423">
        <v>282042</v>
      </c>
      <c r="L294" s="423">
        <v>914054</v>
      </c>
    </row>
    <row r="295" spans="1:12" ht="12" customHeight="1" x14ac:dyDescent="0.2">
      <c r="A295" s="333">
        <v>1989</v>
      </c>
      <c r="B295" s="421">
        <v>392567</v>
      </c>
      <c r="C295" s="421">
        <v>103290</v>
      </c>
      <c r="D295" s="421">
        <v>495857</v>
      </c>
      <c r="E295" s="421"/>
      <c r="F295" s="421">
        <v>57330</v>
      </c>
      <c r="G295" s="421">
        <v>14450</v>
      </c>
      <c r="H295" s="421">
        <v>71780</v>
      </c>
      <c r="I295" s="421"/>
      <c r="J295" s="423">
        <v>449897</v>
      </c>
      <c r="K295" s="423">
        <v>117740</v>
      </c>
      <c r="L295" s="423">
        <v>567637</v>
      </c>
    </row>
    <row r="296" spans="1:12" ht="12" customHeight="1" x14ac:dyDescent="0.2">
      <c r="A296" s="333">
        <v>1990</v>
      </c>
      <c r="B296" s="421">
        <v>392897</v>
      </c>
      <c r="C296" s="421">
        <v>196497</v>
      </c>
      <c r="D296" s="421">
        <v>589394</v>
      </c>
      <c r="E296" s="421"/>
      <c r="F296" s="421">
        <v>50832</v>
      </c>
      <c r="G296" s="421">
        <v>27016</v>
      </c>
      <c r="H296" s="421">
        <v>77848</v>
      </c>
      <c r="I296" s="421"/>
      <c r="J296" s="423">
        <v>443729</v>
      </c>
      <c r="K296" s="423">
        <v>223513</v>
      </c>
      <c r="L296" s="423">
        <v>667242</v>
      </c>
    </row>
    <row r="297" spans="1:12" ht="12" customHeight="1" x14ac:dyDescent="0.2">
      <c r="A297" s="162">
        <v>1991</v>
      </c>
      <c r="B297" s="421">
        <v>207490</v>
      </c>
      <c r="C297" s="421">
        <v>72877</v>
      </c>
      <c r="D297" s="421">
        <v>280367</v>
      </c>
      <c r="E297" s="421"/>
      <c r="F297" s="421">
        <v>54701</v>
      </c>
      <c r="G297" s="421">
        <v>14972</v>
      </c>
      <c r="H297" s="421">
        <v>69673</v>
      </c>
      <c r="I297" s="421"/>
      <c r="J297" s="423">
        <v>262191</v>
      </c>
      <c r="K297" s="423">
        <v>87849</v>
      </c>
      <c r="L297" s="423">
        <v>350040</v>
      </c>
    </row>
    <row r="298" spans="1:12" ht="12" customHeight="1" x14ac:dyDescent="0.2">
      <c r="A298" s="162">
        <v>1992</v>
      </c>
      <c r="B298" s="421">
        <v>158774</v>
      </c>
      <c r="C298" s="421">
        <v>50678</v>
      </c>
      <c r="D298" s="421">
        <v>209452</v>
      </c>
      <c r="E298" s="421"/>
      <c r="F298" s="421">
        <v>102723</v>
      </c>
      <c r="G298" s="421">
        <v>16000</v>
      </c>
      <c r="H298" s="421">
        <v>118723</v>
      </c>
      <c r="I298" s="421"/>
      <c r="J298" s="423">
        <v>261497</v>
      </c>
      <c r="K298" s="423">
        <v>66678</v>
      </c>
      <c r="L298" s="423">
        <v>328175</v>
      </c>
    </row>
    <row r="299" spans="1:12" ht="12" customHeight="1" x14ac:dyDescent="0.2">
      <c r="A299" s="162">
        <v>1993</v>
      </c>
      <c r="B299" s="421">
        <v>45935</v>
      </c>
      <c r="C299" s="421">
        <v>9245</v>
      </c>
      <c r="D299" s="421">
        <v>55180</v>
      </c>
      <c r="E299" s="421"/>
      <c r="F299" s="421">
        <v>101159</v>
      </c>
      <c r="G299" s="421">
        <v>18400</v>
      </c>
      <c r="H299" s="421">
        <v>119559</v>
      </c>
      <c r="I299" s="421"/>
      <c r="J299" s="423">
        <v>147094</v>
      </c>
      <c r="K299" s="423">
        <v>27645</v>
      </c>
      <c r="L299" s="423">
        <v>174739</v>
      </c>
    </row>
    <row r="300" spans="1:12" ht="12" customHeight="1" x14ac:dyDescent="0.2">
      <c r="A300" s="162">
        <v>1994</v>
      </c>
      <c r="B300" s="421">
        <v>164252</v>
      </c>
      <c r="C300" s="421">
        <v>100280</v>
      </c>
      <c r="D300" s="421">
        <v>264532</v>
      </c>
      <c r="E300" s="421"/>
      <c r="F300" s="421">
        <v>122881</v>
      </c>
      <c r="G300" s="421">
        <v>38957</v>
      </c>
      <c r="H300" s="421">
        <v>161838</v>
      </c>
      <c r="I300" s="421"/>
      <c r="J300" s="423">
        <v>287133</v>
      </c>
      <c r="K300" s="423">
        <v>139237</v>
      </c>
      <c r="L300" s="423">
        <v>426370</v>
      </c>
    </row>
    <row r="301" spans="1:12" ht="12" customHeight="1" x14ac:dyDescent="0.2">
      <c r="A301" s="162">
        <v>1995</v>
      </c>
      <c r="B301" s="421">
        <v>113353</v>
      </c>
      <c r="C301" s="421">
        <v>49229</v>
      </c>
      <c r="D301" s="421">
        <v>162582</v>
      </c>
      <c r="E301" s="421"/>
      <c r="F301" s="421">
        <v>103547</v>
      </c>
      <c r="G301" s="421">
        <v>31396</v>
      </c>
      <c r="H301" s="421">
        <v>134943</v>
      </c>
      <c r="I301" s="421"/>
      <c r="J301" s="423">
        <v>216900</v>
      </c>
      <c r="K301" s="423">
        <v>80625</v>
      </c>
      <c r="L301" s="423">
        <v>297525</v>
      </c>
    </row>
    <row r="302" spans="1:12" ht="12" customHeight="1" x14ac:dyDescent="0.2">
      <c r="A302" s="162">
        <v>1996</v>
      </c>
      <c r="B302" s="421">
        <v>56117</v>
      </c>
      <c r="C302" s="421">
        <v>13503</v>
      </c>
      <c r="D302" s="421">
        <v>69620</v>
      </c>
      <c r="E302" s="421"/>
      <c r="F302" s="421">
        <v>107463</v>
      </c>
      <c r="G302" s="421">
        <v>21991</v>
      </c>
      <c r="H302" s="421">
        <v>129454</v>
      </c>
      <c r="I302" s="421"/>
      <c r="J302" s="423">
        <v>163580</v>
      </c>
      <c r="K302" s="423">
        <v>35494</v>
      </c>
      <c r="L302" s="125">
        <v>199074</v>
      </c>
    </row>
    <row r="303" spans="1:12" ht="12" customHeight="1" x14ac:dyDescent="0.2">
      <c r="A303" s="162">
        <v>1997</v>
      </c>
      <c r="B303" s="421">
        <v>27435</v>
      </c>
      <c r="C303" s="421">
        <v>51950</v>
      </c>
      <c r="D303" s="421">
        <v>79385</v>
      </c>
      <c r="E303" s="421"/>
      <c r="F303" s="421">
        <v>61274</v>
      </c>
      <c r="G303" s="421">
        <v>40488</v>
      </c>
      <c r="H303" s="421">
        <v>101762</v>
      </c>
      <c r="I303" s="421"/>
      <c r="J303" s="423">
        <v>107288</v>
      </c>
      <c r="K303" s="423">
        <v>105657</v>
      </c>
      <c r="L303" s="125">
        <v>212945</v>
      </c>
    </row>
    <row r="304" spans="1:12" ht="12" customHeight="1" x14ac:dyDescent="0.2">
      <c r="A304" s="162">
        <v>1998</v>
      </c>
      <c r="B304" s="421">
        <v>50216</v>
      </c>
      <c r="C304" s="421">
        <v>15189</v>
      </c>
      <c r="D304" s="421">
        <v>65405</v>
      </c>
      <c r="E304" s="421"/>
      <c r="F304" s="421">
        <v>33290</v>
      </c>
      <c r="G304" s="421">
        <v>18034</v>
      </c>
      <c r="H304" s="421">
        <v>51324</v>
      </c>
      <c r="I304" s="421"/>
      <c r="J304" s="423">
        <v>98106</v>
      </c>
      <c r="K304" s="423">
        <v>38571</v>
      </c>
      <c r="L304" s="125">
        <v>136677</v>
      </c>
    </row>
    <row r="305" spans="1:12" ht="12" customHeight="1" x14ac:dyDescent="0.2">
      <c r="A305" s="162">
        <v>1999</v>
      </c>
      <c r="B305" s="421">
        <v>15955</v>
      </c>
      <c r="C305" s="421">
        <v>5451</v>
      </c>
      <c r="D305" s="421">
        <v>21406</v>
      </c>
      <c r="E305" s="421"/>
      <c r="F305" s="421">
        <v>26559</v>
      </c>
      <c r="G305" s="421">
        <v>9973</v>
      </c>
      <c r="H305" s="421">
        <v>36532</v>
      </c>
      <c r="I305" s="421"/>
      <c r="J305" s="423">
        <v>45663</v>
      </c>
      <c r="K305" s="423">
        <v>17273</v>
      </c>
      <c r="L305" s="125">
        <v>62936</v>
      </c>
    </row>
    <row r="306" spans="1:12" ht="12" customHeight="1" x14ac:dyDescent="0.2">
      <c r="A306" s="162">
        <v>2000</v>
      </c>
      <c r="B306" s="421">
        <v>138517</v>
      </c>
      <c r="C306" s="421">
        <v>60525</v>
      </c>
      <c r="D306" s="421">
        <v>199042</v>
      </c>
      <c r="E306" s="421"/>
      <c r="F306" s="421">
        <v>139838</v>
      </c>
      <c r="G306" s="421">
        <v>51198</v>
      </c>
      <c r="H306" s="421">
        <v>191036</v>
      </c>
      <c r="I306" s="421"/>
      <c r="J306" s="423">
        <v>289180</v>
      </c>
      <c r="K306" s="423">
        <v>117469</v>
      </c>
      <c r="L306" s="125">
        <v>406649</v>
      </c>
    </row>
    <row r="307" spans="1:12" ht="12" customHeight="1" x14ac:dyDescent="0.2">
      <c r="A307" s="162">
        <v>2001</v>
      </c>
      <c r="B307" s="421">
        <v>110328</v>
      </c>
      <c r="C307" s="421">
        <v>60548</v>
      </c>
      <c r="D307" s="421">
        <v>170876</v>
      </c>
      <c r="E307" s="421"/>
      <c r="F307" s="421">
        <v>127179</v>
      </c>
      <c r="G307" s="421">
        <v>37688</v>
      </c>
      <c r="H307" s="421">
        <v>164867</v>
      </c>
      <c r="I307" s="421"/>
      <c r="J307" s="423">
        <v>261942</v>
      </c>
      <c r="K307" s="423">
        <v>107969</v>
      </c>
      <c r="L307" s="125">
        <v>369911</v>
      </c>
    </row>
    <row r="308" spans="1:12" ht="12" customHeight="1" x14ac:dyDescent="0.2">
      <c r="A308" s="162">
        <v>2002</v>
      </c>
      <c r="B308" s="421">
        <v>96471</v>
      </c>
      <c r="C308" s="421">
        <v>34214</v>
      </c>
      <c r="D308" s="421">
        <v>130685</v>
      </c>
      <c r="E308" s="421"/>
      <c r="F308" s="421">
        <v>115145</v>
      </c>
      <c r="G308" s="421">
        <v>18296</v>
      </c>
      <c r="H308" s="421">
        <v>133441</v>
      </c>
      <c r="I308" s="421"/>
      <c r="J308" s="423">
        <v>223889</v>
      </c>
      <c r="K308" s="423">
        <v>55536</v>
      </c>
      <c r="L308" s="125">
        <v>279425</v>
      </c>
    </row>
    <row r="309" spans="1:12" ht="12" customHeight="1" x14ac:dyDescent="0.2">
      <c r="A309" s="162">
        <v>2003</v>
      </c>
      <c r="B309" s="125">
        <v>97148</v>
      </c>
      <c r="C309" s="125">
        <v>30839</v>
      </c>
      <c r="D309" s="421">
        <v>127987</v>
      </c>
      <c r="E309" s="421"/>
      <c r="F309" s="421">
        <v>103560</v>
      </c>
      <c r="G309" s="421">
        <v>42738</v>
      </c>
      <c r="H309" s="421">
        <v>146298</v>
      </c>
      <c r="I309" s="421"/>
      <c r="J309" s="423">
        <v>221313</v>
      </c>
      <c r="K309" s="423">
        <v>83760</v>
      </c>
      <c r="L309" s="125">
        <v>305073</v>
      </c>
    </row>
    <row r="310" spans="1:12" ht="12" customHeight="1" x14ac:dyDescent="0.2">
      <c r="A310" s="162">
        <v>2004</v>
      </c>
      <c r="B310" s="125">
        <v>177863</v>
      </c>
      <c r="C310" s="125">
        <v>47702</v>
      </c>
      <c r="D310" s="421">
        <v>225565</v>
      </c>
      <c r="E310" s="125"/>
      <c r="F310" s="125">
        <v>140143</v>
      </c>
      <c r="G310" s="125">
        <v>39048</v>
      </c>
      <c r="H310" s="421">
        <v>179191</v>
      </c>
      <c r="I310" s="125"/>
      <c r="J310" s="423">
        <v>329547</v>
      </c>
      <c r="K310" s="423">
        <v>94327</v>
      </c>
      <c r="L310" s="125">
        <v>423874</v>
      </c>
    </row>
    <row r="311" spans="1:12" ht="12" customHeight="1" x14ac:dyDescent="0.2">
      <c r="A311" s="162">
        <v>2005</v>
      </c>
      <c r="B311" s="125">
        <v>114361</v>
      </c>
      <c r="C311" s="125">
        <v>27900</v>
      </c>
      <c r="D311" s="421">
        <v>142261</v>
      </c>
      <c r="E311" s="125"/>
      <c r="F311" s="125">
        <v>86434</v>
      </c>
      <c r="G311" s="125">
        <v>30680</v>
      </c>
      <c r="H311" s="421">
        <v>117114</v>
      </c>
      <c r="I311" s="125"/>
      <c r="J311" s="423">
        <v>214402</v>
      </c>
      <c r="K311" s="423">
        <v>65239</v>
      </c>
      <c r="L311" s="125">
        <v>279641</v>
      </c>
    </row>
    <row r="312" spans="1:12" ht="12" customHeight="1" x14ac:dyDescent="0.2">
      <c r="A312" s="162">
        <v>2006</v>
      </c>
      <c r="B312" s="125">
        <v>121746</v>
      </c>
      <c r="C312" s="125">
        <v>22675</v>
      </c>
      <c r="D312" s="421">
        <v>144421</v>
      </c>
      <c r="E312" s="125"/>
      <c r="F312" s="125">
        <v>50452</v>
      </c>
      <c r="G312" s="125">
        <v>18332</v>
      </c>
      <c r="H312" s="421">
        <v>68784</v>
      </c>
      <c r="I312" s="125"/>
      <c r="J312" s="423">
        <v>178322</v>
      </c>
      <c r="K312" s="423">
        <v>44665</v>
      </c>
      <c r="L312" s="125">
        <v>222987</v>
      </c>
    </row>
    <row r="313" spans="1:12" ht="12" customHeight="1" x14ac:dyDescent="0.2">
      <c r="A313" s="162">
        <v>2007</v>
      </c>
      <c r="B313" s="125">
        <v>58253</v>
      </c>
      <c r="C313" s="125">
        <v>25029</v>
      </c>
      <c r="D313" s="421">
        <v>83282</v>
      </c>
      <c r="E313" s="125"/>
      <c r="F313" s="125">
        <v>55011</v>
      </c>
      <c r="G313" s="125">
        <v>31688</v>
      </c>
      <c r="H313" s="421">
        <v>86699</v>
      </c>
      <c r="I313" s="125"/>
      <c r="J313" s="423">
        <v>122791</v>
      </c>
      <c r="K313" s="423">
        <v>65548</v>
      </c>
      <c r="L313" s="125">
        <v>188339</v>
      </c>
    </row>
    <row r="314" spans="1:12" ht="12" customHeight="1" x14ac:dyDescent="0.2">
      <c r="A314" s="162">
        <v>2008</v>
      </c>
      <c r="B314" s="125">
        <v>93452</v>
      </c>
      <c r="C314" s="125">
        <v>18898</v>
      </c>
      <c r="D314" s="125">
        <v>112350</v>
      </c>
      <c r="E314" s="125"/>
      <c r="F314" s="125">
        <v>54435</v>
      </c>
      <c r="G314" s="125">
        <v>17869</v>
      </c>
      <c r="H314" s="125">
        <v>72304</v>
      </c>
      <c r="I314" s="125"/>
      <c r="J314" s="423">
        <v>154528</v>
      </c>
      <c r="K314" s="423">
        <v>40275</v>
      </c>
      <c r="L314" s="125">
        <v>194803</v>
      </c>
    </row>
    <row r="315" spans="1:12" ht="12" customHeight="1" x14ac:dyDescent="0.2">
      <c r="A315" s="162">
        <v>2009</v>
      </c>
      <c r="B315" s="125">
        <v>81390</v>
      </c>
      <c r="C315" s="125">
        <v>24632</v>
      </c>
      <c r="D315" s="125">
        <v>106022</v>
      </c>
      <c r="E315" s="125"/>
      <c r="F315" s="125">
        <v>56329</v>
      </c>
      <c r="G315" s="125">
        <v>23834</v>
      </c>
      <c r="H315" s="125">
        <v>80163</v>
      </c>
      <c r="I315" s="125"/>
      <c r="J315" s="125">
        <v>158388</v>
      </c>
      <c r="K315" s="125">
        <v>62537</v>
      </c>
      <c r="L315" s="125">
        <v>220925</v>
      </c>
    </row>
    <row r="316" spans="1:12" ht="12" customHeight="1" x14ac:dyDescent="0.2">
      <c r="A316" s="162">
        <v>2010</v>
      </c>
      <c r="B316" s="125">
        <v>16808</v>
      </c>
      <c r="C316" s="125">
        <v>9514</v>
      </c>
      <c r="D316" s="125">
        <v>26322</v>
      </c>
      <c r="E316" s="125"/>
      <c r="F316" s="125">
        <v>20881</v>
      </c>
      <c r="G316" s="125">
        <v>12743</v>
      </c>
      <c r="H316" s="125">
        <v>33624</v>
      </c>
      <c r="I316" s="125"/>
      <c r="J316" s="125">
        <v>39850</v>
      </c>
      <c r="K316" s="125">
        <v>24182</v>
      </c>
      <c r="L316" s="125">
        <v>64032</v>
      </c>
    </row>
    <row r="317" spans="1:12" ht="12" customHeight="1" x14ac:dyDescent="0.2">
      <c r="A317" s="162">
        <v>2011</v>
      </c>
      <c r="B317" s="125">
        <v>31583</v>
      </c>
      <c r="C317" s="125">
        <v>11106</v>
      </c>
      <c r="D317" s="125">
        <v>42689</v>
      </c>
      <c r="E317" s="125"/>
      <c r="F317" s="125">
        <v>45721</v>
      </c>
      <c r="G317" s="125">
        <v>36567</v>
      </c>
      <c r="H317" s="125">
        <v>82288</v>
      </c>
      <c r="I317" s="125"/>
      <c r="J317" s="125">
        <v>86625</v>
      </c>
      <c r="K317" s="125">
        <v>59779</v>
      </c>
      <c r="L317" s="125">
        <v>146404</v>
      </c>
    </row>
    <row r="318" spans="1:12" ht="12" customHeight="1" x14ac:dyDescent="0.2">
      <c r="A318" s="162">
        <v>2012</v>
      </c>
      <c r="B318" s="125">
        <v>95993</v>
      </c>
      <c r="C318" s="125">
        <v>37202</v>
      </c>
      <c r="D318" s="125">
        <v>133195</v>
      </c>
      <c r="E318" s="125"/>
      <c r="F318" s="125">
        <v>77409</v>
      </c>
      <c r="G318" s="125">
        <v>60078</v>
      </c>
      <c r="H318" s="125">
        <v>137487</v>
      </c>
      <c r="I318" s="125"/>
      <c r="J318" s="125">
        <v>191398</v>
      </c>
      <c r="K318" s="125">
        <v>118303</v>
      </c>
      <c r="L318" s="125">
        <v>309701</v>
      </c>
    </row>
    <row r="319" spans="1:12" ht="12" customHeight="1" x14ac:dyDescent="0.2">
      <c r="A319" s="162">
        <v>2013</v>
      </c>
      <c r="B319" s="125">
        <v>68652</v>
      </c>
      <c r="C319" s="125">
        <v>16570</v>
      </c>
      <c r="D319" s="125">
        <v>85222</v>
      </c>
      <c r="E319" s="125"/>
      <c r="F319" s="125">
        <v>59791</v>
      </c>
      <c r="G319" s="125">
        <v>30746</v>
      </c>
      <c r="H319" s="125">
        <v>90537</v>
      </c>
      <c r="I319" s="125"/>
      <c r="J319" s="125">
        <v>146275</v>
      </c>
      <c r="K319" s="125">
        <v>66946</v>
      </c>
      <c r="L319" s="125">
        <v>213221</v>
      </c>
    </row>
    <row r="320" spans="1:12" ht="12" customHeight="1" x14ac:dyDescent="0.2">
      <c r="A320" s="162">
        <v>2014</v>
      </c>
      <c r="B320" s="125">
        <v>44269</v>
      </c>
      <c r="C320" s="125">
        <v>10537</v>
      </c>
      <c r="D320" s="125">
        <v>54806</v>
      </c>
      <c r="E320" s="125"/>
      <c r="F320" s="125">
        <v>51459</v>
      </c>
      <c r="G320" s="125">
        <v>20766</v>
      </c>
      <c r="H320" s="125">
        <v>72225</v>
      </c>
      <c r="I320" s="125"/>
      <c r="J320" s="125">
        <v>105929</v>
      </c>
      <c r="K320" s="125">
        <v>39447</v>
      </c>
      <c r="L320" s="125">
        <v>145376</v>
      </c>
    </row>
    <row r="321" spans="1:12" ht="12" customHeight="1" x14ac:dyDescent="0.2">
      <c r="A321" s="162">
        <v>2015</v>
      </c>
      <c r="B321" s="125">
        <v>7404</v>
      </c>
      <c r="C321" s="125">
        <v>3697</v>
      </c>
      <c r="D321" s="125">
        <v>11101</v>
      </c>
      <c r="E321" s="125"/>
      <c r="F321" s="125">
        <v>18994</v>
      </c>
      <c r="G321" s="125">
        <v>16408</v>
      </c>
      <c r="H321" s="125">
        <v>35402</v>
      </c>
      <c r="I321" s="125"/>
      <c r="J321" s="125">
        <v>34297</v>
      </c>
      <c r="K321" s="125">
        <v>29926</v>
      </c>
      <c r="L321" s="125">
        <v>64223</v>
      </c>
    </row>
    <row r="322" spans="1:12" ht="12" customHeight="1" x14ac:dyDescent="0.2">
      <c r="A322" s="162">
        <v>2016</v>
      </c>
      <c r="B322" s="125">
        <v>57799</v>
      </c>
      <c r="C322" s="125">
        <v>19690</v>
      </c>
      <c r="D322" s="125">
        <v>77489</v>
      </c>
      <c r="E322" s="125"/>
      <c r="F322" s="125">
        <v>94259</v>
      </c>
      <c r="G322" s="125">
        <v>37387</v>
      </c>
      <c r="H322" s="125">
        <v>131646</v>
      </c>
      <c r="I322" s="125"/>
      <c r="J322" s="125">
        <v>154355</v>
      </c>
      <c r="K322" s="125">
        <v>57838</v>
      </c>
      <c r="L322" s="125">
        <v>212193</v>
      </c>
    </row>
    <row r="323" spans="1:12" ht="12" customHeight="1" x14ac:dyDescent="0.2">
      <c r="A323" s="90">
        <v>2017</v>
      </c>
      <c r="B323" s="125">
        <v>52466</v>
      </c>
      <c r="C323" s="125">
        <v>21477</v>
      </c>
      <c r="D323" s="125">
        <v>73943</v>
      </c>
      <c r="E323" s="125"/>
      <c r="F323" s="125">
        <v>48710</v>
      </c>
      <c r="G323" s="125">
        <v>26555</v>
      </c>
      <c r="H323" s="125">
        <v>75265</v>
      </c>
      <c r="I323" s="125"/>
      <c r="J323" s="125">
        <v>124170</v>
      </c>
      <c r="K323" s="125">
        <v>53280</v>
      </c>
      <c r="L323" s="125">
        <v>177450</v>
      </c>
    </row>
    <row r="324" spans="1:12" ht="12" customHeight="1" x14ac:dyDescent="0.2">
      <c r="A324" s="90" t="s">
        <v>781</v>
      </c>
      <c r="B324" s="125">
        <v>78228</v>
      </c>
      <c r="C324" s="125">
        <v>30628</v>
      </c>
      <c r="D324" s="125">
        <v>108856</v>
      </c>
      <c r="E324" s="125"/>
      <c r="F324" s="125">
        <v>72264</v>
      </c>
      <c r="G324" s="125">
        <v>21421</v>
      </c>
      <c r="H324" s="125">
        <v>93685</v>
      </c>
      <c r="I324" s="125"/>
      <c r="J324" s="125">
        <v>165081</v>
      </c>
      <c r="K324" s="125">
        <v>62689</v>
      </c>
      <c r="L324" s="125">
        <v>227770</v>
      </c>
    </row>
    <row r="325" spans="1:12" ht="12" customHeight="1" x14ac:dyDescent="0.2">
      <c r="A325" s="90" t="s">
        <v>835</v>
      </c>
      <c r="B325" s="125">
        <v>31714</v>
      </c>
      <c r="C325" s="125">
        <v>11088</v>
      </c>
      <c r="D325" s="125">
        <v>42802</v>
      </c>
      <c r="E325" s="125"/>
      <c r="F325" s="125">
        <v>66484</v>
      </c>
      <c r="G325" s="125">
        <v>23064</v>
      </c>
      <c r="H325" s="125">
        <v>89548</v>
      </c>
      <c r="I325" s="125"/>
      <c r="J325" s="125">
        <v>111900</v>
      </c>
      <c r="K325" s="125">
        <v>45127</v>
      </c>
      <c r="L325" s="125">
        <v>157027</v>
      </c>
    </row>
    <row r="326" spans="1:12" ht="12" customHeight="1" x14ac:dyDescent="0.2">
      <c r="A326" s="90" t="s">
        <v>1121</v>
      </c>
      <c r="B326" s="125">
        <v>73573</v>
      </c>
      <c r="C326" s="125">
        <v>24770</v>
      </c>
      <c r="D326" s="125">
        <v>98343</v>
      </c>
      <c r="E326" s="125"/>
      <c r="F326" s="125">
        <v>67685</v>
      </c>
      <c r="G326" s="125">
        <v>18215</v>
      </c>
      <c r="H326" s="125">
        <v>85900</v>
      </c>
      <c r="I326" s="125"/>
      <c r="J326" s="125">
        <v>152380</v>
      </c>
      <c r="K326" s="125">
        <v>53225</v>
      </c>
      <c r="L326" s="125">
        <v>205605</v>
      </c>
    </row>
    <row r="327" spans="1:12" ht="12" customHeight="1" x14ac:dyDescent="0.2">
      <c r="A327" s="90" t="s">
        <v>1112</v>
      </c>
      <c r="B327" s="125">
        <v>80331</v>
      </c>
      <c r="C327" s="125">
        <v>27161</v>
      </c>
      <c r="D327" s="125">
        <v>107492</v>
      </c>
      <c r="E327" s="125"/>
      <c r="F327" s="125">
        <v>77720</v>
      </c>
      <c r="G327" s="125">
        <v>32070</v>
      </c>
      <c r="H327" s="125">
        <v>109790</v>
      </c>
      <c r="I327" s="125"/>
      <c r="J327" s="125">
        <v>186762</v>
      </c>
      <c r="K327" s="125">
        <v>70000</v>
      </c>
      <c r="L327" s="125">
        <v>256762</v>
      </c>
    </row>
    <row r="328" spans="1:12" ht="12" customHeight="1" x14ac:dyDescent="0.2">
      <c r="A328" s="90" t="s">
        <v>1146</v>
      </c>
      <c r="B328" s="125">
        <v>82953</v>
      </c>
      <c r="C328" s="125">
        <v>17131</v>
      </c>
      <c r="D328" s="125">
        <v>100084</v>
      </c>
      <c r="E328" s="125"/>
      <c r="F328" s="125">
        <v>38794</v>
      </c>
      <c r="G328" s="125">
        <v>20540</v>
      </c>
      <c r="H328" s="125">
        <v>59334</v>
      </c>
      <c r="I328" s="125"/>
      <c r="J328" s="125">
        <v>149268</v>
      </c>
      <c r="K328" s="125">
        <v>52761</v>
      </c>
      <c r="L328" s="125">
        <v>202029</v>
      </c>
    </row>
    <row r="329" spans="1:12" ht="12" customHeight="1" x14ac:dyDescent="0.2">
      <c r="A329" s="90" t="s">
        <v>1228</v>
      </c>
      <c r="B329" s="125">
        <v>76051</v>
      </c>
      <c r="C329" s="125">
        <v>15790</v>
      </c>
      <c r="D329" s="125">
        <v>91841</v>
      </c>
      <c r="E329" s="125"/>
      <c r="F329" s="125">
        <v>72641</v>
      </c>
      <c r="G329" s="125">
        <v>37261</v>
      </c>
      <c r="H329" s="125">
        <v>109902</v>
      </c>
      <c r="I329" s="125"/>
      <c r="J329" s="125">
        <v>171606</v>
      </c>
      <c r="K329" s="125">
        <v>63905</v>
      </c>
      <c r="L329" s="125">
        <v>235511</v>
      </c>
    </row>
    <row r="330" spans="1:12" ht="12" customHeight="1" x14ac:dyDescent="0.2">
      <c r="A330" s="90" t="s">
        <v>1198</v>
      </c>
      <c r="B330" s="126" t="s">
        <v>304</v>
      </c>
      <c r="C330" s="126" t="s">
        <v>304</v>
      </c>
      <c r="D330" s="126" t="s">
        <v>304</v>
      </c>
      <c r="E330" s="126"/>
      <c r="F330" s="126" t="s">
        <v>304</v>
      </c>
      <c r="G330" s="126" t="s">
        <v>304</v>
      </c>
      <c r="H330" s="126" t="s">
        <v>304</v>
      </c>
      <c r="I330" s="126"/>
      <c r="J330" s="126" t="s">
        <v>304</v>
      </c>
      <c r="K330" s="126" t="s">
        <v>304</v>
      </c>
      <c r="L330" s="126" t="s">
        <v>304</v>
      </c>
    </row>
    <row r="331" spans="1:12" ht="12" customHeight="1" x14ac:dyDescent="0.2">
      <c r="A331" s="27" t="s">
        <v>160</v>
      </c>
      <c r="B331" s="67"/>
      <c r="C331" s="67"/>
      <c r="D331" s="67"/>
      <c r="E331" s="67"/>
      <c r="F331" s="67">
        <v>52000</v>
      </c>
      <c r="G331" s="67"/>
      <c r="H331" s="67"/>
      <c r="I331" s="67"/>
      <c r="J331" s="67"/>
      <c r="K331" s="67"/>
      <c r="L331" s="67"/>
    </row>
    <row r="332" spans="1:12" ht="12" customHeight="1" x14ac:dyDescent="0.2">
      <c r="A332" s="138" t="s">
        <v>148</v>
      </c>
      <c r="B332" s="138"/>
      <c r="C332" s="138"/>
      <c r="D332" s="138"/>
      <c r="E332" s="138"/>
      <c r="F332" s="138"/>
      <c r="G332" s="138"/>
      <c r="H332" s="138"/>
      <c r="I332" s="138"/>
      <c r="J332" s="138"/>
      <c r="K332" s="138"/>
      <c r="L332" s="138"/>
    </row>
    <row r="333" spans="1:12" ht="12" customHeight="1" x14ac:dyDescent="0.2">
      <c r="A333" s="63" t="s">
        <v>766</v>
      </c>
      <c r="B333" s="63"/>
      <c r="C333" s="63"/>
      <c r="D333" s="63"/>
      <c r="E333" s="63"/>
      <c r="F333" s="63"/>
      <c r="G333" s="63"/>
      <c r="H333" s="63"/>
      <c r="I333" s="63"/>
      <c r="J333" s="63"/>
      <c r="K333" s="63"/>
      <c r="L333" s="63"/>
    </row>
    <row r="334" spans="1:12" ht="34.5" customHeight="1" x14ac:dyDescent="0.2">
      <c r="A334" s="996" t="s">
        <v>1186</v>
      </c>
      <c r="B334" s="996"/>
      <c r="C334" s="996"/>
      <c r="D334" s="996"/>
      <c r="E334" s="996"/>
      <c r="F334" s="996"/>
      <c r="G334" s="996"/>
      <c r="H334" s="996"/>
      <c r="I334" s="996"/>
      <c r="J334" s="996"/>
      <c r="K334" s="996"/>
      <c r="L334" s="996"/>
    </row>
    <row r="335" spans="1:12" ht="12" customHeight="1" x14ac:dyDescent="0.2">
      <c r="A335" s="63" t="s">
        <v>192</v>
      </c>
      <c r="B335" s="63"/>
      <c r="C335" s="63"/>
      <c r="D335" s="63"/>
      <c r="E335" s="63"/>
      <c r="F335" s="63"/>
      <c r="G335" s="63"/>
      <c r="H335" s="63"/>
      <c r="I335" s="63"/>
      <c r="J335" s="63"/>
      <c r="K335" s="63"/>
      <c r="L335" s="63"/>
    </row>
    <row r="336" spans="1:12" ht="39" customHeight="1" x14ac:dyDescent="0.2">
      <c r="A336" s="996" t="s">
        <v>1185</v>
      </c>
      <c r="B336" s="996"/>
      <c r="C336" s="996"/>
      <c r="D336" s="996"/>
      <c r="E336" s="996"/>
      <c r="F336" s="996"/>
      <c r="G336" s="996"/>
      <c r="H336" s="996"/>
      <c r="I336" s="996"/>
      <c r="J336" s="996"/>
      <c r="K336" s="996"/>
      <c r="L336" s="996"/>
    </row>
    <row r="337" spans="1:12" ht="37.5" customHeight="1" x14ac:dyDescent="0.2">
      <c r="A337" s="1132"/>
      <c r="B337" s="1132"/>
      <c r="C337" s="1132"/>
      <c r="D337" s="1132"/>
      <c r="E337" s="1132"/>
      <c r="F337" s="1132"/>
      <c r="G337" s="1132"/>
      <c r="H337" s="1132"/>
      <c r="I337" s="1132"/>
      <c r="J337" s="1132"/>
      <c r="K337" s="1132"/>
      <c r="L337" s="1132"/>
    </row>
    <row r="347" spans="1:12" s="315" customFormat="1" ht="12" customHeight="1" x14ac:dyDescent="0.2">
      <c r="A347" s="274"/>
      <c r="B347" s="281"/>
      <c r="C347" s="281"/>
      <c r="D347" s="281"/>
      <c r="E347" s="281"/>
      <c r="F347" s="281"/>
      <c r="G347" s="281"/>
      <c r="H347" s="281"/>
      <c r="I347" s="281"/>
      <c r="J347" s="281"/>
      <c r="K347" s="281"/>
      <c r="L347" s="281"/>
    </row>
    <row r="363" spans="1:12" ht="11.25" customHeight="1" x14ac:dyDescent="0.2">
      <c r="A363" s="1021"/>
      <c r="B363" s="1021"/>
      <c r="C363" s="1021"/>
      <c r="D363" s="1021"/>
      <c r="E363" s="1021"/>
      <c r="F363" s="1021"/>
      <c r="G363" s="1021"/>
      <c r="H363" s="1021"/>
      <c r="I363" s="1021"/>
      <c r="J363" s="1021"/>
      <c r="K363" s="1021"/>
      <c r="L363" s="1021"/>
    </row>
    <row r="364" spans="1:12" ht="33.75" customHeight="1" x14ac:dyDescent="0.2">
      <c r="A364" s="996" t="s">
        <v>1160</v>
      </c>
      <c r="B364" s="996"/>
      <c r="C364" s="996"/>
      <c r="D364" s="996"/>
      <c r="E364" s="996"/>
      <c r="F364" s="996"/>
      <c r="G364" s="996"/>
      <c r="H364" s="996"/>
      <c r="I364" s="996"/>
      <c r="J364" s="996"/>
      <c r="K364" s="996"/>
      <c r="L364" s="996"/>
    </row>
    <row r="365" spans="1:12" ht="11.25" customHeight="1" x14ac:dyDescent="0.2">
      <c r="A365" s="1028" t="s">
        <v>171</v>
      </c>
      <c r="B365" s="1035" t="s">
        <v>92</v>
      </c>
      <c r="C365" s="1035"/>
      <c r="D365" s="1035"/>
      <c r="E365" s="396"/>
      <c r="F365" s="1035" t="s">
        <v>205</v>
      </c>
      <c r="G365" s="1035"/>
      <c r="H365" s="1035"/>
      <c r="I365" s="396"/>
      <c r="J365" s="1035" t="s">
        <v>90</v>
      </c>
      <c r="K365" s="1035"/>
      <c r="L365" s="1035"/>
    </row>
    <row r="366" spans="1:12" ht="11.25" customHeight="1" x14ac:dyDescent="0.2">
      <c r="A366" s="1029"/>
      <c r="B366" s="2" t="s">
        <v>149</v>
      </c>
      <c r="C366" s="2" t="s">
        <v>215</v>
      </c>
      <c r="D366" s="2" t="s">
        <v>209</v>
      </c>
      <c r="E366" s="2"/>
      <c r="F366" s="2" t="s">
        <v>149</v>
      </c>
      <c r="G366" s="2" t="s">
        <v>215</v>
      </c>
      <c r="H366" s="2" t="s">
        <v>209</v>
      </c>
      <c r="I366" s="2"/>
      <c r="J366" s="2" t="s">
        <v>149</v>
      </c>
      <c r="K366" s="2" t="s">
        <v>215</v>
      </c>
      <c r="L366" s="2" t="s">
        <v>209</v>
      </c>
    </row>
    <row r="367" spans="1:12" ht="11.25" customHeight="1" x14ac:dyDescent="0.2">
      <c r="A367" s="1076" t="str">
        <f>A4</f>
        <v>Strait of Juan de Fuca</v>
      </c>
      <c r="B367" s="1076"/>
      <c r="C367" s="1076"/>
      <c r="D367" s="1076"/>
      <c r="E367" s="1076"/>
      <c r="F367" s="1076"/>
      <c r="G367" s="1076"/>
      <c r="H367" s="1076"/>
      <c r="I367" s="1076"/>
      <c r="J367" s="1076"/>
      <c r="K367" s="1076"/>
      <c r="L367" s="1076"/>
    </row>
    <row r="368" spans="1:12" ht="11.25" customHeight="1" x14ac:dyDescent="0.2">
      <c r="A368" s="63" t="s">
        <v>178</v>
      </c>
      <c r="B368" s="61">
        <f>AVERAGE(B5:B9)</f>
        <v>19362</v>
      </c>
      <c r="C368" s="61">
        <f>AVERAGE(C5:C9)</f>
        <v>526.79999999999995</v>
      </c>
      <c r="D368" s="61">
        <f>AVERAGE(D5:D9)</f>
        <v>19888.8</v>
      </c>
      <c r="E368" s="61"/>
      <c r="F368" s="61">
        <f>AVERAGE(F5:F9)</f>
        <v>9440</v>
      </c>
      <c r="G368" s="61">
        <f>AVERAGE(G5:G9)</f>
        <v>4660</v>
      </c>
      <c r="H368" s="61">
        <f>AVERAGE(H5:H9)</f>
        <v>14100</v>
      </c>
      <c r="I368" s="61"/>
      <c r="J368" s="61">
        <f>AVERAGE(J5:J9)</f>
        <v>28802</v>
      </c>
      <c r="K368" s="61">
        <f>AVERAGE(K5:K9)</f>
        <v>5186.8</v>
      </c>
      <c r="L368" s="61">
        <f>AVERAGE(L5:L9)</f>
        <v>33988.800000000003</v>
      </c>
    </row>
    <row r="369" spans="1:14" ht="11.25" customHeight="1" x14ac:dyDescent="0.2">
      <c r="A369" s="63" t="s">
        <v>179</v>
      </c>
      <c r="B369" s="61">
        <f>AVERAGE(B10:B14)</f>
        <v>9012.4</v>
      </c>
      <c r="C369" s="61">
        <f>AVERAGE(C10:C14)</f>
        <v>125.4</v>
      </c>
      <c r="D369" s="61">
        <f>AVERAGE(D10:D14)</f>
        <v>9137.7999999999993</v>
      </c>
      <c r="E369" s="61"/>
      <c r="F369" s="61">
        <f>AVERAGE(F10:F14)</f>
        <v>3013</v>
      </c>
      <c r="G369" s="61">
        <f>AVERAGE(G10:G14)</f>
        <v>5940</v>
      </c>
      <c r="H369" s="61">
        <f>AVERAGE(H10:H14)</f>
        <v>8953</v>
      </c>
      <c r="I369" s="61"/>
      <c r="J369" s="61">
        <f>AVERAGE(J10:J14)</f>
        <v>12025.4</v>
      </c>
      <c r="K369" s="61">
        <f>AVERAGE(K10:K14)</f>
        <v>6065.4</v>
      </c>
      <c r="L369" s="61">
        <f>AVERAGE(L10:L14)</f>
        <v>18090.8</v>
      </c>
    </row>
    <row r="370" spans="1:14" ht="11.25" customHeight="1" x14ac:dyDescent="0.2">
      <c r="A370" s="63" t="s">
        <v>237</v>
      </c>
      <c r="B370" s="61">
        <f>AVERAGE(B15:B19)</f>
        <v>2634.6</v>
      </c>
      <c r="C370" s="61">
        <f t="shared" ref="C370:L370" si="0">AVERAGE(C15:C19)</f>
        <v>23.4</v>
      </c>
      <c r="D370" s="61">
        <f t="shared" si="0"/>
        <v>2658</v>
      </c>
      <c r="E370" s="61"/>
      <c r="F370" s="61">
        <f t="shared" si="0"/>
        <v>4230</v>
      </c>
      <c r="G370" s="61">
        <f t="shared" si="0"/>
        <v>4395.8</v>
      </c>
      <c r="H370" s="61">
        <f t="shared" si="0"/>
        <v>8625.7999999999993</v>
      </c>
      <c r="I370" s="61"/>
      <c r="J370" s="61">
        <f t="shared" si="0"/>
        <v>6864.6</v>
      </c>
      <c r="K370" s="61">
        <f t="shared" si="0"/>
        <v>4419.2</v>
      </c>
      <c r="L370" s="61">
        <f t="shared" si="0"/>
        <v>11283.8</v>
      </c>
    </row>
    <row r="371" spans="1:14" ht="11.25" customHeight="1" x14ac:dyDescent="0.2">
      <c r="A371" s="63" t="s">
        <v>375</v>
      </c>
      <c r="B371" s="61">
        <f>AVERAGE(B20:B24)</f>
        <v>4261.6000000000004</v>
      </c>
      <c r="C371" s="61">
        <f t="shared" ref="C371:L371" si="1">AVERAGE(C20:C24)</f>
        <v>796.6</v>
      </c>
      <c r="D371" s="61">
        <f t="shared" si="1"/>
        <v>5058.2</v>
      </c>
      <c r="E371" s="61"/>
      <c r="F371" s="61">
        <f t="shared" si="1"/>
        <v>10174.200000000001</v>
      </c>
      <c r="G371" s="61">
        <f t="shared" si="1"/>
        <v>13053.2</v>
      </c>
      <c r="H371" s="61">
        <f t="shared" si="1"/>
        <v>23227.4</v>
      </c>
      <c r="I371" s="61"/>
      <c r="J371" s="61">
        <f t="shared" si="1"/>
        <v>15397.8</v>
      </c>
      <c r="K371" s="61">
        <f t="shared" si="1"/>
        <v>14086.6</v>
      </c>
      <c r="L371" s="61">
        <f t="shared" si="1"/>
        <v>29484.400000000001</v>
      </c>
    </row>
    <row r="372" spans="1:14" ht="11.25" customHeight="1" x14ac:dyDescent="0.2">
      <c r="A372" s="90" t="s">
        <v>424</v>
      </c>
      <c r="B372" s="61">
        <f>AVERAGE(B25:B29)</f>
        <v>6111.6</v>
      </c>
      <c r="C372" s="61">
        <f>AVERAGE(C25:C29)</f>
        <v>994</v>
      </c>
      <c r="D372" s="61">
        <f t="shared" ref="D372:L372" si="2">AVERAGE(D25:D29)</f>
        <v>7105.6</v>
      </c>
      <c r="E372" s="61"/>
      <c r="F372" s="61">
        <f t="shared" si="2"/>
        <v>13141.2</v>
      </c>
      <c r="G372" s="61">
        <f t="shared" si="2"/>
        <v>20929.400000000001</v>
      </c>
      <c r="H372" s="61">
        <f t="shared" si="2"/>
        <v>34070.6</v>
      </c>
      <c r="I372" s="61"/>
      <c r="J372" s="61">
        <f t="shared" si="2"/>
        <v>21417.4</v>
      </c>
      <c r="K372" s="61">
        <f t="shared" si="2"/>
        <v>22352.400000000001</v>
      </c>
      <c r="L372" s="61">
        <f t="shared" si="2"/>
        <v>43769.8</v>
      </c>
    </row>
    <row r="373" spans="1:14" ht="11.25" customHeight="1" x14ac:dyDescent="0.2">
      <c r="A373" s="90" t="s">
        <v>719</v>
      </c>
      <c r="B373" s="61">
        <f>AVERAGE(B30:B34)</f>
        <v>2948</v>
      </c>
      <c r="C373" s="61">
        <f t="shared" ref="C373:L373" si="3">AVERAGE(C30:C34)</f>
        <v>15</v>
      </c>
      <c r="D373" s="61">
        <f t="shared" si="3"/>
        <v>2954.2</v>
      </c>
      <c r="E373" s="61"/>
      <c r="F373" s="61">
        <f t="shared" si="3"/>
        <v>4342.8</v>
      </c>
      <c r="G373" s="61">
        <f t="shared" si="3"/>
        <v>9740.2000000000007</v>
      </c>
      <c r="H373" s="61">
        <f t="shared" si="3"/>
        <v>13918.8</v>
      </c>
      <c r="I373" s="61"/>
      <c r="J373" s="61">
        <f t="shared" si="3"/>
        <v>7751.8</v>
      </c>
      <c r="K373" s="61">
        <f t="shared" si="3"/>
        <v>9756.7999999999993</v>
      </c>
      <c r="L373" s="61">
        <f t="shared" si="3"/>
        <v>17508.599999999999</v>
      </c>
    </row>
    <row r="374" spans="1:14" ht="11.25" customHeight="1" x14ac:dyDescent="0.2">
      <c r="A374" s="90" t="s">
        <v>1209</v>
      </c>
      <c r="B374" s="61">
        <f>AVERAGE(B35:B39)</f>
        <v>3287.6</v>
      </c>
      <c r="C374" s="61">
        <f>AVERAGE(C35:C39)</f>
        <v>21.6</v>
      </c>
      <c r="D374" s="61">
        <f>AVERAGE(D35:D39)</f>
        <v>3309.2</v>
      </c>
      <c r="E374" s="61"/>
      <c r="F374" s="61">
        <f>AVERAGE(F35:F39)</f>
        <v>6094</v>
      </c>
      <c r="G374" s="61">
        <f>AVERAGE(G35:G39)</f>
        <v>9111.2000000000007</v>
      </c>
      <c r="H374" s="61">
        <f>AVERAGE(H35:H39)</f>
        <v>15205.2</v>
      </c>
      <c r="I374" s="61"/>
      <c r="J374" s="61">
        <f>AVERAGE(J35:J39)</f>
        <v>10430.200000000001</v>
      </c>
      <c r="K374" s="61">
        <f>AVERAGE(K35:K39)</f>
        <v>9132.7999999999993</v>
      </c>
      <c r="L374" s="61">
        <f>AVERAGE(L35:L39)</f>
        <v>19563</v>
      </c>
    </row>
    <row r="375" spans="1:14" ht="11.25" customHeight="1" x14ac:dyDescent="0.2">
      <c r="A375" s="90">
        <v>2016</v>
      </c>
      <c r="B375" s="61">
        <f t="shared" ref="B375:D381" si="4">B40</f>
        <v>3931</v>
      </c>
      <c r="C375" s="61">
        <f t="shared" si="4"/>
        <v>16</v>
      </c>
      <c r="D375" s="61">
        <f t="shared" si="4"/>
        <v>3947</v>
      </c>
      <c r="E375" s="61"/>
      <c r="F375" s="61">
        <f t="shared" ref="F375:H381" si="5">F40</f>
        <v>4103</v>
      </c>
      <c r="G375" s="61">
        <f t="shared" si="5"/>
        <v>8435</v>
      </c>
      <c r="H375" s="61">
        <f t="shared" si="5"/>
        <v>12538</v>
      </c>
      <c r="I375" s="61"/>
      <c r="J375" s="61">
        <f t="shared" ref="J375:L381" si="6">J40</f>
        <v>8672</v>
      </c>
      <c r="K375" s="61">
        <f t="shared" si="6"/>
        <v>8451</v>
      </c>
      <c r="L375" s="61">
        <f t="shared" si="6"/>
        <v>17123</v>
      </c>
    </row>
    <row r="376" spans="1:14" ht="11.25" customHeight="1" x14ac:dyDescent="0.2">
      <c r="A376" s="90">
        <v>2017</v>
      </c>
      <c r="B376" s="61">
        <f t="shared" si="4"/>
        <v>4842</v>
      </c>
      <c r="C376" s="61">
        <f t="shared" si="4"/>
        <v>9</v>
      </c>
      <c r="D376" s="61">
        <f t="shared" si="4"/>
        <v>4851</v>
      </c>
      <c r="E376" s="61"/>
      <c r="F376" s="61">
        <f t="shared" si="5"/>
        <v>5763</v>
      </c>
      <c r="G376" s="61">
        <f t="shared" si="5"/>
        <v>5530</v>
      </c>
      <c r="H376" s="61">
        <f t="shared" si="5"/>
        <v>11293</v>
      </c>
      <c r="I376" s="61"/>
      <c r="J376" s="61">
        <f t="shared" si="6"/>
        <v>11635</v>
      </c>
      <c r="K376" s="61">
        <f t="shared" si="6"/>
        <v>5539</v>
      </c>
      <c r="L376" s="61">
        <f t="shared" si="6"/>
        <v>17174</v>
      </c>
    </row>
    <row r="377" spans="1:14" ht="11.25" customHeight="1" x14ac:dyDescent="0.2">
      <c r="A377" s="90" t="s">
        <v>781</v>
      </c>
      <c r="B377" s="61">
        <f t="shared" si="4"/>
        <v>3313</v>
      </c>
      <c r="C377" s="61">
        <f t="shared" si="4"/>
        <v>1</v>
      </c>
      <c r="D377" s="61">
        <f t="shared" si="4"/>
        <v>3314</v>
      </c>
      <c r="E377" s="61"/>
      <c r="F377" s="61">
        <f t="shared" si="5"/>
        <v>2042</v>
      </c>
      <c r="G377" s="61">
        <f t="shared" si="5"/>
        <v>5470</v>
      </c>
      <c r="H377" s="61">
        <f t="shared" si="5"/>
        <v>7512</v>
      </c>
      <c r="I377" s="61"/>
      <c r="J377" s="61">
        <f t="shared" si="6"/>
        <v>5567</v>
      </c>
      <c r="K377" s="61">
        <f t="shared" si="6"/>
        <v>5471</v>
      </c>
      <c r="L377" s="61">
        <f t="shared" si="6"/>
        <v>11038</v>
      </c>
      <c r="N377" s="374"/>
    </row>
    <row r="378" spans="1:14" ht="11.25" customHeight="1" x14ac:dyDescent="0.2">
      <c r="A378" s="90" t="s">
        <v>835</v>
      </c>
      <c r="B378" s="61">
        <f t="shared" si="4"/>
        <v>1200</v>
      </c>
      <c r="C378" s="61">
        <f t="shared" si="4"/>
        <v>11</v>
      </c>
      <c r="D378" s="61">
        <f t="shared" si="4"/>
        <v>1211</v>
      </c>
      <c r="E378" s="61"/>
      <c r="F378" s="61">
        <f t="shared" si="5"/>
        <v>3344</v>
      </c>
      <c r="G378" s="61">
        <f t="shared" si="5"/>
        <v>4625</v>
      </c>
      <c r="H378" s="61">
        <f t="shared" si="5"/>
        <v>7969</v>
      </c>
      <c r="I378" s="61"/>
      <c r="J378" s="61">
        <f t="shared" si="6"/>
        <v>5183</v>
      </c>
      <c r="K378" s="61">
        <f t="shared" si="6"/>
        <v>4636</v>
      </c>
      <c r="L378" s="61">
        <f t="shared" si="6"/>
        <v>9819</v>
      </c>
      <c r="N378" s="374"/>
    </row>
    <row r="379" spans="1:14" ht="11.25" customHeight="1" x14ac:dyDescent="0.2">
      <c r="A379" s="90" t="s">
        <v>1121</v>
      </c>
      <c r="B379" s="61">
        <f t="shared" si="4"/>
        <v>3473</v>
      </c>
      <c r="C379" s="61">
        <f t="shared" si="4"/>
        <v>3</v>
      </c>
      <c r="D379" s="61">
        <f t="shared" si="4"/>
        <v>3476</v>
      </c>
      <c r="E379" s="61"/>
      <c r="F379" s="61">
        <f t="shared" si="5"/>
        <v>8704</v>
      </c>
      <c r="G379" s="61">
        <f t="shared" si="5"/>
        <v>8548</v>
      </c>
      <c r="H379" s="61">
        <f t="shared" si="5"/>
        <v>17252</v>
      </c>
      <c r="I379" s="61"/>
      <c r="J379" s="61">
        <f t="shared" si="6"/>
        <v>12466</v>
      </c>
      <c r="K379" s="61">
        <f t="shared" si="6"/>
        <v>8551</v>
      </c>
      <c r="L379" s="61">
        <f t="shared" si="6"/>
        <v>21017</v>
      </c>
      <c r="N379" s="374"/>
    </row>
    <row r="380" spans="1:14" ht="11.25" customHeight="1" x14ac:dyDescent="0.2">
      <c r="A380" s="90" t="s">
        <v>1112</v>
      </c>
      <c r="B380" s="61">
        <f t="shared" si="4"/>
        <v>572</v>
      </c>
      <c r="C380" s="61">
        <f t="shared" si="4"/>
        <v>109</v>
      </c>
      <c r="D380" s="61">
        <f t="shared" si="4"/>
        <v>681</v>
      </c>
      <c r="E380" s="61"/>
      <c r="F380" s="61">
        <f t="shared" si="5"/>
        <v>13115</v>
      </c>
      <c r="G380" s="61">
        <f t="shared" si="5"/>
        <v>20837</v>
      </c>
      <c r="H380" s="61">
        <f t="shared" si="5"/>
        <v>33952</v>
      </c>
      <c r="I380" s="61"/>
      <c r="J380" s="61">
        <f t="shared" si="6"/>
        <v>15650</v>
      </c>
      <c r="K380" s="61">
        <f t="shared" si="6"/>
        <v>21035</v>
      </c>
      <c r="L380" s="61">
        <f t="shared" si="6"/>
        <v>36685</v>
      </c>
      <c r="N380" s="822">
        <f>O370</f>
        <v>0</v>
      </c>
    </row>
    <row r="381" spans="1:14" ht="11.25" customHeight="1" x14ac:dyDescent="0.2">
      <c r="A381" s="90" t="s">
        <v>1146</v>
      </c>
      <c r="B381" s="61">
        <f t="shared" si="4"/>
        <v>7181</v>
      </c>
      <c r="C381" s="61">
        <f t="shared" si="4"/>
        <v>99</v>
      </c>
      <c r="D381" s="61">
        <f t="shared" si="4"/>
        <v>7280</v>
      </c>
      <c r="E381" s="61"/>
      <c r="F381" s="61">
        <f t="shared" si="5"/>
        <v>15190</v>
      </c>
      <c r="G381" s="61">
        <f t="shared" si="5"/>
        <v>16977</v>
      </c>
      <c r="H381" s="61">
        <f t="shared" si="5"/>
        <v>32167</v>
      </c>
      <c r="I381" s="61"/>
      <c r="J381" s="61">
        <f t="shared" si="6"/>
        <v>24190</v>
      </c>
      <c r="K381" s="61">
        <f t="shared" si="6"/>
        <v>17105</v>
      </c>
      <c r="L381" s="61">
        <f t="shared" si="6"/>
        <v>41295</v>
      </c>
    </row>
    <row r="382" spans="1:14" ht="11.25" customHeight="1" x14ac:dyDescent="0.2">
      <c r="A382" s="90" t="s">
        <v>1228</v>
      </c>
      <c r="B382" s="61">
        <f t="shared" ref="B382:D383" si="7">B47</f>
        <v>1778</v>
      </c>
      <c r="C382" s="61">
        <f t="shared" si="7"/>
        <v>11</v>
      </c>
      <c r="D382" s="61">
        <f t="shared" si="7"/>
        <v>1789</v>
      </c>
      <c r="E382" s="61"/>
      <c r="F382" s="61">
        <f t="shared" ref="F382:H383" si="8">F47</f>
        <v>8022</v>
      </c>
      <c r="G382" s="61">
        <f t="shared" si="8"/>
        <v>13887</v>
      </c>
      <c r="H382" s="61">
        <f t="shared" si="8"/>
        <v>21909</v>
      </c>
      <c r="I382" s="61"/>
      <c r="J382" s="61">
        <f t="shared" ref="J382:L383" si="9">J47</f>
        <v>10716</v>
      </c>
      <c r="K382" s="61">
        <f t="shared" si="9"/>
        <v>13898</v>
      </c>
      <c r="L382" s="61">
        <f t="shared" si="9"/>
        <v>24614</v>
      </c>
    </row>
    <row r="383" spans="1:14" ht="11.25" customHeight="1" x14ac:dyDescent="0.2">
      <c r="A383" s="90" t="s">
        <v>1198</v>
      </c>
      <c r="B383" s="61" t="str">
        <f t="shared" si="7"/>
        <v>NA</v>
      </c>
      <c r="C383" s="61" t="str">
        <f t="shared" si="7"/>
        <v>NA</v>
      </c>
      <c r="D383" s="61" t="str">
        <f t="shared" si="7"/>
        <v>NA</v>
      </c>
      <c r="E383" s="46"/>
      <c r="F383" s="61" t="str">
        <f t="shared" si="8"/>
        <v>NA</v>
      </c>
      <c r="G383" s="61" t="str">
        <f t="shared" si="8"/>
        <v>NA</v>
      </c>
      <c r="H383" s="61" t="str">
        <f t="shared" si="8"/>
        <v>NA</v>
      </c>
      <c r="I383" s="46"/>
      <c r="J383" s="61" t="str">
        <f t="shared" si="9"/>
        <v>NA</v>
      </c>
      <c r="K383" s="61" t="str">
        <f t="shared" si="9"/>
        <v>NA</v>
      </c>
      <c r="L383" s="61" t="str">
        <f t="shared" si="9"/>
        <v>NA</v>
      </c>
    </row>
    <row r="384" spans="1:14" ht="11.25" customHeight="1" x14ac:dyDescent="0.2">
      <c r="A384" s="225" t="s">
        <v>216</v>
      </c>
      <c r="B384" s="226"/>
      <c r="C384" s="226"/>
      <c r="D384" s="226"/>
      <c r="E384" s="226"/>
      <c r="F384" s="226"/>
      <c r="G384" s="129" t="str">
        <f>G49</f>
        <v>7,000-11,000</v>
      </c>
      <c r="H384" s="129"/>
      <c r="I384" s="226"/>
      <c r="J384" s="226"/>
      <c r="K384" s="226"/>
      <c r="L384" s="226"/>
    </row>
    <row r="385" spans="1:14" ht="11.25" customHeight="1" x14ac:dyDescent="0.2">
      <c r="A385" s="1077" t="str">
        <f>G51</f>
        <v>Nooksack-Samish</v>
      </c>
      <c r="B385" s="1077"/>
      <c r="C385" s="1077"/>
      <c r="D385" s="1077"/>
      <c r="E385" s="1077"/>
      <c r="F385" s="1077"/>
      <c r="G385" s="1077"/>
      <c r="H385" s="1077"/>
      <c r="I385" s="1077"/>
      <c r="J385" s="1077"/>
      <c r="K385" s="1077"/>
      <c r="L385" s="1077"/>
    </row>
    <row r="386" spans="1:14" ht="11.25" customHeight="1" x14ac:dyDescent="0.2">
      <c r="A386" s="63" t="s">
        <v>178</v>
      </c>
      <c r="B386" s="61">
        <f>AVERAGE(B52:B56)</f>
        <v>121447.6</v>
      </c>
      <c r="C386" s="61">
        <f>AVERAGE(C52:C56)</f>
        <v>17429.400000000001</v>
      </c>
      <c r="D386" s="61">
        <f>AVERAGE(D52:D56)</f>
        <v>138877</v>
      </c>
      <c r="E386" s="61"/>
      <c r="F386" s="61">
        <f>AVERAGE(F52:F56)</f>
        <v>24420</v>
      </c>
      <c r="G386" s="61">
        <f>AVERAGE(G52:G56)</f>
        <v>7200</v>
      </c>
      <c r="H386" s="61">
        <f>AVERAGE(H52:H56)</f>
        <v>31620</v>
      </c>
      <c r="I386" s="61"/>
      <c r="J386" s="61">
        <f>AVERAGE(J52:J56)</f>
        <v>145867.6</v>
      </c>
      <c r="K386" s="61">
        <f>AVERAGE(K52:K56)</f>
        <v>24629.4</v>
      </c>
      <c r="L386" s="61">
        <f>AVERAGE(L52:L56)</f>
        <v>170497</v>
      </c>
    </row>
    <row r="387" spans="1:14" ht="11.25" customHeight="1" x14ac:dyDescent="0.2">
      <c r="A387" s="63" t="s">
        <v>179</v>
      </c>
      <c r="B387" s="61">
        <f>AVERAGE(B57:B61)</f>
        <v>140733.4</v>
      </c>
      <c r="C387" s="61">
        <f>AVERAGE(C57:C61)</f>
        <v>21760.799999999999</v>
      </c>
      <c r="D387" s="61">
        <f>AVERAGE(D57:D61)</f>
        <v>162494.20000000001</v>
      </c>
      <c r="E387" s="61"/>
      <c r="F387" s="61">
        <f>AVERAGE(F57:F61)</f>
        <v>21087.4</v>
      </c>
      <c r="G387" s="61">
        <f>AVERAGE(G57:G61)</f>
        <v>7420</v>
      </c>
      <c r="H387" s="61">
        <f>AVERAGE(H57:H61)</f>
        <v>28507.4</v>
      </c>
      <c r="I387" s="61"/>
      <c r="J387" s="61">
        <f>AVERAGE(J57:J61)</f>
        <v>161820.79999999999</v>
      </c>
      <c r="K387" s="61">
        <f>AVERAGE(K57:K61)</f>
        <v>29180.799999999999</v>
      </c>
      <c r="L387" s="61">
        <f>AVERAGE(L57:L61)</f>
        <v>191001.60000000001</v>
      </c>
    </row>
    <row r="388" spans="1:14" ht="11.25" customHeight="1" x14ac:dyDescent="0.2">
      <c r="A388" s="63" t="s">
        <v>237</v>
      </c>
      <c r="B388" s="61">
        <f>AVERAGE(B62:B66)</f>
        <v>48056.2</v>
      </c>
      <c r="C388" s="61">
        <f t="shared" ref="C388:L388" si="10">AVERAGE(C62:C66)</f>
        <v>13872.2</v>
      </c>
      <c r="D388" s="61">
        <f t="shared" si="10"/>
        <v>61928.4</v>
      </c>
      <c r="E388" s="61"/>
      <c r="F388" s="61">
        <f t="shared" si="10"/>
        <v>17793.2</v>
      </c>
      <c r="G388" s="61">
        <f t="shared" si="10"/>
        <v>10320</v>
      </c>
      <c r="H388" s="61">
        <f t="shared" si="10"/>
        <v>28113.200000000001</v>
      </c>
      <c r="I388" s="61"/>
      <c r="J388" s="61">
        <f t="shared" si="10"/>
        <v>65849.399999999994</v>
      </c>
      <c r="K388" s="61">
        <f t="shared" si="10"/>
        <v>24192.2</v>
      </c>
      <c r="L388" s="61">
        <f t="shared" si="10"/>
        <v>90041.600000000006</v>
      </c>
    </row>
    <row r="389" spans="1:14" ht="11.25" customHeight="1" x14ac:dyDescent="0.2">
      <c r="A389" s="63" t="s">
        <v>375</v>
      </c>
      <c r="B389" s="61">
        <f>AVERAGE(B67:B71)</f>
        <v>36168.800000000003</v>
      </c>
      <c r="C389" s="61">
        <f t="shared" ref="C389:L389" si="11">AVERAGE(C67:C71)</f>
        <v>5272</v>
      </c>
      <c r="D389" s="61">
        <f t="shared" si="11"/>
        <v>41440.800000000003</v>
      </c>
      <c r="E389" s="61"/>
      <c r="F389" s="61">
        <f t="shared" si="11"/>
        <v>36919.599999999999</v>
      </c>
      <c r="G389" s="61">
        <f t="shared" si="11"/>
        <v>7610.6</v>
      </c>
      <c r="H389" s="61">
        <f t="shared" si="11"/>
        <v>44530.2</v>
      </c>
      <c r="I389" s="61"/>
      <c r="J389" s="61">
        <f t="shared" si="11"/>
        <v>75055.600000000006</v>
      </c>
      <c r="K389" s="61">
        <f t="shared" si="11"/>
        <v>13577</v>
      </c>
      <c r="L389" s="61">
        <f t="shared" si="11"/>
        <v>88632.6</v>
      </c>
    </row>
    <row r="390" spans="1:14" ht="11.25" customHeight="1" x14ac:dyDescent="0.2">
      <c r="A390" s="90" t="s">
        <v>424</v>
      </c>
      <c r="B390" s="61">
        <f>AVERAGE(B72:B76)</f>
        <v>43483.199999999997</v>
      </c>
      <c r="C390" s="61">
        <f>AVERAGE(C72:C76)</f>
        <v>15588.6</v>
      </c>
      <c r="D390" s="61">
        <f t="shared" ref="D390:L390" si="12">AVERAGE(D72:D76)</f>
        <v>59071.8</v>
      </c>
      <c r="E390" s="61"/>
      <c r="F390" s="61">
        <f t="shared" si="12"/>
        <v>35805.199999999997</v>
      </c>
      <c r="G390" s="61">
        <f t="shared" si="12"/>
        <v>15711.8</v>
      </c>
      <c r="H390" s="61">
        <f t="shared" si="12"/>
        <v>51517</v>
      </c>
      <c r="I390" s="61"/>
      <c r="J390" s="61">
        <f t="shared" si="12"/>
        <v>80456.399999999994</v>
      </c>
      <c r="K390" s="61">
        <f t="shared" si="12"/>
        <v>32263.200000000001</v>
      </c>
      <c r="L390" s="61">
        <f t="shared" si="12"/>
        <v>112719.6</v>
      </c>
    </row>
    <row r="391" spans="1:14" ht="11.25" customHeight="1" x14ac:dyDescent="0.2">
      <c r="A391" s="90" t="s">
        <v>719</v>
      </c>
      <c r="B391" s="61">
        <f>AVERAGE(B77:B81)</f>
        <v>29808</v>
      </c>
      <c r="C391" s="61">
        <f t="shared" ref="C391:L391" si="13">AVERAGE(C77:C81)</f>
        <v>12895.8</v>
      </c>
      <c r="D391" s="61">
        <f t="shared" si="13"/>
        <v>42708.2</v>
      </c>
      <c r="E391" s="61"/>
      <c r="F391" s="61">
        <f t="shared" si="13"/>
        <v>9468.6</v>
      </c>
      <c r="G391" s="61">
        <f t="shared" si="13"/>
        <v>7896.2</v>
      </c>
      <c r="H391" s="61">
        <f t="shared" si="13"/>
        <v>17364.8</v>
      </c>
      <c r="I391" s="61"/>
      <c r="J391" s="61">
        <f t="shared" si="13"/>
        <v>39656.800000000003</v>
      </c>
      <c r="K391" s="61">
        <f t="shared" si="13"/>
        <v>20943.400000000001</v>
      </c>
      <c r="L391" s="61">
        <f t="shared" si="13"/>
        <v>60600.2</v>
      </c>
    </row>
    <row r="392" spans="1:14" ht="11.25" customHeight="1" x14ac:dyDescent="0.2">
      <c r="A392" s="90" t="s">
        <v>1209</v>
      </c>
      <c r="B392" s="61">
        <f>AVERAGE(B82:B86)</f>
        <v>30886.6</v>
      </c>
      <c r="C392" s="61">
        <f>AVERAGE(C82:C86)</f>
        <v>21522.400000000001</v>
      </c>
      <c r="D392" s="61">
        <f>AVERAGE(D82:D86)</f>
        <v>52409</v>
      </c>
      <c r="E392" s="61"/>
      <c r="F392" s="61">
        <f>AVERAGE(F82:F86)</f>
        <v>17974</v>
      </c>
      <c r="G392" s="61">
        <f>AVERAGE(G82:G86)</f>
        <v>7827.2</v>
      </c>
      <c r="H392" s="61">
        <f>AVERAGE(H82:H86)</f>
        <v>25801.200000000001</v>
      </c>
      <c r="I392" s="61"/>
      <c r="J392" s="61">
        <f>AVERAGE(J82:J86)</f>
        <v>50798</v>
      </c>
      <c r="K392" s="61">
        <f>AVERAGE(K82:K86)</f>
        <v>29718.799999999999</v>
      </c>
      <c r="L392" s="61">
        <f>AVERAGE(L82:L86)</f>
        <v>80516.800000000003</v>
      </c>
    </row>
    <row r="393" spans="1:14" ht="11.25" customHeight="1" x14ac:dyDescent="0.2">
      <c r="A393" s="90">
        <v>2016</v>
      </c>
      <c r="B393" s="61">
        <f t="shared" ref="B393:D399" si="14">B87</f>
        <v>37734</v>
      </c>
      <c r="C393" s="61">
        <f t="shared" si="14"/>
        <v>5301</v>
      </c>
      <c r="D393" s="61">
        <f t="shared" si="14"/>
        <v>43035</v>
      </c>
      <c r="E393" s="61"/>
      <c r="F393" s="61">
        <f t="shared" ref="F393:H399" si="15">F87</f>
        <v>11818</v>
      </c>
      <c r="G393" s="61">
        <f t="shared" si="15"/>
        <v>7212</v>
      </c>
      <c r="H393" s="61">
        <f t="shared" si="15"/>
        <v>19030</v>
      </c>
      <c r="I393" s="61"/>
      <c r="J393" s="61">
        <f t="shared" ref="J393:L399" si="16">J87</f>
        <v>50295</v>
      </c>
      <c r="K393" s="61">
        <f t="shared" si="16"/>
        <v>12513</v>
      </c>
      <c r="L393" s="61">
        <f t="shared" si="16"/>
        <v>62808</v>
      </c>
    </row>
    <row r="394" spans="1:14" ht="11.25" customHeight="1" x14ac:dyDescent="0.2">
      <c r="A394" s="90">
        <v>2017</v>
      </c>
      <c r="B394" s="61">
        <f t="shared" si="14"/>
        <v>25772</v>
      </c>
      <c r="C394" s="61">
        <f t="shared" si="14"/>
        <v>1814</v>
      </c>
      <c r="D394" s="61">
        <f t="shared" si="14"/>
        <v>27586</v>
      </c>
      <c r="E394" s="61"/>
      <c r="F394" s="61">
        <f t="shared" si="15"/>
        <v>13309</v>
      </c>
      <c r="G394" s="61">
        <f t="shared" si="15"/>
        <v>3257</v>
      </c>
      <c r="H394" s="61">
        <f t="shared" si="15"/>
        <v>16566</v>
      </c>
      <c r="I394" s="61"/>
      <c r="J394" s="61">
        <f t="shared" si="16"/>
        <v>39894</v>
      </c>
      <c r="K394" s="61">
        <f t="shared" si="16"/>
        <v>5071</v>
      </c>
      <c r="L394" s="61">
        <f t="shared" si="16"/>
        <v>44965</v>
      </c>
    </row>
    <row r="395" spans="1:14" ht="11.25" customHeight="1" x14ac:dyDescent="0.2">
      <c r="A395" s="90" t="s">
        <v>781</v>
      </c>
      <c r="B395" s="61">
        <f t="shared" si="14"/>
        <v>35030</v>
      </c>
      <c r="C395" s="61">
        <f t="shared" si="14"/>
        <v>19267</v>
      </c>
      <c r="D395" s="61">
        <f t="shared" si="14"/>
        <v>54297</v>
      </c>
      <c r="E395" s="61"/>
      <c r="F395" s="61">
        <f t="shared" si="15"/>
        <v>11826</v>
      </c>
      <c r="G395" s="61">
        <f t="shared" si="15"/>
        <v>7622</v>
      </c>
      <c r="H395" s="61">
        <f t="shared" si="15"/>
        <v>19448</v>
      </c>
      <c r="I395" s="61"/>
      <c r="J395" s="61">
        <f t="shared" si="16"/>
        <v>50809</v>
      </c>
      <c r="K395" s="61">
        <f t="shared" si="16"/>
        <v>27880</v>
      </c>
      <c r="L395" s="61">
        <f t="shared" si="16"/>
        <v>78689</v>
      </c>
      <c r="N395" s="374"/>
    </row>
    <row r="396" spans="1:14" ht="11.25" customHeight="1" x14ac:dyDescent="0.2">
      <c r="A396" s="90" t="s">
        <v>835</v>
      </c>
      <c r="B396" s="61">
        <f t="shared" si="14"/>
        <v>17417</v>
      </c>
      <c r="C396" s="61">
        <f t="shared" si="14"/>
        <v>10174</v>
      </c>
      <c r="D396" s="61">
        <f t="shared" si="14"/>
        <v>27591</v>
      </c>
      <c r="E396" s="61"/>
      <c r="F396" s="61">
        <f t="shared" si="15"/>
        <v>16570</v>
      </c>
      <c r="G396" s="61">
        <f t="shared" si="15"/>
        <v>16162</v>
      </c>
      <c r="H396" s="61">
        <f t="shared" si="15"/>
        <v>32732</v>
      </c>
      <c r="I396" s="61"/>
      <c r="J396" s="61">
        <f t="shared" si="16"/>
        <v>35475</v>
      </c>
      <c r="K396" s="61">
        <f t="shared" si="16"/>
        <v>27453</v>
      </c>
      <c r="L396" s="61">
        <f t="shared" si="16"/>
        <v>62928</v>
      </c>
      <c r="N396" s="374"/>
    </row>
    <row r="397" spans="1:14" ht="11.25" customHeight="1" x14ac:dyDescent="0.2">
      <c r="A397" s="90" t="s">
        <v>1121</v>
      </c>
      <c r="B397" s="61">
        <f t="shared" si="14"/>
        <v>22982</v>
      </c>
      <c r="C397" s="61">
        <f t="shared" si="14"/>
        <v>12153</v>
      </c>
      <c r="D397" s="61">
        <f t="shared" si="14"/>
        <v>35135</v>
      </c>
      <c r="E397" s="61"/>
      <c r="F397" s="61">
        <f t="shared" si="15"/>
        <v>7064</v>
      </c>
      <c r="G397" s="61">
        <f t="shared" si="15"/>
        <v>6490</v>
      </c>
      <c r="H397" s="61">
        <f t="shared" si="15"/>
        <v>13554</v>
      </c>
      <c r="I397" s="61"/>
      <c r="J397" s="61">
        <f t="shared" si="16"/>
        <v>31028</v>
      </c>
      <c r="K397" s="61">
        <f t="shared" si="16"/>
        <v>19114</v>
      </c>
      <c r="L397" s="61">
        <f t="shared" si="16"/>
        <v>50142</v>
      </c>
    </row>
    <row r="398" spans="1:14" ht="11.25" customHeight="1" x14ac:dyDescent="0.2">
      <c r="A398" s="90" t="s">
        <v>1112</v>
      </c>
      <c r="B398" s="61">
        <f t="shared" si="14"/>
        <v>40958</v>
      </c>
      <c r="C398" s="61">
        <f t="shared" si="14"/>
        <v>11689</v>
      </c>
      <c r="D398" s="61">
        <f t="shared" si="14"/>
        <v>52647</v>
      </c>
      <c r="E398" s="61"/>
      <c r="F398" s="61">
        <f t="shared" si="15"/>
        <v>12527</v>
      </c>
      <c r="G398" s="61">
        <f t="shared" si="15"/>
        <v>11672</v>
      </c>
      <c r="H398" s="61">
        <f t="shared" si="15"/>
        <v>24199</v>
      </c>
      <c r="I398" s="61"/>
      <c r="J398" s="61">
        <f t="shared" si="16"/>
        <v>54708</v>
      </c>
      <c r="K398" s="61">
        <f t="shared" si="16"/>
        <v>23853</v>
      </c>
      <c r="L398" s="61">
        <f t="shared" si="16"/>
        <v>78561</v>
      </c>
      <c r="N398" s="822"/>
    </row>
    <row r="399" spans="1:14" ht="11.25" customHeight="1" x14ac:dyDescent="0.2">
      <c r="A399" s="90" t="s">
        <v>1146</v>
      </c>
      <c r="B399" s="61">
        <f t="shared" si="14"/>
        <v>40618</v>
      </c>
      <c r="C399" s="61">
        <f t="shared" si="14"/>
        <v>5511</v>
      </c>
      <c r="D399" s="61">
        <f t="shared" si="14"/>
        <v>46129</v>
      </c>
      <c r="E399" s="61"/>
      <c r="F399" s="61">
        <f t="shared" si="15"/>
        <v>26945</v>
      </c>
      <c r="G399" s="61">
        <f t="shared" si="15"/>
        <v>7277</v>
      </c>
      <c r="H399" s="61">
        <f t="shared" si="15"/>
        <v>34222</v>
      </c>
      <c r="I399" s="61"/>
      <c r="J399" s="61">
        <f t="shared" si="16"/>
        <v>70810</v>
      </c>
      <c r="K399" s="61">
        <f t="shared" si="16"/>
        <v>13485</v>
      </c>
      <c r="L399" s="61">
        <f t="shared" si="16"/>
        <v>84295</v>
      </c>
    </row>
    <row r="400" spans="1:14" ht="11.25" customHeight="1" x14ac:dyDescent="0.2">
      <c r="A400" s="90" t="s">
        <v>1228</v>
      </c>
      <c r="B400" s="61">
        <f t="shared" ref="B400:D401" si="17">B94</f>
        <v>18335</v>
      </c>
      <c r="C400" s="61">
        <f t="shared" si="17"/>
        <v>1107</v>
      </c>
      <c r="D400" s="61">
        <f t="shared" si="17"/>
        <v>19442</v>
      </c>
      <c r="E400" s="61"/>
      <c r="F400" s="61">
        <f t="shared" ref="F400:H401" si="18">F94</f>
        <v>18466</v>
      </c>
      <c r="G400" s="61">
        <f t="shared" si="18"/>
        <v>2631</v>
      </c>
      <c r="H400" s="61">
        <f t="shared" si="18"/>
        <v>21097</v>
      </c>
      <c r="I400" s="61"/>
      <c r="J400" s="61">
        <f t="shared" ref="J400:L401" si="19">J94</f>
        <v>40291</v>
      </c>
      <c r="K400" s="61">
        <f t="shared" si="19"/>
        <v>4119</v>
      </c>
      <c r="L400" s="61">
        <f t="shared" si="19"/>
        <v>44410</v>
      </c>
    </row>
    <row r="401" spans="1:12" ht="11.25" customHeight="1" x14ac:dyDescent="0.2">
      <c r="A401" s="90" t="s">
        <v>1198</v>
      </c>
      <c r="B401" s="61" t="str">
        <f t="shared" si="17"/>
        <v>NA</v>
      </c>
      <c r="C401" s="61" t="str">
        <f t="shared" si="17"/>
        <v>NA</v>
      </c>
      <c r="D401" s="61" t="str">
        <f t="shared" si="17"/>
        <v>NA</v>
      </c>
      <c r="E401" s="46"/>
      <c r="F401" s="61" t="str">
        <f t="shared" si="18"/>
        <v>NA</v>
      </c>
      <c r="G401" s="61" t="str">
        <f t="shared" si="18"/>
        <v>NA</v>
      </c>
      <c r="H401" s="61" t="str">
        <f t="shared" si="18"/>
        <v>NA</v>
      </c>
      <c r="I401" s="46"/>
      <c r="J401" s="61" t="str">
        <f t="shared" si="19"/>
        <v>NA</v>
      </c>
      <c r="K401" s="61" t="str">
        <f t="shared" si="19"/>
        <v>NA</v>
      </c>
      <c r="L401" s="61" t="str">
        <f t="shared" si="19"/>
        <v>NA</v>
      </c>
    </row>
    <row r="402" spans="1:12" ht="11.25" customHeight="1" x14ac:dyDescent="0.2">
      <c r="A402" s="225" t="s">
        <v>216</v>
      </c>
      <c r="B402" s="43"/>
      <c r="C402" s="43"/>
      <c r="D402" s="43"/>
      <c r="E402" s="43"/>
      <c r="F402" s="43">
        <f>F96</f>
        <v>17900</v>
      </c>
      <c r="G402" s="43"/>
      <c r="H402" s="43"/>
      <c r="I402" s="43"/>
      <c r="J402" s="43"/>
      <c r="K402" s="43"/>
      <c r="L402" s="43"/>
    </row>
    <row r="403" spans="1:12" ht="11.25" customHeight="1" x14ac:dyDescent="0.2">
      <c r="A403" s="53"/>
      <c r="B403" s="61"/>
      <c r="C403" s="61"/>
      <c r="D403" s="61"/>
      <c r="E403" s="61"/>
      <c r="F403" s="61"/>
      <c r="G403" s="61"/>
      <c r="H403" s="61"/>
      <c r="I403" s="61"/>
      <c r="J403" s="61"/>
      <c r="K403" s="61"/>
      <c r="L403" s="61"/>
    </row>
    <row r="404" spans="1:12" ht="11.25" customHeight="1" x14ac:dyDescent="0.2">
      <c r="A404" s="123"/>
      <c r="B404" s="58"/>
      <c r="C404" s="58"/>
      <c r="D404" s="58"/>
      <c r="E404" s="58"/>
      <c r="F404" s="58"/>
      <c r="G404" s="58"/>
      <c r="H404" s="58"/>
      <c r="I404" s="58"/>
      <c r="J404" s="58"/>
      <c r="K404" s="58"/>
      <c r="L404" s="58"/>
    </row>
    <row r="405" spans="1:12" ht="12.75" customHeight="1" x14ac:dyDescent="0.2">
      <c r="A405" s="1013" t="s">
        <v>1164</v>
      </c>
      <c r="B405" s="1013"/>
      <c r="C405" s="1013"/>
      <c r="D405" s="1013"/>
      <c r="E405" s="1013"/>
      <c r="F405" s="1013"/>
      <c r="G405" s="1013"/>
      <c r="H405" s="1013"/>
      <c r="I405" s="1013"/>
      <c r="J405" s="1013"/>
      <c r="K405" s="1013"/>
      <c r="L405" s="1013"/>
    </row>
    <row r="406" spans="1:12" ht="11.25" customHeight="1" x14ac:dyDescent="0.2">
      <c r="A406" s="1028" t="s">
        <v>171</v>
      </c>
      <c r="B406" s="1035" t="s">
        <v>92</v>
      </c>
      <c r="C406" s="1035"/>
      <c r="D406" s="1035"/>
      <c r="E406" s="396"/>
      <c r="F406" s="1035" t="s">
        <v>205</v>
      </c>
      <c r="G406" s="1035"/>
      <c r="H406" s="1035"/>
      <c r="I406" s="396"/>
      <c r="J406" s="1035" t="s">
        <v>90</v>
      </c>
      <c r="K406" s="1035"/>
      <c r="L406" s="1035"/>
    </row>
    <row r="407" spans="1:12" ht="11.25" customHeight="1" x14ac:dyDescent="0.2">
      <c r="A407" s="1029"/>
      <c r="B407" s="2" t="s">
        <v>149</v>
      </c>
      <c r="C407" s="2" t="s">
        <v>215</v>
      </c>
      <c r="D407" s="2" t="s">
        <v>209</v>
      </c>
      <c r="E407" s="2"/>
      <c r="F407" s="2" t="s">
        <v>149</v>
      </c>
      <c r="G407" s="2" t="s">
        <v>215</v>
      </c>
      <c r="H407" s="2" t="s">
        <v>209</v>
      </c>
      <c r="I407" s="2"/>
      <c r="J407" s="2" t="s">
        <v>149</v>
      </c>
      <c r="K407" s="2" t="s">
        <v>215</v>
      </c>
      <c r="L407" s="2" t="s">
        <v>209</v>
      </c>
    </row>
    <row r="408" spans="1:12" ht="11.25" customHeight="1" x14ac:dyDescent="0.2">
      <c r="A408" s="1077" t="str">
        <f>A98</f>
        <v>Skagit</v>
      </c>
      <c r="B408" s="1077"/>
      <c r="C408" s="1077"/>
      <c r="D408" s="1077"/>
      <c r="E408" s="1077"/>
      <c r="F408" s="1077"/>
      <c r="G408" s="1077"/>
      <c r="H408" s="1077"/>
      <c r="I408" s="1077"/>
      <c r="J408" s="1077"/>
      <c r="K408" s="1077"/>
      <c r="L408" s="1077"/>
    </row>
    <row r="409" spans="1:12" ht="11.25" customHeight="1" x14ac:dyDescent="0.2">
      <c r="A409" s="63" t="s">
        <v>178</v>
      </c>
      <c r="B409" s="61">
        <f>AVERAGE(B99:B103)</f>
        <v>6619.2</v>
      </c>
      <c r="C409" s="61">
        <f>AVERAGE(C99:C103)</f>
        <v>8858.2000000000007</v>
      </c>
      <c r="D409" s="61">
        <f>AVERAGE(D99:D103)</f>
        <v>15477.4</v>
      </c>
      <c r="E409" s="61"/>
      <c r="F409" s="61">
        <f>AVERAGE(F99:F103)</f>
        <v>21740</v>
      </c>
      <c r="G409" s="61">
        <f>AVERAGE(G99:G103)</f>
        <v>19800</v>
      </c>
      <c r="H409" s="61">
        <f>AVERAGE(H99:H103)</f>
        <v>41540</v>
      </c>
      <c r="I409" s="61"/>
      <c r="J409" s="61">
        <f>AVERAGE(J99:J103)</f>
        <v>28359.200000000001</v>
      </c>
      <c r="K409" s="61">
        <f>AVERAGE(K99:K103)</f>
        <v>28658.2</v>
      </c>
      <c r="L409" s="61">
        <f>AVERAGE(L99:L103)</f>
        <v>57017.4</v>
      </c>
    </row>
    <row r="410" spans="1:12" ht="11.25" customHeight="1" x14ac:dyDescent="0.2">
      <c r="A410" s="63" t="s">
        <v>179</v>
      </c>
      <c r="B410" s="61">
        <f>AVERAGE(B104:B108)</f>
        <v>5309.4</v>
      </c>
      <c r="C410" s="61">
        <f>AVERAGE(C104:C108)</f>
        <v>11448</v>
      </c>
      <c r="D410" s="61">
        <f>AVERAGE(D104:D108)</f>
        <v>16757.400000000001</v>
      </c>
      <c r="E410" s="61"/>
      <c r="F410" s="61">
        <f>AVERAGE(F104:F108)</f>
        <v>13861</v>
      </c>
      <c r="G410" s="61">
        <f>AVERAGE(G104:G108)</f>
        <v>25800</v>
      </c>
      <c r="H410" s="61">
        <f>AVERAGE(H104:H108)</f>
        <v>39661</v>
      </c>
      <c r="I410" s="61"/>
      <c r="J410" s="61">
        <f>AVERAGE(J104:J108)</f>
        <v>19170.400000000001</v>
      </c>
      <c r="K410" s="61">
        <f>AVERAGE(K104:K108)</f>
        <v>37248</v>
      </c>
      <c r="L410" s="61">
        <f>AVERAGE(L104:L108)</f>
        <v>56418.400000000001</v>
      </c>
    </row>
    <row r="411" spans="1:12" ht="11.25" customHeight="1" x14ac:dyDescent="0.2">
      <c r="A411" s="63" t="s">
        <v>237</v>
      </c>
      <c r="B411" s="61">
        <f>AVERAGE(B109:B113)</f>
        <v>1338</v>
      </c>
      <c r="C411" s="61">
        <f t="shared" ref="C411:L411" si="20">AVERAGE(C109:C113)</f>
        <v>1739.2</v>
      </c>
      <c r="D411" s="61">
        <f t="shared" si="20"/>
        <v>3077.2</v>
      </c>
      <c r="E411" s="61"/>
      <c r="F411" s="61">
        <f t="shared" si="20"/>
        <v>11082</v>
      </c>
      <c r="G411" s="61">
        <f t="shared" si="20"/>
        <v>14240</v>
      </c>
      <c r="H411" s="61">
        <f t="shared" si="20"/>
        <v>25322</v>
      </c>
      <c r="I411" s="61"/>
      <c r="J411" s="61">
        <f t="shared" si="20"/>
        <v>12420</v>
      </c>
      <c r="K411" s="61">
        <f t="shared" si="20"/>
        <v>15979.2</v>
      </c>
      <c r="L411" s="61">
        <f t="shared" si="20"/>
        <v>28399.200000000001</v>
      </c>
    </row>
    <row r="412" spans="1:12" ht="11.25" customHeight="1" x14ac:dyDescent="0.2">
      <c r="A412" s="63" t="s">
        <v>375</v>
      </c>
      <c r="B412" s="61">
        <f>AVERAGE(B114:B118)</f>
        <v>738</v>
      </c>
      <c r="C412" s="61">
        <f t="shared" ref="C412:L412" si="21">AVERAGE(C114:C118)</f>
        <v>5908.6</v>
      </c>
      <c r="D412" s="61">
        <f t="shared" si="21"/>
        <v>6646.6</v>
      </c>
      <c r="E412" s="61"/>
      <c r="F412" s="61">
        <f t="shared" si="21"/>
        <v>10166.200000000001</v>
      </c>
      <c r="G412" s="61">
        <f t="shared" si="21"/>
        <v>42139.4</v>
      </c>
      <c r="H412" s="61">
        <f t="shared" si="21"/>
        <v>52305.599999999999</v>
      </c>
      <c r="I412" s="61"/>
      <c r="J412" s="61">
        <f t="shared" si="21"/>
        <v>11251</v>
      </c>
      <c r="K412" s="61">
        <f t="shared" si="21"/>
        <v>50571</v>
      </c>
      <c r="L412" s="61">
        <f t="shared" si="21"/>
        <v>61822</v>
      </c>
    </row>
    <row r="413" spans="1:12" ht="11.25" customHeight="1" x14ac:dyDescent="0.2">
      <c r="A413" s="90" t="s">
        <v>424</v>
      </c>
      <c r="B413" s="61">
        <f>AVERAGE(B119:B123)</f>
        <v>3859.6</v>
      </c>
      <c r="C413" s="61">
        <f t="shared" ref="C413:L413" si="22">AVERAGE(C119:C123)</f>
        <v>18569</v>
      </c>
      <c r="D413" s="61">
        <f t="shared" si="22"/>
        <v>22428.6</v>
      </c>
      <c r="E413" s="61"/>
      <c r="F413" s="61">
        <f t="shared" si="22"/>
        <v>13512.2</v>
      </c>
      <c r="G413" s="61">
        <f t="shared" si="22"/>
        <v>77441.2</v>
      </c>
      <c r="H413" s="61">
        <f t="shared" si="22"/>
        <v>90953.4</v>
      </c>
      <c r="I413" s="61"/>
      <c r="J413" s="61">
        <f t="shared" si="22"/>
        <v>18326</v>
      </c>
      <c r="K413" s="61">
        <f t="shared" si="22"/>
        <v>101704.8</v>
      </c>
      <c r="L413" s="61">
        <f t="shared" si="22"/>
        <v>120030.8</v>
      </c>
    </row>
    <row r="414" spans="1:12" ht="11.25" customHeight="1" x14ac:dyDescent="0.2">
      <c r="A414" s="90" t="s">
        <v>719</v>
      </c>
      <c r="B414" s="61">
        <f>AVERAGE(B124:B128)</f>
        <v>1584</v>
      </c>
      <c r="C414" s="61">
        <f t="shared" ref="C414:L414" si="23">AVERAGE(C124:C128)</f>
        <v>11578.6</v>
      </c>
      <c r="D414" s="61">
        <f t="shared" si="23"/>
        <v>13162.6</v>
      </c>
      <c r="E414" s="61"/>
      <c r="F414" s="61">
        <f t="shared" si="23"/>
        <v>7605.8</v>
      </c>
      <c r="G414" s="61">
        <f t="shared" si="23"/>
        <v>38858.199999999997</v>
      </c>
      <c r="H414" s="61">
        <f t="shared" si="23"/>
        <v>46464</v>
      </c>
      <c r="I414" s="61"/>
      <c r="J414" s="61">
        <f t="shared" si="23"/>
        <v>9683.7999999999993</v>
      </c>
      <c r="K414" s="61">
        <f t="shared" si="23"/>
        <v>53152.4</v>
      </c>
      <c r="L414" s="61">
        <f t="shared" si="23"/>
        <v>62836.2</v>
      </c>
    </row>
    <row r="415" spans="1:12" ht="11.25" customHeight="1" x14ac:dyDescent="0.2">
      <c r="A415" s="90" t="s">
        <v>1209</v>
      </c>
      <c r="B415" s="61">
        <f>AVERAGE(B129:B133)</f>
        <v>2885.2</v>
      </c>
      <c r="C415" s="61">
        <f>AVERAGE(C129:C133)</f>
        <v>14117.4</v>
      </c>
      <c r="D415" s="61">
        <f>AVERAGE(D129:D133)</f>
        <v>17002.599999999999</v>
      </c>
      <c r="E415" s="61"/>
      <c r="F415" s="61">
        <f>AVERAGE(F129:F133)</f>
        <v>9133.4</v>
      </c>
      <c r="G415" s="61">
        <f>AVERAGE(G129:G133)</f>
        <v>50593.599999999999</v>
      </c>
      <c r="H415" s="61">
        <f>AVERAGE(H129:H133)</f>
        <v>59727</v>
      </c>
      <c r="I415" s="61"/>
      <c r="J415" s="61">
        <f>AVERAGE(J129:J133)</f>
        <v>13391.8</v>
      </c>
      <c r="K415" s="61">
        <f>AVERAGE(K129:K133)</f>
        <v>72296</v>
      </c>
      <c r="L415" s="61">
        <f>AVERAGE(L129:L133)</f>
        <v>85687.8</v>
      </c>
    </row>
    <row r="416" spans="1:12" ht="11.25" customHeight="1" x14ac:dyDescent="0.2">
      <c r="A416" s="90">
        <v>2016</v>
      </c>
      <c r="B416" s="61">
        <f t="shared" ref="B416:C416" si="24">B134</f>
        <v>908</v>
      </c>
      <c r="C416" s="61">
        <f t="shared" si="24"/>
        <v>4660</v>
      </c>
      <c r="D416" s="61">
        <f>D134</f>
        <v>5568</v>
      </c>
      <c r="E416" s="61"/>
      <c r="F416" s="61">
        <f>F134</f>
        <v>11394</v>
      </c>
      <c r="G416" s="61">
        <f>G134</f>
        <v>35822</v>
      </c>
      <c r="H416" s="61">
        <f>H134</f>
        <v>47216</v>
      </c>
      <c r="I416" s="61"/>
      <c r="J416" s="61">
        <f>J134</f>
        <v>13134</v>
      </c>
      <c r="K416" s="61">
        <f>K134</f>
        <v>43097</v>
      </c>
      <c r="L416" s="61">
        <f>L134</f>
        <v>56231</v>
      </c>
    </row>
    <row r="417" spans="1:14" ht="11.25" customHeight="1" x14ac:dyDescent="0.2">
      <c r="A417" s="90">
        <v>2017</v>
      </c>
      <c r="B417" s="61">
        <f t="shared" ref="B417:D417" si="25">B135</f>
        <v>263</v>
      </c>
      <c r="C417" s="61">
        <f t="shared" si="25"/>
        <v>780</v>
      </c>
      <c r="D417" s="61">
        <f t="shared" si="25"/>
        <v>1043</v>
      </c>
      <c r="E417" s="61"/>
      <c r="F417" s="61">
        <f t="shared" ref="F417:H417" si="26">F135</f>
        <v>6831</v>
      </c>
      <c r="G417" s="61">
        <f t="shared" si="26"/>
        <v>20184</v>
      </c>
      <c r="H417" s="61">
        <f t="shared" si="26"/>
        <v>27015</v>
      </c>
      <c r="I417" s="61"/>
      <c r="J417" s="61">
        <f t="shared" ref="J417:L417" si="27">J135</f>
        <v>7094</v>
      </c>
      <c r="K417" s="61">
        <f t="shared" si="27"/>
        <v>20964</v>
      </c>
      <c r="L417" s="61">
        <f t="shared" si="27"/>
        <v>28058</v>
      </c>
    </row>
    <row r="418" spans="1:14" ht="11.25" customHeight="1" x14ac:dyDescent="0.2">
      <c r="A418" s="90" t="s">
        <v>781</v>
      </c>
      <c r="B418" s="61">
        <f t="shared" ref="B418:D418" si="28">B136</f>
        <v>3002</v>
      </c>
      <c r="C418" s="61">
        <f t="shared" si="28"/>
        <v>10258</v>
      </c>
      <c r="D418" s="61">
        <f t="shared" si="28"/>
        <v>13260</v>
      </c>
      <c r="E418" s="61"/>
      <c r="F418" s="61">
        <f t="shared" ref="F418:H418" si="29">F136</f>
        <v>9960</v>
      </c>
      <c r="G418" s="61">
        <f t="shared" si="29"/>
        <v>19047</v>
      </c>
      <c r="H418" s="61">
        <f t="shared" si="29"/>
        <v>29007</v>
      </c>
      <c r="I418" s="61"/>
      <c r="J418" s="61">
        <f t="shared" ref="J418:L418" si="30">J136</f>
        <v>14489</v>
      </c>
      <c r="K418" s="61">
        <f t="shared" si="30"/>
        <v>32866</v>
      </c>
      <c r="L418" s="61">
        <f t="shared" si="30"/>
        <v>47355</v>
      </c>
      <c r="N418" s="374"/>
    </row>
    <row r="419" spans="1:14" ht="11.25" customHeight="1" x14ac:dyDescent="0.2">
      <c r="A419" s="90" t="s">
        <v>835</v>
      </c>
      <c r="B419" s="61">
        <f t="shared" ref="B419:D422" si="31">B137</f>
        <v>1898</v>
      </c>
      <c r="C419" s="61">
        <f t="shared" si="31"/>
        <v>2646</v>
      </c>
      <c r="D419" s="61">
        <f t="shared" si="31"/>
        <v>4544</v>
      </c>
      <c r="E419" s="61"/>
      <c r="F419" s="61">
        <f t="shared" ref="F419:H422" si="32">F137</f>
        <v>10228</v>
      </c>
      <c r="G419" s="61">
        <f t="shared" si="32"/>
        <v>14246</v>
      </c>
      <c r="H419" s="61">
        <f t="shared" si="32"/>
        <v>24474</v>
      </c>
      <c r="I419" s="61"/>
      <c r="J419" s="61">
        <f t="shared" ref="J419:L422" si="33">J137</f>
        <v>15862</v>
      </c>
      <c r="K419" s="61">
        <f t="shared" si="33"/>
        <v>22103</v>
      </c>
      <c r="L419" s="61">
        <f t="shared" si="33"/>
        <v>37965</v>
      </c>
      <c r="N419" s="374"/>
    </row>
    <row r="420" spans="1:14" ht="11.25" customHeight="1" x14ac:dyDescent="0.2">
      <c r="A420" s="90" t="s">
        <v>1121</v>
      </c>
      <c r="B420" s="61">
        <f t="shared" si="31"/>
        <v>3048</v>
      </c>
      <c r="C420" s="61">
        <f t="shared" si="31"/>
        <v>11417</v>
      </c>
      <c r="D420" s="61">
        <f t="shared" si="31"/>
        <v>14465</v>
      </c>
      <c r="E420" s="61"/>
      <c r="F420" s="61">
        <f t="shared" si="32"/>
        <v>24135</v>
      </c>
      <c r="G420" s="61">
        <f t="shared" si="32"/>
        <v>23808</v>
      </c>
      <c r="H420" s="61">
        <f t="shared" si="32"/>
        <v>47943</v>
      </c>
      <c r="I420" s="61"/>
      <c r="J420" s="61">
        <f t="shared" si="33"/>
        <v>31912</v>
      </c>
      <c r="K420" s="61">
        <f t="shared" si="33"/>
        <v>39890</v>
      </c>
      <c r="L420" s="61">
        <f t="shared" si="33"/>
        <v>71802</v>
      </c>
    </row>
    <row r="421" spans="1:14" ht="11.25" customHeight="1" x14ac:dyDescent="0.2">
      <c r="A421" s="90" t="s">
        <v>1112</v>
      </c>
      <c r="B421" s="61">
        <f t="shared" si="31"/>
        <v>6597</v>
      </c>
      <c r="C421" s="61">
        <f t="shared" si="31"/>
        <v>18577</v>
      </c>
      <c r="D421" s="61">
        <f t="shared" si="31"/>
        <v>25174</v>
      </c>
      <c r="E421" s="61"/>
      <c r="F421" s="61">
        <f t="shared" si="32"/>
        <v>27095</v>
      </c>
      <c r="G421" s="61">
        <f t="shared" si="32"/>
        <v>75532</v>
      </c>
      <c r="H421" s="61">
        <f t="shared" si="32"/>
        <v>102627</v>
      </c>
      <c r="I421" s="61"/>
      <c r="J421" s="61">
        <f t="shared" si="33"/>
        <v>36902</v>
      </c>
      <c r="K421" s="61">
        <f t="shared" si="33"/>
        <v>103056</v>
      </c>
      <c r="L421" s="61">
        <f t="shared" si="33"/>
        <v>139958</v>
      </c>
      <c r="N421" s="823">
        <f>GEOMEAN(G420:G422)</f>
        <v>54957.623347241861</v>
      </c>
    </row>
    <row r="422" spans="1:14" ht="11.25" customHeight="1" x14ac:dyDescent="0.2">
      <c r="A422" s="90" t="s">
        <v>1146</v>
      </c>
      <c r="B422" s="61">
        <f t="shared" si="31"/>
        <v>4895</v>
      </c>
      <c r="C422" s="61">
        <f t="shared" si="31"/>
        <v>12764</v>
      </c>
      <c r="D422" s="61">
        <f t="shared" si="31"/>
        <v>17659</v>
      </c>
      <c r="E422" s="61"/>
      <c r="F422" s="61">
        <f t="shared" si="32"/>
        <v>24938</v>
      </c>
      <c r="G422" s="61">
        <f t="shared" si="32"/>
        <v>92306</v>
      </c>
      <c r="H422" s="61">
        <f t="shared" si="32"/>
        <v>117244</v>
      </c>
      <c r="I422" s="61"/>
      <c r="J422" s="61">
        <f t="shared" si="33"/>
        <v>31863</v>
      </c>
      <c r="K422" s="61">
        <f t="shared" si="33"/>
        <v>112582</v>
      </c>
      <c r="L422" s="61">
        <f t="shared" si="33"/>
        <v>144445</v>
      </c>
    </row>
    <row r="423" spans="1:14" ht="11.25" customHeight="1" x14ac:dyDescent="0.2">
      <c r="A423" s="90" t="s">
        <v>1228</v>
      </c>
      <c r="B423" s="61">
        <f t="shared" ref="B423:D424" si="34">B141</f>
        <v>1392</v>
      </c>
      <c r="C423" s="61">
        <f t="shared" si="34"/>
        <v>6108</v>
      </c>
      <c r="D423" s="61">
        <f t="shared" si="34"/>
        <v>7500</v>
      </c>
      <c r="E423" s="61"/>
      <c r="F423" s="61">
        <f t="shared" ref="F423:H424" si="35">F141</f>
        <v>28563</v>
      </c>
      <c r="G423" s="61">
        <f t="shared" si="35"/>
        <v>54443</v>
      </c>
      <c r="H423" s="61">
        <f t="shared" si="35"/>
        <v>83006</v>
      </c>
      <c r="I423" s="61"/>
      <c r="J423" s="61">
        <f t="shared" ref="J423:L424" si="36">J141</f>
        <v>32718</v>
      </c>
      <c r="K423" s="61">
        <f t="shared" si="36"/>
        <v>65820</v>
      </c>
      <c r="L423" s="61">
        <f t="shared" si="36"/>
        <v>98538</v>
      </c>
    </row>
    <row r="424" spans="1:14" ht="11.25" customHeight="1" x14ac:dyDescent="0.2">
      <c r="A424" s="90" t="s">
        <v>1198</v>
      </c>
      <c r="B424" s="61" t="str">
        <f t="shared" si="34"/>
        <v>NA</v>
      </c>
      <c r="C424" s="61" t="str">
        <f t="shared" si="34"/>
        <v>NA</v>
      </c>
      <c r="D424" s="61" t="str">
        <f t="shared" si="34"/>
        <v>NA</v>
      </c>
      <c r="E424" s="61"/>
      <c r="F424" s="61" t="str">
        <f t="shared" si="35"/>
        <v>NA</v>
      </c>
      <c r="G424" s="61" t="str">
        <f t="shared" si="35"/>
        <v>NA</v>
      </c>
      <c r="H424" s="61" t="str">
        <f t="shared" si="35"/>
        <v>NA</v>
      </c>
      <c r="I424" s="61"/>
      <c r="J424" s="61" t="str">
        <f t="shared" si="36"/>
        <v>NA</v>
      </c>
      <c r="K424" s="61" t="str">
        <f t="shared" si="36"/>
        <v>NA</v>
      </c>
      <c r="L424" s="61" t="str">
        <f t="shared" si="36"/>
        <v>NA</v>
      </c>
    </row>
    <row r="425" spans="1:14" ht="11.25" customHeight="1" x14ac:dyDescent="0.2">
      <c r="A425" s="225" t="s">
        <v>216</v>
      </c>
      <c r="B425" s="43"/>
      <c r="C425" s="43"/>
      <c r="D425" s="43"/>
      <c r="E425" s="43"/>
      <c r="F425" s="43"/>
      <c r="G425" s="231" t="str">
        <f>G143</f>
        <v>14,875-25,000</v>
      </c>
      <c r="H425" s="43"/>
      <c r="I425" s="43"/>
      <c r="J425" s="43"/>
      <c r="K425" s="43"/>
      <c r="L425" s="43"/>
    </row>
    <row r="426" spans="1:14" ht="13.2" customHeight="1" x14ac:dyDescent="0.2">
      <c r="A426" s="1077" t="s">
        <v>1187</v>
      </c>
      <c r="B426" s="1077"/>
      <c r="C426" s="1077"/>
      <c r="D426" s="1077"/>
      <c r="E426" s="1077"/>
      <c r="F426" s="1077"/>
      <c r="G426" s="1077"/>
      <c r="H426" s="1077"/>
      <c r="I426" s="1077"/>
      <c r="J426" s="1077"/>
      <c r="K426" s="1077"/>
      <c r="L426" s="1077"/>
    </row>
    <row r="427" spans="1:14" ht="11.25" customHeight="1" x14ac:dyDescent="0.2">
      <c r="A427" s="63" t="s">
        <v>178</v>
      </c>
      <c r="B427" s="61">
        <f>AVERAGE(B146:B150)</f>
        <v>39339.599999999999</v>
      </c>
      <c r="C427" s="61">
        <f>AVERAGE(C146:C150)</f>
        <v>18310.2</v>
      </c>
      <c r="D427" s="61">
        <f>AVERAGE(D146:D150)</f>
        <v>57649.8</v>
      </c>
      <c r="E427" s="61"/>
      <c r="F427" s="61">
        <f>AVERAGE(F146:F150)</f>
        <v>20329</v>
      </c>
      <c r="G427" s="61">
        <f>AVERAGE(G146:G150)</f>
        <v>22280</v>
      </c>
      <c r="H427" s="61">
        <f>AVERAGE(H146:H150)</f>
        <v>42609</v>
      </c>
      <c r="I427" s="61"/>
      <c r="J427" s="61">
        <f>AVERAGE(J146:J150)</f>
        <v>59668.6</v>
      </c>
      <c r="K427" s="61">
        <f>AVERAGE(K146:K150)</f>
        <v>40590.199999999997</v>
      </c>
      <c r="L427" s="61">
        <f>AVERAGE(L146:L150)</f>
        <v>100258.8</v>
      </c>
    </row>
    <row r="428" spans="1:14" ht="11.25" customHeight="1" x14ac:dyDescent="0.2">
      <c r="A428" s="63" t="s">
        <v>179</v>
      </c>
      <c r="B428" s="61">
        <f>AVERAGE(B151:B155)</f>
        <v>45708.2</v>
      </c>
      <c r="C428" s="61">
        <f>AVERAGE(C151:C155)</f>
        <v>18991</v>
      </c>
      <c r="D428" s="61">
        <f>AVERAGE(D151:D155)</f>
        <v>64699.199999999997</v>
      </c>
      <c r="E428" s="61"/>
      <c r="F428" s="61">
        <f>AVERAGE(F151:F155)</f>
        <v>15099.2</v>
      </c>
      <c r="G428" s="61">
        <f>AVERAGE(G151:G155)</f>
        <v>17940</v>
      </c>
      <c r="H428" s="61">
        <f>AVERAGE(H151:H155)</f>
        <v>33039.199999999997</v>
      </c>
      <c r="I428" s="61"/>
      <c r="J428" s="61">
        <f>AVERAGE(J151:J155)</f>
        <v>60807.4</v>
      </c>
      <c r="K428" s="61">
        <f>AVERAGE(K151:K155)</f>
        <v>36931</v>
      </c>
      <c r="L428" s="61">
        <f>AVERAGE(L151:L155)</f>
        <v>97738.4</v>
      </c>
    </row>
    <row r="429" spans="1:14" ht="11.25" customHeight="1" x14ac:dyDescent="0.2">
      <c r="A429" s="63" t="s">
        <v>237</v>
      </c>
      <c r="B429" s="61">
        <f>AVERAGE(B156:B160)</f>
        <v>13552.8</v>
      </c>
      <c r="C429" s="61">
        <f t="shared" ref="C429:L429" si="37">AVERAGE(C156:C160)</f>
        <v>454.4</v>
      </c>
      <c r="D429" s="61">
        <f t="shared" si="37"/>
        <v>14007.2</v>
      </c>
      <c r="E429" s="61"/>
      <c r="F429" s="61">
        <f t="shared" si="37"/>
        <v>15032</v>
      </c>
      <c r="G429" s="61">
        <f t="shared" si="37"/>
        <v>29808</v>
      </c>
      <c r="H429" s="61">
        <f t="shared" si="37"/>
        <v>44840</v>
      </c>
      <c r="I429" s="61"/>
      <c r="J429" s="61">
        <f t="shared" si="37"/>
        <v>28584.799999999999</v>
      </c>
      <c r="K429" s="61">
        <f t="shared" si="37"/>
        <v>30262.400000000001</v>
      </c>
      <c r="L429" s="61">
        <f t="shared" si="37"/>
        <v>58847.199999999997</v>
      </c>
    </row>
    <row r="430" spans="1:14" ht="11.25" customHeight="1" x14ac:dyDescent="0.2">
      <c r="A430" s="63" t="s">
        <v>375</v>
      </c>
      <c r="B430" s="61">
        <f>AVERAGE(B161:B165)</f>
        <v>5972.6</v>
      </c>
      <c r="C430" s="61">
        <f t="shared" ref="C430:L430" si="38">AVERAGE(C161:C165)</f>
        <v>6837.2</v>
      </c>
      <c r="D430" s="61">
        <f t="shared" si="38"/>
        <v>12809.8</v>
      </c>
      <c r="E430" s="61"/>
      <c r="F430" s="61">
        <f t="shared" si="38"/>
        <v>23077.200000000001</v>
      </c>
      <c r="G430" s="61">
        <f t="shared" si="38"/>
        <v>55401</v>
      </c>
      <c r="H430" s="61">
        <f t="shared" si="38"/>
        <v>78478.2</v>
      </c>
      <c r="I430" s="61"/>
      <c r="J430" s="61">
        <f t="shared" si="38"/>
        <v>30123.8</v>
      </c>
      <c r="K430" s="61">
        <f t="shared" si="38"/>
        <v>62953</v>
      </c>
      <c r="L430" s="61">
        <f t="shared" si="38"/>
        <v>93076.800000000003</v>
      </c>
    </row>
    <row r="431" spans="1:14" ht="11.25" customHeight="1" x14ac:dyDescent="0.2">
      <c r="A431" s="90" t="s">
        <v>424</v>
      </c>
      <c r="B431" s="61">
        <f>AVERAGE(B166:B170)</f>
        <v>21041.8</v>
      </c>
      <c r="C431" s="61">
        <f t="shared" ref="C431:L431" si="39">AVERAGE(C166:C170)</f>
        <v>22248.799999999999</v>
      </c>
      <c r="D431" s="61">
        <f t="shared" si="39"/>
        <v>43290.6</v>
      </c>
      <c r="E431" s="61"/>
      <c r="F431" s="61">
        <f t="shared" si="39"/>
        <v>35237.199999999997</v>
      </c>
      <c r="G431" s="61">
        <f t="shared" si="39"/>
        <v>103851.4</v>
      </c>
      <c r="H431" s="61">
        <f t="shared" si="39"/>
        <v>139088.6</v>
      </c>
      <c r="I431" s="61"/>
      <c r="J431" s="61">
        <f t="shared" si="39"/>
        <v>66893.2</v>
      </c>
      <c r="K431" s="61">
        <f t="shared" si="39"/>
        <v>130781</v>
      </c>
      <c r="L431" s="61">
        <f t="shared" si="39"/>
        <v>197674.2</v>
      </c>
    </row>
    <row r="432" spans="1:14" ht="11.25" customHeight="1" x14ac:dyDescent="0.2">
      <c r="A432" s="90" t="s">
        <v>719</v>
      </c>
      <c r="B432" s="61">
        <f>AVERAGE(B171:B175)</f>
        <v>37548.400000000001</v>
      </c>
      <c r="C432" s="61">
        <f t="shared" ref="C432:L432" si="40">AVERAGE(C171:C175)</f>
        <v>11478</v>
      </c>
      <c r="D432" s="61">
        <f t="shared" si="40"/>
        <v>49026.400000000001</v>
      </c>
      <c r="E432" s="61"/>
      <c r="F432" s="61">
        <f t="shared" si="40"/>
        <v>10634.4</v>
      </c>
      <c r="G432" s="61">
        <f t="shared" si="40"/>
        <v>20458</v>
      </c>
      <c r="H432" s="61">
        <f t="shared" si="40"/>
        <v>31092.400000000001</v>
      </c>
      <c r="I432" s="61"/>
      <c r="J432" s="61">
        <f t="shared" si="40"/>
        <v>51465</v>
      </c>
      <c r="K432" s="61">
        <f t="shared" si="40"/>
        <v>33757</v>
      </c>
      <c r="L432" s="61">
        <f t="shared" si="40"/>
        <v>85222</v>
      </c>
    </row>
    <row r="433" spans="1:14" ht="11.25" customHeight="1" x14ac:dyDescent="0.2">
      <c r="A433" s="90" t="s">
        <v>1209</v>
      </c>
      <c r="B433" s="61">
        <f>AVERAGE(B176:B180)</f>
        <v>34107.800000000003</v>
      </c>
      <c r="C433" s="61">
        <f>AVERAGE(C176:C180)</f>
        <v>14089.2</v>
      </c>
      <c r="D433" s="61">
        <f>AVERAGE(D176:D180)</f>
        <v>48197</v>
      </c>
      <c r="E433" s="61"/>
      <c r="F433" s="61">
        <f>AVERAGE(F176:F180)</f>
        <v>14480</v>
      </c>
      <c r="G433" s="61">
        <f>AVERAGE(G176:G180)</f>
        <v>28017.4</v>
      </c>
      <c r="H433" s="61">
        <f>AVERAGE(H176:H180)</f>
        <v>42497.4</v>
      </c>
      <c r="I433" s="61"/>
      <c r="J433" s="61">
        <f>AVERAGE(J176:J180)</f>
        <v>53814</v>
      </c>
      <c r="K433" s="61">
        <f>AVERAGE(K176:K180)</f>
        <v>43993.4</v>
      </c>
      <c r="L433" s="61">
        <f>AVERAGE(L176:L180)</f>
        <v>97807.4</v>
      </c>
    </row>
    <row r="434" spans="1:14" ht="11.25" customHeight="1" x14ac:dyDescent="0.2">
      <c r="A434" s="90">
        <v>2016</v>
      </c>
      <c r="B434" s="61">
        <f t="shared" ref="B434:D440" si="41">B181</f>
        <v>45692</v>
      </c>
      <c r="C434" s="61">
        <f t="shared" si="41"/>
        <v>6079</v>
      </c>
      <c r="D434" s="61">
        <f t="shared" si="41"/>
        <v>51771</v>
      </c>
      <c r="E434" s="61"/>
      <c r="F434" s="61">
        <f t="shared" ref="F434:H440" si="42">F181</f>
        <v>17301</v>
      </c>
      <c r="G434" s="61">
        <f t="shared" si="42"/>
        <v>24313</v>
      </c>
      <c r="H434" s="61">
        <f t="shared" si="42"/>
        <v>41614</v>
      </c>
      <c r="I434" s="61"/>
      <c r="J434" s="61">
        <f t="shared" ref="J434:L440" si="43">J181</f>
        <v>68537</v>
      </c>
      <c r="K434" s="61">
        <f t="shared" si="43"/>
        <v>31729</v>
      </c>
      <c r="L434" s="61">
        <f t="shared" si="43"/>
        <v>100266</v>
      </c>
    </row>
    <row r="435" spans="1:14" ht="11.25" customHeight="1" x14ac:dyDescent="0.2">
      <c r="A435" s="90">
        <v>2017</v>
      </c>
      <c r="B435" s="61">
        <f t="shared" si="41"/>
        <v>35070</v>
      </c>
      <c r="C435" s="61">
        <f t="shared" si="41"/>
        <v>5276</v>
      </c>
      <c r="D435" s="61">
        <f t="shared" si="41"/>
        <v>40346</v>
      </c>
      <c r="E435" s="61"/>
      <c r="F435" s="61">
        <f t="shared" si="42"/>
        <v>15396</v>
      </c>
      <c r="G435" s="61">
        <f t="shared" si="42"/>
        <v>23871</v>
      </c>
      <c r="H435" s="61">
        <f t="shared" si="42"/>
        <v>39267</v>
      </c>
      <c r="I435" s="61"/>
      <c r="J435" s="61">
        <f t="shared" si="43"/>
        <v>54251</v>
      </c>
      <c r="K435" s="61">
        <f t="shared" si="43"/>
        <v>30280</v>
      </c>
      <c r="L435" s="61">
        <f t="shared" si="43"/>
        <v>84531</v>
      </c>
    </row>
    <row r="436" spans="1:14" ht="11.25" customHeight="1" x14ac:dyDescent="0.2">
      <c r="A436" s="90" t="s">
        <v>781</v>
      </c>
      <c r="B436" s="61">
        <f t="shared" si="41"/>
        <v>30208</v>
      </c>
      <c r="C436" s="61">
        <f t="shared" si="41"/>
        <v>4428</v>
      </c>
      <c r="D436" s="61">
        <f t="shared" si="41"/>
        <v>34636</v>
      </c>
      <c r="E436" s="61"/>
      <c r="F436" s="61">
        <f t="shared" si="42"/>
        <v>8596</v>
      </c>
      <c r="G436" s="61">
        <f t="shared" si="42"/>
        <v>7512</v>
      </c>
      <c r="H436" s="61">
        <f t="shared" si="42"/>
        <v>16108</v>
      </c>
      <c r="I436" s="61"/>
      <c r="J436" s="61">
        <f t="shared" si="43"/>
        <v>41851</v>
      </c>
      <c r="K436" s="61">
        <f t="shared" si="43"/>
        <v>12086</v>
      </c>
      <c r="L436" s="61">
        <f t="shared" si="43"/>
        <v>53937</v>
      </c>
    </row>
    <row r="437" spans="1:14" ht="11.25" customHeight="1" x14ac:dyDescent="0.2">
      <c r="A437" s="90" t="s">
        <v>835</v>
      </c>
      <c r="B437" s="61">
        <f t="shared" si="41"/>
        <v>6029</v>
      </c>
      <c r="C437" s="61">
        <f t="shared" si="41"/>
        <v>2100</v>
      </c>
      <c r="D437" s="61">
        <f t="shared" si="41"/>
        <v>8129</v>
      </c>
      <c r="E437" s="61"/>
      <c r="F437" s="61">
        <f t="shared" si="42"/>
        <v>12939</v>
      </c>
      <c r="G437" s="61">
        <f t="shared" si="42"/>
        <v>7884</v>
      </c>
      <c r="H437" s="61">
        <f t="shared" si="42"/>
        <v>20823</v>
      </c>
      <c r="I437" s="61"/>
      <c r="J437" s="61">
        <f t="shared" si="43"/>
        <v>21387</v>
      </c>
      <c r="K437" s="61">
        <f t="shared" si="43"/>
        <v>10428</v>
      </c>
      <c r="L437" s="61">
        <f t="shared" si="43"/>
        <v>31815</v>
      </c>
    </row>
    <row r="438" spans="1:14" ht="11.25" customHeight="1" x14ac:dyDescent="0.2">
      <c r="A438" s="90" t="s">
        <v>1121</v>
      </c>
      <c r="B438" s="61">
        <f t="shared" si="41"/>
        <v>19206</v>
      </c>
      <c r="C438" s="61">
        <f t="shared" si="41"/>
        <v>1702</v>
      </c>
      <c r="D438" s="61">
        <f t="shared" si="41"/>
        <v>20908</v>
      </c>
      <c r="E438" s="61"/>
      <c r="F438" s="61">
        <f t="shared" si="42"/>
        <v>20488</v>
      </c>
      <c r="G438" s="61">
        <f t="shared" si="42"/>
        <v>16832</v>
      </c>
      <c r="H438" s="61">
        <f t="shared" si="42"/>
        <v>37320</v>
      </c>
      <c r="I438" s="61"/>
      <c r="J438" s="61">
        <f t="shared" si="43"/>
        <v>45079</v>
      </c>
      <c r="K438" s="61">
        <f t="shared" si="43"/>
        <v>19651</v>
      </c>
      <c r="L438" s="61">
        <f t="shared" si="43"/>
        <v>64730</v>
      </c>
    </row>
    <row r="439" spans="1:14" ht="11.25" customHeight="1" x14ac:dyDescent="0.2">
      <c r="A439" s="90" t="s">
        <v>1112</v>
      </c>
      <c r="B439" s="61">
        <f t="shared" si="41"/>
        <v>15600</v>
      </c>
      <c r="C439" s="61">
        <f t="shared" si="41"/>
        <v>3230</v>
      </c>
      <c r="D439" s="61">
        <f t="shared" si="41"/>
        <v>18830</v>
      </c>
      <c r="E439" s="61"/>
      <c r="F439" s="61">
        <f t="shared" si="42"/>
        <v>34524</v>
      </c>
      <c r="G439" s="61">
        <f t="shared" si="42"/>
        <v>34388</v>
      </c>
      <c r="H439" s="61">
        <f t="shared" si="42"/>
        <v>68912</v>
      </c>
      <c r="I439" s="61"/>
      <c r="J439" s="61">
        <f t="shared" si="43"/>
        <v>59132</v>
      </c>
      <c r="K439" s="61">
        <f t="shared" si="43"/>
        <v>39266</v>
      </c>
      <c r="L439" s="61">
        <f t="shared" si="43"/>
        <v>98398</v>
      </c>
      <c r="N439" s="822">
        <f>GEOMEAN(G438:G440)</f>
        <v>17457.587149220148</v>
      </c>
    </row>
    <row r="440" spans="1:14" ht="11.25" customHeight="1" x14ac:dyDescent="0.2">
      <c r="A440" s="90" t="s">
        <v>1146</v>
      </c>
      <c r="B440" s="61">
        <f t="shared" si="41"/>
        <v>30294</v>
      </c>
      <c r="C440" s="61">
        <f t="shared" si="41"/>
        <v>4590</v>
      </c>
      <c r="D440" s="61">
        <f t="shared" si="41"/>
        <v>34884</v>
      </c>
      <c r="E440" s="61"/>
      <c r="F440" s="61">
        <f t="shared" si="42"/>
        <v>19898</v>
      </c>
      <c r="G440" s="61">
        <f t="shared" si="42"/>
        <v>9192</v>
      </c>
      <c r="H440" s="61">
        <f t="shared" si="42"/>
        <v>29090</v>
      </c>
      <c r="I440" s="61"/>
      <c r="J440" s="61">
        <f t="shared" si="43"/>
        <v>55731</v>
      </c>
      <c r="K440" s="61">
        <f t="shared" si="43"/>
        <v>14866</v>
      </c>
      <c r="L440" s="61">
        <f t="shared" si="43"/>
        <v>70597</v>
      </c>
    </row>
    <row r="441" spans="1:14" ht="11.25" customHeight="1" x14ac:dyDescent="0.2">
      <c r="A441" s="90" t="s">
        <v>1228</v>
      </c>
      <c r="B441" s="61">
        <f t="shared" ref="B441:D442" si="44">B188</f>
        <v>25004</v>
      </c>
      <c r="C441" s="61">
        <f t="shared" si="44"/>
        <v>2431</v>
      </c>
      <c r="D441" s="61">
        <f t="shared" si="44"/>
        <v>27435</v>
      </c>
      <c r="E441" s="61"/>
      <c r="F441" s="61">
        <f t="shared" ref="F441:H442" si="45">F188</f>
        <v>18615</v>
      </c>
      <c r="G441" s="61">
        <f t="shared" si="45"/>
        <v>32934</v>
      </c>
      <c r="H441" s="61">
        <f t="shared" si="45"/>
        <v>51549</v>
      </c>
      <c r="I441" s="61"/>
      <c r="J441" s="61">
        <f t="shared" ref="J441:L442" si="46">J188</f>
        <v>49373</v>
      </c>
      <c r="K441" s="61">
        <f t="shared" si="46"/>
        <v>37721</v>
      </c>
      <c r="L441" s="61">
        <f t="shared" si="46"/>
        <v>87094</v>
      </c>
    </row>
    <row r="442" spans="1:14" ht="11.25" customHeight="1" x14ac:dyDescent="0.2">
      <c r="A442" s="90" t="s">
        <v>1198</v>
      </c>
      <c r="B442" s="61" t="str">
        <f t="shared" si="44"/>
        <v>NA</v>
      </c>
      <c r="C442" s="61" t="str">
        <f t="shared" si="44"/>
        <v>NA</v>
      </c>
      <c r="D442" s="61" t="str">
        <f t="shared" si="44"/>
        <v>NA</v>
      </c>
      <c r="E442" s="46"/>
      <c r="F442" s="61" t="str">
        <f t="shared" si="45"/>
        <v>NA</v>
      </c>
      <c r="G442" s="61" t="str">
        <f t="shared" si="45"/>
        <v>NA</v>
      </c>
      <c r="H442" s="61" t="str">
        <f t="shared" si="45"/>
        <v>NA</v>
      </c>
      <c r="I442" s="46"/>
      <c r="J442" s="61" t="str">
        <f t="shared" si="46"/>
        <v>NA</v>
      </c>
      <c r="K442" s="61" t="str">
        <f t="shared" si="46"/>
        <v>NA</v>
      </c>
      <c r="L442" s="61" t="str">
        <f t="shared" si="46"/>
        <v>NA</v>
      </c>
    </row>
    <row r="443" spans="1:14" ht="11.25" customHeight="1" x14ac:dyDescent="0.2">
      <c r="A443" s="225" t="s">
        <v>216</v>
      </c>
      <c r="B443" s="43"/>
      <c r="C443" s="43"/>
      <c r="D443" s="43"/>
      <c r="E443" s="43"/>
      <c r="F443" s="43"/>
      <c r="G443" s="231" t="str">
        <f>G190</f>
        <v>10,750-14,350</v>
      </c>
      <c r="H443" s="43"/>
      <c r="I443" s="43"/>
      <c r="J443" s="43"/>
      <c r="K443" s="43"/>
      <c r="L443" s="43"/>
    </row>
    <row r="444" spans="1:14" ht="11.25" customHeight="1" x14ac:dyDescent="0.2">
      <c r="A444" s="53"/>
      <c r="B444" s="61"/>
      <c r="C444" s="61"/>
      <c r="D444" s="61"/>
      <c r="E444" s="61"/>
      <c r="F444" s="61"/>
      <c r="G444" s="76"/>
      <c r="H444" s="61"/>
      <c r="I444" s="61"/>
      <c r="J444" s="61"/>
      <c r="K444" s="61"/>
      <c r="L444" s="61"/>
    </row>
    <row r="445" spans="1:14" ht="11.25" customHeight="1" x14ac:dyDescent="0.2">
      <c r="A445" s="123"/>
      <c r="B445" s="58"/>
      <c r="C445" s="58"/>
      <c r="D445" s="58"/>
      <c r="E445" s="58"/>
      <c r="F445" s="58"/>
      <c r="G445" s="58"/>
      <c r="H445" s="58"/>
      <c r="I445" s="58"/>
      <c r="J445" s="58"/>
      <c r="K445" s="58"/>
      <c r="L445" s="58"/>
    </row>
    <row r="446" spans="1:14" ht="16.5" customHeight="1" x14ac:dyDescent="0.2">
      <c r="A446" s="1013" t="s">
        <v>928</v>
      </c>
      <c r="B446" s="1013"/>
      <c r="C446" s="1013"/>
      <c r="D446" s="1013"/>
      <c r="E446" s="1013"/>
      <c r="F446" s="1013"/>
      <c r="G446" s="1013"/>
      <c r="H446" s="1013"/>
      <c r="I446" s="1013"/>
      <c r="J446" s="1013"/>
      <c r="K446" s="1013"/>
      <c r="L446" s="1013"/>
    </row>
    <row r="447" spans="1:14" ht="11.25" customHeight="1" x14ac:dyDescent="0.2">
      <c r="A447" s="1028" t="s">
        <v>171</v>
      </c>
      <c r="B447" s="1035" t="s">
        <v>92</v>
      </c>
      <c r="C447" s="1035"/>
      <c r="D447" s="1035"/>
      <c r="E447" s="396"/>
      <c r="F447" s="1035" t="s">
        <v>205</v>
      </c>
      <c r="G447" s="1035"/>
      <c r="H447" s="1035"/>
      <c r="I447" s="396"/>
      <c r="J447" s="1035" t="s">
        <v>90</v>
      </c>
      <c r="K447" s="1035"/>
      <c r="L447" s="1035"/>
    </row>
    <row r="448" spans="1:14" ht="11.25" customHeight="1" x14ac:dyDescent="0.2">
      <c r="A448" s="1029"/>
      <c r="B448" s="2" t="s">
        <v>149</v>
      </c>
      <c r="C448" s="2" t="s">
        <v>215</v>
      </c>
      <c r="D448" s="2" t="s">
        <v>209</v>
      </c>
      <c r="E448" s="2"/>
      <c r="F448" s="2" t="s">
        <v>149</v>
      </c>
      <c r="G448" s="2" t="s">
        <v>215</v>
      </c>
      <c r="H448" s="2" t="s">
        <v>209</v>
      </c>
      <c r="I448" s="2"/>
      <c r="J448" s="2" t="s">
        <v>149</v>
      </c>
      <c r="K448" s="2" t="s">
        <v>215</v>
      </c>
      <c r="L448" s="2" t="s">
        <v>209</v>
      </c>
    </row>
    <row r="449" spans="1:14" ht="11.25" customHeight="1" x14ac:dyDescent="0.2">
      <c r="A449" s="1077" t="str">
        <f>A192</f>
        <v>Stillaguamish</v>
      </c>
      <c r="B449" s="1077"/>
      <c r="C449" s="1077"/>
      <c r="D449" s="1077"/>
      <c r="E449" s="1077"/>
      <c r="F449" s="1077"/>
      <c r="G449" s="1077"/>
      <c r="H449" s="1077"/>
      <c r="I449" s="1077"/>
      <c r="J449" s="1077"/>
      <c r="K449" s="1077"/>
      <c r="L449" s="1077"/>
    </row>
    <row r="450" spans="1:14" ht="11.25" customHeight="1" x14ac:dyDescent="0.2">
      <c r="A450" s="63" t="s">
        <v>178</v>
      </c>
      <c r="B450" s="61">
        <f>AVERAGE(B193:B197)</f>
        <v>1922.8</v>
      </c>
      <c r="C450" s="61">
        <f>AVERAGE(C193:C197)</f>
        <v>11014.2</v>
      </c>
      <c r="D450" s="61">
        <f>AVERAGE(D193:D197)</f>
        <v>12937</v>
      </c>
      <c r="E450" s="61"/>
      <c r="F450" s="61">
        <f>AVERAGE(F193:F197)</f>
        <v>1080</v>
      </c>
      <c r="G450" s="61">
        <f>AVERAGE(G193:G197)</f>
        <v>13200</v>
      </c>
      <c r="H450" s="61">
        <f>AVERAGE(H193:H197)</f>
        <v>14280</v>
      </c>
      <c r="I450" s="61"/>
      <c r="J450" s="61">
        <f>AVERAGE(J193:J197)</f>
        <v>3002.8</v>
      </c>
      <c r="K450" s="61">
        <f>AVERAGE(K193:K197)</f>
        <v>24214.2</v>
      </c>
      <c r="L450" s="61">
        <f>AVERAGE(L193:L197)</f>
        <v>27217</v>
      </c>
    </row>
    <row r="451" spans="1:14" ht="11.25" customHeight="1" x14ac:dyDescent="0.2">
      <c r="A451" s="63" t="s">
        <v>179</v>
      </c>
      <c r="B451" s="61">
        <f>AVERAGE(B198:B202)</f>
        <v>0</v>
      </c>
      <c r="C451" s="61">
        <f>AVERAGE(C198:C202)</f>
        <v>18931.400000000001</v>
      </c>
      <c r="D451" s="61">
        <f>AVERAGE(D198:D202)</f>
        <v>18931.400000000001</v>
      </c>
      <c r="E451" s="61"/>
      <c r="F451" s="61">
        <f>AVERAGE(F198:F202)</f>
        <v>0</v>
      </c>
      <c r="G451" s="61">
        <f>AVERAGE(G198:G202)</f>
        <v>15600</v>
      </c>
      <c r="H451" s="61">
        <f>AVERAGE(H198:H202)</f>
        <v>15600</v>
      </c>
      <c r="I451" s="61"/>
      <c r="J451" s="61">
        <f>AVERAGE(J198:J202)</f>
        <v>0</v>
      </c>
      <c r="K451" s="61">
        <f>AVERAGE(K198:K202)</f>
        <v>34531.4</v>
      </c>
      <c r="L451" s="61">
        <f>AVERAGE(L198:L202)</f>
        <v>34531.4</v>
      </c>
    </row>
    <row r="452" spans="1:14" ht="11.25" customHeight="1" x14ac:dyDescent="0.2">
      <c r="A452" s="63" t="s">
        <v>237</v>
      </c>
      <c r="B452" s="61">
        <f>AVERAGE(B203:B207)</f>
        <v>27.8</v>
      </c>
      <c r="C452" s="61">
        <f t="shared" ref="C452:L452" si="47">AVERAGE(C203:C207)</f>
        <v>3012.2</v>
      </c>
      <c r="D452" s="61">
        <f t="shared" si="47"/>
        <v>3040</v>
      </c>
      <c r="E452" s="61"/>
      <c r="F452" s="61">
        <f t="shared" si="47"/>
        <v>107.8</v>
      </c>
      <c r="G452" s="61">
        <f t="shared" si="47"/>
        <v>13720</v>
      </c>
      <c r="H452" s="61">
        <f t="shared" si="47"/>
        <v>13827.8</v>
      </c>
      <c r="I452" s="61"/>
      <c r="J452" s="61">
        <f t="shared" si="47"/>
        <v>135.6</v>
      </c>
      <c r="K452" s="61">
        <f t="shared" si="47"/>
        <v>16732.2</v>
      </c>
      <c r="L452" s="61">
        <f t="shared" si="47"/>
        <v>16867.8</v>
      </c>
    </row>
    <row r="453" spans="1:14" ht="11.25" customHeight="1" x14ac:dyDescent="0.2">
      <c r="A453" s="63" t="s">
        <v>375</v>
      </c>
      <c r="B453" s="61">
        <f>AVERAGE(B208:B212)</f>
        <v>4.4000000000000004</v>
      </c>
      <c r="C453" s="61">
        <f t="shared" ref="C453:L453" si="48">AVERAGE(C208:C212)</f>
        <v>1209.5999999999999</v>
      </c>
      <c r="D453" s="61">
        <f t="shared" si="48"/>
        <v>1214</v>
      </c>
      <c r="E453" s="61"/>
      <c r="F453" s="61">
        <f t="shared" si="48"/>
        <v>34.4</v>
      </c>
      <c r="G453" s="61">
        <f t="shared" si="48"/>
        <v>16536.8</v>
      </c>
      <c r="H453" s="61">
        <f t="shared" si="48"/>
        <v>16571.2</v>
      </c>
      <c r="I453" s="61"/>
      <c r="J453" s="61">
        <f t="shared" si="48"/>
        <v>45.2</v>
      </c>
      <c r="K453" s="61">
        <f t="shared" si="48"/>
        <v>18790.2</v>
      </c>
      <c r="L453" s="61">
        <f t="shared" si="48"/>
        <v>18835.400000000001</v>
      </c>
    </row>
    <row r="454" spans="1:14" ht="11.25" customHeight="1" x14ac:dyDescent="0.2">
      <c r="A454" s="90" t="s">
        <v>424</v>
      </c>
      <c r="B454" s="61">
        <f>AVERAGE(B213:B217)</f>
        <v>10</v>
      </c>
      <c r="C454" s="61">
        <f t="shared" ref="C454:L454" si="49">AVERAGE(C213:C217)</f>
        <v>3996</v>
      </c>
      <c r="D454" s="61">
        <f t="shared" si="49"/>
        <v>4006</v>
      </c>
      <c r="E454" s="61"/>
      <c r="F454" s="61">
        <f t="shared" si="49"/>
        <v>71.2</v>
      </c>
      <c r="G454" s="61">
        <f t="shared" si="49"/>
        <v>47627.6</v>
      </c>
      <c r="H454" s="61">
        <f t="shared" si="49"/>
        <v>47698.8</v>
      </c>
      <c r="I454" s="61"/>
      <c r="J454" s="61">
        <f t="shared" si="49"/>
        <v>84.8</v>
      </c>
      <c r="K454" s="61">
        <f t="shared" si="49"/>
        <v>53446</v>
      </c>
      <c r="L454" s="61">
        <f t="shared" si="49"/>
        <v>53530.8</v>
      </c>
    </row>
    <row r="455" spans="1:14" ht="11.25" customHeight="1" x14ac:dyDescent="0.2">
      <c r="A455" s="90" t="s">
        <v>719</v>
      </c>
      <c r="B455" s="61">
        <f>AVERAGE(B218:B222)</f>
        <v>7.6</v>
      </c>
      <c r="C455" s="61">
        <f t="shared" ref="C455:L455" si="50">AVERAGE(C218:C222)</f>
        <v>2357.6</v>
      </c>
      <c r="D455" s="61">
        <f t="shared" si="50"/>
        <v>2365.1999999999998</v>
      </c>
      <c r="E455" s="61"/>
      <c r="F455" s="61">
        <f t="shared" si="50"/>
        <v>61.2</v>
      </c>
      <c r="G455" s="61">
        <f t="shared" si="50"/>
        <v>19514</v>
      </c>
      <c r="H455" s="61">
        <f t="shared" si="50"/>
        <v>19575.2</v>
      </c>
      <c r="I455" s="61"/>
      <c r="J455" s="61">
        <f t="shared" si="50"/>
        <v>74.400000000000006</v>
      </c>
      <c r="K455" s="61">
        <f t="shared" si="50"/>
        <v>23085.8</v>
      </c>
      <c r="L455" s="61">
        <f t="shared" si="50"/>
        <v>23160.2</v>
      </c>
    </row>
    <row r="456" spans="1:14" ht="11.25" customHeight="1" x14ac:dyDescent="0.2">
      <c r="A456" s="90" t="s">
        <v>1209</v>
      </c>
      <c r="B456" s="61">
        <f>AVERAGE(B223:B227)</f>
        <v>39.4</v>
      </c>
      <c r="C456" s="61">
        <f>AVERAGE(C223:C227)</f>
        <v>4655.3999999999996</v>
      </c>
      <c r="D456" s="61">
        <f>AVERAGE(D223:D227)</f>
        <v>4694.8</v>
      </c>
      <c r="E456" s="61"/>
      <c r="F456" s="61">
        <f>AVERAGE(F223:F227)</f>
        <v>87.2</v>
      </c>
      <c r="G456" s="61">
        <f>AVERAGE(G223:G227)</f>
        <v>38855.4</v>
      </c>
      <c r="H456" s="61">
        <f>AVERAGE(H223:H227)</f>
        <v>38942.6</v>
      </c>
      <c r="I456" s="61"/>
      <c r="J456" s="61">
        <f>AVERAGE(J223:J227)</f>
        <v>159</v>
      </c>
      <c r="K456" s="61">
        <f>AVERAGE(K223:K227)</f>
        <v>46766.2</v>
      </c>
      <c r="L456" s="61">
        <f>AVERAGE(L223:L227)</f>
        <v>46925.2</v>
      </c>
    </row>
    <row r="457" spans="1:14" ht="11.25" customHeight="1" x14ac:dyDescent="0.2">
      <c r="A457" s="90">
        <v>2016</v>
      </c>
      <c r="B457" s="61">
        <f t="shared" ref="B457:D463" si="51">B228</f>
        <v>0</v>
      </c>
      <c r="C457" s="61">
        <f t="shared" si="51"/>
        <v>2152</v>
      </c>
      <c r="D457" s="61">
        <f t="shared" si="51"/>
        <v>2152</v>
      </c>
      <c r="E457" s="61"/>
      <c r="F457" s="61">
        <f t="shared" ref="F457:H463" si="52">F228</f>
        <v>0</v>
      </c>
      <c r="G457" s="61">
        <f t="shared" si="52"/>
        <v>13048</v>
      </c>
      <c r="H457" s="61">
        <f t="shared" si="52"/>
        <v>13048</v>
      </c>
      <c r="I457" s="61"/>
      <c r="J457" s="61">
        <f t="shared" ref="J457:L463" si="53">J228</f>
        <v>0</v>
      </c>
      <c r="K457" s="61">
        <f t="shared" si="53"/>
        <v>15206</v>
      </c>
      <c r="L457" s="61">
        <f t="shared" si="53"/>
        <v>15206</v>
      </c>
    </row>
    <row r="458" spans="1:14" ht="11.25" customHeight="1" x14ac:dyDescent="0.2">
      <c r="A458" s="90">
        <v>2017</v>
      </c>
      <c r="B458" s="61">
        <f t="shared" si="51"/>
        <v>1</v>
      </c>
      <c r="C458" s="61">
        <f t="shared" si="51"/>
        <v>795</v>
      </c>
      <c r="D458" s="61">
        <f t="shared" si="51"/>
        <v>796</v>
      </c>
      <c r="E458" s="61"/>
      <c r="F458" s="61">
        <f t="shared" si="52"/>
        <v>11</v>
      </c>
      <c r="G458" s="61">
        <f t="shared" si="52"/>
        <v>6099</v>
      </c>
      <c r="H458" s="61">
        <f t="shared" si="52"/>
        <v>6110</v>
      </c>
      <c r="I458" s="61"/>
      <c r="J458" s="61">
        <f t="shared" si="53"/>
        <v>12</v>
      </c>
      <c r="K458" s="61">
        <f t="shared" si="53"/>
        <v>6894</v>
      </c>
      <c r="L458" s="61">
        <f t="shared" si="53"/>
        <v>6906</v>
      </c>
    </row>
    <row r="459" spans="1:14" ht="11.25" customHeight="1" x14ac:dyDescent="0.2">
      <c r="A459" s="90" t="s">
        <v>781</v>
      </c>
      <c r="B459" s="61">
        <f t="shared" si="51"/>
        <v>0</v>
      </c>
      <c r="C459" s="61">
        <f t="shared" si="51"/>
        <v>2906</v>
      </c>
      <c r="D459" s="61">
        <f t="shared" si="51"/>
        <v>2906</v>
      </c>
      <c r="E459" s="61"/>
      <c r="F459" s="61">
        <f t="shared" si="52"/>
        <v>0</v>
      </c>
      <c r="G459" s="61">
        <f t="shared" si="52"/>
        <v>23937</v>
      </c>
      <c r="H459" s="61">
        <f t="shared" si="52"/>
        <v>23937</v>
      </c>
      <c r="I459" s="61"/>
      <c r="J459" s="61">
        <f t="shared" si="53"/>
        <v>0</v>
      </c>
      <c r="K459" s="61">
        <f t="shared" si="53"/>
        <v>28970</v>
      </c>
      <c r="L459" s="61">
        <f t="shared" si="53"/>
        <v>28970</v>
      </c>
      <c r="N459" s="374"/>
    </row>
    <row r="460" spans="1:14" ht="11.25" customHeight="1" x14ac:dyDescent="0.2">
      <c r="A460" s="90" t="s">
        <v>835</v>
      </c>
      <c r="B460" s="61">
        <f t="shared" si="51"/>
        <v>0</v>
      </c>
      <c r="C460" s="61">
        <f t="shared" si="51"/>
        <v>514</v>
      </c>
      <c r="D460" s="61">
        <f t="shared" si="51"/>
        <v>514</v>
      </c>
      <c r="E460" s="61"/>
      <c r="F460" s="61">
        <f t="shared" si="52"/>
        <v>0</v>
      </c>
      <c r="G460" s="61">
        <f t="shared" si="52"/>
        <v>12887</v>
      </c>
      <c r="H460" s="61">
        <f t="shared" si="52"/>
        <v>12887</v>
      </c>
      <c r="I460" s="61"/>
      <c r="J460" s="61">
        <f t="shared" si="53"/>
        <v>0</v>
      </c>
      <c r="K460" s="61">
        <f t="shared" si="53"/>
        <v>14333</v>
      </c>
      <c r="L460" s="61">
        <f t="shared" si="53"/>
        <v>14333</v>
      </c>
      <c r="N460" s="374"/>
    </row>
    <row r="461" spans="1:14" ht="11.25" customHeight="1" x14ac:dyDescent="0.2">
      <c r="A461" s="90" t="s">
        <v>1121</v>
      </c>
      <c r="B461" s="61">
        <f t="shared" si="51"/>
        <v>0</v>
      </c>
      <c r="C461" s="61">
        <f t="shared" si="51"/>
        <v>1204</v>
      </c>
      <c r="D461" s="61">
        <f t="shared" si="51"/>
        <v>1204</v>
      </c>
      <c r="E461" s="61"/>
      <c r="F461" s="61">
        <f t="shared" si="52"/>
        <v>0</v>
      </c>
      <c r="G461" s="61">
        <f t="shared" si="52"/>
        <v>21555</v>
      </c>
      <c r="H461" s="61">
        <f t="shared" si="52"/>
        <v>21555</v>
      </c>
      <c r="I461" s="61"/>
      <c r="J461" s="61">
        <f t="shared" si="53"/>
        <v>0</v>
      </c>
      <c r="K461" s="61">
        <f t="shared" si="53"/>
        <v>23232</v>
      </c>
      <c r="L461" s="61">
        <f t="shared" si="53"/>
        <v>23232</v>
      </c>
      <c r="N461" s="374"/>
    </row>
    <row r="462" spans="1:14" ht="11.25" customHeight="1" x14ac:dyDescent="0.2">
      <c r="A462" s="90" t="s">
        <v>1112</v>
      </c>
      <c r="B462" s="61">
        <f t="shared" si="51"/>
        <v>0</v>
      </c>
      <c r="C462" s="61">
        <f t="shared" si="51"/>
        <v>2651</v>
      </c>
      <c r="D462" s="61">
        <f t="shared" si="51"/>
        <v>2651</v>
      </c>
      <c r="E462" s="61"/>
      <c r="F462" s="61">
        <f t="shared" si="52"/>
        <v>0</v>
      </c>
      <c r="G462" s="61">
        <f t="shared" si="52"/>
        <v>38176</v>
      </c>
      <c r="H462" s="61">
        <f t="shared" si="52"/>
        <v>38176</v>
      </c>
      <c r="I462" s="61"/>
      <c r="J462" s="61">
        <f t="shared" si="53"/>
        <v>0</v>
      </c>
      <c r="K462" s="61">
        <f t="shared" si="53"/>
        <v>40855</v>
      </c>
      <c r="L462" s="61">
        <f t="shared" si="53"/>
        <v>40855</v>
      </c>
      <c r="N462" s="822">
        <f>GEOMEAN(G461:G463)</f>
        <v>35381.988008507164</v>
      </c>
    </row>
    <row r="463" spans="1:14" ht="11.25" customHeight="1" x14ac:dyDescent="0.2">
      <c r="A463" s="90" t="s">
        <v>1146</v>
      </c>
      <c r="B463" s="61">
        <f t="shared" si="51"/>
        <v>0</v>
      </c>
      <c r="C463" s="61">
        <f t="shared" si="51"/>
        <v>2358</v>
      </c>
      <c r="D463" s="61">
        <f t="shared" si="51"/>
        <v>2358</v>
      </c>
      <c r="E463" s="61"/>
      <c r="F463" s="61">
        <f t="shared" si="52"/>
        <v>0</v>
      </c>
      <c r="G463" s="61">
        <f t="shared" si="52"/>
        <v>53828</v>
      </c>
      <c r="H463" s="61">
        <f t="shared" si="52"/>
        <v>53828</v>
      </c>
      <c r="I463" s="61"/>
      <c r="J463" s="61">
        <f t="shared" si="53"/>
        <v>0</v>
      </c>
      <c r="K463" s="61">
        <f t="shared" si="53"/>
        <v>56612</v>
      </c>
      <c r="L463" s="61">
        <f t="shared" si="53"/>
        <v>56612</v>
      </c>
    </row>
    <row r="464" spans="1:14" ht="11.25" customHeight="1" x14ac:dyDescent="0.2">
      <c r="A464" s="90" t="s">
        <v>1228</v>
      </c>
      <c r="B464" s="61">
        <f t="shared" ref="B464:D465" si="54">B235</f>
        <v>0</v>
      </c>
      <c r="C464" s="61">
        <f t="shared" si="54"/>
        <v>4933</v>
      </c>
      <c r="D464" s="61">
        <f t="shared" si="54"/>
        <v>4933</v>
      </c>
      <c r="E464" s="61"/>
      <c r="F464" s="61">
        <f t="shared" ref="F464:H465" si="55">F235</f>
        <v>0</v>
      </c>
      <c r="G464" s="61">
        <f t="shared" si="55"/>
        <v>37962</v>
      </c>
      <c r="H464" s="61">
        <f t="shared" si="55"/>
        <v>37962</v>
      </c>
      <c r="I464" s="61"/>
      <c r="J464" s="61">
        <f t="shared" ref="J464:L465" si="56">J235</f>
        <v>0</v>
      </c>
      <c r="K464" s="61">
        <f t="shared" si="56"/>
        <v>44042</v>
      </c>
      <c r="L464" s="61">
        <f t="shared" si="56"/>
        <v>44042</v>
      </c>
    </row>
    <row r="465" spans="1:14" ht="11.25" customHeight="1" x14ac:dyDescent="0.2">
      <c r="A465" s="90" t="s">
        <v>1198</v>
      </c>
      <c r="B465" s="61" t="str">
        <f t="shared" si="54"/>
        <v>NA</v>
      </c>
      <c r="C465" s="61" t="str">
        <f t="shared" si="54"/>
        <v>NA</v>
      </c>
      <c r="D465" s="61" t="str">
        <f t="shared" si="54"/>
        <v>NA</v>
      </c>
      <c r="E465" s="46"/>
      <c r="F465" s="61" t="str">
        <f t="shared" si="55"/>
        <v>NA</v>
      </c>
      <c r="G465" s="61" t="str">
        <f t="shared" si="55"/>
        <v>NA</v>
      </c>
      <c r="H465" s="61" t="str">
        <f t="shared" si="55"/>
        <v>NA</v>
      </c>
      <c r="I465" s="46"/>
      <c r="J465" s="61" t="str">
        <f t="shared" si="56"/>
        <v>NA</v>
      </c>
      <c r="K465" s="61" t="str">
        <f t="shared" si="56"/>
        <v>NA</v>
      </c>
      <c r="L465" s="61" t="str">
        <f t="shared" si="56"/>
        <v>NA</v>
      </c>
    </row>
    <row r="466" spans="1:14" ht="11.25" customHeight="1" x14ac:dyDescent="0.2">
      <c r="A466" s="1131" t="str">
        <f>A237</f>
        <v xml:space="preserve"> GOAL</v>
      </c>
      <c r="B466" s="1131"/>
      <c r="C466" s="226"/>
      <c r="D466" s="226"/>
      <c r="E466" s="226"/>
      <c r="F466" s="226"/>
      <c r="G466" s="231" t="str">
        <f>G237</f>
        <v>6,100-10,000</v>
      </c>
      <c r="H466" s="226"/>
      <c r="I466" s="226"/>
      <c r="J466" s="226"/>
      <c r="K466" s="226"/>
      <c r="L466" s="226"/>
    </row>
    <row r="467" spans="1:14" ht="11.25" customHeight="1" x14ac:dyDescent="0.2">
      <c r="A467" s="1077" t="str">
        <f>A239</f>
        <v>Snohomish</v>
      </c>
      <c r="B467" s="1077"/>
      <c r="C467" s="1077"/>
      <c r="D467" s="1077"/>
      <c r="E467" s="1077"/>
      <c r="F467" s="1077"/>
      <c r="G467" s="1077"/>
      <c r="H467" s="1077"/>
      <c r="I467" s="1077"/>
      <c r="J467" s="1077"/>
      <c r="K467" s="1077"/>
      <c r="L467" s="1077"/>
    </row>
    <row r="468" spans="1:14" ht="11.25" customHeight="1" x14ac:dyDescent="0.2">
      <c r="A468" s="63" t="s">
        <v>178</v>
      </c>
      <c r="B468" s="61">
        <f>AVERAGE(B240:B244)</f>
        <v>18049.8</v>
      </c>
      <c r="C468" s="61">
        <f t="shared" ref="C468:L468" si="57">AVERAGE(C240:C244)</f>
        <v>36537.599999999999</v>
      </c>
      <c r="D468" s="61">
        <f t="shared" si="57"/>
        <v>54587.4</v>
      </c>
      <c r="E468" s="61"/>
      <c r="F468" s="61">
        <f t="shared" si="57"/>
        <v>11860</v>
      </c>
      <c r="G468" s="61">
        <f t="shared" si="57"/>
        <v>74800</v>
      </c>
      <c r="H468" s="61">
        <f t="shared" si="57"/>
        <v>86660</v>
      </c>
      <c r="I468" s="61"/>
      <c r="J468" s="61">
        <f t="shared" si="57"/>
        <v>29909.8</v>
      </c>
      <c r="K468" s="61">
        <f t="shared" si="57"/>
        <v>111337.60000000001</v>
      </c>
      <c r="L468" s="61">
        <f t="shared" si="57"/>
        <v>141247.4</v>
      </c>
    </row>
    <row r="469" spans="1:14" ht="11.25" customHeight="1" x14ac:dyDescent="0.2">
      <c r="A469" s="63" t="s">
        <v>179</v>
      </c>
      <c r="B469" s="61">
        <f>AVERAGE(B245:B249)</f>
        <v>58543.199999999997</v>
      </c>
      <c r="C469" s="61">
        <f t="shared" ref="C469:L469" si="58">AVERAGE(C245:C249)</f>
        <v>67956</v>
      </c>
      <c r="D469" s="61">
        <f t="shared" si="58"/>
        <v>126499.2</v>
      </c>
      <c r="E469" s="61"/>
      <c r="F469" s="61">
        <f t="shared" si="58"/>
        <v>26134.2</v>
      </c>
      <c r="G469" s="61">
        <f t="shared" si="58"/>
        <v>94800</v>
      </c>
      <c r="H469" s="61">
        <f t="shared" si="58"/>
        <v>120934.2</v>
      </c>
      <c r="I469" s="61"/>
      <c r="J469" s="61">
        <f t="shared" si="58"/>
        <v>84677.4</v>
      </c>
      <c r="K469" s="61">
        <f t="shared" si="58"/>
        <v>162756</v>
      </c>
      <c r="L469" s="61">
        <f t="shared" si="58"/>
        <v>247433.4</v>
      </c>
    </row>
    <row r="470" spans="1:14" ht="11.25" customHeight="1" x14ac:dyDescent="0.2">
      <c r="A470" s="63" t="s">
        <v>237</v>
      </c>
      <c r="B470" s="61">
        <f>AVERAGE(B250:B254)</f>
        <v>40677.4</v>
      </c>
      <c r="C470" s="61">
        <f t="shared" ref="C470:L470" si="59">AVERAGE(C250:C254)</f>
        <v>18362.599999999999</v>
      </c>
      <c r="D470" s="61">
        <f t="shared" si="59"/>
        <v>59040</v>
      </c>
      <c r="E470" s="61"/>
      <c r="F470" s="61">
        <f t="shared" si="59"/>
        <v>23462</v>
      </c>
      <c r="G470" s="61">
        <f t="shared" si="59"/>
        <v>84000</v>
      </c>
      <c r="H470" s="61">
        <f t="shared" si="59"/>
        <v>107462</v>
      </c>
      <c r="I470" s="61"/>
      <c r="J470" s="61">
        <f t="shared" si="59"/>
        <v>64139.4</v>
      </c>
      <c r="K470" s="61">
        <f t="shared" si="59"/>
        <v>102362.6</v>
      </c>
      <c r="L470" s="61">
        <f t="shared" si="59"/>
        <v>166502</v>
      </c>
    </row>
    <row r="471" spans="1:14" ht="11.25" customHeight="1" x14ac:dyDescent="0.2">
      <c r="A471" s="63" t="s">
        <v>375</v>
      </c>
      <c r="B471" s="61">
        <f>AVERAGE(B255:B259)</f>
        <v>31614.2</v>
      </c>
      <c r="C471" s="61">
        <f t="shared" ref="C471:L471" si="60">AVERAGE(C255:C259)</f>
        <v>4869</v>
      </c>
      <c r="D471" s="61">
        <f t="shared" si="60"/>
        <v>36483.199999999997</v>
      </c>
      <c r="E471" s="61"/>
      <c r="F471" s="61">
        <f t="shared" si="60"/>
        <v>21260.2</v>
      </c>
      <c r="G471" s="61">
        <f t="shared" si="60"/>
        <v>82711</v>
      </c>
      <c r="H471" s="61">
        <f t="shared" si="60"/>
        <v>103971.2</v>
      </c>
      <c r="I471" s="61"/>
      <c r="J471" s="61">
        <f t="shared" si="60"/>
        <v>55016.4</v>
      </c>
      <c r="K471" s="61">
        <f t="shared" si="60"/>
        <v>95218</v>
      </c>
      <c r="L471" s="61">
        <f t="shared" si="60"/>
        <v>150234.4</v>
      </c>
    </row>
    <row r="472" spans="1:14" ht="11.25" customHeight="1" x14ac:dyDescent="0.2">
      <c r="A472" s="90" t="s">
        <v>424</v>
      </c>
      <c r="B472" s="61">
        <f>AVERAGE(B260:B264)</f>
        <v>34568.199999999997</v>
      </c>
      <c r="C472" s="61">
        <f t="shared" ref="C472:L472" si="61">AVERAGE(C260:C264)</f>
        <v>16999.400000000001</v>
      </c>
      <c r="D472" s="61">
        <f t="shared" si="61"/>
        <v>51567.6</v>
      </c>
      <c r="E472" s="61"/>
      <c r="F472" s="61">
        <f t="shared" si="61"/>
        <v>18279</v>
      </c>
      <c r="G472" s="61">
        <f t="shared" si="61"/>
        <v>193475.6</v>
      </c>
      <c r="H472" s="61">
        <f t="shared" si="61"/>
        <v>211754.6</v>
      </c>
      <c r="I472" s="61"/>
      <c r="J472" s="61">
        <f t="shared" si="61"/>
        <v>55067.8</v>
      </c>
      <c r="K472" s="61">
        <f t="shared" si="61"/>
        <v>221664.2</v>
      </c>
      <c r="L472" s="61">
        <f t="shared" si="61"/>
        <v>276732</v>
      </c>
    </row>
    <row r="473" spans="1:14" ht="11.25" customHeight="1" x14ac:dyDescent="0.2">
      <c r="A473" s="90" t="s">
        <v>719</v>
      </c>
      <c r="B473" s="61">
        <f>AVERAGE(B265:B269)</f>
        <v>14037</v>
      </c>
      <c r="C473" s="61">
        <f t="shared" ref="C473:L473" si="62">AVERAGE(C265:C269)</f>
        <v>10460.6</v>
      </c>
      <c r="D473" s="61">
        <f t="shared" si="62"/>
        <v>24497.599999999999</v>
      </c>
      <c r="E473" s="61"/>
      <c r="F473" s="61">
        <f t="shared" si="62"/>
        <v>6473</v>
      </c>
      <c r="G473" s="61">
        <f t="shared" si="62"/>
        <v>75521</v>
      </c>
      <c r="H473" s="61">
        <f t="shared" si="62"/>
        <v>81994</v>
      </c>
      <c r="I473" s="61"/>
      <c r="J473" s="61">
        <f t="shared" si="62"/>
        <v>21030.400000000001</v>
      </c>
      <c r="K473" s="61">
        <f t="shared" si="62"/>
        <v>90669.8</v>
      </c>
      <c r="L473" s="61">
        <f t="shared" si="62"/>
        <v>111700.2</v>
      </c>
    </row>
    <row r="474" spans="1:14" ht="11.25" customHeight="1" x14ac:dyDescent="0.2">
      <c r="A474" s="90" t="s">
        <v>1209</v>
      </c>
      <c r="B474" s="61">
        <f>AVERAGE(B270:B274)</f>
        <v>24033.599999999999</v>
      </c>
      <c r="C474" s="61">
        <f>AVERAGE(C270:C274)</f>
        <v>8456.4</v>
      </c>
      <c r="D474" s="61">
        <f>AVERAGE(D270:D274)</f>
        <v>32490</v>
      </c>
      <c r="E474" s="61"/>
      <c r="F474" s="61">
        <f>AVERAGE(F270:F274)</f>
        <v>9918.4</v>
      </c>
      <c r="G474" s="61">
        <f>AVERAGE(G270:G274)</f>
        <v>85385.8</v>
      </c>
      <c r="H474" s="61">
        <f>AVERAGE(H270:H274)</f>
        <v>95304.2</v>
      </c>
      <c r="I474" s="61"/>
      <c r="J474" s="61">
        <f>AVERAGE(J270:J274)</f>
        <v>35241.599999999999</v>
      </c>
      <c r="K474" s="61">
        <f>AVERAGE(K270:K274)</f>
        <v>105791</v>
      </c>
      <c r="L474" s="61">
        <f>AVERAGE(L270:L274)</f>
        <v>141032.6</v>
      </c>
    </row>
    <row r="475" spans="1:14" ht="11.25" customHeight="1" x14ac:dyDescent="0.2">
      <c r="A475" s="90">
        <v>2016</v>
      </c>
      <c r="B475" s="61">
        <f t="shared" ref="B475:D481" si="63">B275</f>
        <v>66452</v>
      </c>
      <c r="C475" s="61">
        <f t="shared" si="63"/>
        <v>7478</v>
      </c>
      <c r="D475" s="61">
        <f t="shared" si="63"/>
        <v>73930</v>
      </c>
      <c r="E475" s="61"/>
      <c r="F475" s="61">
        <f t="shared" ref="F475:H481" si="64">F275</f>
        <v>9201</v>
      </c>
      <c r="G475" s="61">
        <f t="shared" si="64"/>
        <v>44141</v>
      </c>
      <c r="H475" s="61">
        <f t="shared" si="64"/>
        <v>53342</v>
      </c>
      <c r="I475" s="61"/>
      <c r="J475" s="61">
        <f t="shared" ref="J475:L481" si="65">J275</f>
        <v>75658</v>
      </c>
      <c r="K475" s="61">
        <f t="shared" si="65"/>
        <v>52834</v>
      </c>
      <c r="L475" s="61">
        <f t="shared" si="65"/>
        <v>128492</v>
      </c>
    </row>
    <row r="476" spans="1:14" ht="11.25" customHeight="1" x14ac:dyDescent="0.2">
      <c r="A476" s="90">
        <v>2017</v>
      </c>
      <c r="B476" s="61">
        <f t="shared" si="63"/>
        <v>42154</v>
      </c>
      <c r="C476" s="61">
        <f t="shared" si="63"/>
        <v>2597</v>
      </c>
      <c r="D476" s="61">
        <f t="shared" si="63"/>
        <v>44751</v>
      </c>
      <c r="E476" s="61"/>
      <c r="F476" s="61">
        <f t="shared" si="64"/>
        <v>6371</v>
      </c>
      <c r="G476" s="61">
        <f t="shared" si="64"/>
        <v>18195</v>
      </c>
      <c r="H476" s="61">
        <f t="shared" si="64"/>
        <v>24566</v>
      </c>
      <c r="I476" s="61"/>
      <c r="J476" s="61">
        <f t="shared" si="65"/>
        <v>49163</v>
      </c>
      <c r="K476" s="61">
        <f t="shared" si="65"/>
        <v>22922</v>
      </c>
      <c r="L476" s="61">
        <f t="shared" si="65"/>
        <v>72085</v>
      </c>
    </row>
    <row r="477" spans="1:14" ht="11.25" customHeight="1" x14ac:dyDescent="0.2">
      <c r="A477" s="90" t="s">
        <v>781</v>
      </c>
      <c r="B477" s="61">
        <f t="shared" si="63"/>
        <v>16225</v>
      </c>
      <c r="C477" s="61">
        <f t="shared" si="63"/>
        <v>6859</v>
      </c>
      <c r="D477" s="61">
        <f t="shared" si="63"/>
        <v>23084</v>
      </c>
      <c r="E477" s="61"/>
      <c r="F477" s="61">
        <f t="shared" si="64"/>
        <v>5528</v>
      </c>
      <c r="G477" s="61">
        <f t="shared" si="64"/>
        <v>58135</v>
      </c>
      <c r="H477" s="61">
        <f t="shared" si="64"/>
        <v>63663</v>
      </c>
      <c r="I477" s="61"/>
      <c r="J477" s="61">
        <f t="shared" si="65"/>
        <v>23388</v>
      </c>
      <c r="K477" s="61">
        <f t="shared" si="65"/>
        <v>71121</v>
      </c>
      <c r="L477" s="61">
        <f t="shared" si="65"/>
        <v>94509</v>
      </c>
    </row>
    <row r="478" spans="1:14" ht="11.25" customHeight="1" x14ac:dyDescent="0.2">
      <c r="A478" s="90" t="s">
        <v>835</v>
      </c>
      <c r="B478" s="61">
        <f t="shared" si="63"/>
        <v>3452</v>
      </c>
      <c r="C478" s="61">
        <f t="shared" si="63"/>
        <v>1252</v>
      </c>
      <c r="D478" s="61">
        <f t="shared" si="63"/>
        <v>4704</v>
      </c>
      <c r="E478" s="61"/>
      <c r="F478" s="61">
        <f t="shared" si="64"/>
        <v>5524</v>
      </c>
      <c r="G478" s="61">
        <f t="shared" si="64"/>
        <v>40314</v>
      </c>
      <c r="H478" s="61">
        <f t="shared" si="64"/>
        <v>45838</v>
      </c>
      <c r="I478" s="61"/>
      <c r="J478" s="61">
        <f t="shared" si="65"/>
        <v>9558</v>
      </c>
      <c r="K478" s="61">
        <f t="shared" si="65"/>
        <v>43036</v>
      </c>
      <c r="L478" s="61">
        <f t="shared" si="65"/>
        <v>52594</v>
      </c>
    </row>
    <row r="479" spans="1:14" ht="11.25" customHeight="1" x14ac:dyDescent="0.2">
      <c r="A479" s="90" t="s">
        <v>1121</v>
      </c>
      <c r="B479" s="61">
        <f t="shared" si="63"/>
        <v>14060</v>
      </c>
      <c r="C479" s="61">
        <f t="shared" si="63"/>
        <v>1946</v>
      </c>
      <c r="D479" s="61">
        <f t="shared" si="63"/>
        <v>16006</v>
      </c>
      <c r="E479" s="61"/>
      <c r="F479" s="61">
        <f t="shared" si="64"/>
        <v>9929</v>
      </c>
      <c r="G479" s="61">
        <f t="shared" si="64"/>
        <v>42675</v>
      </c>
      <c r="H479" s="61">
        <f t="shared" si="64"/>
        <v>52604</v>
      </c>
      <c r="I479" s="61"/>
      <c r="J479" s="61">
        <f t="shared" si="65"/>
        <v>24461</v>
      </c>
      <c r="K479" s="61">
        <f t="shared" si="65"/>
        <v>44621</v>
      </c>
      <c r="L479" s="61">
        <f t="shared" si="65"/>
        <v>69082</v>
      </c>
    </row>
    <row r="480" spans="1:14" ht="11.25" customHeight="1" x14ac:dyDescent="0.2">
      <c r="A480" s="90" t="s">
        <v>1112</v>
      </c>
      <c r="B480" s="61">
        <f t="shared" si="63"/>
        <v>75039</v>
      </c>
      <c r="C480" s="61">
        <f t="shared" si="63"/>
        <v>6325</v>
      </c>
      <c r="D480" s="61">
        <f t="shared" si="63"/>
        <v>81364</v>
      </c>
      <c r="E480" s="61"/>
      <c r="F480" s="61">
        <f t="shared" si="64"/>
        <v>10691</v>
      </c>
      <c r="G480" s="61">
        <f t="shared" si="64"/>
        <v>97523</v>
      </c>
      <c r="H480" s="61">
        <f t="shared" si="64"/>
        <v>108214</v>
      </c>
      <c r="I480" s="61"/>
      <c r="J480" s="61">
        <f t="shared" si="65"/>
        <v>91685</v>
      </c>
      <c r="K480" s="61">
        <f t="shared" si="65"/>
        <v>103848</v>
      </c>
      <c r="L480" s="61">
        <f t="shared" si="65"/>
        <v>195533</v>
      </c>
      <c r="N480" s="822">
        <f>GEOMEAN(G479:G481)</f>
        <v>70915.355956751155</v>
      </c>
    </row>
    <row r="481" spans="1:12" ht="11.25" customHeight="1" x14ac:dyDescent="0.2">
      <c r="A481" s="90" t="s">
        <v>1146</v>
      </c>
      <c r="B481" s="61">
        <f t="shared" si="63"/>
        <v>809</v>
      </c>
      <c r="C481" s="61">
        <f t="shared" si="63"/>
        <v>2590</v>
      </c>
      <c r="D481" s="61">
        <f t="shared" si="63"/>
        <v>3399</v>
      </c>
      <c r="E481" s="61"/>
      <c r="F481" s="61">
        <f t="shared" si="64"/>
        <v>14150</v>
      </c>
      <c r="G481" s="61">
        <f t="shared" si="64"/>
        <v>85692</v>
      </c>
      <c r="H481" s="61">
        <f t="shared" si="64"/>
        <v>99842</v>
      </c>
      <c r="I481" s="61"/>
      <c r="J481" s="61">
        <f t="shared" si="65"/>
        <v>17389</v>
      </c>
      <c r="K481" s="61">
        <f t="shared" si="65"/>
        <v>88282</v>
      </c>
      <c r="L481" s="61">
        <f t="shared" si="65"/>
        <v>105671</v>
      </c>
    </row>
    <row r="482" spans="1:12" ht="11.25" customHeight="1" x14ac:dyDescent="0.2">
      <c r="A482" s="90" t="s">
        <v>1228</v>
      </c>
      <c r="B482" s="61">
        <f t="shared" ref="B482:D483" si="66">B282</f>
        <v>40182</v>
      </c>
      <c r="C482" s="61">
        <f t="shared" si="66"/>
        <v>7947</v>
      </c>
      <c r="D482" s="61">
        <f t="shared" si="66"/>
        <v>48129</v>
      </c>
      <c r="E482" s="61"/>
      <c r="F482" s="61">
        <f t="shared" ref="F482:H483" si="67">F282</f>
        <v>13972</v>
      </c>
      <c r="G482" s="61">
        <f t="shared" si="67"/>
        <v>63042</v>
      </c>
      <c r="H482" s="61">
        <f t="shared" si="67"/>
        <v>77014</v>
      </c>
      <c r="I482" s="61"/>
      <c r="J482" s="61">
        <f t="shared" ref="J482:L483" si="68">J282</f>
        <v>56089</v>
      </c>
      <c r="K482" s="61">
        <f t="shared" si="68"/>
        <v>75773</v>
      </c>
      <c r="L482" s="61">
        <f t="shared" si="68"/>
        <v>131862</v>
      </c>
    </row>
    <row r="483" spans="1:12" ht="11.25" customHeight="1" x14ac:dyDescent="0.2">
      <c r="A483" s="90" t="s">
        <v>1198</v>
      </c>
      <c r="B483" s="61" t="str">
        <f t="shared" si="66"/>
        <v>NA</v>
      </c>
      <c r="C483" s="61" t="str">
        <f t="shared" si="66"/>
        <v>NA</v>
      </c>
      <c r="D483" s="61" t="str">
        <f t="shared" si="66"/>
        <v>NA</v>
      </c>
      <c r="E483" s="46"/>
      <c r="F483" s="61" t="str">
        <f t="shared" si="67"/>
        <v>NA</v>
      </c>
      <c r="G483" s="61" t="str">
        <f t="shared" si="67"/>
        <v>NA</v>
      </c>
      <c r="H483" s="61" t="str">
        <f t="shared" si="67"/>
        <v>NA</v>
      </c>
      <c r="I483" s="46"/>
      <c r="J483" s="61" t="str">
        <f t="shared" si="68"/>
        <v>NA</v>
      </c>
      <c r="K483" s="61" t="str">
        <f t="shared" si="68"/>
        <v>NA</v>
      </c>
      <c r="L483" s="61" t="str">
        <f t="shared" si="68"/>
        <v>NA</v>
      </c>
    </row>
    <row r="484" spans="1:12" ht="11.25" customHeight="1" x14ac:dyDescent="0.2">
      <c r="A484" s="1131" t="str">
        <f>A284</f>
        <v xml:space="preserve"> GOAL</v>
      </c>
      <c r="B484" s="1131"/>
      <c r="C484" s="226"/>
      <c r="D484" s="226"/>
      <c r="E484" s="226"/>
      <c r="F484" s="226"/>
      <c r="G484" s="231" t="s">
        <v>1152</v>
      </c>
      <c r="H484" s="226"/>
      <c r="I484" s="226"/>
      <c r="J484" s="226"/>
      <c r="K484" s="226"/>
      <c r="L484" s="226"/>
    </row>
    <row r="485" spans="1:12" ht="11.25" customHeight="1" x14ac:dyDescent="0.2">
      <c r="A485" s="53"/>
      <c r="B485" s="53"/>
      <c r="C485" s="424"/>
      <c r="D485" s="424"/>
      <c r="E485" s="424"/>
      <c r="F485" s="424"/>
      <c r="G485" s="76"/>
      <c r="H485" s="424"/>
      <c r="I485" s="424"/>
      <c r="J485" s="424"/>
      <c r="K485" s="424"/>
      <c r="L485" s="424"/>
    </row>
    <row r="486" spans="1:12" ht="11.25" customHeight="1" x14ac:dyDescent="0.2">
      <c r="A486" s="123"/>
      <c r="B486" s="58"/>
      <c r="C486" s="58"/>
      <c r="D486" s="58"/>
      <c r="E486" s="58"/>
      <c r="F486" s="58"/>
      <c r="G486" s="58"/>
      <c r="H486" s="58"/>
      <c r="I486" s="58"/>
      <c r="J486" s="58"/>
      <c r="K486" s="58"/>
      <c r="L486" s="58"/>
    </row>
    <row r="487" spans="1:12" ht="12.75" customHeight="1" x14ac:dyDescent="0.2">
      <c r="A487" s="1013" t="s">
        <v>1161</v>
      </c>
      <c r="B487" s="1013"/>
      <c r="C487" s="1013"/>
      <c r="D487" s="1013"/>
      <c r="E487" s="1013"/>
      <c r="F487" s="1013"/>
      <c r="G487" s="1013"/>
      <c r="H487" s="1013"/>
      <c r="I487" s="1013"/>
      <c r="J487" s="1013"/>
      <c r="K487" s="1013"/>
      <c r="L487" s="1013"/>
    </row>
    <row r="488" spans="1:12" ht="11.25" customHeight="1" x14ac:dyDescent="0.2">
      <c r="A488" s="1028" t="s">
        <v>171</v>
      </c>
      <c r="B488" s="1035" t="s">
        <v>92</v>
      </c>
      <c r="C488" s="1035"/>
      <c r="D488" s="1035"/>
      <c r="E488" s="396"/>
      <c r="F488" s="1035" t="s">
        <v>205</v>
      </c>
      <c r="G488" s="1035"/>
      <c r="H488" s="1035"/>
      <c r="I488" s="396"/>
      <c r="J488" s="1035" t="s">
        <v>90</v>
      </c>
      <c r="K488" s="1035"/>
      <c r="L488" s="1035"/>
    </row>
    <row r="489" spans="1:12" ht="11.25" customHeight="1" x14ac:dyDescent="0.2">
      <c r="A489" s="1029"/>
      <c r="B489" s="2" t="s">
        <v>149</v>
      </c>
      <c r="C489" s="2" t="s">
        <v>215</v>
      </c>
      <c r="D489" s="2" t="s">
        <v>209</v>
      </c>
      <c r="E489" s="2"/>
      <c r="F489" s="2" t="s">
        <v>149</v>
      </c>
      <c r="G489" s="2" t="s">
        <v>215</v>
      </c>
      <c r="H489" s="2" t="s">
        <v>209</v>
      </c>
      <c r="I489" s="2"/>
      <c r="J489" s="2" t="s">
        <v>149</v>
      </c>
      <c r="K489" s="2" t="s">
        <v>215</v>
      </c>
      <c r="L489" s="2" t="s">
        <v>209</v>
      </c>
    </row>
    <row r="490" spans="1:12" ht="11.25" customHeight="1" x14ac:dyDescent="0.2">
      <c r="A490" s="1077" t="str">
        <f>A286</f>
        <v>South Puget Sound</v>
      </c>
      <c r="B490" s="1077"/>
      <c r="C490" s="1077"/>
      <c r="D490" s="1077"/>
      <c r="E490" s="1077"/>
      <c r="F490" s="1077"/>
      <c r="G490" s="1077"/>
      <c r="H490" s="1077"/>
      <c r="I490" s="1077"/>
      <c r="J490" s="1077"/>
      <c r="K490" s="1077"/>
      <c r="L490" s="1077"/>
    </row>
    <row r="491" spans="1:12" ht="11.25" customHeight="1" x14ac:dyDescent="0.2">
      <c r="A491" s="63" t="s">
        <v>178</v>
      </c>
      <c r="B491" s="61">
        <f>AVERAGE(B287:B291)</f>
        <v>328516.2</v>
      </c>
      <c r="C491" s="61">
        <f>AVERAGE(C287:C291)</f>
        <v>141228.79999999999</v>
      </c>
      <c r="D491" s="61">
        <f>AVERAGE(D287:D291)</f>
        <v>469745</v>
      </c>
      <c r="E491" s="61"/>
      <c r="F491" s="61">
        <f>AVERAGE(F287:F291)</f>
        <v>76560</v>
      </c>
      <c r="G491" s="61">
        <f>AVERAGE(G287:G291)</f>
        <v>38509.599999999999</v>
      </c>
      <c r="H491" s="61">
        <f>AVERAGE(H287:H291)</f>
        <v>115069.6</v>
      </c>
      <c r="I491" s="61"/>
      <c r="J491" s="61">
        <f>AVERAGE(J287:J291)</f>
        <v>405076.2</v>
      </c>
      <c r="K491" s="61">
        <f>AVERAGE(K287:K291)</f>
        <v>179738.4</v>
      </c>
      <c r="L491" s="61">
        <f>AVERAGE(L287:L291)</f>
        <v>584814.6</v>
      </c>
    </row>
    <row r="492" spans="1:12" ht="11.25" customHeight="1" x14ac:dyDescent="0.2">
      <c r="A492" s="63" t="s">
        <v>179</v>
      </c>
      <c r="B492" s="61">
        <f>AVERAGE(B292:B296)</f>
        <v>509524.6</v>
      </c>
      <c r="C492" s="61">
        <f>AVERAGE(C292:C296)</f>
        <v>211476.2</v>
      </c>
      <c r="D492" s="61">
        <f>AVERAGE(D292:D296)</f>
        <v>721000.8</v>
      </c>
      <c r="E492" s="61"/>
      <c r="F492" s="61">
        <f>AVERAGE(F292:F296)</f>
        <v>69198</v>
      </c>
      <c r="G492" s="61">
        <f>AVERAGE(G292:G296)</f>
        <v>28882</v>
      </c>
      <c r="H492" s="61">
        <f>AVERAGE(H292:H296)</f>
        <v>98080</v>
      </c>
      <c r="I492" s="61"/>
      <c r="J492" s="61">
        <f>AVERAGE(J292:J296)</f>
        <v>578722.6</v>
      </c>
      <c r="K492" s="61">
        <f>AVERAGE(K292:K296)</f>
        <v>240358.2</v>
      </c>
      <c r="L492" s="61">
        <f>AVERAGE(L292:L296)</f>
        <v>819080.8</v>
      </c>
    </row>
    <row r="493" spans="1:12" ht="11.25" customHeight="1" x14ac:dyDescent="0.2">
      <c r="A493" s="63" t="s">
        <v>237</v>
      </c>
      <c r="B493" s="61">
        <f>AVERAGE(B297:B301)</f>
        <v>137960.79999999999</v>
      </c>
      <c r="C493" s="61">
        <f t="shared" ref="C493:L493" si="69">AVERAGE(C297:C301)</f>
        <v>56461.8</v>
      </c>
      <c r="D493" s="61">
        <f t="shared" si="69"/>
        <v>194422.6</v>
      </c>
      <c r="E493" s="61"/>
      <c r="F493" s="61">
        <f t="shared" si="69"/>
        <v>97002.2</v>
      </c>
      <c r="G493" s="61">
        <f t="shared" si="69"/>
        <v>23945</v>
      </c>
      <c r="H493" s="61">
        <f t="shared" si="69"/>
        <v>120947.2</v>
      </c>
      <c r="I493" s="61"/>
      <c r="J493" s="61">
        <f t="shared" si="69"/>
        <v>234963</v>
      </c>
      <c r="K493" s="61">
        <f t="shared" si="69"/>
        <v>80406.8</v>
      </c>
      <c r="L493" s="61">
        <f t="shared" si="69"/>
        <v>315369.8</v>
      </c>
    </row>
    <row r="494" spans="1:12" ht="11.25" customHeight="1" x14ac:dyDescent="0.2">
      <c r="A494" s="63" t="s">
        <v>375</v>
      </c>
      <c r="B494" s="61">
        <f>AVERAGE(B302:B306)</f>
        <v>57648</v>
      </c>
      <c r="C494" s="61">
        <f t="shared" ref="C494:L494" si="70">AVERAGE(C302:C306)</f>
        <v>29323.599999999999</v>
      </c>
      <c r="D494" s="61">
        <f t="shared" si="70"/>
        <v>86971.6</v>
      </c>
      <c r="E494" s="61"/>
      <c r="F494" s="61">
        <f t="shared" si="70"/>
        <v>73684.800000000003</v>
      </c>
      <c r="G494" s="61">
        <f t="shared" si="70"/>
        <v>28336.799999999999</v>
      </c>
      <c r="H494" s="61">
        <f t="shared" si="70"/>
        <v>102021.6</v>
      </c>
      <c r="I494" s="61"/>
      <c r="J494" s="61">
        <f t="shared" si="70"/>
        <v>140763.4</v>
      </c>
      <c r="K494" s="61">
        <f t="shared" si="70"/>
        <v>62892.800000000003</v>
      </c>
      <c r="L494" s="61">
        <f t="shared" si="70"/>
        <v>203656.2</v>
      </c>
    </row>
    <row r="495" spans="1:12" ht="11.25" customHeight="1" x14ac:dyDescent="0.2">
      <c r="A495" s="90" t="s">
        <v>424</v>
      </c>
      <c r="B495" s="61">
        <f>AVERAGE(B307:B311)</f>
        <v>119234.2</v>
      </c>
      <c r="C495" s="61">
        <f t="shared" ref="C495:L495" si="71">AVERAGE(C307:C311)</f>
        <v>40240.6</v>
      </c>
      <c r="D495" s="61">
        <f t="shared" si="71"/>
        <v>159474.79999999999</v>
      </c>
      <c r="E495" s="61"/>
      <c r="F495" s="61">
        <f t="shared" si="71"/>
        <v>114492.2</v>
      </c>
      <c r="G495" s="61">
        <f t="shared" si="71"/>
        <v>33690</v>
      </c>
      <c r="H495" s="61">
        <f t="shared" si="71"/>
        <v>148182.20000000001</v>
      </c>
      <c r="I495" s="61"/>
      <c r="J495" s="61">
        <f t="shared" si="71"/>
        <v>250218.6</v>
      </c>
      <c r="K495" s="61">
        <f t="shared" si="71"/>
        <v>81366.2</v>
      </c>
      <c r="L495" s="61">
        <f t="shared" si="71"/>
        <v>331584.8</v>
      </c>
    </row>
    <row r="496" spans="1:12" ht="11.25" customHeight="1" x14ac:dyDescent="0.2">
      <c r="A496" s="90" t="s">
        <v>719</v>
      </c>
      <c r="B496" s="61">
        <f>AVERAGE(B312:B316)</f>
        <v>74329.8</v>
      </c>
      <c r="C496" s="61">
        <f t="shared" ref="C496:L496" si="72">AVERAGE(C312:C316)</f>
        <v>20149.599999999999</v>
      </c>
      <c r="D496" s="61">
        <f t="shared" si="72"/>
        <v>94479.4</v>
      </c>
      <c r="E496" s="61"/>
      <c r="F496" s="61">
        <f t="shared" si="72"/>
        <v>47421.599999999999</v>
      </c>
      <c r="G496" s="61">
        <f t="shared" si="72"/>
        <v>20893.2</v>
      </c>
      <c r="H496" s="61">
        <f t="shared" si="72"/>
        <v>68314.8</v>
      </c>
      <c r="I496" s="61"/>
      <c r="J496" s="61">
        <f t="shared" si="72"/>
        <v>130775.8</v>
      </c>
      <c r="K496" s="61">
        <f t="shared" si="72"/>
        <v>47441.4</v>
      </c>
      <c r="L496" s="61">
        <f t="shared" si="72"/>
        <v>178217.2</v>
      </c>
    </row>
    <row r="497" spans="1:14" ht="11.25" customHeight="1" x14ac:dyDescent="0.2">
      <c r="A497" s="90" t="s">
        <v>1209</v>
      </c>
      <c r="B497" s="61">
        <f>AVERAGE(B317:B321)</f>
        <v>49580.2</v>
      </c>
      <c r="C497" s="61">
        <f>AVERAGE(C317:C321)</f>
        <v>15822.4</v>
      </c>
      <c r="D497" s="61">
        <f>AVERAGE(D317:D321)</f>
        <v>65402.6</v>
      </c>
      <c r="E497" s="61"/>
      <c r="F497" s="61">
        <f>AVERAGE(F317:F321)</f>
        <v>50674.8</v>
      </c>
      <c r="G497" s="61">
        <f>AVERAGE(G317:G321)</f>
        <v>32913</v>
      </c>
      <c r="H497" s="61">
        <f>AVERAGE(H317:H321)</f>
        <v>83587.8</v>
      </c>
      <c r="I497" s="61"/>
      <c r="J497" s="61">
        <f>AVERAGE(J317:J321)</f>
        <v>112904.8</v>
      </c>
      <c r="K497" s="61">
        <f>AVERAGE(K317:K321)</f>
        <v>62880.2</v>
      </c>
      <c r="L497" s="61">
        <f>AVERAGE(L317:L321)</f>
        <v>175785</v>
      </c>
    </row>
    <row r="498" spans="1:14" ht="11.25" customHeight="1" x14ac:dyDescent="0.2">
      <c r="A498" s="90">
        <v>2016</v>
      </c>
      <c r="B498" s="61">
        <f t="shared" ref="B498:D498" si="73">B322</f>
        <v>57799</v>
      </c>
      <c r="C498" s="61">
        <f t="shared" si="73"/>
        <v>19690</v>
      </c>
      <c r="D498" s="61">
        <f t="shared" si="73"/>
        <v>77489</v>
      </c>
      <c r="E498" s="61"/>
      <c r="F498" s="61">
        <f t="shared" ref="F498:H498" si="74">F322</f>
        <v>94259</v>
      </c>
      <c r="G498" s="61">
        <f t="shared" si="74"/>
        <v>37387</v>
      </c>
      <c r="H498" s="61">
        <f t="shared" si="74"/>
        <v>131646</v>
      </c>
      <c r="I498" s="61"/>
      <c r="J498" s="61">
        <f t="shared" ref="J498:L498" si="75">J322</f>
        <v>154355</v>
      </c>
      <c r="K498" s="61">
        <f t="shared" si="75"/>
        <v>57838</v>
      </c>
      <c r="L498" s="61">
        <f t="shared" si="75"/>
        <v>212193</v>
      </c>
    </row>
    <row r="499" spans="1:14" ht="11.25" customHeight="1" x14ac:dyDescent="0.2">
      <c r="A499" s="90">
        <v>2017</v>
      </c>
      <c r="B499" s="61">
        <f t="shared" ref="B499:D499" si="76">B323</f>
        <v>52466</v>
      </c>
      <c r="C499" s="61">
        <f t="shared" si="76"/>
        <v>21477</v>
      </c>
      <c r="D499" s="61">
        <f t="shared" si="76"/>
        <v>73943</v>
      </c>
      <c r="E499" s="61"/>
      <c r="F499" s="61">
        <f t="shared" ref="F499:H499" si="77">F323</f>
        <v>48710</v>
      </c>
      <c r="G499" s="61">
        <f t="shared" si="77"/>
        <v>26555</v>
      </c>
      <c r="H499" s="61">
        <f t="shared" si="77"/>
        <v>75265</v>
      </c>
      <c r="I499" s="61"/>
      <c r="J499" s="61">
        <f t="shared" ref="J499:L499" si="78">J323</f>
        <v>124170</v>
      </c>
      <c r="K499" s="61">
        <f t="shared" si="78"/>
        <v>53280</v>
      </c>
      <c r="L499" s="61">
        <f t="shared" si="78"/>
        <v>177450</v>
      </c>
    </row>
    <row r="500" spans="1:14" ht="11.25" customHeight="1" x14ac:dyDescent="0.2">
      <c r="A500" s="90" t="s">
        <v>781</v>
      </c>
      <c r="B500" s="61">
        <f t="shared" ref="B500:D500" si="79">B324</f>
        <v>78228</v>
      </c>
      <c r="C500" s="61">
        <f t="shared" si="79"/>
        <v>30628</v>
      </c>
      <c r="D500" s="61">
        <f t="shared" si="79"/>
        <v>108856</v>
      </c>
      <c r="E500" s="61"/>
      <c r="F500" s="61">
        <f t="shared" ref="F500:H500" si="80">F324</f>
        <v>72264</v>
      </c>
      <c r="G500" s="61">
        <f t="shared" si="80"/>
        <v>21421</v>
      </c>
      <c r="H500" s="61">
        <f t="shared" si="80"/>
        <v>93685</v>
      </c>
      <c r="I500" s="61"/>
      <c r="J500" s="61">
        <f t="shared" ref="J500:L500" si="81">J324</f>
        <v>165081</v>
      </c>
      <c r="K500" s="61">
        <f t="shared" si="81"/>
        <v>62689</v>
      </c>
      <c r="L500" s="61">
        <f t="shared" si="81"/>
        <v>227770</v>
      </c>
      <c r="N500" s="374"/>
    </row>
    <row r="501" spans="1:14" ht="11.25" customHeight="1" x14ac:dyDescent="0.2">
      <c r="A501" s="90" t="s">
        <v>835</v>
      </c>
      <c r="B501" s="61">
        <f t="shared" ref="B501:D504" si="82">B325</f>
        <v>31714</v>
      </c>
      <c r="C501" s="61">
        <f t="shared" si="82"/>
        <v>11088</v>
      </c>
      <c r="D501" s="61">
        <f t="shared" si="82"/>
        <v>42802</v>
      </c>
      <c r="E501" s="61"/>
      <c r="F501" s="61">
        <f t="shared" ref="F501:H504" si="83">F325</f>
        <v>66484</v>
      </c>
      <c r="G501" s="61">
        <f t="shared" si="83"/>
        <v>23064</v>
      </c>
      <c r="H501" s="61">
        <f t="shared" si="83"/>
        <v>89548</v>
      </c>
      <c r="I501" s="61"/>
      <c r="J501" s="61">
        <f t="shared" ref="J501:L504" si="84">J325</f>
        <v>111900</v>
      </c>
      <c r="K501" s="61">
        <f t="shared" si="84"/>
        <v>45127</v>
      </c>
      <c r="L501" s="61">
        <f t="shared" si="84"/>
        <v>157027</v>
      </c>
      <c r="N501" s="374"/>
    </row>
    <row r="502" spans="1:14" ht="11.25" customHeight="1" x14ac:dyDescent="0.2">
      <c r="A502" s="90" t="s">
        <v>1121</v>
      </c>
      <c r="B502" s="61">
        <f t="shared" si="82"/>
        <v>73573</v>
      </c>
      <c r="C502" s="61">
        <f t="shared" si="82"/>
        <v>24770</v>
      </c>
      <c r="D502" s="61">
        <f t="shared" si="82"/>
        <v>98343</v>
      </c>
      <c r="E502" s="61"/>
      <c r="F502" s="61">
        <f t="shared" si="83"/>
        <v>67685</v>
      </c>
      <c r="G502" s="61">
        <f t="shared" si="83"/>
        <v>18215</v>
      </c>
      <c r="H502" s="61">
        <f t="shared" si="83"/>
        <v>85900</v>
      </c>
      <c r="I502" s="61"/>
      <c r="J502" s="61">
        <f t="shared" si="84"/>
        <v>152380</v>
      </c>
      <c r="K502" s="61">
        <f t="shared" si="84"/>
        <v>53225</v>
      </c>
      <c r="L502" s="61">
        <f t="shared" si="84"/>
        <v>205605</v>
      </c>
      <c r="N502" s="374"/>
    </row>
    <row r="503" spans="1:14" ht="11.25" customHeight="1" x14ac:dyDescent="0.25">
      <c r="A503" s="90" t="s">
        <v>1112</v>
      </c>
      <c r="B503" s="61">
        <f t="shared" si="82"/>
        <v>80331</v>
      </c>
      <c r="C503" s="61">
        <f t="shared" si="82"/>
        <v>27161</v>
      </c>
      <c r="D503" s="61">
        <f t="shared" si="82"/>
        <v>107492</v>
      </c>
      <c r="E503" s="61"/>
      <c r="F503" s="61">
        <f t="shared" si="83"/>
        <v>77720</v>
      </c>
      <c r="G503" s="61">
        <f t="shared" si="83"/>
        <v>32070</v>
      </c>
      <c r="H503" s="61">
        <f t="shared" si="83"/>
        <v>109790</v>
      </c>
      <c r="I503" s="61"/>
      <c r="J503" s="61">
        <f t="shared" si="84"/>
        <v>186762</v>
      </c>
      <c r="K503" s="61">
        <f t="shared" si="84"/>
        <v>70000</v>
      </c>
      <c r="L503" s="61">
        <f t="shared" si="84"/>
        <v>256762</v>
      </c>
      <c r="N503"/>
    </row>
    <row r="504" spans="1:14" ht="11.25" customHeight="1" x14ac:dyDescent="0.2">
      <c r="A504" s="90" t="s">
        <v>1146</v>
      </c>
      <c r="B504" s="61">
        <f t="shared" si="82"/>
        <v>82953</v>
      </c>
      <c r="C504" s="61">
        <f t="shared" si="82"/>
        <v>17131</v>
      </c>
      <c r="D504" s="61">
        <f t="shared" si="82"/>
        <v>100084</v>
      </c>
      <c r="E504" s="61"/>
      <c r="F504" s="61">
        <f t="shared" si="83"/>
        <v>38794</v>
      </c>
      <c r="G504" s="61">
        <f t="shared" si="83"/>
        <v>20540</v>
      </c>
      <c r="H504" s="61">
        <f t="shared" si="83"/>
        <v>59334</v>
      </c>
      <c r="I504" s="61"/>
      <c r="J504" s="61">
        <f t="shared" si="84"/>
        <v>149268</v>
      </c>
      <c r="K504" s="61">
        <f t="shared" si="84"/>
        <v>52761</v>
      </c>
      <c r="L504" s="61">
        <f t="shared" si="84"/>
        <v>202029</v>
      </c>
      <c r="N504" s="374"/>
    </row>
    <row r="505" spans="1:14" ht="11.25" customHeight="1" x14ac:dyDescent="0.2">
      <c r="A505" s="90" t="s">
        <v>1228</v>
      </c>
      <c r="B505" s="61">
        <f t="shared" ref="B505:D506" si="85">B329</f>
        <v>76051</v>
      </c>
      <c r="C505" s="61">
        <f t="shared" si="85"/>
        <v>15790</v>
      </c>
      <c r="D505" s="61">
        <f t="shared" si="85"/>
        <v>91841</v>
      </c>
      <c r="E505" s="61"/>
      <c r="F505" s="61">
        <f t="shared" ref="F505:H506" si="86">F329</f>
        <v>72641</v>
      </c>
      <c r="G505" s="61">
        <f t="shared" si="86"/>
        <v>37261</v>
      </c>
      <c r="H505" s="61">
        <f t="shared" si="86"/>
        <v>109902</v>
      </c>
      <c r="I505" s="61"/>
      <c r="J505" s="61">
        <f t="shared" ref="J505:L506" si="87">J329</f>
        <v>171606</v>
      </c>
      <c r="K505" s="61">
        <f t="shared" si="87"/>
        <v>63905</v>
      </c>
      <c r="L505" s="61">
        <f t="shared" si="87"/>
        <v>235511</v>
      </c>
      <c r="N505" s="374"/>
    </row>
    <row r="506" spans="1:14" ht="11.25" customHeight="1" x14ac:dyDescent="0.2">
      <c r="A506" s="90" t="s">
        <v>1198</v>
      </c>
      <c r="B506" s="61" t="str">
        <f t="shared" si="85"/>
        <v>NA</v>
      </c>
      <c r="C506" s="61" t="str">
        <f t="shared" si="85"/>
        <v>NA</v>
      </c>
      <c r="D506" s="61" t="str">
        <f t="shared" si="85"/>
        <v>NA</v>
      </c>
      <c r="E506" s="61"/>
      <c r="F506" s="61" t="str">
        <f t="shared" si="86"/>
        <v>NA</v>
      </c>
      <c r="G506" s="61" t="str">
        <f t="shared" si="86"/>
        <v>NA</v>
      </c>
      <c r="H506" s="61" t="str">
        <f t="shared" si="86"/>
        <v>NA</v>
      </c>
      <c r="I506" s="61"/>
      <c r="J506" s="61" t="str">
        <f t="shared" si="87"/>
        <v>NA</v>
      </c>
      <c r="K506" s="61" t="str">
        <f t="shared" si="87"/>
        <v>NA</v>
      </c>
      <c r="L506" s="61" t="str">
        <f t="shared" si="87"/>
        <v>NA</v>
      </c>
      <c r="N506" s="331"/>
    </row>
    <row r="507" spans="1:14" ht="11.25" customHeight="1" x14ac:dyDescent="0.2">
      <c r="A507" s="225" t="s">
        <v>216</v>
      </c>
      <c r="B507" s="43"/>
      <c r="C507" s="43"/>
      <c r="D507" s="43"/>
      <c r="E507" s="43"/>
      <c r="F507" s="43">
        <f>F331</f>
        <v>52000</v>
      </c>
      <c r="G507" s="43"/>
      <c r="H507" s="43"/>
      <c r="I507" s="43"/>
      <c r="J507" s="43"/>
      <c r="K507" s="43"/>
      <c r="L507" s="43"/>
    </row>
    <row r="508" spans="1:14" ht="11.25" customHeight="1" x14ac:dyDescent="0.2">
      <c r="A508" s="1043" t="str">
        <f>A332</f>
        <v>a/  Includes treaty Indian and non-Indian net commercial catches during the adult accounting period.  Source:  Puget Sound run reconstruction model.</v>
      </c>
      <c r="B508" s="1043"/>
      <c r="C508" s="1043"/>
      <c r="D508" s="1043"/>
      <c r="E508" s="1043"/>
      <c r="F508" s="1043"/>
      <c r="G508" s="1043"/>
      <c r="H508" s="1043"/>
      <c r="I508" s="1043"/>
      <c r="J508" s="1043"/>
      <c r="K508" s="1043"/>
      <c r="L508" s="1043"/>
    </row>
    <row r="509" spans="1:14" ht="11.25" customHeight="1" x14ac:dyDescent="0.2">
      <c r="A509" s="1043" t="str">
        <f>A333</f>
        <v>b/  Includes estimated off-station returns and secondary wild stocks.</v>
      </c>
      <c r="B509" s="1043"/>
      <c r="C509" s="1043"/>
      <c r="D509" s="1043"/>
      <c r="E509" s="1043"/>
      <c r="F509" s="1043"/>
      <c r="G509" s="1043"/>
      <c r="H509" s="1043"/>
      <c r="I509" s="1043"/>
      <c r="J509" s="1043"/>
      <c r="K509" s="1043"/>
      <c r="L509" s="1043"/>
    </row>
    <row r="510" spans="1:14" ht="11.25" customHeight="1" x14ac:dyDescent="0.2">
      <c r="A510" s="1040" t="str">
        <f>A334</f>
        <v>c/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but not including fish caught in Puget Sound troll and recreational fisheries.</v>
      </c>
      <c r="B510" s="1040"/>
      <c r="C510" s="1040"/>
      <c r="D510" s="1040"/>
      <c r="E510" s="1040"/>
      <c r="F510" s="1040"/>
      <c r="G510" s="1040"/>
      <c r="H510" s="1040"/>
      <c r="I510" s="1040"/>
      <c r="J510" s="1040"/>
      <c r="K510" s="1040"/>
      <c r="L510" s="1040"/>
    </row>
    <row r="511" spans="1:14" ht="11.25" customHeight="1" x14ac:dyDescent="0.2">
      <c r="A511" s="1040"/>
      <c r="B511" s="1040"/>
      <c r="C511" s="1040"/>
      <c r="D511" s="1040"/>
      <c r="E511" s="1040"/>
      <c r="F511" s="1040"/>
      <c r="G511" s="1040"/>
      <c r="H511" s="1040"/>
      <c r="I511" s="1040"/>
      <c r="J511" s="1040"/>
      <c r="K511" s="1040"/>
      <c r="L511" s="1040"/>
    </row>
    <row r="512" spans="1:14" ht="11.25" customHeight="1" x14ac:dyDescent="0.2">
      <c r="A512" s="1040"/>
      <c r="B512" s="1040"/>
      <c r="C512" s="1040"/>
      <c r="D512" s="1040"/>
      <c r="E512" s="1040"/>
      <c r="F512" s="1040"/>
      <c r="G512" s="1040"/>
      <c r="H512" s="1040"/>
      <c r="I512" s="1040"/>
      <c r="J512" s="1040"/>
      <c r="K512" s="1040"/>
      <c r="L512" s="1040"/>
    </row>
    <row r="513" spans="1:12" ht="11.25" customHeight="1" x14ac:dyDescent="0.2">
      <c r="A513" s="1043" t="str">
        <f>A335</f>
        <v>d/  Preliminary.</v>
      </c>
      <c r="B513" s="1043"/>
      <c r="C513" s="1043"/>
      <c r="D513" s="1043"/>
      <c r="E513" s="1043"/>
      <c r="F513" s="1043"/>
      <c r="G513" s="1043"/>
      <c r="H513" s="1043"/>
      <c r="I513" s="1043"/>
      <c r="J513" s="1043"/>
      <c r="K513" s="1043"/>
      <c r="L513" s="1043"/>
    </row>
    <row r="514" spans="1:12" ht="36.75" customHeight="1" x14ac:dyDescent="0.2">
      <c r="A514" s="996" t="str">
        <f>A336</f>
        <v>e/ Hood Canal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including fish caught in Puget Sound troll and recreational fisheries.</v>
      </c>
      <c r="B514" s="996"/>
      <c r="C514" s="996"/>
      <c r="D514" s="996"/>
      <c r="E514" s="996"/>
      <c r="F514" s="996"/>
      <c r="G514" s="996"/>
      <c r="H514" s="996"/>
      <c r="I514" s="996"/>
      <c r="J514" s="996"/>
      <c r="K514" s="996"/>
      <c r="L514" s="996"/>
    </row>
    <row r="515" spans="1:12" ht="29.25" customHeight="1" x14ac:dyDescent="0.2">
      <c r="A515" s="996"/>
      <c r="B515" s="996"/>
      <c r="C515" s="996"/>
      <c r="D515" s="996"/>
      <c r="E515" s="996"/>
      <c r="F515" s="996"/>
      <c r="G515" s="996"/>
      <c r="H515" s="996"/>
      <c r="I515" s="996"/>
      <c r="J515" s="996"/>
      <c r="K515" s="996"/>
      <c r="L515" s="996"/>
    </row>
  </sheetData>
  <customSheetViews>
    <customSheetView guid="{951E20F6-66AF-4739-924D-9C0B166AA065}" showPageBreaks="1" showGridLines="0" showRuler="0">
      <pane ySplit="3" topLeftCell="A142" activePane="bottomLeft" state="frozen"/>
      <selection pane="bottomLeft" activeCell="B243" sqref="B243"/>
      <rowBreaks count="6" manualBreakCount="6">
        <brk id="41" max="16383" man="1"/>
        <brk id="58" max="65535" man="1"/>
        <brk id="94" max="65535" man="1"/>
        <brk id="264" max="11" man="1"/>
        <brk id="306" max="11" man="1"/>
        <brk id="349" max="16383" man="1"/>
      </rowBreaks>
      <pageMargins left="1" right="1" top="1" bottom="0.75" header="0.5" footer="0.5"/>
      <pageSetup orientation="landscape" r:id="rId1"/>
      <headerFooter alignWithMargins="0"/>
    </customSheetView>
    <customSheetView guid="{56968ECB-F4FE-477A-8A39-9E820F23F3B6}" showGridLines="0">
      <pane ySplit="3" topLeftCell="A20" activePane="bottomLeft" state="frozen"/>
      <selection pane="bottomLeft" activeCell="A4" sqref="A4:L4"/>
      <rowBreaks count="5" manualBreakCount="5">
        <brk id="58" max="65535" man="1"/>
        <brk id="94" max="65535" man="1"/>
        <brk id="304" max="11" man="1"/>
        <brk id="342" max="11" man="1"/>
        <brk id="380" max="11" man="1"/>
      </rowBreaks>
      <pageMargins left="1" right="1" top="1" bottom="0.75" header="0.5" footer="0.5"/>
      <pageSetup orientation="landscape" r:id="rId2"/>
      <headerFooter alignWithMargins="0"/>
    </customSheetView>
    <customSheetView guid="{8B1E0859-77EF-4DDB-A81F-104DBA348B31}" showPageBreaks="1" showGridLines="0" printArea="1">
      <pane ySplit="3" topLeftCell="A340" activePane="bottomLeft" state="frozen"/>
      <selection pane="bottomLeft" activeCell="M361" sqref="A361:XFD361"/>
      <rowBreaks count="5" manualBreakCount="5">
        <brk id="58" max="65535" man="1"/>
        <brk id="94" max="65535" man="1"/>
        <brk id="272" max="11" man="1"/>
        <brk id="316" max="11" man="1"/>
        <brk id="360" max="16383" man="1"/>
      </rowBreaks>
      <pageMargins left="1" right="1" top="1" bottom="0.75" header="0.5" footer="0.5"/>
      <pageSetup orientation="landscape" r:id="rId3"/>
      <headerFooter alignWithMargins="0"/>
    </customSheetView>
    <customSheetView guid="{5AF37BD3-DE11-4EB0-B468-40F0C613EAAC}" showPageBreaks="1" showGridLines="0" showRuler="0">
      <pane ySplit="3" topLeftCell="A136" activePane="bottomLeft" state="frozen"/>
      <selection pane="bottomLeft" activeCell="B3" sqref="B3:L3"/>
      <rowBreaks count="9" manualBreakCount="9">
        <brk id="44" max="16383" man="1"/>
        <brk id="58" max="65535" man="1"/>
        <brk id="94" max="65535" man="1"/>
        <brk id="138" max="16383" man="1"/>
        <brk id="182" max="16383" man="1"/>
        <brk id="226" max="16383" man="1"/>
        <brk id="227" max="16383" man="1"/>
        <brk id="248" max="11" man="1"/>
        <brk id="286" max="11" man="1"/>
      </rowBreaks>
      <pageMargins left="1" right="1" top="1" bottom="0.34" header="0.5" footer="0.39"/>
      <pageSetup orientation="landscape" r:id="rId4"/>
      <headerFooter alignWithMargins="0"/>
    </customSheetView>
    <customSheetView guid="{4E64E44E-C413-40AC-A3E9-46A65E2E50C1}" showPageBreaks="1" showGridLines="0" printArea="1" showRuler="0">
      <pane ySplit="3" topLeftCell="A4" activePane="bottomLeft" state="frozen"/>
      <selection pane="bottomLeft" sqref="A1:IV65536"/>
      <rowBreaks count="4" manualBreakCount="4">
        <brk id="58" max="65535" man="1"/>
        <brk id="94" max="65535" man="1"/>
        <brk id="248" max="11" man="1"/>
        <brk id="286" max="11" man="1"/>
      </rowBreaks>
      <pageMargins left="1" right="1" top="1" bottom="0.75" header="0.5" footer="0.5"/>
      <pageSetup orientation="landscape" r:id="rId5"/>
      <headerFooter alignWithMargins="0"/>
    </customSheetView>
    <customSheetView guid="{CBDD6A68-2B40-41C7-BE8F-235A878832D4}" showGridLines="0" showRuler="0">
      <pane ySplit="3" topLeftCell="A268" activePane="bottomLeft" state="frozen"/>
      <selection pane="bottomLeft" activeCell="B292" sqref="B292:L293"/>
      <rowBreaks count="4" manualBreakCount="4">
        <brk id="58" max="65535" man="1"/>
        <brk id="94" max="65535" man="1"/>
        <brk id="247" max="11" man="1"/>
        <brk id="290" max="11" man="1"/>
      </rowBreaks>
      <pageMargins left="1" right="1" top="1" bottom="0.75" header="0.5" footer="0.5"/>
      <pageSetup orientation="landscape" r:id="rId6"/>
      <headerFooter alignWithMargins="0"/>
    </customSheetView>
    <customSheetView guid="{1BB9C890-5E21-46C2-BAFE-D361E72979A8}" showPageBreaks="1" showGridLines="0" printArea="1" showRuler="0">
      <pane ySplit="3" topLeftCell="A268" activePane="bottomLeft" state="frozen"/>
      <selection pane="bottomLeft" activeCell="B292" sqref="B292:L293"/>
      <rowBreaks count="6" manualBreakCount="6">
        <brk id="58" max="65535" man="1"/>
        <brk id="94" max="65535" man="1"/>
        <brk id="245" max="11" man="1"/>
        <brk id="247" max="11" man="1"/>
        <brk id="288" max="11" man="1"/>
        <brk id="290" max="11" man="1"/>
      </rowBreaks>
      <pageMargins left="1" right="1" top="1" bottom="0.75" header="0.5" footer="0.5"/>
      <pageSetup orientation="landscape" r:id="rId7"/>
      <headerFooter alignWithMargins="0"/>
    </customSheetView>
    <customSheetView guid="{622B48C2-7B56-4B1F-A7B4-4660CCA8C989}" showPageBreaks="1" showGridLines="0" printArea="1" showRuler="0">
      <pane ySplit="3" topLeftCell="A279" activePane="bottomLeft" state="frozen"/>
      <selection pane="bottomLeft" activeCell="A299" sqref="A299:IV302"/>
      <rowBreaks count="4" manualBreakCount="4">
        <brk id="58" max="65535" man="1"/>
        <brk id="94" max="65535" man="1"/>
        <brk id="239" max="11" man="1"/>
        <brk id="274" max="11" man="1"/>
      </rowBreaks>
      <pageMargins left="1" right="1" top="1" bottom="0.75" header="0.5" footer="0.5"/>
      <pageSetup orientation="landscape" r:id="rId8"/>
      <headerFooter alignWithMargins="0"/>
    </customSheetView>
    <customSheetView guid="{BBF7E6D9-D6DC-4A8E-B6D8-078D86A9ABA9}" showPageBreaks="1" showGridLines="0" showRuler="0">
      <pane ySplit="3" topLeftCell="A10" activePane="bottomLeft" state="frozen"/>
      <selection pane="bottomLeft" activeCell="A52" sqref="A52"/>
      <rowBreaks count="6" manualBreakCount="6">
        <brk id="41" max="16383" man="1"/>
        <brk id="58" max="65535" man="1"/>
        <brk id="94" max="65535" man="1"/>
        <brk id="264" max="11" man="1"/>
        <brk id="306" max="11" man="1"/>
        <brk id="349" max="16383" man="1"/>
      </rowBreaks>
      <pageMargins left="1" right="1" top="1" bottom="0.75" header="0.5" footer="0.5"/>
      <pageSetup orientation="landscape" r:id="rId9"/>
      <headerFooter alignWithMargins="0"/>
    </customSheetView>
    <customSheetView guid="{CD5E8C7E-750A-46DA-942B-F5133C1E4099}" showPageBreaks="1" showGridLines="0" showRuler="0">
      <pane ySplit="3" topLeftCell="A10" activePane="bottomLeft" state="frozen"/>
      <selection pane="bottomLeft" activeCell="A52" sqref="A52"/>
      <rowBreaks count="6" manualBreakCount="6">
        <brk id="41" max="16383" man="1"/>
        <brk id="58" max="65535" man="1"/>
        <brk id="94" max="65535" man="1"/>
        <brk id="264" max="11" man="1"/>
        <brk id="306" max="11" man="1"/>
        <brk id="349" max="16383" man="1"/>
      </rowBreaks>
      <pageMargins left="1" right="1" top="1" bottom="0.75"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sqref="A1:IV65536"/>
      <rowBreaks count="5" manualBreakCount="5">
        <brk id="41" max="16383" man="1"/>
        <brk id="58" max="65535" man="1"/>
        <brk id="94" max="65535" man="1"/>
        <brk id="248" max="11" man="1"/>
        <brk id="286" max="11" man="1"/>
      </rowBreaks>
      <pageMargins left="1" right="1" top="1" bottom="0.75" header="0.5" footer="0.5"/>
      <pageSetup orientation="landscape" r:id="rId11"/>
      <headerFooter alignWithMargins="0"/>
    </customSheetView>
    <customSheetView guid="{803B97A9-0AF5-4FA4-9F0C-810C2BEAFCD3}" showPageBreaks="1" showGridLines="0" showRuler="0">
      <pane ySplit="3" topLeftCell="A142" activePane="bottomLeft" state="frozen"/>
      <selection pane="bottomLeft" activeCell="B243" sqref="B243"/>
      <rowBreaks count="6" manualBreakCount="6">
        <brk id="41" max="16383" man="1"/>
        <brk id="58" max="65535" man="1"/>
        <brk id="94" max="65535" man="1"/>
        <brk id="264" max="11" man="1"/>
        <brk id="306" max="11" man="1"/>
        <brk id="349" max="16383" man="1"/>
      </rowBreaks>
      <pageMargins left="1" right="1" top="1" bottom="0.75" header="0.5" footer="0.5"/>
      <pageSetup orientation="landscape" r:id="rId12"/>
      <headerFooter alignWithMargins="0"/>
    </customSheetView>
    <customSheetView guid="{EF5D9E67-CDBC-4DA7-AF4B-457CDBE1825C}" showGridLines="0" printArea="1">
      <pane ySplit="3" topLeftCell="A4" activePane="bottomLeft" state="frozen"/>
      <selection pane="bottomLeft" activeCell="A4" sqref="A4:L4"/>
      <rowBreaks count="5" manualBreakCount="5">
        <brk id="58" max="65535" man="1"/>
        <brk id="94" max="65535" man="1"/>
        <brk id="348" max="11" man="1"/>
        <brk id="395" max="11" man="1"/>
        <brk id="442" max="11" man="1"/>
      </rowBreaks>
      <pageMargins left="1" right="1" top="1" bottom="0.75" header="0.5" footer="0.5"/>
      <pageSetup scale="97" orientation="landscape" r:id="rId13"/>
      <headerFooter alignWithMargins="0"/>
    </customSheetView>
  </customSheetViews>
  <mergeCells count="53">
    <mergeCell ref="B406:D406"/>
    <mergeCell ref="A426:L426"/>
    <mergeCell ref="A408:L408"/>
    <mergeCell ref="A365:A366"/>
    <mergeCell ref="B365:D365"/>
    <mergeCell ref="F406:H406"/>
    <mergeCell ref="J406:L406"/>
    <mergeCell ref="F365:H365"/>
    <mergeCell ref="A4:L4"/>
    <mergeCell ref="A51:L51"/>
    <mergeCell ref="A1:L1"/>
    <mergeCell ref="A2:A3"/>
    <mergeCell ref="B2:D2"/>
    <mergeCell ref="F2:H2"/>
    <mergeCell ref="J2:L2"/>
    <mergeCell ref="A192:L192"/>
    <mergeCell ref="A239:L239"/>
    <mergeCell ref="A284:B284"/>
    <mergeCell ref="A145:L145"/>
    <mergeCell ref="A98:L98"/>
    <mergeCell ref="A237:B237"/>
    <mergeCell ref="A286:L286"/>
    <mergeCell ref="A466:B466"/>
    <mergeCell ref="A467:L467"/>
    <mergeCell ref="A484:B484"/>
    <mergeCell ref="A449:L449"/>
    <mergeCell ref="J365:L365"/>
    <mergeCell ref="A367:L367"/>
    <mergeCell ref="A385:L385"/>
    <mergeCell ref="A405:L405"/>
    <mergeCell ref="A446:L446"/>
    <mergeCell ref="A363:L363"/>
    <mergeCell ref="A447:A448"/>
    <mergeCell ref="B447:D447"/>
    <mergeCell ref="F447:H447"/>
    <mergeCell ref="J447:L447"/>
    <mergeCell ref="A337:L337"/>
    <mergeCell ref="A515:L515"/>
    <mergeCell ref="A334:L334"/>
    <mergeCell ref="A336:L336"/>
    <mergeCell ref="A514:L514"/>
    <mergeCell ref="A488:A489"/>
    <mergeCell ref="B488:D488"/>
    <mergeCell ref="F488:H488"/>
    <mergeCell ref="J488:L488"/>
    <mergeCell ref="A487:L487"/>
    <mergeCell ref="A510:L512"/>
    <mergeCell ref="A513:L513"/>
    <mergeCell ref="A490:L490"/>
    <mergeCell ref="A508:L508"/>
    <mergeCell ref="A509:L509"/>
    <mergeCell ref="A364:L364"/>
    <mergeCell ref="A406:A407"/>
  </mergeCells>
  <phoneticPr fontId="0" type="noConversion"/>
  <pageMargins left="1" right="1" top="1" bottom="0.75" header="0.5" footer="0.5"/>
  <pageSetup scale="95" fitToHeight="0" orientation="landscape" r:id="rId14"/>
  <headerFooter alignWithMargins="0"/>
  <rowBreaks count="5" manualBreakCount="5">
    <brk id="58" max="65535" man="1"/>
    <brk id="94" max="65535" man="1"/>
    <brk id="403" max="11" man="1"/>
    <brk id="444" max="11" man="1"/>
    <brk id="485" max="1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1:L293"/>
  <sheetViews>
    <sheetView showGridLines="0" zoomScale="115" zoomScaleNormal="115" zoomScaleSheetLayoutView="100" workbookViewId="0">
      <pane ySplit="4" topLeftCell="A162" activePane="bottomLeft" state="frozen"/>
      <selection activeCell="A19" sqref="A19"/>
      <selection pane="bottomLeft" activeCell="O9" sqref="O9"/>
    </sheetView>
  </sheetViews>
  <sheetFormatPr defaultColWidth="9.109375" defaultRowHeight="12" customHeight="1" x14ac:dyDescent="0.2"/>
  <cols>
    <col min="1" max="1" width="8.44140625" style="402" customWidth="1"/>
    <col min="2" max="2" width="11.5546875" style="430" customWidth="1"/>
    <col min="3" max="3" width="11.109375" style="430" customWidth="1"/>
    <col min="4" max="4" width="10.5546875" style="430" customWidth="1"/>
    <col min="5" max="5" width="1.6640625" style="430" customWidth="1"/>
    <col min="6" max="6" width="9.6640625" style="430" customWidth="1"/>
    <col min="7" max="7" width="11.109375" style="430" customWidth="1"/>
    <col min="8" max="8" width="10.109375" style="430" customWidth="1"/>
    <col min="9" max="9" width="1.6640625" style="430" customWidth="1"/>
    <col min="10" max="10" width="9.6640625" style="430" customWidth="1"/>
    <col min="11" max="11" width="10.44140625" style="430" bestFit="1" customWidth="1"/>
    <col min="12" max="12" width="10.33203125" style="430" customWidth="1"/>
    <col min="13" max="16384" width="9.109375" style="328"/>
  </cols>
  <sheetData>
    <row r="1" spans="1:12" ht="12" customHeight="1" x14ac:dyDescent="0.2">
      <c r="A1" s="1137" t="s">
        <v>401</v>
      </c>
      <c r="B1" s="1143"/>
      <c r="C1" s="1143"/>
      <c r="D1" s="1143"/>
      <c r="E1" s="1143"/>
      <c r="F1" s="1143"/>
      <c r="G1" s="1143"/>
      <c r="H1" s="1143"/>
      <c r="I1" s="1143"/>
      <c r="J1" s="1143"/>
      <c r="K1" s="1143"/>
      <c r="L1" s="1143"/>
    </row>
    <row r="2" spans="1:12" ht="12" customHeight="1" x14ac:dyDescent="0.2">
      <c r="A2" s="1144"/>
      <c r="B2" s="1144"/>
      <c r="C2" s="1144"/>
      <c r="D2" s="1144"/>
      <c r="E2" s="1144"/>
      <c r="F2" s="1144"/>
      <c r="G2" s="1144"/>
      <c r="H2" s="1144"/>
      <c r="I2" s="1144"/>
      <c r="J2" s="1144"/>
      <c r="K2" s="1144"/>
      <c r="L2" s="1144"/>
    </row>
    <row r="3" spans="1:12" ht="12" customHeight="1" x14ac:dyDescent="0.2">
      <c r="A3" s="1139" t="s">
        <v>722</v>
      </c>
      <c r="B3" s="1141" t="s">
        <v>141</v>
      </c>
      <c r="C3" s="1141"/>
      <c r="D3" s="1141"/>
      <c r="E3" s="390"/>
      <c r="F3" s="1141" t="s">
        <v>205</v>
      </c>
      <c r="G3" s="1141"/>
      <c r="H3" s="1141"/>
      <c r="I3" s="390"/>
      <c r="J3" s="1141" t="s">
        <v>151</v>
      </c>
      <c r="K3" s="1141"/>
      <c r="L3" s="1141"/>
    </row>
    <row r="4" spans="1:12" ht="19.5" customHeight="1" x14ac:dyDescent="0.2">
      <c r="A4" s="1140"/>
      <c r="B4" s="728" t="s">
        <v>149</v>
      </c>
      <c r="C4" s="728" t="s">
        <v>215</v>
      </c>
      <c r="D4" s="728" t="s">
        <v>209</v>
      </c>
      <c r="E4" s="728"/>
      <c r="F4" s="728" t="s">
        <v>149</v>
      </c>
      <c r="G4" s="728" t="s">
        <v>215</v>
      </c>
      <c r="H4" s="728" t="s">
        <v>209</v>
      </c>
      <c r="I4" s="728"/>
      <c r="J4" s="728" t="s">
        <v>149</v>
      </c>
      <c r="K4" s="728" t="s">
        <v>215</v>
      </c>
      <c r="L4" s="728" t="s">
        <v>209</v>
      </c>
    </row>
    <row r="5" spans="1:12" ht="13.5" customHeight="1" x14ac:dyDescent="0.2">
      <c r="A5" s="1133" t="s">
        <v>142</v>
      </c>
      <c r="B5" s="1133"/>
      <c r="C5" s="1133"/>
      <c r="D5" s="1133"/>
      <c r="E5" s="1133"/>
      <c r="F5" s="1133"/>
      <c r="G5" s="1133"/>
      <c r="H5" s="1133"/>
      <c r="I5" s="1133"/>
      <c r="J5" s="1133"/>
      <c r="K5" s="1133"/>
      <c r="L5" s="1133"/>
    </row>
    <row r="6" spans="1:12" ht="11.25" customHeight="1" x14ac:dyDescent="0.2">
      <c r="A6" s="402">
        <v>1981</v>
      </c>
      <c r="B6" s="421">
        <v>0</v>
      </c>
      <c r="C6" s="421">
        <v>1051</v>
      </c>
      <c r="D6" s="421">
        <v>1051</v>
      </c>
      <c r="E6" s="425"/>
      <c r="F6" s="425">
        <v>0</v>
      </c>
      <c r="G6" s="425">
        <v>3100</v>
      </c>
      <c r="H6" s="425">
        <v>3100</v>
      </c>
      <c r="I6" s="422"/>
      <c r="J6" s="425">
        <v>0</v>
      </c>
      <c r="K6" s="425">
        <v>4151</v>
      </c>
      <c r="L6" s="425">
        <v>4151</v>
      </c>
    </row>
    <row r="7" spans="1:12" ht="11.25" customHeight="1" x14ac:dyDescent="0.2">
      <c r="A7" s="402">
        <v>1983</v>
      </c>
      <c r="B7" s="421">
        <v>0</v>
      </c>
      <c r="C7" s="421">
        <v>156</v>
      </c>
      <c r="D7" s="421">
        <v>156</v>
      </c>
      <c r="E7" s="425"/>
      <c r="F7" s="425">
        <v>0</v>
      </c>
      <c r="G7" s="425">
        <v>5088</v>
      </c>
      <c r="H7" s="425">
        <v>5088</v>
      </c>
      <c r="I7" s="422"/>
      <c r="J7" s="425">
        <v>0</v>
      </c>
      <c r="K7" s="425">
        <v>5244</v>
      </c>
      <c r="L7" s="425">
        <v>5244</v>
      </c>
    </row>
    <row r="8" spans="1:12" ht="11.25" customHeight="1" x14ac:dyDescent="0.2">
      <c r="A8" s="402">
        <v>1985</v>
      </c>
      <c r="B8" s="421">
        <v>0</v>
      </c>
      <c r="C8" s="421">
        <v>62</v>
      </c>
      <c r="D8" s="421">
        <v>62</v>
      </c>
      <c r="E8" s="425"/>
      <c r="F8" s="425">
        <v>0</v>
      </c>
      <c r="G8" s="425">
        <v>4830</v>
      </c>
      <c r="H8" s="425">
        <v>4830</v>
      </c>
      <c r="I8" s="422"/>
      <c r="J8" s="425">
        <v>0</v>
      </c>
      <c r="K8" s="425">
        <v>4892</v>
      </c>
      <c r="L8" s="425">
        <v>4892</v>
      </c>
    </row>
    <row r="9" spans="1:12" ht="11.25" customHeight="1" x14ac:dyDescent="0.2">
      <c r="A9" s="402">
        <v>1987</v>
      </c>
      <c r="B9" s="421">
        <v>4</v>
      </c>
      <c r="C9" s="421">
        <v>161</v>
      </c>
      <c r="D9" s="421">
        <v>165</v>
      </c>
      <c r="E9" s="425"/>
      <c r="F9" s="425">
        <v>47</v>
      </c>
      <c r="G9" s="425">
        <v>1956</v>
      </c>
      <c r="H9" s="425">
        <v>2003</v>
      </c>
      <c r="I9" s="422"/>
      <c r="J9" s="425">
        <v>50</v>
      </c>
      <c r="K9" s="425">
        <v>2118</v>
      </c>
      <c r="L9" s="425">
        <v>2168</v>
      </c>
    </row>
    <row r="10" spans="1:12" ht="11.25" customHeight="1" x14ac:dyDescent="0.2">
      <c r="A10" s="402">
        <v>1989</v>
      </c>
      <c r="B10" s="421">
        <v>0</v>
      </c>
      <c r="C10" s="421">
        <v>1103</v>
      </c>
      <c r="D10" s="421">
        <v>1103</v>
      </c>
      <c r="E10" s="425"/>
      <c r="F10" s="425">
        <v>0</v>
      </c>
      <c r="G10" s="425">
        <v>10903</v>
      </c>
      <c r="H10" s="425">
        <v>10903</v>
      </c>
      <c r="I10" s="422"/>
      <c r="J10" s="425">
        <v>0</v>
      </c>
      <c r="K10" s="425">
        <v>11999</v>
      </c>
      <c r="L10" s="425">
        <v>12006</v>
      </c>
    </row>
    <row r="11" spans="1:12" ht="11.25" customHeight="1" x14ac:dyDescent="0.2">
      <c r="A11" s="402">
        <v>1991</v>
      </c>
      <c r="B11" s="421">
        <v>0</v>
      </c>
      <c r="C11" s="421">
        <v>1196</v>
      </c>
      <c r="D11" s="421">
        <v>1196</v>
      </c>
      <c r="E11" s="425"/>
      <c r="F11" s="425">
        <v>0</v>
      </c>
      <c r="G11" s="425">
        <v>9896</v>
      </c>
      <c r="H11" s="425">
        <v>9896</v>
      </c>
      <c r="I11" s="422"/>
      <c r="J11" s="425">
        <v>0</v>
      </c>
      <c r="K11" s="425">
        <v>11092</v>
      </c>
      <c r="L11" s="425">
        <v>11092</v>
      </c>
    </row>
    <row r="12" spans="1:12" ht="11.25" customHeight="1" x14ac:dyDescent="0.2">
      <c r="A12" s="402">
        <v>1993</v>
      </c>
      <c r="B12" s="421">
        <v>0</v>
      </c>
      <c r="C12" s="421">
        <v>97</v>
      </c>
      <c r="D12" s="421">
        <v>97</v>
      </c>
      <c r="E12" s="425"/>
      <c r="F12" s="425">
        <v>0</v>
      </c>
      <c r="G12" s="425">
        <v>1696</v>
      </c>
      <c r="H12" s="425">
        <v>1696</v>
      </c>
      <c r="I12" s="422"/>
      <c r="J12" s="425">
        <v>0</v>
      </c>
      <c r="K12" s="425">
        <v>1793</v>
      </c>
      <c r="L12" s="425">
        <v>1793</v>
      </c>
    </row>
    <row r="13" spans="1:12" ht="11.25" customHeight="1" x14ac:dyDescent="0.2">
      <c r="A13" s="402">
        <v>1995</v>
      </c>
      <c r="B13" s="421">
        <v>3</v>
      </c>
      <c r="C13" s="421">
        <v>265</v>
      </c>
      <c r="D13" s="421">
        <v>268</v>
      </c>
      <c r="E13" s="425"/>
      <c r="F13" s="425">
        <v>100</v>
      </c>
      <c r="G13" s="425">
        <v>8254</v>
      </c>
      <c r="H13" s="425">
        <v>8354</v>
      </c>
      <c r="I13" s="422"/>
      <c r="J13" s="425">
        <v>103</v>
      </c>
      <c r="K13" s="425">
        <v>8519</v>
      </c>
      <c r="L13" s="425">
        <v>8622</v>
      </c>
    </row>
    <row r="14" spans="1:12" ht="11.25" customHeight="1" x14ac:dyDescent="0.2">
      <c r="A14" s="402">
        <v>1997</v>
      </c>
      <c r="B14" s="421">
        <v>7</v>
      </c>
      <c r="C14" s="421">
        <v>525</v>
      </c>
      <c r="D14" s="421">
        <v>532</v>
      </c>
      <c r="E14" s="425"/>
      <c r="F14" s="425">
        <v>71</v>
      </c>
      <c r="G14" s="425">
        <v>4953</v>
      </c>
      <c r="H14" s="425">
        <v>5024</v>
      </c>
      <c r="I14" s="422"/>
      <c r="J14" s="425">
        <v>78</v>
      </c>
      <c r="K14" s="425">
        <v>5478</v>
      </c>
      <c r="L14" s="425">
        <v>5556</v>
      </c>
    </row>
    <row r="15" spans="1:12" ht="11.25" customHeight="1" x14ac:dyDescent="0.2">
      <c r="A15" s="402">
        <v>1999</v>
      </c>
      <c r="B15" s="421">
        <v>0</v>
      </c>
      <c r="C15" s="421">
        <v>46</v>
      </c>
      <c r="D15" s="421">
        <v>46</v>
      </c>
      <c r="E15" s="425"/>
      <c r="F15" s="425">
        <v>0</v>
      </c>
      <c r="G15" s="425">
        <v>7307</v>
      </c>
      <c r="H15" s="425">
        <v>7307</v>
      </c>
      <c r="I15" s="422"/>
      <c r="J15" s="425">
        <v>0</v>
      </c>
      <c r="K15" s="425">
        <v>7353</v>
      </c>
      <c r="L15" s="425">
        <v>7353</v>
      </c>
    </row>
    <row r="16" spans="1:12" ht="11.25" customHeight="1" x14ac:dyDescent="0.2">
      <c r="A16" s="402">
        <v>2001</v>
      </c>
      <c r="B16" s="421">
        <v>4</v>
      </c>
      <c r="C16" s="421">
        <v>718</v>
      </c>
      <c r="D16" s="421">
        <v>722</v>
      </c>
      <c r="E16" s="425"/>
      <c r="F16" s="425">
        <v>470</v>
      </c>
      <c r="G16" s="425">
        <v>80950</v>
      </c>
      <c r="H16" s="425">
        <v>81420</v>
      </c>
      <c r="I16" s="422"/>
      <c r="J16" s="425">
        <v>474</v>
      </c>
      <c r="K16" s="425">
        <v>81668</v>
      </c>
      <c r="L16" s="425">
        <v>82142</v>
      </c>
    </row>
    <row r="17" spans="1:12" ht="11.25" customHeight="1" x14ac:dyDescent="0.2">
      <c r="A17" s="402">
        <v>2003</v>
      </c>
      <c r="B17" s="421">
        <v>0</v>
      </c>
      <c r="C17" s="421">
        <v>346</v>
      </c>
      <c r="D17" s="421">
        <v>346</v>
      </c>
      <c r="E17" s="425"/>
      <c r="F17" s="425">
        <v>0</v>
      </c>
      <c r="G17" s="425">
        <v>15149</v>
      </c>
      <c r="H17" s="425">
        <v>15149</v>
      </c>
      <c r="I17" s="422"/>
      <c r="J17" s="425">
        <v>0</v>
      </c>
      <c r="K17" s="425">
        <v>15495</v>
      </c>
      <c r="L17" s="425">
        <v>15495</v>
      </c>
    </row>
    <row r="18" spans="1:12" ht="11.25" customHeight="1" x14ac:dyDescent="0.2">
      <c r="A18" s="402">
        <v>2005</v>
      </c>
      <c r="B18" s="421">
        <v>0</v>
      </c>
      <c r="C18" s="421">
        <v>103</v>
      </c>
      <c r="D18" s="421">
        <v>103</v>
      </c>
      <c r="E18" s="425"/>
      <c r="F18" s="425">
        <v>0</v>
      </c>
      <c r="G18" s="425">
        <v>8669</v>
      </c>
      <c r="H18" s="425">
        <v>8669</v>
      </c>
      <c r="I18" s="422"/>
      <c r="J18" s="425">
        <v>0</v>
      </c>
      <c r="K18" s="425">
        <v>8772</v>
      </c>
      <c r="L18" s="425">
        <v>8772</v>
      </c>
    </row>
    <row r="19" spans="1:12" ht="11.25" customHeight="1" x14ac:dyDescent="0.2">
      <c r="A19" s="402">
        <v>2007</v>
      </c>
      <c r="B19" s="421">
        <v>0</v>
      </c>
      <c r="C19" s="421">
        <v>131</v>
      </c>
      <c r="D19" s="421">
        <v>131</v>
      </c>
      <c r="E19" s="425"/>
      <c r="F19" s="421">
        <v>0</v>
      </c>
      <c r="G19" s="421">
        <v>6252</v>
      </c>
      <c r="H19" s="425">
        <v>6252</v>
      </c>
      <c r="I19" s="422"/>
      <c r="J19" s="421">
        <v>0</v>
      </c>
      <c r="K19" s="421">
        <v>6383</v>
      </c>
      <c r="L19" s="425">
        <v>6383</v>
      </c>
    </row>
    <row r="20" spans="1:12" ht="11.25" customHeight="1" x14ac:dyDescent="0.2">
      <c r="A20" s="402">
        <v>2009</v>
      </c>
      <c r="B20" s="421">
        <v>0</v>
      </c>
      <c r="C20" s="421">
        <v>2684</v>
      </c>
      <c r="D20" s="421">
        <v>2684</v>
      </c>
      <c r="E20" s="425"/>
      <c r="F20" s="421">
        <v>0</v>
      </c>
      <c r="G20" s="421">
        <v>41534</v>
      </c>
      <c r="H20" s="425">
        <v>41534</v>
      </c>
      <c r="I20" s="422"/>
      <c r="J20" s="421">
        <v>0</v>
      </c>
      <c r="K20" s="421">
        <v>44218</v>
      </c>
      <c r="L20" s="425">
        <v>44218</v>
      </c>
    </row>
    <row r="21" spans="1:12" ht="11.25" customHeight="1" x14ac:dyDescent="0.2">
      <c r="A21" s="402">
        <v>2011</v>
      </c>
      <c r="B21" s="421">
        <v>0</v>
      </c>
      <c r="C21" s="421">
        <v>2013</v>
      </c>
      <c r="D21" s="421">
        <v>2013</v>
      </c>
      <c r="E21" s="425"/>
      <c r="F21" s="421">
        <v>0</v>
      </c>
      <c r="G21" s="421">
        <v>27616</v>
      </c>
      <c r="H21" s="425">
        <v>27616</v>
      </c>
      <c r="I21" s="422"/>
      <c r="J21" s="421">
        <v>0</v>
      </c>
      <c r="K21" s="421">
        <v>29629</v>
      </c>
      <c r="L21" s="425">
        <v>29629</v>
      </c>
    </row>
    <row r="22" spans="1:12" ht="11.25" customHeight="1" x14ac:dyDescent="0.2">
      <c r="A22" s="402">
        <v>2013</v>
      </c>
      <c r="B22" s="421">
        <v>8</v>
      </c>
      <c r="C22" s="797">
        <v>19886.082095096583</v>
      </c>
      <c r="D22" s="797">
        <f t="shared" ref="D22:D27" si="0">SUM(B22:C22)</f>
        <v>19894.082095096583</v>
      </c>
      <c r="E22" s="857"/>
      <c r="F22" s="797">
        <v>157</v>
      </c>
      <c r="G22" s="797">
        <v>394517</v>
      </c>
      <c r="H22" s="857">
        <v>394674</v>
      </c>
      <c r="I22" s="858"/>
      <c r="J22" s="797">
        <v>165</v>
      </c>
      <c r="K22" s="797">
        <v>414403</v>
      </c>
      <c r="L22" s="857">
        <v>414568</v>
      </c>
    </row>
    <row r="23" spans="1:12" ht="11.25" customHeight="1" x14ac:dyDescent="0.2">
      <c r="A23" s="402">
        <v>2015</v>
      </c>
      <c r="B23" s="421">
        <v>0</v>
      </c>
      <c r="C23" s="797">
        <v>18111</v>
      </c>
      <c r="D23" s="797">
        <v>18212</v>
      </c>
      <c r="E23" s="797"/>
      <c r="F23" s="797">
        <v>0</v>
      </c>
      <c r="G23" s="797">
        <v>337724</v>
      </c>
      <c r="H23" s="797">
        <v>337724</v>
      </c>
      <c r="I23" s="797"/>
      <c r="J23" s="797">
        <v>0</v>
      </c>
      <c r="K23" s="797">
        <v>355936</v>
      </c>
      <c r="L23" s="797">
        <v>355936</v>
      </c>
    </row>
    <row r="24" spans="1:12" ht="11.25" customHeight="1" x14ac:dyDescent="0.2">
      <c r="A24" s="402">
        <v>2017</v>
      </c>
      <c r="B24" s="421">
        <v>1</v>
      </c>
      <c r="C24" s="797">
        <v>565</v>
      </c>
      <c r="D24" s="797">
        <f t="shared" si="0"/>
        <v>566</v>
      </c>
      <c r="E24" s="797"/>
      <c r="F24" s="797">
        <v>44</v>
      </c>
      <c r="G24" s="797">
        <v>17753</v>
      </c>
      <c r="H24" s="797">
        <v>17797</v>
      </c>
      <c r="I24" s="797"/>
      <c r="J24" s="797">
        <v>45</v>
      </c>
      <c r="K24" s="797">
        <v>18237</v>
      </c>
      <c r="L24" s="797">
        <v>18282</v>
      </c>
    </row>
    <row r="25" spans="1:12" ht="11.25" customHeight="1" x14ac:dyDescent="0.2">
      <c r="A25" s="402">
        <v>2019</v>
      </c>
      <c r="B25" s="797">
        <f t="shared" ref="B25:C25" si="1">J25-F25</f>
        <v>1</v>
      </c>
      <c r="C25" s="859">
        <f t="shared" si="1"/>
        <v>679</v>
      </c>
      <c r="D25" s="797">
        <f t="shared" si="0"/>
        <v>680</v>
      </c>
      <c r="E25" s="859" t="s">
        <v>304</v>
      </c>
      <c r="F25" s="859">
        <v>59</v>
      </c>
      <c r="G25" s="859">
        <v>48329</v>
      </c>
      <c r="H25" s="859">
        <v>48388</v>
      </c>
      <c r="I25" s="859" t="s">
        <v>304</v>
      </c>
      <c r="J25" s="859">
        <v>60</v>
      </c>
      <c r="K25" s="859">
        <v>49008</v>
      </c>
      <c r="L25" s="859">
        <v>49068</v>
      </c>
    </row>
    <row r="26" spans="1:12" ht="11.25" customHeight="1" x14ac:dyDescent="0.2">
      <c r="A26" s="402">
        <v>2021</v>
      </c>
      <c r="B26" s="797">
        <v>0</v>
      </c>
      <c r="C26" s="859">
        <v>1940</v>
      </c>
      <c r="D26" s="797">
        <f t="shared" si="0"/>
        <v>1940</v>
      </c>
      <c r="E26" s="859" t="s">
        <v>304</v>
      </c>
      <c r="F26" s="859">
        <v>0</v>
      </c>
      <c r="G26" s="859">
        <v>158127</v>
      </c>
      <c r="H26" s="859">
        <f>F26+G26</f>
        <v>158127</v>
      </c>
      <c r="I26" s="859" t="s">
        <v>304</v>
      </c>
      <c r="J26" s="859">
        <v>0</v>
      </c>
      <c r="K26" s="859">
        <v>160067</v>
      </c>
      <c r="L26" s="859">
        <f>J26+K26</f>
        <v>160067</v>
      </c>
    </row>
    <row r="27" spans="1:12" ht="11.25" customHeight="1" x14ac:dyDescent="0.2">
      <c r="A27" s="402">
        <v>2023</v>
      </c>
      <c r="B27" s="797">
        <v>0</v>
      </c>
      <c r="C27" s="859">
        <v>1496</v>
      </c>
      <c r="D27" s="797">
        <f t="shared" si="0"/>
        <v>1496</v>
      </c>
      <c r="E27" s="859" t="s">
        <v>304</v>
      </c>
      <c r="F27" s="859">
        <v>0</v>
      </c>
      <c r="G27" s="859">
        <v>146510</v>
      </c>
      <c r="H27" s="859">
        <v>146510</v>
      </c>
      <c r="I27" s="859" t="s">
        <v>304</v>
      </c>
      <c r="J27" s="859">
        <v>0</v>
      </c>
      <c r="K27" s="859">
        <v>148006</v>
      </c>
      <c r="L27" s="859">
        <v>148006</v>
      </c>
    </row>
    <row r="28" spans="1:12" ht="11.25" customHeight="1" x14ac:dyDescent="0.2">
      <c r="A28" s="426" t="s">
        <v>751</v>
      </c>
      <c r="B28" s="427"/>
      <c r="C28" s="427"/>
      <c r="D28" s="427"/>
      <c r="E28" s="427"/>
      <c r="F28" s="1142" t="s">
        <v>123</v>
      </c>
      <c r="G28" s="1142"/>
      <c r="H28" s="1142"/>
      <c r="I28" s="427"/>
      <c r="J28" s="427"/>
      <c r="K28" s="427"/>
      <c r="L28" s="427"/>
    </row>
    <row r="29" spans="1:12" ht="5.25" customHeight="1" x14ac:dyDescent="0.2">
      <c r="B29" s="422"/>
      <c r="C29" s="422"/>
      <c r="D29" s="422"/>
      <c r="E29" s="422"/>
      <c r="F29" s="428"/>
      <c r="G29" s="428"/>
      <c r="H29" s="428"/>
      <c r="I29" s="422"/>
      <c r="J29" s="422"/>
      <c r="K29" s="422"/>
      <c r="L29" s="422"/>
    </row>
    <row r="30" spans="1:12" ht="10.199999999999999" x14ac:dyDescent="0.2">
      <c r="A30" s="1134" t="s">
        <v>143</v>
      </c>
      <c r="B30" s="1134"/>
      <c r="C30" s="1134"/>
      <c r="D30" s="1134"/>
      <c r="E30" s="1134"/>
      <c r="F30" s="1134"/>
      <c r="G30" s="1134"/>
      <c r="H30" s="1134"/>
      <c r="I30" s="1134"/>
      <c r="J30" s="1134"/>
      <c r="K30" s="1134"/>
      <c r="L30" s="1134"/>
    </row>
    <row r="31" spans="1:12" ht="11.25" customHeight="1" x14ac:dyDescent="0.2">
      <c r="A31" s="402">
        <v>1981</v>
      </c>
      <c r="B31" s="421">
        <v>0</v>
      </c>
      <c r="C31" s="421">
        <v>20642</v>
      </c>
      <c r="D31" s="421">
        <v>20642</v>
      </c>
      <c r="E31" s="425"/>
      <c r="F31" s="425">
        <v>0</v>
      </c>
      <c r="G31" s="425">
        <v>15000</v>
      </c>
      <c r="H31" s="425">
        <v>15000</v>
      </c>
      <c r="I31" s="422"/>
      <c r="J31" s="425">
        <v>0</v>
      </c>
      <c r="K31" s="425">
        <v>35642</v>
      </c>
      <c r="L31" s="425">
        <v>35642</v>
      </c>
    </row>
    <row r="32" spans="1:12" ht="11.25" customHeight="1" x14ac:dyDescent="0.2">
      <c r="A32" s="402">
        <v>1983</v>
      </c>
      <c r="B32" s="421">
        <v>0</v>
      </c>
      <c r="C32" s="421">
        <v>13212</v>
      </c>
      <c r="D32" s="421">
        <v>13212</v>
      </c>
      <c r="E32" s="425"/>
      <c r="F32" s="425">
        <v>0</v>
      </c>
      <c r="G32" s="425">
        <v>60000</v>
      </c>
      <c r="H32" s="425">
        <v>60000</v>
      </c>
      <c r="I32" s="422"/>
      <c r="J32" s="425">
        <v>0</v>
      </c>
      <c r="K32" s="425">
        <v>73212</v>
      </c>
      <c r="L32" s="425">
        <v>73212</v>
      </c>
    </row>
    <row r="33" spans="1:12" ht="11.25" customHeight="1" x14ac:dyDescent="0.2">
      <c r="A33" s="402">
        <v>1985</v>
      </c>
      <c r="B33" s="421">
        <v>0</v>
      </c>
      <c r="C33" s="421">
        <v>6301</v>
      </c>
      <c r="D33" s="421">
        <v>6301</v>
      </c>
      <c r="E33" s="425"/>
      <c r="F33" s="425">
        <v>0</v>
      </c>
      <c r="G33" s="425">
        <v>23000</v>
      </c>
      <c r="H33" s="425">
        <v>23000</v>
      </c>
      <c r="I33" s="422"/>
      <c r="J33" s="425">
        <v>0</v>
      </c>
      <c r="K33" s="425">
        <v>29301</v>
      </c>
      <c r="L33" s="425">
        <v>29301</v>
      </c>
    </row>
    <row r="34" spans="1:12" ht="11.25" customHeight="1" x14ac:dyDescent="0.2">
      <c r="A34" s="402">
        <v>1987</v>
      </c>
      <c r="B34" s="421">
        <v>0</v>
      </c>
      <c r="C34" s="421">
        <v>5519</v>
      </c>
      <c r="D34" s="421">
        <v>5519</v>
      </c>
      <c r="E34" s="425"/>
      <c r="F34" s="425">
        <v>0</v>
      </c>
      <c r="G34" s="425">
        <v>37003</v>
      </c>
      <c r="H34" s="425">
        <v>37003</v>
      </c>
      <c r="I34" s="422"/>
      <c r="J34" s="425">
        <v>0</v>
      </c>
      <c r="K34" s="425">
        <v>42522</v>
      </c>
      <c r="L34" s="425">
        <v>42522</v>
      </c>
    </row>
    <row r="35" spans="1:12" ht="11.25" customHeight="1" x14ac:dyDescent="0.2">
      <c r="A35" s="402">
        <v>1989</v>
      </c>
      <c r="B35" s="421">
        <v>200</v>
      </c>
      <c r="C35" s="421">
        <v>26617</v>
      </c>
      <c r="D35" s="421">
        <v>26617</v>
      </c>
      <c r="E35" s="425"/>
      <c r="F35" s="425">
        <v>0</v>
      </c>
      <c r="G35" s="425">
        <v>136000</v>
      </c>
      <c r="H35" s="425">
        <v>137200</v>
      </c>
      <c r="I35" s="422"/>
      <c r="J35" s="425">
        <v>200</v>
      </c>
      <c r="K35" s="425">
        <v>162617</v>
      </c>
      <c r="L35" s="425">
        <v>16817</v>
      </c>
    </row>
    <row r="36" spans="1:12" ht="11.25" customHeight="1" x14ac:dyDescent="0.2">
      <c r="A36" s="402">
        <v>1991</v>
      </c>
      <c r="B36" s="421">
        <v>0</v>
      </c>
      <c r="C36" s="421">
        <v>22494</v>
      </c>
      <c r="D36" s="421">
        <v>22494</v>
      </c>
      <c r="E36" s="425"/>
      <c r="F36" s="425">
        <v>0</v>
      </c>
      <c r="G36" s="425">
        <v>24002</v>
      </c>
      <c r="H36" s="425">
        <v>24002</v>
      </c>
      <c r="I36" s="422"/>
      <c r="J36" s="425">
        <v>0</v>
      </c>
      <c r="K36" s="425">
        <v>46496</v>
      </c>
      <c r="L36" s="425">
        <v>46496</v>
      </c>
    </row>
    <row r="37" spans="1:12" ht="11.25" customHeight="1" x14ac:dyDescent="0.2">
      <c r="A37" s="402">
        <v>1993</v>
      </c>
      <c r="B37" s="421">
        <v>0</v>
      </c>
      <c r="C37" s="421">
        <v>4767</v>
      </c>
      <c r="D37" s="421">
        <v>4767</v>
      </c>
      <c r="E37" s="425"/>
      <c r="F37" s="425">
        <v>0</v>
      </c>
      <c r="G37" s="425">
        <v>56004</v>
      </c>
      <c r="H37" s="425">
        <v>56004</v>
      </c>
      <c r="I37" s="422"/>
      <c r="J37" s="425">
        <v>0</v>
      </c>
      <c r="K37" s="425">
        <v>60771</v>
      </c>
      <c r="L37" s="425">
        <v>60771</v>
      </c>
    </row>
    <row r="38" spans="1:12" ht="11.25" customHeight="1" x14ac:dyDescent="0.2">
      <c r="A38" s="402">
        <v>1995</v>
      </c>
      <c r="B38" s="421">
        <v>0</v>
      </c>
      <c r="C38" s="421">
        <v>14658</v>
      </c>
      <c r="D38" s="421">
        <v>14658</v>
      </c>
      <c r="E38" s="425"/>
      <c r="F38" s="425">
        <v>0</v>
      </c>
      <c r="G38" s="425">
        <v>220020</v>
      </c>
      <c r="H38" s="425">
        <v>220020</v>
      </c>
      <c r="I38" s="422"/>
      <c r="J38" s="425">
        <v>0</v>
      </c>
      <c r="K38" s="425">
        <v>234678</v>
      </c>
      <c r="L38" s="425">
        <v>634678</v>
      </c>
    </row>
    <row r="39" spans="1:12" ht="11.25" customHeight="1" x14ac:dyDescent="0.2">
      <c r="A39" s="402">
        <v>1997</v>
      </c>
      <c r="B39" s="421">
        <v>0</v>
      </c>
      <c r="C39" s="421">
        <v>4121</v>
      </c>
      <c r="D39" s="421">
        <v>4121</v>
      </c>
      <c r="E39" s="425"/>
      <c r="F39" s="425">
        <v>0</v>
      </c>
      <c r="G39" s="425">
        <v>26001</v>
      </c>
      <c r="H39" s="425">
        <v>26001</v>
      </c>
      <c r="I39" s="422"/>
      <c r="J39" s="425">
        <v>0</v>
      </c>
      <c r="K39" s="425">
        <v>30122</v>
      </c>
      <c r="L39" s="425">
        <v>30122</v>
      </c>
    </row>
    <row r="40" spans="1:12" ht="11.25" customHeight="1" x14ac:dyDescent="0.2">
      <c r="A40" s="402">
        <v>1999</v>
      </c>
      <c r="B40" s="421">
        <v>13</v>
      </c>
      <c r="C40" s="421">
        <v>2857</v>
      </c>
      <c r="D40" s="421">
        <v>2870</v>
      </c>
      <c r="E40" s="425"/>
      <c r="F40" s="425">
        <v>446</v>
      </c>
      <c r="G40" s="425">
        <v>95001</v>
      </c>
      <c r="H40" s="425">
        <v>95447</v>
      </c>
      <c r="I40" s="422"/>
      <c r="J40" s="425">
        <v>459</v>
      </c>
      <c r="K40" s="425">
        <v>97858</v>
      </c>
      <c r="L40" s="425">
        <v>98317</v>
      </c>
    </row>
    <row r="41" spans="1:12" ht="11.25" customHeight="1" x14ac:dyDescent="0.2">
      <c r="A41" s="402">
        <v>2001</v>
      </c>
      <c r="B41" s="421">
        <v>215</v>
      </c>
      <c r="C41" s="421">
        <v>14584</v>
      </c>
      <c r="D41" s="421">
        <v>14799</v>
      </c>
      <c r="E41" s="425"/>
      <c r="F41" s="425">
        <v>3714</v>
      </c>
      <c r="G41" s="425">
        <v>226001</v>
      </c>
      <c r="H41" s="425">
        <v>229715</v>
      </c>
      <c r="I41" s="422"/>
      <c r="J41" s="425">
        <v>3929</v>
      </c>
      <c r="K41" s="425">
        <v>240585</v>
      </c>
      <c r="L41" s="425">
        <v>244514</v>
      </c>
    </row>
    <row r="42" spans="1:12" ht="11.25" customHeight="1" x14ac:dyDescent="0.2">
      <c r="A42" s="402">
        <v>2003</v>
      </c>
      <c r="B42" s="421">
        <v>304</v>
      </c>
      <c r="C42" s="421">
        <v>3177</v>
      </c>
      <c r="D42" s="421">
        <v>3481</v>
      </c>
      <c r="E42" s="425"/>
      <c r="F42" s="425">
        <v>7264</v>
      </c>
      <c r="G42" s="425">
        <v>51012</v>
      </c>
      <c r="H42" s="425">
        <v>58276</v>
      </c>
      <c r="I42" s="422"/>
      <c r="J42" s="425">
        <v>7568</v>
      </c>
      <c r="K42" s="425">
        <v>54189</v>
      </c>
      <c r="L42" s="425">
        <v>61757</v>
      </c>
    </row>
    <row r="43" spans="1:12" ht="11.25" customHeight="1" x14ac:dyDescent="0.2">
      <c r="A43" s="402">
        <v>2005</v>
      </c>
      <c r="B43" s="421">
        <v>589</v>
      </c>
      <c r="C43" s="421">
        <v>2095</v>
      </c>
      <c r="D43" s="421">
        <v>2684</v>
      </c>
      <c r="E43" s="425"/>
      <c r="F43" s="425">
        <v>1791</v>
      </c>
      <c r="G43" s="425">
        <v>3719</v>
      </c>
      <c r="H43" s="425">
        <v>5510</v>
      </c>
      <c r="I43" s="422"/>
      <c r="J43" s="425">
        <v>2380</v>
      </c>
      <c r="K43" s="425">
        <v>5814</v>
      </c>
      <c r="L43" s="425">
        <v>8194</v>
      </c>
    </row>
    <row r="44" spans="1:12" ht="11.25" customHeight="1" x14ac:dyDescent="0.2">
      <c r="A44" s="402">
        <v>2007</v>
      </c>
      <c r="B44" s="421">
        <v>15</v>
      </c>
      <c r="C44" s="421">
        <v>1006</v>
      </c>
      <c r="D44" s="421">
        <v>1021</v>
      </c>
      <c r="E44" s="425"/>
      <c r="F44" s="421">
        <v>276</v>
      </c>
      <c r="G44" s="421">
        <v>9302</v>
      </c>
      <c r="H44" s="425">
        <v>9578</v>
      </c>
      <c r="I44" s="422"/>
      <c r="J44" s="421">
        <v>291</v>
      </c>
      <c r="K44" s="421">
        <v>10308</v>
      </c>
      <c r="L44" s="425">
        <v>10599</v>
      </c>
    </row>
    <row r="45" spans="1:12" ht="11.25" customHeight="1" x14ac:dyDescent="0.2">
      <c r="A45" s="402">
        <v>2009</v>
      </c>
      <c r="B45" s="421">
        <v>248</v>
      </c>
      <c r="C45" s="421">
        <v>6229</v>
      </c>
      <c r="D45" s="421">
        <v>6477</v>
      </c>
      <c r="E45" s="425"/>
      <c r="F45" s="421">
        <v>2097</v>
      </c>
      <c r="G45" s="421">
        <v>45120</v>
      </c>
      <c r="H45" s="425">
        <v>47217</v>
      </c>
      <c r="I45" s="422"/>
      <c r="J45" s="421">
        <v>2345</v>
      </c>
      <c r="K45" s="421">
        <v>51349</v>
      </c>
      <c r="L45" s="425">
        <v>53694</v>
      </c>
    </row>
    <row r="46" spans="1:12" ht="11.25" customHeight="1" x14ac:dyDescent="0.2">
      <c r="A46" s="402">
        <v>2011</v>
      </c>
      <c r="B46" s="421">
        <v>49</v>
      </c>
      <c r="C46" s="421">
        <v>12483</v>
      </c>
      <c r="D46" s="421">
        <v>12532</v>
      </c>
      <c r="E46" s="425"/>
      <c r="F46" s="421">
        <v>285</v>
      </c>
      <c r="G46" s="421">
        <v>53852</v>
      </c>
      <c r="H46" s="425">
        <v>54137</v>
      </c>
      <c r="I46" s="422"/>
      <c r="J46" s="421">
        <v>334</v>
      </c>
      <c r="K46" s="421">
        <v>66335</v>
      </c>
      <c r="L46" s="425">
        <v>66669</v>
      </c>
    </row>
    <row r="47" spans="1:12" ht="11.25" customHeight="1" x14ac:dyDescent="0.2">
      <c r="A47" s="402">
        <v>2013</v>
      </c>
      <c r="B47" s="797">
        <v>35</v>
      </c>
      <c r="C47" s="797">
        <v>103923.13189068213</v>
      </c>
      <c r="D47" s="859">
        <f t="shared" ref="D47:D52" si="2">SUM(B47:C47)</f>
        <v>103958.13189068213</v>
      </c>
      <c r="E47" s="857"/>
      <c r="F47" s="797">
        <v>1</v>
      </c>
      <c r="G47" s="797">
        <v>224002</v>
      </c>
      <c r="H47" s="857">
        <v>224003</v>
      </c>
      <c r="I47" s="858"/>
      <c r="J47" s="797">
        <v>110</v>
      </c>
      <c r="K47" s="797">
        <v>327851</v>
      </c>
      <c r="L47" s="857">
        <v>327961</v>
      </c>
    </row>
    <row r="48" spans="1:12" ht="11.25" customHeight="1" x14ac:dyDescent="0.2">
      <c r="A48" s="402">
        <v>2015</v>
      </c>
      <c r="B48" s="797">
        <v>30</v>
      </c>
      <c r="C48" s="797">
        <v>88358.733129464599</v>
      </c>
      <c r="D48" s="859">
        <f t="shared" si="2"/>
        <v>88388.733129464599</v>
      </c>
      <c r="E48" s="797"/>
      <c r="F48" s="797">
        <v>90</v>
      </c>
      <c r="G48" s="797">
        <v>247358</v>
      </c>
      <c r="H48" s="797">
        <v>247448</v>
      </c>
      <c r="I48" s="797"/>
      <c r="J48" s="797">
        <v>115</v>
      </c>
      <c r="K48" s="797">
        <v>335722</v>
      </c>
      <c r="L48" s="797">
        <v>335837</v>
      </c>
    </row>
    <row r="49" spans="1:12" ht="11.25" customHeight="1" x14ac:dyDescent="0.2">
      <c r="A49" s="402">
        <v>2017</v>
      </c>
      <c r="B49" s="797">
        <v>0</v>
      </c>
      <c r="C49" s="797">
        <v>11373</v>
      </c>
      <c r="D49" s="859">
        <f t="shared" si="2"/>
        <v>11373</v>
      </c>
      <c r="E49" s="797"/>
      <c r="F49" s="797">
        <v>0</v>
      </c>
      <c r="G49" s="797">
        <v>24012</v>
      </c>
      <c r="H49" s="797">
        <v>24012</v>
      </c>
      <c r="I49" s="797"/>
      <c r="J49" s="797">
        <v>0</v>
      </c>
      <c r="K49" s="797">
        <v>35385</v>
      </c>
      <c r="L49" s="797">
        <v>35385</v>
      </c>
    </row>
    <row r="50" spans="1:12" ht="11.25" customHeight="1" x14ac:dyDescent="0.2">
      <c r="A50" s="402">
        <v>2019</v>
      </c>
      <c r="B50" s="859">
        <f t="shared" ref="B50:C50" si="3">J50-F50</f>
        <v>0</v>
      </c>
      <c r="C50" s="859">
        <f t="shared" si="3"/>
        <v>18656</v>
      </c>
      <c r="D50" s="859">
        <f t="shared" si="2"/>
        <v>18656</v>
      </c>
      <c r="E50" s="859" t="s">
        <v>304</v>
      </c>
      <c r="F50" s="859">
        <v>0</v>
      </c>
      <c r="G50" s="859">
        <v>50024</v>
      </c>
      <c r="H50" s="859">
        <v>50024</v>
      </c>
      <c r="I50" s="859" t="s">
        <v>304</v>
      </c>
      <c r="J50" s="859">
        <v>0</v>
      </c>
      <c r="K50" s="859">
        <v>68680</v>
      </c>
      <c r="L50" s="859">
        <v>68680</v>
      </c>
    </row>
    <row r="51" spans="1:12" ht="11.25" customHeight="1" x14ac:dyDescent="0.2">
      <c r="A51" s="402">
        <v>2021</v>
      </c>
      <c r="B51" s="859">
        <v>0</v>
      </c>
      <c r="C51" s="859">
        <v>24211</v>
      </c>
      <c r="D51" s="859">
        <f t="shared" si="2"/>
        <v>24211</v>
      </c>
      <c r="E51" s="859" t="s">
        <v>304</v>
      </c>
      <c r="F51" s="859">
        <v>0</v>
      </c>
      <c r="G51" s="859">
        <v>109427.432</v>
      </c>
      <c r="H51" s="859">
        <v>109427.432</v>
      </c>
      <c r="I51" s="859" t="s">
        <v>304</v>
      </c>
      <c r="J51" s="859">
        <v>0</v>
      </c>
      <c r="K51" s="859">
        <v>133638.432</v>
      </c>
      <c r="L51" s="859">
        <v>133638.432</v>
      </c>
    </row>
    <row r="52" spans="1:12" ht="11.25" customHeight="1" x14ac:dyDescent="0.2">
      <c r="A52" s="402">
        <v>2023</v>
      </c>
      <c r="B52" s="859">
        <v>3.4827213822894167</v>
      </c>
      <c r="C52" s="859">
        <v>3896.5172786177109</v>
      </c>
      <c r="D52" s="859">
        <f t="shared" si="2"/>
        <v>3900.0000000000005</v>
      </c>
      <c r="E52" s="859" t="s">
        <v>304</v>
      </c>
      <c r="F52" s="859">
        <v>40</v>
      </c>
      <c r="G52" s="859">
        <v>44212</v>
      </c>
      <c r="H52" s="859">
        <v>44252</v>
      </c>
      <c r="I52" s="859" t="s">
        <v>304</v>
      </c>
      <c r="J52" s="859">
        <v>43</v>
      </c>
      <c r="K52" s="859">
        <v>48109</v>
      </c>
      <c r="L52" s="859">
        <v>48152</v>
      </c>
    </row>
    <row r="53" spans="1:12" ht="11.25" customHeight="1" x14ac:dyDescent="0.2">
      <c r="A53" s="426" t="s">
        <v>751</v>
      </c>
      <c r="B53" s="427"/>
      <c r="C53" s="427"/>
      <c r="D53" s="427"/>
      <c r="E53" s="427"/>
      <c r="F53" s="427"/>
      <c r="G53" s="429">
        <v>50000</v>
      </c>
      <c r="H53" s="427"/>
      <c r="I53" s="427"/>
      <c r="J53" s="427"/>
      <c r="K53" s="427"/>
      <c r="L53" s="427"/>
    </row>
    <row r="54" spans="1:12" ht="3" customHeight="1" x14ac:dyDescent="0.2">
      <c r="B54" s="422"/>
      <c r="C54" s="422"/>
      <c r="D54" s="422"/>
      <c r="E54" s="422"/>
      <c r="F54" s="422"/>
      <c r="G54" s="425"/>
      <c r="H54" s="422"/>
      <c r="I54" s="422"/>
      <c r="J54" s="422"/>
      <c r="K54" s="422"/>
      <c r="L54" s="422"/>
    </row>
    <row r="55" spans="1:12" ht="11.25" customHeight="1" x14ac:dyDescent="0.2">
      <c r="A55" s="1134" t="s">
        <v>144</v>
      </c>
      <c r="B55" s="1134"/>
      <c r="C55" s="1134"/>
      <c r="D55" s="1134"/>
      <c r="E55" s="1134"/>
      <c r="F55" s="1134"/>
      <c r="G55" s="1134"/>
      <c r="H55" s="1134"/>
      <c r="I55" s="1134"/>
      <c r="J55" s="1134"/>
      <c r="K55" s="1134"/>
      <c r="L55" s="1134"/>
    </row>
    <row r="56" spans="1:12" ht="11.25" customHeight="1" x14ac:dyDescent="0.2">
      <c r="A56" s="402">
        <v>1981</v>
      </c>
      <c r="B56" s="421">
        <v>425</v>
      </c>
      <c r="C56" s="421">
        <v>159846</v>
      </c>
      <c r="D56" s="421">
        <v>160273</v>
      </c>
      <c r="E56" s="425"/>
      <c r="F56" s="425">
        <v>268</v>
      </c>
      <c r="G56" s="425">
        <v>100268</v>
      </c>
      <c r="H56" s="425">
        <v>100536</v>
      </c>
      <c r="I56" s="422"/>
      <c r="J56" s="425">
        <v>693</v>
      </c>
      <c r="K56" s="425">
        <v>260114</v>
      </c>
      <c r="L56" s="425">
        <v>260809</v>
      </c>
    </row>
    <row r="57" spans="1:12" ht="11.25" customHeight="1" x14ac:dyDescent="0.2">
      <c r="A57" s="402">
        <v>1983</v>
      </c>
      <c r="B57" s="421">
        <v>6</v>
      </c>
      <c r="C57" s="421">
        <v>20941</v>
      </c>
      <c r="D57" s="421">
        <v>20947</v>
      </c>
      <c r="E57" s="425"/>
      <c r="F57" s="425">
        <v>128</v>
      </c>
      <c r="G57" s="425">
        <v>470128</v>
      </c>
      <c r="H57" s="425">
        <v>470256</v>
      </c>
      <c r="I57" s="422"/>
      <c r="J57" s="425">
        <v>133</v>
      </c>
      <c r="K57" s="425">
        <v>491070</v>
      </c>
      <c r="L57" s="425">
        <v>491203</v>
      </c>
    </row>
    <row r="58" spans="1:12" ht="11.25" customHeight="1" x14ac:dyDescent="0.2">
      <c r="A58" s="402">
        <v>1985</v>
      </c>
      <c r="B58" s="421">
        <v>11</v>
      </c>
      <c r="C58" s="421">
        <v>253961</v>
      </c>
      <c r="D58" s="421">
        <v>253972</v>
      </c>
      <c r="E58" s="425"/>
      <c r="F58" s="425">
        <v>30</v>
      </c>
      <c r="G58" s="425">
        <v>710030</v>
      </c>
      <c r="H58" s="425">
        <v>710060</v>
      </c>
      <c r="I58" s="422"/>
      <c r="J58" s="425">
        <v>40</v>
      </c>
      <c r="K58" s="425">
        <v>963992</v>
      </c>
      <c r="L58" s="425">
        <v>964032</v>
      </c>
    </row>
    <row r="59" spans="1:12" ht="11.25" customHeight="1" x14ac:dyDescent="0.2">
      <c r="A59" s="402">
        <v>1987</v>
      </c>
      <c r="B59" s="421">
        <v>1146</v>
      </c>
      <c r="C59" s="421">
        <v>444674</v>
      </c>
      <c r="D59" s="421">
        <v>445824</v>
      </c>
      <c r="E59" s="425"/>
      <c r="F59" s="425">
        <v>1535</v>
      </c>
      <c r="G59" s="425">
        <v>593535</v>
      </c>
      <c r="H59" s="425">
        <v>595070</v>
      </c>
      <c r="I59" s="422"/>
      <c r="J59" s="425">
        <v>2676</v>
      </c>
      <c r="K59" s="425">
        <v>1038210</v>
      </c>
      <c r="L59" s="425">
        <v>1040894</v>
      </c>
    </row>
    <row r="60" spans="1:12" ht="11.25" customHeight="1" x14ac:dyDescent="0.2">
      <c r="A60" s="402">
        <v>1989</v>
      </c>
      <c r="B60" s="421">
        <v>9</v>
      </c>
      <c r="C60" s="421">
        <v>704440</v>
      </c>
      <c r="D60" s="421">
        <v>704449</v>
      </c>
      <c r="E60" s="425"/>
      <c r="F60" s="425">
        <v>5</v>
      </c>
      <c r="G60" s="425">
        <v>401300</v>
      </c>
      <c r="H60" s="425">
        <v>401305</v>
      </c>
      <c r="I60" s="422"/>
      <c r="J60" s="425">
        <v>14</v>
      </c>
      <c r="K60" s="425">
        <v>1105740</v>
      </c>
      <c r="L60" s="425">
        <v>1105754</v>
      </c>
    </row>
    <row r="61" spans="1:12" ht="11.25" customHeight="1" x14ac:dyDescent="0.2">
      <c r="A61" s="402">
        <v>1991</v>
      </c>
      <c r="B61" s="421">
        <v>0</v>
      </c>
      <c r="C61" s="421">
        <v>214358</v>
      </c>
      <c r="D61" s="421">
        <v>214358</v>
      </c>
      <c r="E61" s="425"/>
      <c r="F61" s="425">
        <v>0</v>
      </c>
      <c r="G61" s="425">
        <v>351000</v>
      </c>
      <c r="H61" s="425">
        <v>351000</v>
      </c>
      <c r="I61" s="422"/>
      <c r="J61" s="425">
        <v>0</v>
      </c>
      <c r="K61" s="425">
        <v>565358</v>
      </c>
      <c r="L61" s="425">
        <v>565358</v>
      </c>
    </row>
    <row r="62" spans="1:12" ht="11.25" customHeight="1" x14ac:dyDescent="0.2">
      <c r="A62" s="402">
        <v>1993</v>
      </c>
      <c r="B62" s="421">
        <v>0</v>
      </c>
      <c r="C62" s="421">
        <v>223550</v>
      </c>
      <c r="D62" s="421">
        <v>223550</v>
      </c>
      <c r="E62" s="425"/>
      <c r="F62" s="425">
        <v>0</v>
      </c>
      <c r="G62" s="425">
        <v>530000</v>
      </c>
      <c r="H62" s="425">
        <v>530000</v>
      </c>
      <c r="I62" s="422"/>
      <c r="J62" s="425">
        <v>0</v>
      </c>
      <c r="K62" s="425">
        <v>753550</v>
      </c>
      <c r="L62" s="425">
        <v>753550</v>
      </c>
    </row>
    <row r="63" spans="1:12" ht="11.25" customHeight="1" x14ac:dyDescent="0.2">
      <c r="A63" s="402">
        <v>1995</v>
      </c>
      <c r="B63" s="421">
        <v>0</v>
      </c>
      <c r="C63" s="421">
        <v>687553</v>
      </c>
      <c r="D63" s="421">
        <v>687553</v>
      </c>
      <c r="E63" s="425"/>
      <c r="F63" s="425">
        <v>0</v>
      </c>
      <c r="G63" s="425">
        <v>857000</v>
      </c>
      <c r="H63" s="425">
        <v>857000</v>
      </c>
      <c r="I63" s="422"/>
      <c r="J63" s="425">
        <v>0</v>
      </c>
      <c r="K63" s="425">
        <v>1544553</v>
      </c>
      <c r="L63" s="425">
        <v>1544553</v>
      </c>
    </row>
    <row r="64" spans="1:12" ht="11.25" customHeight="1" x14ac:dyDescent="0.2">
      <c r="A64" s="402">
        <v>1997</v>
      </c>
      <c r="B64" s="421">
        <v>0</v>
      </c>
      <c r="C64" s="421">
        <v>76929</v>
      </c>
      <c r="D64" s="421">
        <v>76929</v>
      </c>
      <c r="E64" s="425"/>
      <c r="F64" s="425">
        <v>0</v>
      </c>
      <c r="G64" s="425">
        <v>60000</v>
      </c>
      <c r="H64" s="425">
        <v>60000</v>
      </c>
      <c r="I64" s="422"/>
      <c r="J64" s="425">
        <v>0</v>
      </c>
      <c r="K64" s="425">
        <v>136929</v>
      </c>
      <c r="L64" s="425">
        <v>136929</v>
      </c>
    </row>
    <row r="65" spans="1:12" ht="11.25" customHeight="1" x14ac:dyDescent="0.2">
      <c r="A65" s="402">
        <v>1999</v>
      </c>
      <c r="B65" s="421">
        <v>0</v>
      </c>
      <c r="C65" s="421">
        <v>33892</v>
      </c>
      <c r="D65" s="421">
        <v>33892</v>
      </c>
      <c r="E65" s="425"/>
      <c r="F65" s="425">
        <v>0</v>
      </c>
      <c r="G65" s="425">
        <v>320000</v>
      </c>
      <c r="H65" s="425">
        <v>320000</v>
      </c>
      <c r="I65" s="422"/>
      <c r="J65" s="425">
        <v>0</v>
      </c>
      <c r="K65" s="425">
        <v>353892</v>
      </c>
      <c r="L65" s="425">
        <v>353892</v>
      </c>
    </row>
    <row r="66" spans="1:12" ht="11.25" customHeight="1" x14ac:dyDescent="0.2">
      <c r="A66" s="402">
        <v>2001</v>
      </c>
      <c r="B66" s="421">
        <v>0</v>
      </c>
      <c r="C66" s="421">
        <v>305081</v>
      </c>
      <c r="D66" s="421">
        <v>305081</v>
      </c>
      <c r="E66" s="425"/>
      <c r="F66" s="425">
        <v>0</v>
      </c>
      <c r="G66" s="425">
        <v>894061</v>
      </c>
      <c r="H66" s="425">
        <v>894061</v>
      </c>
      <c r="I66" s="422"/>
      <c r="J66" s="425">
        <v>0</v>
      </c>
      <c r="K66" s="425">
        <v>1199142</v>
      </c>
      <c r="L66" s="425">
        <v>1199142</v>
      </c>
    </row>
    <row r="67" spans="1:12" ht="11.25" customHeight="1" x14ac:dyDescent="0.2">
      <c r="A67" s="402">
        <v>2003</v>
      </c>
      <c r="B67" s="421">
        <v>0</v>
      </c>
      <c r="C67" s="421">
        <v>309851</v>
      </c>
      <c r="D67" s="421">
        <v>309851</v>
      </c>
      <c r="E67" s="425"/>
      <c r="F67" s="425">
        <v>0</v>
      </c>
      <c r="G67" s="425">
        <v>567080</v>
      </c>
      <c r="H67" s="425">
        <v>567080</v>
      </c>
      <c r="I67" s="422"/>
      <c r="J67" s="425">
        <v>0</v>
      </c>
      <c r="K67" s="425">
        <v>876931</v>
      </c>
      <c r="L67" s="425">
        <v>876931</v>
      </c>
    </row>
    <row r="68" spans="1:12" ht="11.25" customHeight="1" x14ac:dyDescent="0.2">
      <c r="A68" s="402">
        <v>2005</v>
      </c>
      <c r="B68" s="421">
        <v>0</v>
      </c>
      <c r="C68" s="421">
        <v>25191</v>
      </c>
      <c r="D68" s="421">
        <v>25191</v>
      </c>
      <c r="E68" s="425"/>
      <c r="F68" s="425">
        <v>0</v>
      </c>
      <c r="G68" s="425">
        <v>60000</v>
      </c>
      <c r="H68" s="425">
        <v>60000</v>
      </c>
      <c r="I68" s="422"/>
      <c r="J68" s="425">
        <v>0</v>
      </c>
      <c r="K68" s="425">
        <v>85191</v>
      </c>
      <c r="L68" s="425">
        <v>85191</v>
      </c>
    </row>
    <row r="69" spans="1:12" ht="11.25" customHeight="1" x14ac:dyDescent="0.2">
      <c r="A69" s="402">
        <v>2007</v>
      </c>
      <c r="B69" s="421">
        <v>0</v>
      </c>
      <c r="C69" s="421">
        <v>14723</v>
      </c>
      <c r="D69" s="421">
        <v>14723</v>
      </c>
      <c r="E69" s="425"/>
      <c r="F69" s="421">
        <v>0</v>
      </c>
      <c r="G69" s="421">
        <v>300000</v>
      </c>
      <c r="H69" s="425">
        <v>300000</v>
      </c>
      <c r="I69" s="422"/>
      <c r="J69" s="421">
        <v>0</v>
      </c>
      <c r="K69" s="421">
        <v>314723</v>
      </c>
      <c r="L69" s="425">
        <v>314723</v>
      </c>
    </row>
    <row r="70" spans="1:12" ht="10.95" customHeight="1" x14ac:dyDescent="0.2">
      <c r="A70" s="402">
        <v>2009</v>
      </c>
      <c r="B70" s="421">
        <v>0</v>
      </c>
      <c r="C70" s="421">
        <v>478121</v>
      </c>
      <c r="D70" s="421">
        <v>478121</v>
      </c>
      <c r="E70" s="425"/>
      <c r="F70" s="421">
        <v>0</v>
      </c>
      <c r="G70" s="421">
        <v>1160000</v>
      </c>
      <c r="H70" s="425">
        <v>1160000</v>
      </c>
      <c r="I70" s="422"/>
      <c r="J70" s="421">
        <v>0</v>
      </c>
      <c r="K70" s="421">
        <v>1638121</v>
      </c>
      <c r="L70" s="425">
        <v>1638121</v>
      </c>
    </row>
    <row r="71" spans="1:12" ht="11.25" customHeight="1" x14ac:dyDescent="0.2">
      <c r="A71" s="402">
        <v>2011</v>
      </c>
      <c r="B71" s="421">
        <v>0</v>
      </c>
      <c r="C71" s="421">
        <v>470769</v>
      </c>
      <c r="D71" s="421">
        <v>470769</v>
      </c>
      <c r="E71" s="425"/>
      <c r="F71" s="421">
        <v>0</v>
      </c>
      <c r="G71" s="421">
        <v>560000</v>
      </c>
      <c r="H71" s="425">
        <v>560000</v>
      </c>
      <c r="I71" s="422"/>
      <c r="J71" s="421">
        <v>0</v>
      </c>
      <c r="K71" s="421">
        <v>1030769</v>
      </c>
      <c r="L71" s="425">
        <v>1030769</v>
      </c>
    </row>
    <row r="72" spans="1:12" ht="11.25" customHeight="1" x14ac:dyDescent="0.2">
      <c r="A72" s="402">
        <v>2013</v>
      </c>
      <c r="B72" s="859">
        <f t="shared" ref="B72:C76" si="4">J72-F72</f>
        <v>0</v>
      </c>
      <c r="C72" s="859">
        <f t="shared" si="4"/>
        <v>720872</v>
      </c>
      <c r="D72" s="859">
        <f t="shared" ref="D72:D75" si="5">SUM(B72:C72)</f>
        <v>720872</v>
      </c>
      <c r="E72" s="857"/>
      <c r="F72" s="797">
        <v>0</v>
      </c>
      <c r="G72" s="797">
        <v>900000</v>
      </c>
      <c r="H72" s="857">
        <v>900000</v>
      </c>
      <c r="I72" s="858"/>
      <c r="J72" s="797">
        <v>0</v>
      </c>
      <c r="K72" s="797">
        <v>1620872</v>
      </c>
      <c r="L72" s="857">
        <v>1620872</v>
      </c>
    </row>
    <row r="73" spans="1:12" ht="11.25" customHeight="1" x14ac:dyDescent="0.2">
      <c r="A73" s="402">
        <v>2015</v>
      </c>
      <c r="B73" s="859">
        <f t="shared" si="4"/>
        <v>0</v>
      </c>
      <c r="C73" s="859">
        <f t="shared" si="4"/>
        <v>121155</v>
      </c>
      <c r="D73" s="859">
        <f t="shared" si="5"/>
        <v>121155</v>
      </c>
      <c r="E73" s="797"/>
      <c r="F73" s="797">
        <v>0</v>
      </c>
      <c r="G73" s="797">
        <v>290000</v>
      </c>
      <c r="H73" s="797">
        <v>290000</v>
      </c>
      <c r="I73" s="797"/>
      <c r="J73" s="797">
        <v>0</v>
      </c>
      <c r="K73" s="797">
        <v>411155</v>
      </c>
      <c r="L73" s="797">
        <v>411155</v>
      </c>
    </row>
    <row r="74" spans="1:12" ht="11.25" customHeight="1" x14ac:dyDescent="0.2">
      <c r="A74" s="402">
        <v>2017</v>
      </c>
      <c r="B74" s="859">
        <f t="shared" si="4"/>
        <v>0</v>
      </c>
      <c r="C74" s="859">
        <f t="shared" si="4"/>
        <v>6551</v>
      </c>
      <c r="D74" s="859">
        <f t="shared" si="5"/>
        <v>6551</v>
      </c>
      <c r="E74" s="797"/>
      <c r="F74" s="797">
        <v>0</v>
      </c>
      <c r="G74" s="797">
        <v>110000</v>
      </c>
      <c r="H74" s="797">
        <v>110000</v>
      </c>
      <c r="I74" s="797"/>
      <c r="J74" s="797">
        <v>0</v>
      </c>
      <c r="K74" s="797">
        <v>116551</v>
      </c>
      <c r="L74" s="797">
        <v>116551</v>
      </c>
    </row>
    <row r="75" spans="1:12" ht="11.25" customHeight="1" x14ac:dyDescent="0.2">
      <c r="A75" s="402">
        <v>2019</v>
      </c>
      <c r="B75" s="859">
        <f t="shared" si="4"/>
        <v>0</v>
      </c>
      <c r="C75" s="859">
        <f t="shared" si="4"/>
        <v>7424</v>
      </c>
      <c r="D75" s="859">
        <f t="shared" si="5"/>
        <v>7424</v>
      </c>
      <c r="E75" s="859" t="s">
        <v>304</v>
      </c>
      <c r="F75" s="859">
        <v>0</v>
      </c>
      <c r="G75" s="859">
        <v>300000</v>
      </c>
      <c r="H75" s="859">
        <v>300000</v>
      </c>
      <c r="I75" s="859" t="s">
        <v>304</v>
      </c>
      <c r="J75" s="859">
        <v>0</v>
      </c>
      <c r="K75" s="859">
        <v>307424</v>
      </c>
      <c r="L75" s="859">
        <v>307424</v>
      </c>
    </row>
    <row r="76" spans="1:12" ht="11.25" customHeight="1" x14ac:dyDescent="0.2">
      <c r="A76" s="402">
        <v>2021</v>
      </c>
      <c r="B76" s="859">
        <f t="shared" si="4"/>
        <v>0</v>
      </c>
      <c r="C76" s="859">
        <f t="shared" si="4"/>
        <v>159371</v>
      </c>
      <c r="D76" s="859">
        <f>SUM(B76:C76)</f>
        <v>159371</v>
      </c>
      <c r="E76" s="859" t="s">
        <v>304</v>
      </c>
      <c r="F76" s="859">
        <v>0</v>
      </c>
      <c r="G76" s="859">
        <v>460000</v>
      </c>
      <c r="H76" s="859">
        <v>460000</v>
      </c>
      <c r="I76" s="859" t="s">
        <v>304</v>
      </c>
      <c r="J76" s="859">
        <v>0</v>
      </c>
      <c r="K76" s="859">
        <v>619371</v>
      </c>
      <c r="L76" s="859">
        <v>619371</v>
      </c>
    </row>
    <row r="77" spans="1:12" ht="11.25" customHeight="1" x14ac:dyDescent="0.2">
      <c r="A77" s="402" t="s">
        <v>1212</v>
      </c>
      <c r="B77" s="859">
        <f>J77-F77</f>
        <v>0</v>
      </c>
      <c r="C77" s="859">
        <f>K77-G77</f>
        <v>41247</v>
      </c>
      <c r="D77" s="859">
        <f>SUM(B77:C77)</f>
        <v>41247</v>
      </c>
      <c r="E77" s="859" t="s">
        <v>304</v>
      </c>
      <c r="F77" s="859">
        <v>0</v>
      </c>
      <c r="G77" s="859">
        <v>470000</v>
      </c>
      <c r="H77" s="859">
        <v>470000</v>
      </c>
      <c r="I77" s="859" t="s">
        <v>304</v>
      </c>
      <c r="J77" s="859">
        <v>0</v>
      </c>
      <c r="K77" s="859">
        <v>511247</v>
      </c>
      <c r="L77" s="859">
        <v>511247</v>
      </c>
    </row>
    <row r="78" spans="1:12" ht="11.25" customHeight="1" x14ac:dyDescent="0.2">
      <c r="A78" s="426" t="s">
        <v>751</v>
      </c>
      <c r="B78" s="427"/>
      <c r="C78" s="427"/>
      <c r="D78" s="427"/>
      <c r="E78" s="427"/>
      <c r="F78" s="427"/>
      <c r="G78" s="429">
        <v>330000</v>
      </c>
      <c r="H78" s="427"/>
      <c r="I78" s="427"/>
      <c r="J78" s="427"/>
      <c r="K78" s="427"/>
      <c r="L78" s="427"/>
    </row>
    <row r="79" spans="1:12" ht="3.75" customHeight="1" x14ac:dyDescent="0.2"/>
    <row r="80" spans="1:12" ht="11.25" customHeight="1" x14ac:dyDescent="0.2">
      <c r="A80" s="1134" t="s">
        <v>145</v>
      </c>
      <c r="B80" s="1134"/>
      <c r="C80" s="1134"/>
      <c r="D80" s="1134"/>
      <c r="E80" s="1134"/>
      <c r="F80" s="1134"/>
      <c r="G80" s="1134"/>
      <c r="H80" s="1134"/>
      <c r="I80" s="1134"/>
      <c r="J80" s="1134"/>
      <c r="K80" s="1134"/>
      <c r="L80" s="1134"/>
    </row>
    <row r="81" spans="1:12" ht="11.25" customHeight="1" x14ac:dyDescent="0.2">
      <c r="A81" s="402">
        <v>1981</v>
      </c>
      <c r="B81" s="421">
        <v>443</v>
      </c>
      <c r="C81" s="421">
        <v>1495</v>
      </c>
      <c r="D81" s="421">
        <v>1938</v>
      </c>
      <c r="E81" s="425"/>
      <c r="F81" s="425">
        <v>1557</v>
      </c>
      <c r="G81" s="425">
        <v>6551</v>
      </c>
      <c r="H81" s="425">
        <v>8108</v>
      </c>
      <c r="I81" s="422"/>
      <c r="J81" s="425">
        <v>2000</v>
      </c>
      <c r="K81" s="425">
        <v>8046</v>
      </c>
      <c r="L81" s="425">
        <v>10046</v>
      </c>
    </row>
    <row r="82" spans="1:12" ht="11.25" customHeight="1" x14ac:dyDescent="0.2">
      <c r="A82" s="402">
        <v>1983</v>
      </c>
      <c r="B82" s="421">
        <v>53</v>
      </c>
      <c r="C82" s="421">
        <v>934</v>
      </c>
      <c r="D82" s="421">
        <v>987</v>
      </c>
      <c r="E82" s="425"/>
      <c r="F82" s="425">
        <v>503</v>
      </c>
      <c r="G82" s="425">
        <v>25201</v>
      </c>
      <c r="H82" s="425">
        <v>25704</v>
      </c>
      <c r="I82" s="422"/>
      <c r="J82" s="425">
        <v>556</v>
      </c>
      <c r="K82" s="425">
        <v>26135</v>
      </c>
      <c r="L82" s="425">
        <v>26691</v>
      </c>
    </row>
    <row r="83" spans="1:12" ht="11.25" customHeight="1" x14ac:dyDescent="0.2">
      <c r="A83" s="402">
        <v>1985</v>
      </c>
      <c r="B83" s="421">
        <v>140</v>
      </c>
      <c r="C83" s="421">
        <v>3027</v>
      </c>
      <c r="D83" s="421">
        <v>3167</v>
      </c>
      <c r="E83" s="425"/>
      <c r="F83" s="425">
        <v>1456</v>
      </c>
      <c r="G83" s="425">
        <v>64101</v>
      </c>
      <c r="H83" s="425">
        <v>65557</v>
      </c>
      <c r="I83" s="422"/>
      <c r="J83" s="425">
        <v>1596</v>
      </c>
      <c r="K83" s="425">
        <v>67128</v>
      </c>
      <c r="L83" s="425">
        <v>68724</v>
      </c>
    </row>
    <row r="84" spans="1:12" ht="11.25" customHeight="1" x14ac:dyDescent="0.2">
      <c r="A84" s="402">
        <v>1987</v>
      </c>
      <c r="B84" s="421">
        <v>2438</v>
      </c>
      <c r="C84" s="421">
        <v>11039</v>
      </c>
      <c r="D84" s="421">
        <v>13477</v>
      </c>
      <c r="E84" s="425"/>
      <c r="F84" s="425">
        <v>8056</v>
      </c>
      <c r="G84" s="425">
        <v>62220</v>
      </c>
      <c r="H84" s="425">
        <v>70276</v>
      </c>
      <c r="I84" s="422"/>
      <c r="J84" s="425">
        <v>10494</v>
      </c>
      <c r="K84" s="425">
        <v>73259</v>
      </c>
      <c r="L84" s="425">
        <v>83753</v>
      </c>
    </row>
    <row r="85" spans="1:12" ht="11.25" customHeight="1" x14ac:dyDescent="0.2">
      <c r="A85" s="402">
        <v>1989</v>
      </c>
      <c r="B85" s="421">
        <v>8186</v>
      </c>
      <c r="C85" s="421">
        <v>32151</v>
      </c>
      <c r="D85" s="421">
        <v>40337</v>
      </c>
      <c r="E85" s="425"/>
      <c r="F85" s="425">
        <v>2500</v>
      </c>
      <c r="G85" s="425">
        <v>60970</v>
      </c>
      <c r="H85" s="425">
        <v>63470</v>
      </c>
      <c r="I85" s="422"/>
      <c r="J85" s="425">
        <v>10686</v>
      </c>
      <c r="K85" s="425">
        <v>93121</v>
      </c>
      <c r="L85" s="425">
        <v>103807</v>
      </c>
    </row>
    <row r="86" spans="1:12" ht="11.25" customHeight="1" x14ac:dyDescent="0.2">
      <c r="A86" s="402">
        <v>1991</v>
      </c>
      <c r="B86" s="421">
        <v>442</v>
      </c>
      <c r="C86" s="421">
        <v>14750</v>
      </c>
      <c r="D86" s="421">
        <v>15192</v>
      </c>
      <c r="E86" s="425"/>
      <c r="F86" s="425">
        <v>3300</v>
      </c>
      <c r="G86" s="425">
        <v>118450</v>
      </c>
      <c r="H86" s="425">
        <v>121750</v>
      </c>
      <c r="I86" s="422"/>
      <c r="J86" s="425">
        <v>3742</v>
      </c>
      <c r="K86" s="425">
        <v>133200</v>
      </c>
      <c r="L86" s="425">
        <v>136942</v>
      </c>
    </row>
    <row r="87" spans="1:12" ht="11.25" customHeight="1" x14ac:dyDescent="0.2">
      <c r="A87" s="402">
        <v>1993</v>
      </c>
      <c r="B87" s="421">
        <v>836</v>
      </c>
      <c r="C87" s="421">
        <v>2788</v>
      </c>
      <c r="D87" s="421">
        <v>3624</v>
      </c>
      <c r="E87" s="425"/>
      <c r="F87" s="425">
        <v>11497</v>
      </c>
      <c r="G87" s="425">
        <v>35647</v>
      </c>
      <c r="H87" s="425">
        <v>47144</v>
      </c>
      <c r="I87" s="422"/>
      <c r="J87" s="425">
        <v>12333</v>
      </c>
      <c r="K87" s="425">
        <v>38435</v>
      </c>
      <c r="L87" s="425">
        <v>50768</v>
      </c>
    </row>
    <row r="88" spans="1:12" ht="11.25" customHeight="1" x14ac:dyDescent="0.2">
      <c r="A88" s="402">
        <v>1995</v>
      </c>
      <c r="B88" s="421">
        <v>1847</v>
      </c>
      <c r="C88" s="421">
        <v>1369</v>
      </c>
      <c r="D88" s="421">
        <v>3216</v>
      </c>
      <c r="E88" s="425"/>
      <c r="F88" s="425">
        <v>24665</v>
      </c>
      <c r="G88" s="425">
        <v>31306</v>
      </c>
      <c r="H88" s="425">
        <v>55971</v>
      </c>
      <c r="I88" s="422"/>
      <c r="J88" s="425">
        <v>26512</v>
      </c>
      <c r="K88" s="425">
        <v>32675</v>
      </c>
      <c r="L88" s="425">
        <v>59187</v>
      </c>
    </row>
    <row r="89" spans="1:12" ht="11.25" customHeight="1" x14ac:dyDescent="0.2">
      <c r="A89" s="402">
        <v>1997</v>
      </c>
      <c r="B89" s="421">
        <v>2887</v>
      </c>
      <c r="C89" s="421">
        <v>1124</v>
      </c>
      <c r="D89" s="421">
        <v>4011</v>
      </c>
      <c r="E89" s="425"/>
      <c r="F89" s="425">
        <v>21493</v>
      </c>
      <c r="G89" s="425">
        <v>8363</v>
      </c>
      <c r="H89" s="425">
        <v>29856</v>
      </c>
      <c r="I89" s="422"/>
      <c r="J89" s="425">
        <v>24380</v>
      </c>
      <c r="K89" s="425">
        <v>9487</v>
      </c>
      <c r="L89" s="425">
        <v>33867</v>
      </c>
    </row>
    <row r="90" spans="1:12" ht="11.25" customHeight="1" x14ac:dyDescent="0.2">
      <c r="A90" s="402">
        <v>1999</v>
      </c>
      <c r="B90" s="421">
        <v>203</v>
      </c>
      <c r="C90" s="421">
        <v>346</v>
      </c>
      <c r="D90" s="421">
        <v>549</v>
      </c>
      <c r="E90" s="425"/>
      <c r="F90" s="425">
        <v>7639</v>
      </c>
      <c r="G90" s="425">
        <v>12667</v>
      </c>
      <c r="H90" s="425">
        <v>20306</v>
      </c>
      <c r="I90" s="422"/>
      <c r="J90" s="425">
        <v>7842</v>
      </c>
      <c r="K90" s="425">
        <v>13013</v>
      </c>
      <c r="L90" s="425">
        <v>20855</v>
      </c>
    </row>
    <row r="91" spans="1:12" ht="11.25" customHeight="1" x14ac:dyDescent="0.2">
      <c r="A91" s="402">
        <v>2001</v>
      </c>
      <c r="B91" s="421">
        <v>4401</v>
      </c>
      <c r="C91" s="421">
        <v>5956</v>
      </c>
      <c r="D91" s="421">
        <v>10357</v>
      </c>
      <c r="E91" s="425"/>
      <c r="F91" s="425">
        <v>71539</v>
      </c>
      <c r="G91" s="425">
        <v>98338</v>
      </c>
      <c r="H91" s="425">
        <v>169877</v>
      </c>
      <c r="I91" s="422"/>
      <c r="J91" s="425">
        <v>75940</v>
      </c>
      <c r="K91" s="425">
        <v>104294</v>
      </c>
      <c r="L91" s="425">
        <v>180234</v>
      </c>
    </row>
    <row r="92" spans="1:12" ht="11.25" customHeight="1" x14ac:dyDescent="0.2">
      <c r="A92" s="402">
        <v>2003</v>
      </c>
      <c r="B92" s="421">
        <v>2060</v>
      </c>
      <c r="C92" s="421">
        <v>3272</v>
      </c>
      <c r="D92" s="421">
        <v>5332</v>
      </c>
      <c r="E92" s="425"/>
      <c r="F92" s="425">
        <v>25217</v>
      </c>
      <c r="G92" s="425">
        <v>37531</v>
      </c>
      <c r="H92" s="425">
        <v>62748</v>
      </c>
      <c r="I92" s="422"/>
      <c r="J92" s="425">
        <v>27277</v>
      </c>
      <c r="K92" s="425">
        <v>40803</v>
      </c>
      <c r="L92" s="425">
        <v>68080</v>
      </c>
    </row>
    <row r="93" spans="1:12" ht="11.25" customHeight="1" x14ac:dyDescent="0.2">
      <c r="A93" s="402">
        <v>2005</v>
      </c>
      <c r="B93" s="421">
        <v>401</v>
      </c>
      <c r="C93" s="421">
        <v>691</v>
      </c>
      <c r="D93" s="421">
        <v>1092</v>
      </c>
      <c r="E93" s="425"/>
      <c r="F93" s="425">
        <v>14107</v>
      </c>
      <c r="G93" s="425">
        <v>17481</v>
      </c>
      <c r="H93" s="425">
        <v>31588</v>
      </c>
      <c r="I93" s="422"/>
      <c r="J93" s="425">
        <v>14508</v>
      </c>
      <c r="K93" s="425">
        <v>18172</v>
      </c>
      <c r="L93" s="425">
        <v>32680</v>
      </c>
    </row>
    <row r="94" spans="1:12" ht="11.25" customHeight="1" x14ac:dyDescent="0.2">
      <c r="A94" s="402">
        <v>2007</v>
      </c>
      <c r="B94" s="421">
        <v>261</v>
      </c>
      <c r="C94" s="421">
        <v>1722</v>
      </c>
      <c r="D94" s="421">
        <v>1983</v>
      </c>
      <c r="E94" s="425"/>
      <c r="F94" s="421">
        <v>4406</v>
      </c>
      <c r="G94" s="421">
        <v>29001</v>
      </c>
      <c r="H94" s="425">
        <v>33407</v>
      </c>
      <c r="I94" s="422"/>
      <c r="J94" s="421">
        <v>4667</v>
      </c>
      <c r="K94" s="421">
        <v>30723</v>
      </c>
      <c r="L94" s="425">
        <v>35390</v>
      </c>
    </row>
    <row r="95" spans="1:12" ht="11.25" customHeight="1" x14ac:dyDescent="0.2">
      <c r="A95" s="402">
        <v>2009</v>
      </c>
      <c r="B95" s="421">
        <v>3552</v>
      </c>
      <c r="C95" s="421">
        <v>893</v>
      </c>
      <c r="D95" s="421">
        <v>4445</v>
      </c>
      <c r="E95" s="425"/>
      <c r="F95" s="421">
        <v>22455</v>
      </c>
      <c r="G95" s="421">
        <v>11093</v>
      </c>
      <c r="H95" s="425">
        <v>33548</v>
      </c>
      <c r="I95" s="422"/>
      <c r="J95" s="421">
        <v>26007</v>
      </c>
      <c r="K95" s="421">
        <v>11986</v>
      </c>
      <c r="L95" s="425">
        <v>37993</v>
      </c>
    </row>
    <row r="96" spans="1:12" ht="11.25" customHeight="1" x14ac:dyDescent="0.2">
      <c r="A96" s="402">
        <v>2011</v>
      </c>
      <c r="B96" s="421">
        <v>5441</v>
      </c>
      <c r="C96" s="421">
        <v>1375</v>
      </c>
      <c r="D96" s="421">
        <v>6816</v>
      </c>
      <c r="E96" s="425"/>
      <c r="F96" s="421">
        <v>17792</v>
      </c>
      <c r="G96" s="421">
        <v>15122</v>
      </c>
      <c r="H96" s="425">
        <v>32914</v>
      </c>
      <c r="I96" s="422"/>
      <c r="J96" s="421">
        <v>23233</v>
      </c>
      <c r="K96" s="421">
        <v>16497</v>
      </c>
      <c r="L96" s="425">
        <v>39730</v>
      </c>
    </row>
    <row r="97" spans="1:12" ht="11.25" customHeight="1" x14ac:dyDescent="0.2">
      <c r="A97" s="402">
        <v>2013</v>
      </c>
      <c r="B97" s="859">
        <f t="shared" ref="B97:D102" si="6">J97-F97</f>
        <v>2160</v>
      </c>
      <c r="C97" s="859">
        <f t="shared" si="6"/>
        <v>12398</v>
      </c>
      <c r="D97" s="859">
        <f t="shared" si="6"/>
        <v>14558</v>
      </c>
      <c r="E97" s="857"/>
      <c r="F97" s="797">
        <v>4904</v>
      </c>
      <c r="G97" s="797">
        <v>195600.90000000002</v>
      </c>
      <c r="H97" s="857">
        <v>200504.90000000002</v>
      </c>
      <c r="I97" s="858"/>
      <c r="J97" s="797">
        <v>7064</v>
      </c>
      <c r="K97" s="797">
        <v>207998.90000000002</v>
      </c>
      <c r="L97" s="857">
        <v>215062.90000000002</v>
      </c>
    </row>
    <row r="98" spans="1:12" ht="11.25" customHeight="1" x14ac:dyDescent="0.2">
      <c r="A98" s="402">
        <v>2015</v>
      </c>
      <c r="B98" s="859">
        <f t="shared" si="6"/>
        <v>643</v>
      </c>
      <c r="C98" s="859">
        <f t="shared" si="6"/>
        <v>43196</v>
      </c>
      <c r="D98" s="859">
        <f t="shared" si="6"/>
        <v>43839</v>
      </c>
      <c r="E98" s="797"/>
      <c r="F98" s="797">
        <v>5948</v>
      </c>
      <c r="G98" s="797">
        <v>595679</v>
      </c>
      <c r="H98" s="797">
        <v>601627</v>
      </c>
      <c r="I98" s="797"/>
      <c r="J98" s="797">
        <v>6591</v>
      </c>
      <c r="K98" s="797">
        <v>638875</v>
      </c>
      <c r="L98" s="797">
        <v>645466</v>
      </c>
    </row>
    <row r="99" spans="1:12" ht="11.25" customHeight="1" x14ac:dyDescent="0.2">
      <c r="A99" s="402">
        <v>2017</v>
      </c>
      <c r="B99" s="859">
        <f t="shared" si="6"/>
        <v>1002</v>
      </c>
      <c r="C99" s="859">
        <f t="shared" si="6"/>
        <v>2308</v>
      </c>
      <c r="D99" s="859">
        <f t="shared" si="6"/>
        <v>3310</v>
      </c>
      <c r="E99" s="797"/>
      <c r="F99" s="797">
        <v>2544</v>
      </c>
      <c r="G99" s="797">
        <v>32988</v>
      </c>
      <c r="H99" s="797">
        <v>35532</v>
      </c>
      <c r="I99" s="797"/>
      <c r="J99" s="797">
        <v>3546</v>
      </c>
      <c r="K99" s="797">
        <v>35296</v>
      </c>
      <c r="L99" s="797">
        <v>38842</v>
      </c>
    </row>
    <row r="100" spans="1:12" ht="11.25" customHeight="1" x14ac:dyDescent="0.2">
      <c r="A100" s="402">
        <v>2019</v>
      </c>
      <c r="B100" s="859">
        <f t="shared" si="6"/>
        <v>3090</v>
      </c>
      <c r="C100" s="859">
        <f t="shared" si="6"/>
        <v>2374</v>
      </c>
      <c r="D100" s="859">
        <f t="shared" si="6"/>
        <v>5464</v>
      </c>
      <c r="E100" s="859" t="s">
        <v>304</v>
      </c>
      <c r="F100" s="859">
        <v>9608</v>
      </c>
      <c r="G100" s="859">
        <v>59249</v>
      </c>
      <c r="H100" s="859">
        <v>68857</v>
      </c>
      <c r="I100" s="859" t="s">
        <v>304</v>
      </c>
      <c r="J100" s="859">
        <v>12698</v>
      </c>
      <c r="K100" s="859">
        <v>61623</v>
      </c>
      <c r="L100" s="859">
        <v>74321</v>
      </c>
    </row>
    <row r="101" spans="1:12" ht="11.25" customHeight="1" x14ac:dyDescent="0.2">
      <c r="A101" s="402">
        <v>2021</v>
      </c>
      <c r="B101" s="859">
        <f>J101-F101</f>
        <v>648</v>
      </c>
      <c r="C101" s="859">
        <f t="shared" si="6"/>
        <v>12926</v>
      </c>
      <c r="D101" s="859">
        <f t="shared" si="6"/>
        <v>13574</v>
      </c>
      <c r="E101" s="859" t="s">
        <v>304</v>
      </c>
      <c r="F101" s="859">
        <v>6672</v>
      </c>
      <c r="G101" s="859">
        <v>475286</v>
      </c>
      <c r="H101" s="859">
        <v>481958</v>
      </c>
      <c r="I101" s="859" t="s">
        <v>304</v>
      </c>
      <c r="J101" s="859">
        <v>7320</v>
      </c>
      <c r="K101" s="859">
        <v>488212</v>
      </c>
      <c r="L101" s="859">
        <v>495532</v>
      </c>
    </row>
    <row r="102" spans="1:12" ht="11.25" customHeight="1" x14ac:dyDescent="0.2">
      <c r="A102" s="402">
        <v>2023</v>
      </c>
      <c r="B102" s="859">
        <f>J102-F102</f>
        <v>348</v>
      </c>
      <c r="C102" s="859">
        <f t="shared" si="6"/>
        <v>19439</v>
      </c>
      <c r="D102" s="859">
        <f t="shared" si="6"/>
        <v>19787</v>
      </c>
      <c r="E102" s="859" t="s">
        <v>304</v>
      </c>
      <c r="F102" s="859">
        <v>9558</v>
      </c>
      <c r="G102" s="859">
        <v>983450</v>
      </c>
      <c r="H102" s="859">
        <v>993008</v>
      </c>
      <c r="I102" s="859" t="s">
        <v>304</v>
      </c>
      <c r="J102" s="859">
        <v>9906</v>
      </c>
      <c r="K102" s="859">
        <v>1002889</v>
      </c>
      <c r="L102" s="859">
        <v>1012795</v>
      </c>
    </row>
    <row r="103" spans="1:12" ht="11.25" customHeight="1" x14ac:dyDescent="0.2">
      <c r="A103" s="426" t="s">
        <v>751</v>
      </c>
      <c r="B103" s="427"/>
      <c r="C103" s="427"/>
      <c r="D103" s="427"/>
      <c r="E103" s="427"/>
      <c r="F103" s="1136" t="s">
        <v>123</v>
      </c>
      <c r="G103" s="1136"/>
      <c r="H103" s="427"/>
      <c r="I103" s="427"/>
      <c r="J103" s="427"/>
      <c r="K103" s="427"/>
      <c r="L103" s="427"/>
    </row>
    <row r="104" spans="1:12" ht="2.25" customHeight="1" x14ac:dyDescent="0.2">
      <c r="A104" s="190"/>
      <c r="B104" s="190"/>
      <c r="C104" s="190"/>
      <c r="D104" s="190"/>
      <c r="E104" s="190"/>
      <c r="F104" s="190"/>
      <c r="G104" s="190"/>
      <c r="H104" s="190"/>
      <c r="I104" s="190"/>
      <c r="J104" s="190"/>
      <c r="K104" s="190"/>
      <c r="L104" s="190"/>
    </row>
    <row r="105" spans="1:12" ht="11.25" customHeight="1" x14ac:dyDescent="0.2">
      <c r="A105" s="1134" t="s">
        <v>146</v>
      </c>
      <c r="B105" s="1134"/>
      <c r="C105" s="1134"/>
      <c r="D105" s="1134"/>
      <c r="E105" s="1134"/>
      <c r="F105" s="1134"/>
      <c r="G105" s="1134"/>
      <c r="H105" s="1134"/>
      <c r="I105" s="1134"/>
      <c r="J105" s="1134"/>
      <c r="K105" s="1134"/>
      <c r="L105" s="1134"/>
    </row>
    <row r="106" spans="1:12" ht="11.25" customHeight="1" x14ac:dyDescent="0.2">
      <c r="A106" s="402">
        <v>1981</v>
      </c>
      <c r="B106" s="421">
        <v>42</v>
      </c>
      <c r="C106" s="421">
        <v>52271</v>
      </c>
      <c r="D106" s="421">
        <v>52314</v>
      </c>
      <c r="E106" s="425"/>
      <c r="F106" s="425">
        <v>96</v>
      </c>
      <c r="G106" s="425">
        <v>108096</v>
      </c>
      <c r="H106" s="425">
        <v>108192</v>
      </c>
      <c r="I106" s="422"/>
      <c r="J106" s="425">
        <v>137</v>
      </c>
      <c r="K106" s="425">
        <v>160368</v>
      </c>
      <c r="L106" s="425">
        <v>160506</v>
      </c>
    </row>
    <row r="107" spans="1:12" ht="11.25" customHeight="1" x14ac:dyDescent="0.2">
      <c r="A107" s="402">
        <v>1983</v>
      </c>
      <c r="B107" s="421">
        <v>51</v>
      </c>
      <c r="C107" s="421">
        <v>58398</v>
      </c>
      <c r="D107" s="421">
        <v>58449</v>
      </c>
      <c r="E107" s="425"/>
      <c r="F107" s="425">
        <v>283</v>
      </c>
      <c r="G107" s="425">
        <v>324383</v>
      </c>
      <c r="H107" s="425">
        <v>324666</v>
      </c>
      <c r="I107" s="422"/>
      <c r="J107" s="425">
        <v>334</v>
      </c>
      <c r="K107" s="425">
        <v>382780</v>
      </c>
      <c r="L107" s="425">
        <v>383115</v>
      </c>
    </row>
    <row r="108" spans="1:12" ht="11.25" customHeight="1" x14ac:dyDescent="0.2">
      <c r="A108" s="402">
        <v>1985</v>
      </c>
      <c r="B108" s="421">
        <v>70</v>
      </c>
      <c r="C108" s="421">
        <v>184363</v>
      </c>
      <c r="D108" s="421">
        <v>184433</v>
      </c>
      <c r="E108" s="425"/>
      <c r="F108" s="425">
        <v>192</v>
      </c>
      <c r="G108" s="425">
        <v>502192</v>
      </c>
      <c r="H108" s="425">
        <v>502384</v>
      </c>
      <c r="I108" s="422"/>
      <c r="J108" s="425">
        <v>262</v>
      </c>
      <c r="K108" s="425">
        <v>686555</v>
      </c>
      <c r="L108" s="425">
        <v>686817</v>
      </c>
    </row>
    <row r="109" spans="1:12" ht="11.25" customHeight="1" x14ac:dyDescent="0.2">
      <c r="A109" s="402">
        <v>1987</v>
      </c>
      <c r="B109" s="421">
        <v>181</v>
      </c>
      <c r="C109" s="421">
        <v>115389</v>
      </c>
      <c r="D109" s="421">
        <v>115571</v>
      </c>
      <c r="E109" s="425"/>
      <c r="F109" s="425">
        <v>418</v>
      </c>
      <c r="G109" s="425">
        <v>271418</v>
      </c>
      <c r="H109" s="425">
        <v>271836</v>
      </c>
      <c r="I109" s="422"/>
      <c r="J109" s="425">
        <v>598</v>
      </c>
      <c r="K109" s="425">
        <v>386807</v>
      </c>
      <c r="L109" s="425">
        <v>387407</v>
      </c>
    </row>
    <row r="110" spans="1:12" ht="11.25" customHeight="1" x14ac:dyDescent="0.2">
      <c r="A110" s="402">
        <v>1989</v>
      </c>
      <c r="B110" s="421">
        <v>34</v>
      </c>
      <c r="C110" s="421">
        <v>362275</v>
      </c>
      <c r="D110" s="421">
        <v>362309</v>
      </c>
      <c r="E110" s="425"/>
      <c r="F110" s="425">
        <v>16</v>
      </c>
      <c r="G110" s="425">
        <v>150549</v>
      </c>
      <c r="H110" s="425">
        <v>150565</v>
      </c>
      <c r="I110" s="422"/>
      <c r="J110" s="425">
        <v>50</v>
      </c>
      <c r="K110" s="425">
        <v>512824</v>
      </c>
      <c r="L110" s="425">
        <v>512874</v>
      </c>
    </row>
    <row r="111" spans="1:12" ht="11.25" customHeight="1" x14ac:dyDescent="0.2">
      <c r="A111" s="402">
        <v>1991</v>
      </c>
      <c r="B111" s="421">
        <v>152</v>
      </c>
      <c r="C111" s="421">
        <v>90694</v>
      </c>
      <c r="D111" s="421">
        <v>90847</v>
      </c>
      <c r="E111" s="425"/>
      <c r="F111" s="425">
        <v>447</v>
      </c>
      <c r="G111" s="425">
        <v>260000</v>
      </c>
      <c r="H111" s="425">
        <v>260447</v>
      </c>
      <c r="I111" s="422"/>
      <c r="J111" s="425">
        <v>598</v>
      </c>
      <c r="K111" s="425">
        <v>350694</v>
      </c>
      <c r="L111" s="425">
        <v>351294</v>
      </c>
    </row>
    <row r="112" spans="1:12" ht="11.25" customHeight="1" x14ac:dyDescent="0.2">
      <c r="A112" s="402">
        <v>1993</v>
      </c>
      <c r="B112" s="421">
        <v>28</v>
      </c>
      <c r="C112" s="421">
        <v>37726</v>
      </c>
      <c r="D112" s="421">
        <v>37754</v>
      </c>
      <c r="E112" s="425"/>
      <c r="F112" s="425">
        <v>135</v>
      </c>
      <c r="G112" s="425">
        <v>210000</v>
      </c>
      <c r="H112" s="425">
        <v>210135</v>
      </c>
      <c r="I112" s="422"/>
      <c r="J112" s="425">
        <v>162</v>
      </c>
      <c r="K112" s="425">
        <v>247726</v>
      </c>
      <c r="L112" s="425">
        <v>247889</v>
      </c>
    </row>
    <row r="113" spans="1:12" ht="11.25" customHeight="1" x14ac:dyDescent="0.2">
      <c r="A113" s="402">
        <v>1995</v>
      </c>
      <c r="B113" s="421">
        <v>13</v>
      </c>
      <c r="C113" s="421">
        <v>121910</v>
      </c>
      <c r="D113" s="421">
        <v>121923</v>
      </c>
      <c r="E113" s="425"/>
      <c r="F113" s="425">
        <v>26</v>
      </c>
      <c r="G113" s="425">
        <v>309600</v>
      </c>
      <c r="H113" s="425">
        <v>309626</v>
      </c>
      <c r="I113" s="422"/>
      <c r="J113" s="425">
        <v>39</v>
      </c>
      <c r="K113" s="425">
        <v>431510</v>
      </c>
      <c r="L113" s="425">
        <v>431549</v>
      </c>
    </row>
    <row r="114" spans="1:12" ht="11.25" customHeight="1" x14ac:dyDescent="0.2">
      <c r="A114" s="402">
        <v>1997</v>
      </c>
      <c r="B114" s="421">
        <v>0</v>
      </c>
      <c r="C114" s="421">
        <v>75333</v>
      </c>
      <c r="D114" s="421">
        <v>75333</v>
      </c>
      <c r="E114" s="425"/>
      <c r="F114" s="425">
        <v>0</v>
      </c>
      <c r="G114" s="425">
        <v>192109</v>
      </c>
      <c r="H114" s="425">
        <v>192109</v>
      </c>
      <c r="I114" s="422"/>
      <c r="J114" s="425">
        <v>0</v>
      </c>
      <c r="K114" s="425">
        <v>267442</v>
      </c>
      <c r="L114" s="425">
        <v>267442</v>
      </c>
    </row>
    <row r="115" spans="1:12" ht="11.25" customHeight="1" x14ac:dyDescent="0.2">
      <c r="A115" s="402">
        <v>1999</v>
      </c>
      <c r="B115" s="421">
        <v>0</v>
      </c>
      <c r="C115" s="421">
        <v>29613</v>
      </c>
      <c r="D115" s="421">
        <v>29613</v>
      </c>
      <c r="E115" s="425"/>
      <c r="F115" s="425">
        <v>0</v>
      </c>
      <c r="G115" s="425">
        <v>461543</v>
      </c>
      <c r="H115" s="425">
        <v>461543</v>
      </c>
      <c r="I115" s="422"/>
      <c r="J115" s="425">
        <v>0</v>
      </c>
      <c r="K115" s="425">
        <v>491156</v>
      </c>
      <c r="L115" s="425">
        <v>491156</v>
      </c>
    </row>
    <row r="116" spans="1:12" ht="11.25" customHeight="1" x14ac:dyDescent="0.2">
      <c r="A116" s="402">
        <v>2001</v>
      </c>
      <c r="B116" s="421">
        <v>0</v>
      </c>
      <c r="C116" s="421">
        <v>199908</v>
      </c>
      <c r="D116" s="421">
        <v>199908</v>
      </c>
      <c r="E116" s="425"/>
      <c r="F116" s="425">
        <v>0</v>
      </c>
      <c r="G116" s="425">
        <v>1847648</v>
      </c>
      <c r="H116" s="425">
        <v>1847648</v>
      </c>
      <c r="I116" s="422"/>
      <c r="J116" s="425">
        <v>0</v>
      </c>
      <c r="K116" s="425">
        <v>2047556</v>
      </c>
      <c r="L116" s="425">
        <v>2047556</v>
      </c>
    </row>
    <row r="117" spans="1:12" ht="11.25" customHeight="1" x14ac:dyDescent="0.2">
      <c r="A117" s="402">
        <v>2003</v>
      </c>
      <c r="B117" s="421">
        <v>0</v>
      </c>
      <c r="C117" s="421">
        <v>288985</v>
      </c>
      <c r="D117" s="421">
        <v>288985</v>
      </c>
      <c r="E117" s="425"/>
      <c r="F117" s="425">
        <v>0</v>
      </c>
      <c r="G117" s="425">
        <v>1577001</v>
      </c>
      <c r="H117" s="425">
        <v>1577001</v>
      </c>
      <c r="I117" s="422"/>
      <c r="J117" s="425">
        <v>0</v>
      </c>
      <c r="K117" s="425">
        <v>1865986</v>
      </c>
      <c r="L117" s="425">
        <v>1865986</v>
      </c>
    </row>
    <row r="118" spans="1:12" ht="11.25" customHeight="1" x14ac:dyDescent="0.2">
      <c r="A118" s="402">
        <v>2005</v>
      </c>
      <c r="B118" s="421">
        <v>0</v>
      </c>
      <c r="C118" s="421">
        <v>66615</v>
      </c>
      <c r="D118" s="421">
        <v>66615</v>
      </c>
      <c r="E118" s="425"/>
      <c r="F118" s="425">
        <v>0</v>
      </c>
      <c r="G118" s="425">
        <v>600124</v>
      </c>
      <c r="H118" s="425">
        <v>600124</v>
      </c>
      <c r="I118" s="422"/>
      <c r="J118" s="425">
        <v>0</v>
      </c>
      <c r="K118" s="425">
        <v>666739</v>
      </c>
      <c r="L118" s="425">
        <v>666739</v>
      </c>
    </row>
    <row r="119" spans="1:12" ht="11.25" customHeight="1" x14ac:dyDescent="0.2">
      <c r="A119" s="402">
        <v>2007</v>
      </c>
      <c r="B119" s="421">
        <v>0</v>
      </c>
      <c r="C119" s="421">
        <v>132876</v>
      </c>
      <c r="D119" s="421">
        <v>132876</v>
      </c>
      <c r="E119" s="425"/>
      <c r="F119" s="421">
        <v>0</v>
      </c>
      <c r="G119" s="421">
        <v>1383591</v>
      </c>
      <c r="H119" s="425">
        <v>1383591</v>
      </c>
      <c r="I119" s="422"/>
      <c r="J119" s="421">
        <v>0</v>
      </c>
      <c r="K119" s="421">
        <v>1516467</v>
      </c>
      <c r="L119" s="425">
        <v>1516467</v>
      </c>
    </row>
    <row r="120" spans="1:12" ht="11.25" customHeight="1" x14ac:dyDescent="0.2">
      <c r="A120" s="402">
        <v>2009</v>
      </c>
      <c r="B120" s="421">
        <v>0</v>
      </c>
      <c r="C120" s="421">
        <v>849860</v>
      </c>
      <c r="D120" s="421">
        <v>849860</v>
      </c>
      <c r="E120" s="425"/>
      <c r="F120" s="421">
        <v>0</v>
      </c>
      <c r="G120" s="421">
        <v>2882373</v>
      </c>
      <c r="H120" s="425">
        <v>2882373</v>
      </c>
      <c r="I120" s="422"/>
      <c r="J120" s="421">
        <v>0</v>
      </c>
      <c r="K120" s="421">
        <v>3732233</v>
      </c>
      <c r="L120" s="425">
        <v>3732233</v>
      </c>
    </row>
    <row r="121" spans="1:12" ht="11.25" customHeight="1" x14ac:dyDescent="0.2">
      <c r="A121" s="402">
        <v>2011</v>
      </c>
      <c r="B121" s="421">
        <v>0</v>
      </c>
      <c r="C121" s="421">
        <v>627735</v>
      </c>
      <c r="D121" s="421">
        <v>627735</v>
      </c>
      <c r="E121" s="425"/>
      <c r="F121" s="421">
        <v>0</v>
      </c>
      <c r="G121" s="421">
        <v>612903</v>
      </c>
      <c r="H121" s="425">
        <v>612903</v>
      </c>
      <c r="I121" s="422"/>
      <c r="J121" s="421">
        <v>0</v>
      </c>
      <c r="K121" s="421">
        <v>1240638</v>
      </c>
      <c r="L121" s="425">
        <v>1240638</v>
      </c>
    </row>
    <row r="122" spans="1:12" ht="11.25" customHeight="1" x14ac:dyDescent="0.2">
      <c r="A122" s="402">
        <v>2013</v>
      </c>
      <c r="B122" s="859">
        <f t="shared" ref="B122:D127" si="7">J122-F122</f>
        <v>0</v>
      </c>
      <c r="C122" s="859">
        <f t="shared" si="7"/>
        <v>179818</v>
      </c>
      <c r="D122" s="859">
        <f t="shared" si="7"/>
        <v>179818</v>
      </c>
      <c r="E122" s="857"/>
      <c r="F122" s="797">
        <v>0</v>
      </c>
      <c r="G122" s="797">
        <v>3255886.2551280279</v>
      </c>
      <c r="H122" s="857">
        <v>3255886.2551280279</v>
      </c>
      <c r="I122" s="858"/>
      <c r="J122" s="797">
        <v>0</v>
      </c>
      <c r="K122" s="797">
        <v>3435704.2551280279</v>
      </c>
      <c r="L122" s="857">
        <v>3435704.2551280279</v>
      </c>
    </row>
    <row r="123" spans="1:12" ht="11.25" customHeight="1" x14ac:dyDescent="0.2">
      <c r="A123" s="402">
        <v>2015</v>
      </c>
      <c r="B123" s="859">
        <f t="shared" si="7"/>
        <v>0</v>
      </c>
      <c r="C123" s="859">
        <f t="shared" si="7"/>
        <v>211504</v>
      </c>
      <c r="D123" s="859">
        <f t="shared" si="7"/>
        <v>211504</v>
      </c>
      <c r="E123" s="797"/>
      <c r="F123" s="797">
        <v>0</v>
      </c>
      <c r="G123" s="797">
        <v>480674</v>
      </c>
      <c r="H123" s="797">
        <v>480674</v>
      </c>
      <c r="I123" s="797"/>
      <c r="J123" s="797">
        <v>0</v>
      </c>
      <c r="K123" s="859">
        <v>692178</v>
      </c>
      <c r="L123" s="859">
        <v>692178</v>
      </c>
    </row>
    <row r="124" spans="1:12" ht="11.25" customHeight="1" x14ac:dyDescent="0.2">
      <c r="A124" s="402">
        <v>2017</v>
      </c>
      <c r="B124" s="859">
        <f t="shared" si="7"/>
        <v>0</v>
      </c>
      <c r="C124" s="859">
        <f t="shared" si="7"/>
        <v>14875</v>
      </c>
      <c r="D124" s="859">
        <f t="shared" si="7"/>
        <v>14875</v>
      </c>
      <c r="E124" s="797"/>
      <c r="F124" s="797">
        <v>0</v>
      </c>
      <c r="G124" s="797">
        <v>78953</v>
      </c>
      <c r="H124" s="797">
        <v>78953</v>
      </c>
      <c r="I124" s="797"/>
      <c r="J124" s="797">
        <v>0</v>
      </c>
      <c r="K124" s="859">
        <v>93828</v>
      </c>
      <c r="L124" s="859">
        <v>93828</v>
      </c>
    </row>
    <row r="125" spans="1:12" ht="11.25" customHeight="1" x14ac:dyDescent="0.2">
      <c r="A125" s="402">
        <v>2019</v>
      </c>
      <c r="B125" s="859">
        <f t="shared" si="7"/>
        <v>3</v>
      </c>
      <c r="C125" s="859">
        <f t="shared" si="7"/>
        <v>30442</v>
      </c>
      <c r="D125" s="859">
        <f t="shared" si="7"/>
        <v>30446</v>
      </c>
      <c r="E125" s="859" t="s">
        <v>304</v>
      </c>
      <c r="F125" s="859">
        <v>92</v>
      </c>
      <c r="G125" s="859">
        <v>651275</v>
      </c>
      <c r="H125" s="859">
        <v>651367</v>
      </c>
      <c r="I125" s="859" t="s">
        <v>304</v>
      </c>
      <c r="J125" s="859">
        <v>95</v>
      </c>
      <c r="K125" s="859">
        <v>681717</v>
      </c>
      <c r="L125" s="859">
        <v>681813</v>
      </c>
    </row>
    <row r="126" spans="1:12" ht="11.25" customHeight="1" x14ac:dyDescent="0.2">
      <c r="A126" s="402">
        <v>2021</v>
      </c>
      <c r="B126" s="859">
        <f t="shared" si="7"/>
        <v>0</v>
      </c>
      <c r="C126" s="859">
        <f t="shared" si="7"/>
        <v>111467</v>
      </c>
      <c r="D126" s="859">
        <f t="shared" si="7"/>
        <v>111467</v>
      </c>
      <c r="E126" s="859" t="s">
        <v>304</v>
      </c>
      <c r="F126" s="859">
        <v>0</v>
      </c>
      <c r="G126" s="859">
        <v>987940.9743336332</v>
      </c>
      <c r="H126" s="859">
        <v>987940.9743336332</v>
      </c>
      <c r="I126" s="859" t="s">
        <v>304</v>
      </c>
      <c r="J126" s="859">
        <v>0</v>
      </c>
      <c r="K126" s="859">
        <v>1099407.9743336332</v>
      </c>
      <c r="L126" s="859">
        <v>1099407.9743336332</v>
      </c>
    </row>
    <row r="127" spans="1:12" ht="11.25" customHeight="1" x14ac:dyDescent="0.2">
      <c r="A127" s="402">
        <v>2023</v>
      </c>
      <c r="B127" s="859">
        <f t="shared" si="7"/>
        <v>0</v>
      </c>
      <c r="C127" s="859">
        <f t="shared" si="7"/>
        <v>128386</v>
      </c>
      <c r="D127" s="859">
        <f t="shared" si="7"/>
        <v>128386</v>
      </c>
      <c r="E127" s="859" t="s">
        <v>304</v>
      </c>
      <c r="F127" s="859">
        <v>0</v>
      </c>
      <c r="G127" s="859">
        <v>1102108</v>
      </c>
      <c r="H127" s="859">
        <v>1102108</v>
      </c>
      <c r="I127" s="859" t="s">
        <v>304</v>
      </c>
      <c r="J127" s="859">
        <v>0</v>
      </c>
      <c r="K127" s="859">
        <v>1230494</v>
      </c>
      <c r="L127" s="859">
        <v>1230494</v>
      </c>
    </row>
    <row r="128" spans="1:12" ht="11.25" customHeight="1" x14ac:dyDescent="0.2">
      <c r="A128" s="727" t="s">
        <v>752</v>
      </c>
      <c r="B128" s="432"/>
      <c r="C128" s="432"/>
      <c r="D128" s="432"/>
      <c r="E128" s="432"/>
      <c r="F128" s="432"/>
      <c r="G128" s="433">
        <v>155000</v>
      </c>
      <c r="H128" s="432"/>
      <c r="I128" s="432"/>
      <c r="J128" s="432"/>
      <c r="K128" s="432"/>
      <c r="L128" s="432"/>
    </row>
    <row r="129" spans="1:12" ht="11.25" customHeight="1" x14ac:dyDescent="0.2">
      <c r="A129" s="431" t="s">
        <v>753</v>
      </c>
      <c r="B129" s="434"/>
      <c r="C129" s="233"/>
      <c r="D129" s="233"/>
      <c r="E129" s="233"/>
      <c r="F129" s="233"/>
      <c r="G129" s="435">
        <v>120000</v>
      </c>
      <c r="H129" s="233"/>
      <c r="I129" s="233"/>
      <c r="J129" s="233"/>
      <c r="K129" s="233"/>
      <c r="L129" s="233"/>
    </row>
    <row r="130" spans="1:12" ht="1.5" customHeight="1" x14ac:dyDescent="0.2"/>
    <row r="131" spans="1:12" ht="11.25" customHeight="1" x14ac:dyDescent="0.2">
      <c r="A131" s="1134" t="s">
        <v>147</v>
      </c>
      <c r="B131" s="1134"/>
      <c r="C131" s="1134"/>
      <c r="D131" s="1134"/>
      <c r="E131" s="1134"/>
      <c r="F131" s="1134"/>
      <c r="G131" s="1134"/>
      <c r="H131" s="1134"/>
      <c r="I131" s="1134"/>
      <c r="J131" s="1134"/>
      <c r="K131" s="1134"/>
      <c r="L131" s="1134"/>
    </row>
    <row r="132" spans="1:12" ht="11.25" customHeight="1" x14ac:dyDescent="0.2">
      <c r="A132" s="402">
        <v>1981</v>
      </c>
      <c r="B132" s="421">
        <v>2008</v>
      </c>
      <c r="C132" s="421">
        <v>12503</v>
      </c>
      <c r="D132" s="421">
        <v>14511</v>
      </c>
      <c r="E132" s="425"/>
      <c r="F132" s="425">
        <v>791</v>
      </c>
      <c r="G132" s="425">
        <v>12715</v>
      </c>
      <c r="H132" s="425">
        <v>13506</v>
      </c>
      <c r="I132" s="422"/>
      <c r="J132" s="425">
        <v>2799</v>
      </c>
      <c r="K132" s="425">
        <v>25218</v>
      </c>
      <c r="L132" s="425">
        <v>28017</v>
      </c>
    </row>
    <row r="133" spans="1:12" ht="11.25" customHeight="1" x14ac:dyDescent="0.2">
      <c r="A133" s="402">
        <v>1983</v>
      </c>
      <c r="B133" s="421">
        <v>583</v>
      </c>
      <c r="C133" s="421">
        <v>12486</v>
      </c>
      <c r="D133" s="421">
        <v>13069</v>
      </c>
      <c r="E133" s="425"/>
      <c r="F133" s="425">
        <v>149</v>
      </c>
      <c r="G133" s="425">
        <v>12200</v>
      </c>
      <c r="H133" s="425">
        <v>12349</v>
      </c>
      <c r="I133" s="422"/>
      <c r="J133" s="425">
        <v>732</v>
      </c>
      <c r="K133" s="425">
        <v>24686</v>
      </c>
      <c r="L133" s="425">
        <v>25418</v>
      </c>
    </row>
    <row r="134" spans="1:12" ht="11.25" customHeight="1" x14ac:dyDescent="0.2">
      <c r="A134" s="402">
        <v>1985</v>
      </c>
      <c r="B134" s="421">
        <v>5</v>
      </c>
      <c r="C134" s="421">
        <v>6489</v>
      </c>
      <c r="D134" s="421">
        <v>6494</v>
      </c>
      <c r="E134" s="425"/>
      <c r="F134" s="425">
        <v>13</v>
      </c>
      <c r="G134" s="425">
        <v>34700</v>
      </c>
      <c r="H134" s="425">
        <v>34713</v>
      </c>
      <c r="I134" s="422"/>
      <c r="J134" s="425">
        <v>18</v>
      </c>
      <c r="K134" s="425">
        <v>41189</v>
      </c>
      <c r="L134" s="425">
        <v>41207</v>
      </c>
    </row>
    <row r="135" spans="1:12" ht="11.25" customHeight="1" x14ac:dyDescent="0.2">
      <c r="A135" s="402">
        <v>1987</v>
      </c>
      <c r="B135" s="421">
        <v>16</v>
      </c>
      <c r="C135" s="421">
        <v>12399</v>
      </c>
      <c r="D135" s="421">
        <v>12415</v>
      </c>
      <c r="E135" s="425"/>
      <c r="F135" s="425">
        <v>3</v>
      </c>
      <c r="G135" s="425">
        <v>42200</v>
      </c>
      <c r="H135" s="425">
        <v>42203</v>
      </c>
      <c r="I135" s="422"/>
      <c r="J135" s="425">
        <v>19</v>
      </c>
      <c r="K135" s="425">
        <v>54599</v>
      </c>
      <c r="L135" s="425">
        <v>54618</v>
      </c>
    </row>
    <row r="136" spans="1:12" ht="11.25" customHeight="1" x14ac:dyDescent="0.2">
      <c r="A136" s="402">
        <v>1989</v>
      </c>
      <c r="B136" s="421">
        <v>644</v>
      </c>
      <c r="C136" s="421">
        <v>41867</v>
      </c>
      <c r="D136" s="421">
        <v>42511</v>
      </c>
      <c r="E136" s="425"/>
      <c r="F136" s="425">
        <v>452</v>
      </c>
      <c r="G136" s="425">
        <v>62200</v>
      </c>
      <c r="H136" s="425">
        <v>62652</v>
      </c>
      <c r="I136" s="422"/>
      <c r="J136" s="425">
        <v>1096</v>
      </c>
      <c r="K136" s="425">
        <v>104067</v>
      </c>
      <c r="L136" s="425">
        <v>105163</v>
      </c>
    </row>
    <row r="137" spans="1:12" ht="11.25" customHeight="1" x14ac:dyDescent="0.2">
      <c r="A137" s="402">
        <v>1991</v>
      </c>
      <c r="B137" s="421">
        <v>398</v>
      </c>
      <c r="C137" s="421">
        <v>6310</v>
      </c>
      <c r="D137" s="421">
        <v>6708</v>
      </c>
      <c r="E137" s="425"/>
      <c r="F137" s="425">
        <v>346</v>
      </c>
      <c r="G137" s="425">
        <v>15950</v>
      </c>
      <c r="H137" s="425">
        <v>16296</v>
      </c>
      <c r="I137" s="422"/>
      <c r="J137" s="425">
        <v>743</v>
      </c>
      <c r="K137" s="425">
        <v>22261</v>
      </c>
      <c r="L137" s="425">
        <v>23004</v>
      </c>
    </row>
    <row r="138" spans="1:12" ht="11.25" customHeight="1" x14ac:dyDescent="0.2">
      <c r="A138" s="402" t="s">
        <v>741</v>
      </c>
      <c r="B138" s="421">
        <v>7</v>
      </c>
      <c r="C138" s="421">
        <v>3890</v>
      </c>
      <c r="D138" s="421">
        <v>3898</v>
      </c>
      <c r="E138" s="425"/>
      <c r="F138" s="425">
        <v>21</v>
      </c>
      <c r="G138" s="425">
        <v>10619</v>
      </c>
      <c r="H138" s="425">
        <v>10640</v>
      </c>
      <c r="I138" s="422"/>
      <c r="J138" s="425">
        <v>28</v>
      </c>
      <c r="K138" s="425">
        <v>14510</v>
      </c>
      <c r="L138" s="425">
        <v>14538</v>
      </c>
    </row>
    <row r="139" spans="1:12" ht="11.25" customHeight="1" x14ac:dyDescent="0.2">
      <c r="A139" s="402" t="s">
        <v>742</v>
      </c>
      <c r="B139" s="421">
        <v>36</v>
      </c>
      <c r="C139" s="421">
        <v>7794</v>
      </c>
      <c r="D139" s="421">
        <v>7830</v>
      </c>
      <c r="E139" s="425"/>
      <c r="F139" s="425">
        <v>84</v>
      </c>
      <c r="G139" s="425">
        <v>18206</v>
      </c>
      <c r="H139" s="425">
        <v>18290</v>
      </c>
      <c r="I139" s="422"/>
      <c r="J139" s="425">
        <v>120</v>
      </c>
      <c r="K139" s="425">
        <v>26000</v>
      </c>
      <c r="L139" s="425">
        <v>26120</v>
      </c>
    </row>
    <row r="140" spans="1:12" ht="11.25" customHeight="1" x14ac:dyDescent="0.2">
      <c r="A140" s="402" t="s">
        <v>743</v>
      </c>
      <c r="B140" s="421">
        <v>0</v>
      </c>
      <c r="C140" s="421">
        <v>987</v>
      </c>
      <c r="D140" s="421">
        <v>987</v>
      </c>
      <c r="E140" s="425"/>
      <c r="F140" s="425">
        <v>0</v>
      </c>
      <c r="G140" s="425">
        <v>2966</v>
      </c>
      <c r="H140" s="425">
        <v>2966</v>
      </c>
      <c r="I140" s="422"/>
      <c r="J140" s="425">
        <v>0</v>
      </c>
      <c r="K140" s="425">
        <v>3953</v>
      </c>
      <c r="L140" s="425">
        <v>3953</v>
      </c>
    </row>
    <row r="141" spans="1:12" ht="11.25" customHeight="1" x14ac:dyDescent="0.2">
      <c r="A141" s="402" t="s">
        <v>744</v>
      </c>
      <c r="B141" s="421">
        <v>0</v>
      </c>
      <c r="C141" s="421">
        <v>252</v>
      </c>
      <c r="D141" s="421">
        <v>252</v>
      </c>
      <c r="E141" s="425"/>
      <c r="F141" s="425">
        <v>0</v>
      </c>
      <c r="G141" s="425">
        <v>4672</v>
      </c>
      <c r="H141" s="425">
        <v>4672</v>
      </c>
      <c r="I141" s="422"/>
      <c r="J141" s="425">
        <v>0</v>
      </c>
      <c r="K141" s="425">
        <v>4924</v>
      </c>
      <c r="L141" s="425">
        <v>4924</v>
      </c>
    </row>
    <row r="142" spans="1:12" ht="11.25" customHeight="1" x14ac:dyDescent="0.2">
      <c r="A142" s="402" t="s">
        <v>746</v>
      </c>
      <c r="B142" s="421">
        <v>0</v>
      </c>
      <c r="C142" s="421">
        <v>3128</v>
      </c>
      <c r="D142" s="421">
        <v>3128</v>
      </c>
      <c r="E142" s="425"/>
      <c r="F142" s="425">
        <v>0</v>
      </c>
      <c r="G142" s="425">
        <v>26692</v>
      </c>
      <c r="H142" s="425">
        <v>26692</v>
      </c>
      <c r="I142" s="422"/>
      <c r="J142" s="425">
        <v>0</v>
      </c>
      <c r="K142" s="425">
        <v>29820</v>
      </c>
      <c r="L142" s="425">
        <v>29820</v>
      </c>
    </row>
    <row r="143" spans="1:12" ht="11.25" customHeight="1" x14ac:dyDescent="0.2">
      <c r="A143" s="402" t="s">
        <v>745</v>
      </c>
      <c r="B143" s="421">
        <v>0</v>
      </c>
      <c r="C143" s="421">
        <v>30795</v>
      </c>
      <c r="D143" s="421">
        <v>30795</v>
      </c>
      <c r="E143" s="425"/>
      <c r="F143" s="425">
        <v>0</v>
      </c>
      <c r="G143" s="425">
        <v>391702</v>
      </c>
      <c r="H143" s="425">
        <v>391702</v>
      </c>
      <c r="I143" s="422"/>
      <c r="J143" s="425">
        <v>0</v>
      </c>
      <c r="K143" s="425">
        <v>422497</v>
      </c>
      <c r="L143" s="425">
        <v>422497</v>
      </c>
    </row>
    <row r="144" spans="1:12" ht="11.25" customHeight="1" x14ac:dyDescent="0.2">
      <c r="A144" s="402" t="s">
        <v>747</v>
      </c>
      <c r="B144" s="421">
        <v>0</v>
      </c>
      <c r="C144" s="421">
        <v>55263</v>
      </c>
      <c r="D144" s="421">
        <v>55263</v>
      </c>
      <c r="E144" s="425"/>
      <c r="F144" s="425">
        <v>0</v>
      </c>
      <c r="G144" s="425">
        <v>1087906</v>
      </c>
      <c r="H144" s="425">
        <v>1087906</v>
      </c>
      <c r="I144" s="422"/>
      <c r="J144" s="425">
        <v>0</v>
      </c>
      <c r="K144" s="425">
        <v>1143169</v>
      </c>
      <c r="L144" s="425">
        <v>1143169</v>
      </c>
    </row>
    <row r="145" spans="1:12" ht="11.25" customHeight="1" x14ac:dyDescent="0.2">
      <c r="A145" s="402" t="s">
        <v>748</v>
      </c>
      <c r="B145" s="421">
        <v>0</v>
      </c>
      <c r="C145" s="421">
        <v>84180</v>
      </c>
      <c r="D145" s="421">
        <v>84180</v>
      </c>
      <c r="E145" s="425"/>
      <c r="F145" s="421">
        <v>0</v>
      </c>
      <c r="G145" s="421">
        <v>1218896</v>
      </c>
      <c r="H145" s="425">
        <v>1218896</v>
      </c>
      <c r="I145" s="422"/>
      <c r="J145" s="421">
        <v>0</v>
      </c>
      <c r="K145" s="421">
        <v>1303076</v>
      </c>
      <c r="L145" s="425">
        <v>1303076</v>
      </c>
    </row>
    <row r="146" spans="1:12" ht="11.25" customHeight="1" x14ac:dyDescent="0.2">
      <c r="A146" s="402" t="s">
        <v>749</v>
      </c>
      <c r="B146" s="421">
        <v>0</v>
      </c>
      <c r="C146" s="421">
        <v>695324</v>
      </c>
      <c r="D146" s="421">
        <v>695324</v>
      </c>
      <c r="E146" s="425"/>
      <c r="F146" s="421">
        <v>0</v>
      </c>
      <c r="G146" s="421">
        <v>4091283</v>
      </c>
      <c r="H146" s="425">
        <v>4091283</v>
      </c>
      <c r="I146" s="422"/>
      <c r="J146" s="421">
        <v>0</v>
      </c>
      <c r="K146" s="421">
        <v>4786607</v>
      </c>
      <c r="L146" s="425">
        <v>4786607</v>
      </c>
    </row>
    <row r="147" spans="1:12" ht="11.25" customHeight="1" x14ac:dyDescent="0.2">
      <c r="A147" s="402" t="s">
        <v>750</v>
      </c>
      <c r="B147" s="859">
        <f t="shared" ref="B147:D153" si="8">J147-F147</f>
        <v>0</v>
      </c>
      <c r="C147" s="859">
        <f t="shared" si="8"/>
        <v>508165</v>
      </c>
      <c r="D147" s="859">
        <f t="shared" si="8"/>
        <v>508165</v>
      </c>
      <c r="E147" s="857"/>
      <c r="F147" s="797">
        <v>1</v>
      </c>
      <c r="G147" s="797">
        <v>2653807.8904761905</v>
      </c>
      <c r="H147" s="857">
        <v>2653808.8904761905</v>
      </c>
      <c r="I147" s="858"/>
      <c r="J147" s="797">
        <v>1</v>
      </c>
      <c r="K147" s="797">
        <v>3161972.8904761905</v>
      </c>
      <c r="L147" s="857">
        <v>3161973.8904761905</v>
      </c>
    </row>
    <row r="148" spans="1:12" ht="11.25" customHeight="1" x14ac:dyDescent="0.2">
      <c r="A148" s="402" t="s">
        <v>434</v>
      </c>
      <c r="B148" s="859">
        <f t="shared" si="8"/>
        <v>40</v>
      </c>
      <c r="C148" s="859">
        <f t="shared" si="8"/>
        <v>546067</v>
      </c>
      <c r="D148" s="859">
        <f t="shared" si="8"/>
        <v>546107</v>
      </c>
      <c r="E148" s="857"/>
      <c r="F148" s="797">
        <v>6</v>
      </c>
      <c r="G148" s="797">
        <v>2164300</v>
      </c>
      <c r="H148" s="857">
        <v>2164306</v>
      </c>
      <c r="I148" s="858"/>
      <c r="J148" s="797">
        <v>46</v>
      </c>
      <c r="K148" s="797">
        <v>2710367</v>
      </c>
      <c r="L148" s="857">
        <v>2710413</v>
      </c>
    </row>
    <row r="149" spans="1:12" ht="11.25" customHeight="1" x14ac:dyDescent="0.2">
      <c r="A149" s="402" t="s">
        <v>622</v>
      </c>
      <c r="B149" s="859">
        <f t="shared" si="8"/>
        <v>65</v>
      </c>
      <c r="C149" s="859">
        <f t="shared" si="8"/>
        <v>288194</v>
      </c>
      <c r="D149" s="859">
        <f t="shared" si="8"/>
        <v>288259</v>
      </c>
      <c r="E149" s="797"/>
      <c r="F149" s="797">
        <v>115</v>
      </c>
      <c r="G149" s="859">
        <v>1001183</v>
      </c>
      <c r="H149" s="859">
        <v>1001298</v>
      </c>
      <c r="I149" s="797"/>
      <c r="J149" s="859">
        <v>180</v>
      </c>
      <c r="K149" s="859">
        <v>1289377</v>
      </c>
      <c r="L149" s="859">
        <v>1289557</v>
      </c>
    </row>
    <row r="150" spans="1:12" ht="11.25" customHeight="1" x14ac:dyDescent="0.2">
      <c r="A150" s="402" t="s">
        <v>709</v>
      </c>
      <c r="B150" s="859">
        <f t="shared" si="8"/>
        <v>0</v>
      </c>
      <c r="C150" s="859">
        <f t="shared" si="8"/>
        <v>31968</v>
      </c>
      <c r="D150" s="859">
        <f t="shared" si="8"/>
        <v>31968</v>
      </c>
      <c r="E150" s="797"/>
      <c r="F150" s="797">
        <v>2</v>
      </c>
      <c r="G150" s="859">
        <v>215468</v>
      </c>
      <c r="H150" s="859">
        <v>215470</v>
      </c>
      <c r="I150" s="797"/>
      <c r="J150" s="797">
        <v>2</v>
      </c>
      <c r="K150" s="859">
        <v>247436</v>
      </c>
      <c r="L150" s="859">
        <v>247438</v>
      </c>
    </row>
    <row r="151" spans="1:12" ht="11.25" customHeight="1" x14ac:dyDescent="0.2">
      <c r="A151" s="402" t="s">
        <v>1213</v>
      </c>
      <c r="B151" s="859">
        <f t="shared" si="8"/>
        <v>0</v>
      </c>
      <c r="C151" s="859">
        <f t="shared" si="8"/>
        <v>101175</v>
      </c>
      <c r="D151" s="859">
        <f t="shared" si="8"/>
        <v>101175</v>
      </c>
      <c r="E151" s="859" t="s">
        <v>304</v>
      </c>
      <c r="F151" s="859">
        <v>18</v>
      </c>
      <c r="G151" s="859">
        <v>1703440</v>
      </c>
      <c r="H151" s="859">
        <v>1703458</v>
      </c>
      <c r="I151" s="859" t="s">
        <v>304</v>
      </c>
      <c r="J151" s="859">
        <v>18</v>
      </c>
      <c r="K151" s="859">
        <v>1804615</v>
      </c>
      <c r="L151" s="859">
        <v>1804633</v>
      </c>
    </row>
    <row r="152" spans="1:12" ht="11.25" customHeight="1" x14ac:dyDescent="0.2">
      <c r="A152" s="402" t="s">
        <v>1115</v>
      </c>
      <c r="B152" s="859">
        <f t="shared" si="8"/>
        <v>48</v>
      </c>
      <c r="C152" s="859">
        <f t="shared" si="8"/>
        <v>143056.00000000012</v>
      </c>
      <c r="D152" s="859">
        <f t="shared" si="8"/>
        <v>143104.00000000012</v>
      </c>
      <c r="E152" s="859" t="s">
        <v>304</v>
      </c>
      <c r="F152" s="859">
        <v>1</v>
      </c>
      <c r="G152" s="859">
        <v>1010121.1394050802</v>
      </c>
      <c r="H152" s="859">
        <v>1010122.1394050802</v>
      </c>
      <c r="I152" s="859" t="s">
        <v>304</v>
      </c>
      <c r="J152" s="859">
        <v>49</v>
      </c>
      <c r="K152" s="859">
        <v>1153177.1394050804</v>
      </c>
      <c r="L152" s="859">
        <v>1153226.1394050804</v>
      </c>
    </row>
    <row r="153" spans="1:12" ht="11.25" customHeight="1" x14ac:dyDescent="0.2">
      <c r="A153" s="402" t="s">
        <v>1214</v>
      </c>
      <c r="B153" s="859">
        <f t="shared" si="8"/>
        <v>4</v>
      </c>
      <c r="C153" s="859">
        <f t="shared" si="8"/>
        <v>321564.00000000047</v>
      </c>
      <c r="D153" s="859">
        <f t="shared" si="8"/>
        <v>321566.00000000047</v>
      </c>
      <c r="E153" s="859" t="s">
        <v>304</v>
      </c>
      <c r="F153" s="859">
        <v>80</v>
      </c>
      <c r="G153" s="859">
        <v>3941871.5120320856</v>
      </c>
      <c r="H153" s="859">
        <v>3941951.5120320856</v>
      </c>
      <c r="I153" s="859" t="s">
        <v>304</v>
      </c>
      <c r="J153" s="859">
        <v>84</v>
      </c>
      <c r="K153" s="859">
        <v>4263435.512032086</v>
      </c>
      <c r="L153" s="859">
        <v>4263517.512032086</v>
      </c>
    </row>
    <row r="154" spans="1:12" ht="11.25" customHeight="1" x14ac:dyDescent="0.2">
      <c r="A154" s="426" t="s">
        <v>751</v>
      </c>
      <c r="B154" s="427"/>
      <c r="C154" s="427"/>
      <c r="D154" s="427"/>
      <c r="E154" s="427"/>
      <c r="F154" s="427"/>
      <c r="G154" s="429">
        <v>25000</v>
      </c>
      <c r="H154" s="427"/>
      <c r="I154" s="427"/>
      <c r="J154" s="427"/>
      <c r="K154" s="427"/>
      <c r="L154" s="427"/>
    </row>
    <row r="155" spans="1:12" ht="11.25" customHeight="1" x14ac:dyDescent="0.2">
      <c r="A155" s="1135" t="s">
        <v>148</v>
      </c>
      <c r="B155" s="1135"/>
      <c r="C155" s="1135"/>
      <c r="D155" s="1135"/>
      <c r="E155" s="1135"/>
      <c r="F155" s="1135"/>
      <c r="G155" s="1135"/>
      <c r="H155" s="1135"/>
      <c r="I155" s="1135"/>
      <c r="J155" s="1135"/>
      <c r="K155" s="1135"/>
      <c r="L155" s="1135"/>
    </row>
    <row r="156" spans="1:12" ht="11.25" customHeight="1" x14ac:dyDescent="0.2">
      <c r="A156" s="1056" t="s">
        <v>150</v>
      </c>
      <c r="B156" s="1056"/>
      <c r="C156" s="1056"/>
      <c r="D156" s="1056"/>
      <c r="E156" s="1056"/>
      <c r="F156" s="1056"/>
      <c r="G156" s="1056"/>
      <c r="H156" s="1056"/>
      <c r="I156" s="1056"/>
      <c r="J156" s="1056"/>
      <c r="K156" s="1056"/>
      <c r="L156" s="1056"/>
    </row>
    <row r="157" spans="1:12" ht="24.75" customHeight="1" x14ac:dyDescent="0.2">
      <c r="A157" s="1057" t="s">
        <v>738</v>
      </c>
      <c r="B157" s="1057"/>
      <c r="C157" s="1057"/>
      <c r="D157" s="1057"/>
      <c r="E157" s="1057"/>
      <c r="F157" s="1057"/>
      <c r="G157" s="1057"/>
      <c r="H157" s="1057"/>
      <c r="I157" s="1057"/>
      <c r="J157" s="1057"/>
      <c r="K157" s="1057"/>
      <c r="L157" s="1057"/>
    </row>
    <row r="158" spans="1:12" ht="11.25" customHeight="1" x14ac:dyDescent="0.2">
      <c r="A158" s="1056" t="s">
        <v>739</v>
      </c>
      <c r="B158" s="1056"/>
      <c r="C158" s="1056"/>
      <c r="D158" s="1056"/>
      <c r="E158" s="1056"/>
      <c r="F158" s="1056"/>
      <c r="G158" s="1056"/>
      <c r="H158" s="1056"/>
      <c r="I158" s="1056"/>
      <c r="J158" s="1056"/>
      <c r="K158" s="1056"/>
      <c r="L158" s="1056"/>
    </row>
    <row r="159" spans="1:12" ht="11.25" customHeight="1" x14ac:dyDescent="0.2">
      <c r="A159" s="1056" t="s">
        <v>740</v>
      </c>
      <c r="B159" s="1056"/>
      <c r="C159" s="1056"/>
      <c r="D159" s="1056"/>
      <c r="E159" s="1056"/>
      <c r="F159" s="1056"/>
      <c r="G159" s="1056"/>
      <c r="H159" s="1056"/>
      <c r="I159" s="1056"/>
      <c r="J159" s="1056"/>
      <c r="K159" s="1056"/>
      <c r="L159" s="1056"/>
    </row>
    <row r="160" spans="1:12" ht="11.25" customHeight="1" x14ac:dyDescent="0.2">
      <c r="A160" s="1056" t="s">
        <v>763</v>
      </c>
      <c r="B160" s="1056"/>
      <c r="C160" s="1056"/>
      <c r="D160" s="1056"/>
      <c r="E160" s="1056"/>
      <c r="F160" s="1056"/>
      <c r="G160" s="1056"/>
      <c r="H160" s="1056"/>
      <c r="I160" s="1056"/>
      <c r="J160" s="1056"/>
      <c r="K160" s="1056"/>
      <c r="L160" s="1056"/>
    </row>
    <row r="161" spans="1:12" ht="11.25" customHeight="1" x14ac:dyDescent="0.2">
      <c r="A161" s="1056" t="s">
        <v>1094</v>
      </c>
      <c r="B161" s="1056"/>
      <c r="C161" s="1056"/>
      <c r="D161" s="1056"/>
      <c r="E161" s="1056"/>
      <c r="F161" s="1056"/>
      <c r="G161" s="1056"/>
      <c r="H161" s="1056"/>
      <c r="I161" s="1056"/>
      <c r="J161" s="1056"/>
      <c r="K161" s="1056"/>
      <c r="L161" s="1056"/>
    </row>
    <row r="164" spans="1:12" s="329" customFormat="1" ht="12" customHeight="1" x14ac:dyDescent="0.2">
      <c r="A164" s="436"/>
      <c r="B164" s="437"/>
      <c r="C164" s="437"/>
      <c r="D164" s="437"/>
      <c r="E164" s="437"/>
      <c r="F164" s="437"/>
      <c r="G164" s="437"/>
      <c r="H164" s="437"/>
      <c r="I164" s="437"/>
      <c r="J164" s="437"/>
      <c r="K164" s="437"/>
      <c r="L164" s="437"/>
    </row>
    <row r="169" spans="1:12" ht="12" customHeight="1" x14ac:dyDescent="0.2">
      <c r="A169" s="1137" t="s">
        <v>401</v>
      </c>
      <c r="B169" s="1143"/>
      <c r="C169" s="1143"/>
      <c r="D169" s="1143"/>
      <c r="E169" s="1143"/>
      <c r="F169" s="1143"/>
      <c r="G169" s="1143"/>
      <c r="H169" s="1143"/>
      <c r="I169" s="1143"/>
      <c r="J169" s="1143"/>
      <c r="K169" s="1143"/>
      <c r="L169" s="1143"/>
    </row>
    <row r="170" spans="1:12" ht="12" customHeight="1" x14ac:dyDescent="0.2">
      <c r="A170" s="1144"/>
      <c r="B170" s="1144"/>
      <c r="C170" s="1144"/>
      <c r="D170" s="1144"/>
      <c r="E170" s="1144"/>
      <c r="F170" s="1144"/>
      <c r="G170" s="1144"/>
      <c r="H170" s="1144"/>
      <c r="I170" s="1144"/>
      <c r="J170" s="1144"/>
      <c r="K170" s="1144"/>
      <c r="L170" s="1144"/>
    </row>
    <row r="171" spans="1:12" ht="12" customHeight="1" x14ac:dyDescent="0.2">
      <c r="A171" s="1139" t="s">
        <v>723</v>
      </c>
      <c r="B171" s="1141" t="s">
        <v>141</v>
      </c>
      <c r="C171" s="1141"/>
      <c r="D171" s="1141"/>
      <c r="E171" s="390"/>
      <c r="F171" s="1141" t="s">
        <v>205</v>
      </c>
      <c r="G171" s="1141"/>
      <c r="H171" s="1141"/>
      <c r="I171" s="390"/>
      <c r="J171" s="1141" t="s">
        <v>151</v>
      </c>
      <c r="K171" s="1141"/>
      <c r="L171" s="1141"/>
    </row>
    <row r="172" spans="1:12" ht="22.5" customHeight="1" x14ac:dyDescent="0.2">
      <c r="A172" s="1140"/>
      <c r="B172" s="438" t="s">
        <v>149</v>
      </c>
      <c r="C172" s="438" t="s">
        <v>215</v>
      </c>
      <c r="D172" s="438" t="s">
        <v>209</v>
      </c>
      <c r="E172" s="438"/>
      <c r="F172" s="438" t="s">
        <v>149</v>
      </c>
      <c r="G172" s="438" t="s">
        <v>215</v>
      </c>
      <c r="H172" s="438" t="s">
        <v>209</v>
      </c>
      <c r="I172" s="438"/>
      <c r="J172" s="438" t="s">
        <v>149</v>
      </c>
      <c r="K172" s="438" t="s">
        <v>215</v>
      </c>
      <c r="L172" s="438" t="s">
        <v>209</v>
      </c>
    </row>
    <row r="173" spans="1:12" ht="12" customHeight="1" x14ac:dyDescent="0.2">
      <c r="A173" s="1133" t="s">
        <v>142</v>
      </c>
      <c r="B173" s="1133"/>
      <c r="C173" s="1133"/>
      <c r="D173" s="1133"/>
      <c r="E173" s="1133"/>
      <c r="F173" s="1133"/>
      <c r="G173" s="1133"/>
      <c r="H173" s="1133"/>
      <c r="I173" s="1133"/>
      <c r="J173" s="1133"/>
      <c r="K173" s="1133"/>
      <c r="L173" s="1133"/>
    </row>
    <row r="174" spans="1:12" ht="12" customHeight="1" x14ac:dyDescent="0.2">
      <c r="A174" s="402" t="s">
        <v>720</v>
      </c>
      <c r="B174" s="421">
        <f>AVERAGE(B6:B10)</f>
        <v>0.8</v>
      </c>
      <c r="C174" s="421">
        <f>AVERAGE(C6:C10)</f>
        <v>506.6</v>
      </c>
      <c r="D174" s="421">
        <f>AVERAGE(D6:D10)</f>
        <v>507.4</v>
      </c>
      <c r="E174" s="421"/>
      <c r="F174" s="421">
        <f>AVERAGE(F6:F10)</f>
        <v>9.4</v>
      </c>
      <c r="G174" s="421">
        <f>AVERAGE(G6:G10)</f>
        <v>5175.3999999999996</v>
      </c>
      <c r="H174" s="421">
        <f>AVERAGE(H6:H10)</f>
        <v>5184.8</v>
      </c>
      <c r="I174" s="421"/>
      <c r="J174" s="421">
        <f>AVERAGE(J6:J10)</f>
        <v>10</v>
      </c>
      <c r="K174" s="421">
        <f>AVERAGE(K6:K10)</f>
        <v>5680.8</v>
      </c>
      <c r="L174" s="421">
        <f>AVERAGE(L6:L10)</f>
        <v>5692.2</v>
      </c>
    </row>
    <row r="175" spans="1:12" ht="12" customHeight="1" x14ac:dyDescent="0.2">
      <c r="A175" s="402" t="s">
        <v>721</v>
      </c>
      <c r="B175" s="421">
        <f>AVERAGE(B11:B15)</f>
        <v>2</v>
      </c>
      <c r="C175" s="421">
        <f>AVERAGE(C11:C15)</f>
        <v>425.8</v>
      </c>
      <c r="D175" s="421">
        <f>AVERAGE(D11:D15)</f>
        <v>427.8</v>
      </c>
      <c r="E175" s="421"/>
      <c r="F175" s="421">
        <f>AVERAGE(F11:F15)</f>
        <v>34.200000000000003</v>
      </c>
      <c r="G175" s="421">
        <f>AVERAGE(G11:G15)</f>
        <v>6421.2</v>
      </c>
      <c r="H175" s="421">
        <f>AVERAGE(H11:H15)</f>
        <v>6455.4</v>
      </c>
      <c r="I175" s="421"/>
      <c r="J175" s="421">
        <f>AVERAGE(J11:J15)</f>
        <v>36.200000000000003</v>
      </c>
      <c r="K175" s="421">
        <f>AVERAGE(K11:K15)</f>
        <v>6847</v>
      </c>
      <c r="L175" s="421">
        <f>AVERAGE(L11:L15)</f>
        <v>6883.2</v>
      </c>
    </row>
    <row r="176" spans="1:12" ht="12" customHeight="1" x14ac:dyDescent="0.2">
      <c r="A176" s="402">
        <v>2001</v>
      </c>
      <c r="B176" s="421">
        <f t="shared" ref="B176:D187" si="9">B16</f>
        <v>4</v>
      </c>
      <c r="C176" s="421">
        <f t="shared" si="9"/>
        <v>718</v>
      </c>
      <c r="D176" s="421">
        <f t="shared" si="9"/>
        <v>722</v>
      </c>
      <c r="E176" s="421"/>
      <c r="F176" s="421">
        <f t="shared" ref="F176:H187" si="10">F16</f>
        <v>470</v>
      </c>
      <c r="G176" s="421">
        <f t="shared" si="10"/>
        <v>80950</v>
      </c>
      <c r="H176" s="421">
        <f t="shared" si="10"/>
        <v>81420</v>
      </c>
      <c r="I176" s="421"/>
      <c r="J176" s="421">
        <f t="shared" ref="J176:L187" si="11">J16</f>
        <v>474</v>
      </c>
      <c r="K176" s="421">
        <f t="shared" si="11"/>
        <v>81668</v>
      </c>
      <c r="L176" s="421">
        <f t="shared" si="11"/>
        <v>82142</v>
      </c>
    </row>
    <row r="177" spans="1:12" ht="12" customHeight="1" x14ac:dyDescent="0.2">
      <c r="A177" s="402">
        <v>2003</v>
      </c>
      <c r="B177" s="421">
        <f t="shared" si="9"/>
        <v>0</v>
      </c>
      <c r="C177" s="421">
        <f t="shared" si="9"/>
        <v>346</v>
      </c>
      <c r="D177" s="421">
        <f t="shared" si="9"/>
        <v>346</v>
      </c>
      <c r="E177" s="421"/>
      <c r="F177" s="421">
        <f t="shared" si="10"/>
        <v>0</v>
      </c>
      <c r="G177" s="421">
        <f t="shared" si="10"/>
        <v>15149</v>
      </c>
      <c r="H177" s="421">
        <f t="shared" si="10"/>
        <v>15149</v>
      </c>
      <c r="I177" s="421"/>
      <c r="J177" s="421">
        <f t="shared" si="11"/>
        <v>0</v>
      </c>
      <c r="K177" s="421">
        <f t="shared" si="11"/>
        <v>15495</v>
      </c>
      <c r="L177" s="421">
        <f t="shared" si="11"/>
        <v>15495</v>
      </c>
    </row>
    <row r="178" spans="1:12" ht="12" customHeight="1" x14ac:dyDescent="0.2">
      <c r="A178" s="402">
        <v>2005</v>
      </c>
      <c r="B178" s="421">
        <f t="shared" si="9"/>
        <v>0</v>
      </c>
      <c r="C178" s="421">
        <f t="shared" si="9"/>
        <v>103</v>
      </c>
      <c r="D178" s="421">
        <f t="shared" si="9"/>
        <v>103</v>
      </c>
      <c r="E178" s="421"/>
      <c r="F178" s="421">
        <f t="shared" si="10"/>
        <v>0</v>
      </c>
      <c r="G178" s="421">
        <f t="shared" si="10"/>
        <v>8669</v>
      </c>
      <c r="H178" s="421">
        <f t="shared" si="10"/>
        <v>8669</v>
      </c>
      <c r="I178" s="421"/>
      <c r="J178" s="421">
        <f t="shared" si="11"/>
        <v>0</v>
      </c>
      <c r="K178" s="421">
        <f t="shared" si="11"/>
        <v>8772</v>
      </c>
      <c r="L178" s="421">
        <f t="shared" si="11"/>
        <v>8772</v>
      </c>
    </row>
    <row r="179" spans="1:12" ht="12" customHeight="1" x14ac:dyDescent="0.2">
      <c r="A179" s="402">
        <v>2007</v>
      </c>
      <c r="B179" s="421">
        <f t="shared" si="9"/>
        <v>0</v>
      </c>
      <c r="C179" s="421">
        <f t="shared" si="9"/>
        <v>131</v>
      </c>
      <c r="D179" s="421">
        <f t="shared" si="9"/>
        <v>131</v>
      </c>
      <c r="E179" s="421"/>
      <c r="F179" s="421">
        <f t="shared" si="10"/>
        <v>0</v>
      </c>
      <c r="G179" s="421">
        <f t="shared" si="10"/>
        <v>6252</v>
      </c>
      <c r="H179" s="421">
        <f t="shared" si="10"/>
        <v>6252</v>
      </c>
      <c r="I179" s="421"/>
      <c r="J179" s="421">
        <f t="shared" si="11"/>
        <v>0</v>
      </c>
      <c r="K179" s="421">
        <f t="shared" si="11"/>
        <v>6383</v>
      </c>
      <c r="L179" s="421">
        <f t="shared" si="11"/>
        <v>6383</v>
      </c>
    </row>
    <row r="180" spans="1:12" ht="12" customHeight="1" x14ac:dyDescent="0.2">
      <c r="A180" s="402">
        <v>2009</v>
      </c>
      <c r="B180" s="421">
        <f t="shared" si="9"/>
        <v>0</v>
      </c>
      <c r="C180" s="421">
        <f t="shared" si="9"/>
        <v>2684</v>
      </c>
      <c r="D180" s="421">
        <f t="shared" si="9"/>
        <v>2684</v>
      </c>
      <c r="E180" s="421"/>
      <c r="F180" s="421">
        <f t="shared" si="10"/>
        <v>0</v>
      </c>
      <c r="G180" s="421">
        <f t="shared" si="10"/>
        <v>41534</v>
      </c>
      <c r="H180" s="421">
        <f t="shared" si="10"/>
        <v>41534</v>
      </c>
      <c r="I180" s="421"/>
      <c r="J180" s="421">
        <f t="shared" si="11"/>
        <v>0</v>
      </c>
      <c r="K180" s="421">
        <f t="shared" si="11"/>
        <v>44218</v>
      </c>
      <c r="L180" s="421">
        <f t="shared" si="11"/>
        <v>44218</v>
      </c>
    </row>
    <row r="181" spans="1:12" ht="12" customHeight="1" x14ac:dyDescent="0.2">
      <c r="A181" s="402">
        <v>2011</v>
      </c>
      <c r="B181" s="421">
        <f t="shared" si="9"/>
        <v>0</v>
      </c>
      <c r="C181" s="421">
        <f t="shared" si="9"/>
        <v>2013</v>
      </c>
      <c r="D181" s="421">
        <f t="shared" si="9"/>
        <v>2013</v>
      </c>
      <c r="E181" s="421"/>
      <c r="F181" s="421">
        <f t="shared" si="10"/>
        <v>0</v>
      </c>
      <c r="G181" s="421">
        <f t="shared" si="10"/>
        <v>27616</v>
      </c>
      <c r="H181" s="421">
        <f t="shared" si="10"/>
        <v>27616</v>
      </c>
      <c r="I181" s="421"/>
      <c r="J181" s="421">
        <f t="shared" si="11"/>
        <v>0</v>
      </c>
      <c r="K181" s="421">
        <f t="shared" si="11"/>
        <v>29629</v>
      </c>
      <c r="L181" s="421">
        <f t="shared" si="11"/>
        <v>29629</v>
      </c>
    </row>
    <row r="182" spans="1:12" ht="12" customHeight="1" x14ac:dyDescent="0.2">
      <c r="A182" s="402">
        <v>2013</v>
      </c>
      <c r="B182" s="421">
        <f t="shared" si="9"/>
        <v>8</v>
      </c>
      <c r="C182" s="421">
        <f t="shared" si="9"/>
        <v>19886.082095096583</v>
      </c>
      <c r="D182" s="421">
        <f t="shared" si="9"/>
        <v>19894.082095096583</v>
      </c>
      <c r="E182" s="421"/>
      <c r="F182" s="421">
        <f t="shared" si="10"/>
        <v>157</v>
      </c>
      <c r="G182" s="421">
        <f t="shared" si="10"/>
        <v>394517</v>
      </c>
      <c r="H182" s="421">
        <f t="shared" si="10"/>
        <v>394674</v>
      </c>
      <c r="I182" s="421"/>
      <c r="J182" s="421">
        <f t="shared" si="11"/>
        <v>165</v>
      </c>
      <c r="K182" s="421">
        <f t="shared" si="11"/>
        <v>414403</v>
      </c>
      <c r="L182" s="421">
        <f t="shared" si="11"/>
        <v>414568</v>
      </c>
    </row>
    <row r="183" spans="1:12" ht="12" customHeight="1" x14ac:dyDescent="0.2">
      <c r="A183" s="402">
        <v>2015</v>
      </c>
      <c r="B183" s="421">
        <f t="shared" si="9"/>
        <v>0</v>
      </c>
      <c r="C183" s="421">
        <f t="shared" si="9"/>
        <v>18111</v>
      </c>
      <c r="D183" s="421">
        <f t="shared" si="9"/>
        <v>18212</v>
      </c>
      <c r="E183" s="421"/>
      <c r="F183" s="421">
        <f t="shared" si="10"/>
        <v>0</v>
      </c>
      <c r="G183" s="421">
        <f t="shared" si="10"/>
        <v>337724</v>
      </c>
      <c r="H183" s="421">
        <f t="shared" si="10"/>
        <v>337724</v>
      </c>
      <c r="I183" s="421"/>
      <c r="J183" s="421">
        <f t="shared" si="11"/>
        <v>0</v>
      </c>
      <c r="K183" s="421">
        <f t="shared" si="11"/>
        <v>355936</v>
      </c>
      <c r="L183" s="421">
        <f t="shared" si="11"/>
        <v>355936</v>
      </c>
    </row>
    <row r="184" spans="1:12" ht="12" customHeight="1" x14ac:dyDescent="0.2">
      <c r="A184" s="402">
        <v>2017</v>
      </c>
      <c r="B184" s="421">
        <f t="shared" si="9"/>
        <v>1</v>
      </c>
      <c r="C184" s="421">
        <f t="shared" si="9"/>
        <v>565</v>
      </c>
      <c r="D184" s="421">
        <f t="shared" si="9"/>
        <v>566</v>
      </c>
      <c r="E184" s="421"/>
      <c r="F184" s="421">
        <f t="shared" si="10"/>
        <v>44</v>
      </c>
      <c r="G184" s="421">
        <f t="shared" si="10"/>
        <v>17753</v>
      </c>
      <c r="H184" s="421">
        <f t="shared" si="10"/>
        <v>17797</v>
      </c>
      <c r="I184" s="421"/>
      <c r="J184" s="421">
        <f t="shared" si="11"/>
        <v>45</v>
      </c>
      <c r="K184" s="421">
        <f t="shared" si="11"/>
        <v>18237</v>
      </c>
      <c r="L184" s="421">
        <f t="shared" si="11"/>
        <v>18282</v>
      </c>
    </row>
    <row r="185" spans="1:12" ht="12" customHeight="1" x14ac:dyDescent="0.2">
      <c r="A185" s="402">
        <v>2019</v>
      </c>
      <c r="B185" s="421">
        <f t="shared" si="9"/>
        <v>1</v>
      </c>
      <c r="C185" s="421">
        <f t="shared" si="9"/>
        <v>679</v>
      </c>
      <c r="D185" s="421">
        <f t="shared" si="9"/>
        <v>680</v>
      </c>
      <c r="E185" s="421"/>
      <c r="F185" s="421">
        <f t="shared" si="10"/>
        <v>59</v>
      </c>
      <c r="G185" s="421">
        <f t="shared" si="10"/>
        <v>48329</v>
      </c>
      <c r="H185" s="421">
        <f t="shared" si="10"/>
        <v>48388</v>
      </c>
      <c r="I185" s="421"/>
      <c r="J185" s="421">
        <f t="shared" si="11"/>
        <v>60</v>
      </c>
      <c r="K185" s="421">
        <f t="shared" si="11"/>
        <v>49008</v>
      </c>
      <c r="L185" s="421">
        <f t="shared" si="11"/>
        <v>49068</v>
      </c>
    </row>
    <row r="186" spans="1:12" ht="12" customHeight="1" x14ac:dyDescent="0.2">
      <c r="A186" s="402">
        <v>2021</v>
      </c>
      <c r="B186" s="421">
        <f t="shared" si="9"/>
        <v>0</v>
      </c>
      <c r="C186" s="421">
        <f t="shared" si="9"/>
        <v>1940</v>
      </c>
      <c r="D186" s="421">
        <f t="shared" si="9"/>
        <v>1940</v>
      </c>
      <c r="E186" s="421"/>
      <c r="F186" s="421">
        <f t="shared" si="10"/>
        <v>0</v>
      </c>
      <c r="G186" s="421">
        <f t="shared" si="10"/>
        <v>158127</v>
      </c>
      <c r="H186" s="421">
        <f t="shared" si="10"/>
        <v>158127</v>
      </c>
      <c r="I186" s="421"/>
      <c r="J186" s="421">
        <f t="shared" si="11"/>
        <v>0</v>
      </c>
      <c r="K186" s="421">
        <f t="shared" si="11"/>
        <v>160067</v>
      </c>
      <c r="L186" s="421">
        <f t="shared" si="11"/>
        <v>160067</v>
      </c>
    </row>
    <row r="187" spans="1:12" ht="12" customHeight="1" x14ac:dyDescent="0.2">
      <c r="A187" s="402">
        <v>2023</v>
      </c>
      <c r="B187" s="421">
        <f t="shared" si="9"/>
        <v>0</v>
      </c>
      <c r="C187" s="421">
        <f t="shared" si="9"/>
        <v>1496</v>
      </c>
      <c r="D187" s="421">
        <f t="shared" si="9"/>
        <v>1496</v>
      </c>
      <c r="E187" s="421"/>
      <c r="F187" s="421">
        <f t="shared" si="10"/>
        <v>0</v>
      </c>
      <c r="G187" s="421">
        <f t="shared" si="10"/>
        <v>146510</v>
      </c>
      <c r="H187" s="421">
        <f t="shared" si="10"/>
        <v>146510</v>
      </c>
      <c r="I187" s="421"/>
      <c r="J187" s="421">
        <f t="shared" si="11"/>
        <v>0</v>
      </c>
      <c r="K187" s="421">
        <f t="shared" si="11"/>
        <v>148006</v>
      </c>
      <c r="L187" s="421">
        <f t="shared" si="11"/>
        <v>148006</v>
      </c>
    </row>
    <row r="188" spans="1:12" ht="12" customHeight="1" x14ac:dyDescent="0.2">
      <c r="A188" s="426" t="s">
        <v>751</v>
      </c>
      <c r="B188" s="427"/>
      <c r="C188" s="427"/>
      <c r="D188" s="427"/>
      <c r="E188" s="427"/>
      <c r="F188" s="1142" t="s">
        <v>123</v>
      </c>
      <c r="G188" s="1142"/>
      <c r="H188" s="1142"/>
      <c r="I188" s="427"/>
      <c r="J188" s="427"/>
      <c r="K188" s="427"/>
      <c r="L188" s="427"/>
    </row>
    <row r="189" spans="1:12" ht="12" customHeight="1" x14ac:dyDescent="0.2">
      <c r="A189" s="1134" t="s">
        <v>143</v>
      </c>
      <c r="B189" s="1134"/>
      <c r="C189" s="1134"/>
      <c r="D189" s="1134"/>
      <c r="E189" s="1134"/>
      <c r="F189" s="1134"/>
      <c r="G189" s="1134"/>
      <c r="H189" s="1134"/>
      <c r="I189" s="1134"/>
      <c r="J189" s="1134"/>
      <c r="K189" s="1134"/>
      <c r="L189" s="1134"/>
    </row>
    <row r="190" spans="1:12" ht="12" customHeight="1" x14ac:dyDescent="0.2">
      <c r="A190" s="402" t="s">
        <v>720</v>
      </c>
      <c r="B190" s="421">
        <f>AVERAGE(B31:B35)</f>
        <v>40</v>
      </c>
      <c r="C190" s="421">
        <f>AVERAGE(C31:C35)</f>
        <v>14458.2</v>
      </c>
      <c r="D190" s="421">
        <f>AVERAGE(D31:D35)</f>
        <v>14458.2</v>
      </c>
      <c r="E190" s="421"/>
      <c r="F190" s="421">
        <f>AVERAGE(F31:F35)</f>
        <v>0</v>
      </c>
      <c r="G190" s="421">
        <f>AVERAGE(G31:G35)</f>
        <v>54200.6</v>
      </c>
      <c r="H190" s="421">
        <f>AVERAGE(H31:H35)</f>
        <v>54440.6</v>
      </c>
      <c r="I190" s="421"/>
      <c r="J190" s="421">
        <f>AVERAGE(J31:J35)</f>
        <v>40</v>
      </c>
      <c r="K190" s="421">
        <f>AVERAGE(K31:K35)</f>
        <v>68658.8</v>
      </c>
      <c r="L190" s="421">
        <f>AVERAGE(L31:L35)</f>
        <v>39498.800000000003</v>
      </c>
    </row>
    <row r="191" spans="1:12" ht="12" customHeight="1" x14ac:dyDescent="0.2">
      <c r="A191" s="402" t="s">
        <v>721</v>
      </c>
      <c r="B191" s="421">
        <f>AVERAGE(B36:B40)</f>
        <v>2.6</v>
      </c>
      <c r="C191" s="421">
        <f>AVERAGE(C36:C40)</f>
        <v>9779.4</v>
      </c>
      <c r="D191" s="421">
        <f>AVERAGE(D36:D40)</f>
        <v>9782</v>
      </c>
      <c r="E191" s="421"/>
      <c r="F191" s="421">
        <f>AVERAGE(F36:F40)</f>
        <v>89.2</v>
      </c>
      <c r="G191" s="421">
        <f>AVERAGE(G36:G40)</f>
        <v>84205.6</v>
      </c>
      <c r="H191" s="421">
        <f>AVERAGE(H36:H40)</f>
        <v>84294.8</v>
      </c>
      <c r="I191" s="421"/>
      <c r="J191" s="421">
        <f>AVERAGE(J36:J40)</f>
        <v>91.8</v>
      </c>
      <c r="K191" s="421">
        <f>AVERAGE(K36:K40)</f>
        <v>93985</v>
      </c>
      <c r="L191" s="421">
        <f>AVERAGE(L36:L40)</f>
        <v>174076.79999999999</v>
      </c>
    </row>
    <row r="192" spans="1:12" ht="12" customHeight="1" x14ac:dyDescent="0.2">
      <c r="A192" s="402">
        <v>2001</v>
      </c>
      <c r="B192" s="421">
        <f t="shared" ref="B192:D203" si="12">B41</f>
        <v>215</v>
      </c>
      <c r="C192" s="421">
        <f t="shared" si="12"/>
        <v>14584</v>
      </c>
      <c r="D192" s="421">
        <f t="shared" si="12"/>
        <v>14799</v>
      </c>
      <c r="E192" s="421"/>
      <c r="F192" s="421">
        <f t="shared" ref="F192:H203" si="13">F41</f>
        <v>3714</v>
      </c>
      <c r="G192" s="421">
        <f t="shared" si="13"/>
        <v>226001</v>
      </c>
      <c r="H192" s="421">
        <f t="shared" si="13"/>
        <v>229715</v>
      </c>
      <c r="I192" s="421"/>
      <c r="J192" s="421">
        <f t="shared" ref="J192:L203" si="14">J41</f>
        <v>3929</v>
      </c>
      <c r="K192" s="421">
        <f t="shared" si="14"/>
        <v>240585</v>
      </c>
      <c r="L192" s="421">
        <f t="shared" si="14"/>
        <v>244514</v>
      </c>
    </row>
    <row r="193" spans="1:12" ht="12" customHeight="1" x14ac:dyDescent="0.2">
      <c r="A193" s="402">
        <v>2003</v>
      </c>
      <c r="B193" s="421">
        <f t="shared" si="12"/>
        <v>304</v>
      </c>
      <c r="C193" s="421">
        <f t="shared" si="12"/>
        <v>3177</v>
      </c>
      <c r="D193" s="421">
        <f t="shared" si="12"/>
        <v>3481</v>
      </c>
      <c r="E193" s="421"/>
      <c r="F193" s="421">
        <f t="shared" si="13"/>
        <v>7264</v>
      </c>
      <c r="G193" s="421">
        <f t="shared" si="13"/>
        <v>51012</v>
      </c>
      <c r="H193" s="421">
        <f t="shared" si="13"/>
        <v>58276</v>
      </c>
      <c r="I193" s="421"/>
      <c r="J193" s="421">
        <f t="shared" si="14"/>
        <v>7568</v>
      </c>
      <c r="K193" s="421">
        <f t="shared" si="14"/>
        <v>54189</v>
      </c>
      <c r="L193" s="421">
        <f t="shared" si="14"/>
        <v>61757</v>
      </c>
    </row>
    <row r="194" spans="1:12" ht="12" customHeight="1" x14ac:dyDescent="0.2">
      <c r="A194" s="402">
        <v>2005</v>
      </c>
      <c r="B194" s="421">
        <f t="shared" si="12"/>
        <v>589</v>
      </c>
      <c r="C194" s="421">
        <f t="shared" si="12"/>
        <v>2095</v>
      </c>
      <c r="D194" s="421">
        <f t="shared" si="12"/>
        <v>2684</v>
      </c>
      <c r="E194" s="421"/>
      <c r="F194" s="421">
        <f t="shared" si="13"/>
        <v>1791</v>
      </c>
      <c r="G194" s="421">
        <f t="shared" si="13"/>
        <v>3719</v>
      </c>
      <c r="H194" s="421">
        <f t="shared" si="13"/>
        <v>5510</v>
      </c>
      <c r="I194" s="421"/>
      <c r="J194" s="421">
        <f t="shared" si="14"/>
        <v>2380</v>
      </c>
      <c r="K194" s="421">
        <f t="shared" si="14"/>
        <v>5814</v>
      </c>
      <c r="L194" s="421">
        <f t="shared" si="14"/>
        <v>8194</v>
      </c>
    </row>
    <row r="195" spans="1:12" ht="12" customHeight="1" x14ac:dyDescent="0.2">
      <c r="A195" s="402">
        <v>2007</v>
      </c>
      <c r="B195" s="421">
        <f t="shared" si="12"/>
        <v>15</v>
      </c>
      <c r="C195" s="421">
        <f t="shared" si="12"/>
        <v>1006</v>
      </c>
      <c r="D195" s="421">
        <f t="shared" si="12"/>
        <v>1021</v>
      </c>
      <c r="E195" s="421"/>
      <c r="F195" s="421">
        <f t="shared" si="13"/>
        <v>276</v>
      </c>
      <c r="G195" s="421">
        <f t="shared" si="13"/>
        <v>9302</v>
      </c>
      <c r="H195" s="421">
        <f t="shared" si="13"/>
        <v>9578</v>
      </c>
      <c r="I195" s="421"/>
      <c r="J195" s="421">
        <f t="shared" si="14"/>
        <v>291</v>
      </c>
      <c r="K195" s="421">
        <f t="shared" si="14"/>
        <v>10308</v>
      </c>
      <c r="L195" s="421">
        <f t="shared" si="14"/>
        <v>10599</v>
      </c>
    </row>
    <row r="196" spans="1:12" ht="12" customHeight="1" x14ac:dyDescent="0.2">
      <c r="A196" s="402">
        <v>2009</v>
      </c>
      <c r="B196" s="421">
        <f t="shared" si="12"/>
        <v>248</v>
      </c>
      <c r="C196" s="421">
        <f t="shared" si="12"/>
        <v>6229</v>
      </c>
      <c r="D196" s="421">
        <f t="shared" si="12"/>
        <v>6477</v>
      </c>
      <c r="E196" s="421"/>
      <c r="F196" s="421">
        <f t="shared" si="13"/>
        <v>2097</v>
      </c>
      <c r="G196" s="421">
        <f t="shared" si="13"/>
        <v>45120</v>
      </c>
      <c r="H196" s="421">
        <f t="shared" si="13"/>
        <v>47217</v>
      </c>
      <c r="I196" s="421"/>
      <c r="J196" s="421">
        <f t="shared" si="14"/>
        <v>2345</v>
      </c>
      <c r="K196" s="421">
        <f t="shared" si="14"/>
        <v>51349</v>
      </c>
      <c r="L196" s="421">
        <f t="shared" si="14"/>
        <v>53694</v>
      </c>
    </row>
    <row r="197" spans="1:12" ht="12" customHeight="1" x14ac:dyDescent="0.2">
      <c r="A197" s="402">
        <v>2011</v>
      </c>
      <c r="B197" s="421">
        <f t="shared" si="12"/>
        <v>49</v>
      </c>
      <c r="C197" s="421">
        <f t="shared" si="12"/>
        <v>12483</v>
      </c>
      <c r="D197" s="421">
        <f t="shared" si="12"/>
        <v>12532</v>
      </c>
      <c r="E197" s="421"/>
      <c r="F197" s="421">
        <f t="shared" si="13"/>
        <v>285</v>
      </c>
      <c r="G197" s="421">
        <f t="shared" si="13"/>
        <v>53852</v>
      </c>
      <c r="H197" s="421">
        <f t="shared" si="13"/>
        <v>54137</v>
      </c>
      <c r="I197" s="421"/>
      <c r="J197" s="421">
        <f t="shared" si="14"/>
        <v>334</v>
      </c>
      <c r="K197" s="421">
        <f t="shared" si="14"/>
        <v>66335</v>
      </c>
      <c r="L197" s="421">
        <f t="shared" si="14"/>
        <v>66669</v>
      </c>
    </row>
    <row r="198" spans="1:12" ht="12" customHeight="1" x14ac:dyDescent="0.2">
      <c r="A198" s="402">
        <v>2013</v>
      </c>
      <c r="B198" s="421">
        <f t="shared" si="12"/>
        <v>35</v>
      </c>
      <c r="C198" s="421">
        <f t="shared" si="12"/>
        <v>103923.13189068213</v>
      </c>
      <c r="D198" s="421">
        <f t="shared" si="12"/>
        <v>103958.13189068213</v>
      </c>
      <c r="E198" s="421"/>
      <c r="F198" s="421">
        <f t="shared" si="13"/>
        <v>1</v>
      </c>
      <c r="G198" s="421">
        <f t="shared" si="13"/>
        <v>224002</v>
      </c>
      <c r="H198" s="421">
        <f t="shared" si="13"/>
        <v>224003</v>
      </c>
      <c r="I198" s="421"/>
      <c r="J198" s="421">
        <f t="shared" si="14"/>
        <v>110</v>
      </c>
      <c r="K198" s="421">
        <f t="shared" si="14"/>
        <v>327851</v>
      </c>
      <c r="L198" s="421">
        <f t="shared" si="14"/>
        <v>327961</v>
      </c>
    </row>
    <row r="199" spans="1:12" ht="12" customHeight="1" x14ac:dyDescent="0.2">
      <c r="A199" s="402">
        <v>2015</v>
      </c>
      <c r="B199" s="421">
        <f t="shared" si="12"/>
        <v>30</v>
      </c>
      <c r="C199" s="421">
        <f t="shared" si="12"/>
        <v>88358.733129464599</v>
      </c>
      <c r="D199" s="421">
        <f t="shared" si="12"/>
        <v>88388.733129464599</v>
      </c>
      <c r="E199" s="421"/>
      <c r="F199" s="421">
        <f t="shared" si="13"/>
        <v>90</v>
      </c>
      <c r="G199" s="421">
        <f t="shared" si="13"/>
        <v>247358</v>
      </c>
      <c r="H199" s="421">
        <f t="shared" si="13"/>
        <v>247448</v>
      </c>
      <c r="I199" s="421"/>
      <c r="J199" s="421">
        <f t="shared" si="14"/>
        <v>115</v>
      </c>
      <c r="K199" s="421">
        <f t="shared" si="14"/>
        <v>335722</v>
      </c>
      <c r="L199" s="421">
        <f t="shared" si="14"/>
        <v>335837</v>
      </c>
    </row>
    <row r="200" spans="1:12" ht="12" customHeight="1" x14ac:dyDescent="0.2">
      <c r="A200" s="402">
        <v>2017</v>
      </c>
      <c r="B200" s="421">
        <f t="shared" si="12"/>
        <v>0</v>
      </c>
      <c r="C200" s="421">
        <f t="shared" si="12"/>
        <v>11373</v>
      </c>
      <c r="D200" s="421">
        <f t="shared" si="12"/>
        <v>11373</v>
      </c>
      <c r="E200" s="421"/>
      <c r="F200" s="421">
        <f t="shared" si="13"/>
        <v>0</v>
      </c>
      <c r="G200" s="421">
        <f t="shared" si="13"/>
        <v>24012</v>
      </c>
      <c r="H200" s="421">
        <f t="shared" si="13"/>
        <v>24012</v>
      </c>
      <c r="I200" s="421"/>
      <c r="J200" s="421">
        <f t="shared" si="14"/>
        <v>0</v>
      </c>
      <c r="K200" s="421">
        <f t="shared" si="14"/>
        <v>35385</v>
      </c>
      <c r="L200" s="421">
        <f t="shared" si="14"/>
        <v>35385</v>
      </c>
    </row>
    <row r="201" spans="1:12" ht="12" customHeight="1" x14ac:dyDescent="0.2">
      <c r="A201" s="402">
        <v>2019</v>
      </c>
      <c r="B201" s="421">
        <f t="shared" si="12"/>
        <v>0</v>
      </c>
      <c r="C201" s="421">
        <f t="shared" si="12"/>
        <v>18656</v>
      </c>
      <c r="D201" s="421">
        <f t="shared" si="12"/>
        <v>18656</v>
      </c>
      <c r="E201" s="421"/>
      <c r="F201" s="421">
        <f t="shared" si="13"/>
        <v>0</v>
      </c>
      <c r="G201" s="421">
        <f t="shared" si="13"/>
        <v>50024</v>
      </c>
      <c r="H201" s="421">
        <f t="shared" si="13"/>
        <v>50024</v>
      </c>
      <c r="I201" s="421"/>
      <c r="J201" s="421">
        <f t="shared" si="14"/>
        <v>0</v>
      </c>
      <c r="K201" s="421">
        <f t="shared" si="14"/>
        <v>68680</v>
      </c>
      <c r="L201" s="421">
        <f t="shared" si="14"/>
        <v>68680</v>
      </c>
    </row>
    <row r="202" spans="1:12" ht="12" customHeight="1" x14ac:dyDescent="0.2">
      <c r="A202" s="402">
        <v>2021</v>
      </c>
      <c r="B202" s="421">
        <f t="shared" si="12"/>
        <v>0</v>
      </c>
      <c r="C202" s="421">
        <f t="shared" si="12"/>
        <v>24211</v>
      </c>
      <c r="D202" s="421">
        <f t="shared" si="12"/>
        <v>24211</v>
      </c>
      <c r="E202" s="421"/>
      <c r="F202" s="421">
        <f t="shared" si="13"/>
        <v>0</v>
      </c>
      <c r="G202" s="421">
        <f t="shared" si="13"/>
        <v>109427.432</v>
      </c>
      <c r="H202" s="421">
        <f t="shared" si="13"/>
        <v>109427.432</v>
      </c>
      <c r="I202" s="421"/>
      <c r="J202" s="421">
        <f t="shared" si="14"/>
        <v>0</v>
      </c>
      <c r="K202" s="421">
        <f t="shared" si="14"/>
        <v>133638.432</v>
      </c>
      <c r="L202" s="421">
        <f t="shared" si="14"/>
        <v>133638.432</v>
      </c>
    </row>
    <row r="203" spans="1:12" ht="12" customHeight="1" x14ac:dyDescent="0.2">
      <c r="A203" s="402">
        <v>2023</v>
      </c>
      <c r="B203" s="421">
        <f t="shared" si="12"/>
        <v>3.4827213822894167</v>
      </c>
      <c r="C203" s="421">
        <f t="shared" si="12"/>
        <v>3896.5172786177109</v>
      </c>
      <c r="D203" s="421">
        <f t="shared" si="12"/>
        <v>3900.0000000000005</v>
      </c>
      <c r="E203" s="421"/>
      <c r="F203" s="421">
        <f t="shared" si="13"/>
        <v>40</v>
      </c>
      <c r="G203" s="421">
        <f t="shared" si="13"/>
        <v>44212</v>
      </c>
      <c r="H203" s="421">
        <f t="shared" si="13"/>
        <v>44252</v>
      </c>
      <c r="I203" s="421"/>
      <c r="J203" s="421">
        <f t="shared" si="14"/>
        <v>43</v>
      </c>
      <c r="K203" s="421">
        <f t="shared" si="14"/>
        <v>48109</v>
      </c>
      <c r="L203" s="421">
        <f t="shared" si="14"/>
        <v>48152</v>
      </c>
    </row>
    <row r="204" spans="1:12" ht="11.4" x14ac:dyDescent="0.2">
      <c r="A204" s="426" t="s">
        <v>751</v>
      </c>
      <c r="B204" s="427"/>
      <c r="C204" s="427"/>
      <c r="D204" s="427"/>
      <c r="E204" s="427"/>
      <c r="F204" s="427"/>
      <c r="G204" s="429">
        <v>50000</v>
      </c>
      <c r="H204" s="427"/>
      <c r="I204" s="427"/>
      <c r="J204" s="427"/>
      <c r="K204" s="427"/>
      <c r="L204" s="427"/>
    </row>
    <row r="205" spans="1:12" ht="10.199999999999999" x14ac:dyDescent="0.2">
      <c r="A205" s="727"/>
      <c r="B205" s="432"/>
      <c r="C205" s="432"/>
      <c r="D205" s="432"/>
      <c r="E205" s="432"/>
      <c r="F205" s="432"/>
      <c r="G205" s="433"/>
      <c r="H205" s="432"/>
      <c r="I205" s="432"/>
      <c r="J205" s="432"/>
      <c r="K205" s="432"/>
      <c r="L205" s="432"/>
    </row>
    <row r="206" spans="1:12" ht="12" customHeight="1" x14ac:dyDescent="0.2">
      <c r="A206" s="1137" t="s">
        <v>1143</v>
      </c>
      <c r="B206" s="1137"/>
      <c r="C206" s="1137"/>
      <c r="D206" s="1137"/>
      <c r="E206" s="1137"/>
      <c r="F206" s="1137"/>
      <c r="G206" s="1137"/>
      <c r="H206" s="1137"/>
      <c r="I206" s="1137"/>
      <c r="J206" s="1137"/>
      <c r="K206" s="1137"/>
      <c r="L206" s="1137"/>
    </row>
    <row r="207" spans="1:12" ht="14.25" customHeight="1" x14ac:dyDescent="0.2">
      <c r="A207" s="1138"/>
      <c r="B207" s="1138"/>
      <c r="C207" s="1138"/>
      <c r="D207" s="1138"/>
      <c r="E207" s="1138"/>
      <c r="F207" s="1138"/>
      <c r="G207" s="1138"/>
      <c r="H207" s="1138"/>
      <c r="I207" s="1138"/>
      <c r="J207" s="1138"/>
      <c r="K207" s="1138"/>
      <c r="L207" s="1138"/>
    </row>
    <row r="208" spans="1:12" ht="12" customHeight="1" x14ac:dyDescent="0.2">
      <c r="A208" s="1139" t="s">
        <v>722</v>
      </c>
      <c r="B208" s="1141" t="s">
        <v>141</v>
      </c>
      <c r="C208" s="1141"/>
      <c r="D208" s="1141"/>
      <c r="E208" s="390"/>
      <c r="F208" s="1141" t="s">
        <v>205</v>
      </c>
      <c r="G208" s="1141"/>
      <c r="H208" s="1141"/>
      <c r="I208" s="390"/>
      <c r="J208" s="1141" t="s">
        <v>151</v>
      </c>
      <c r="K208" s="1141"/>
      <c r="L208" s="1141"/>
    </row>
    <row r="209" spans="1:12" ht="21.75" customHeight="1" x14ac:dyDescent="0.2">
      <c r="A209" s="1140"/>
      <c r="B209" s="438" t="s">
        <v>149</v>
      </c>
      <c r="C209" s="438" t="s">
        <v>215</v>
      </c>
      <c r="D209" s="438" t="s">
        <v>209</v>
      </c>
      <c r="E209" s="438"/>
      <c r="F209" s="438" t="s">
        <v>149</v>
      </c>
      <c r="G209" s="438" t="s">
        <v>215</v>
      </c>
      <c r="H209" s="438" t="s">
        <v>209</v>
      </c>
      <c r="I209" s="438"/>
      <c r="J209" s="438" t="s">
        <v>149</v>
      </c>
      <c r="K209" s="438" t="s">
        <v>215</v>
      </c>
      <c r="L209" s="438" t="s">
        <v>209</v>
      </c>
    </row>
    <row r="210" spans="1:12" ht="12" customHeight="1" x14ac:dyDescent="0.2">
      <c r="A210" s="1133" t="s">
        <v>144</v>
      </c>
      <c r="B210" s="1133"/>
      <c r="C210" s="1133"/>
      <c r="D210" s="1133"/>
      <c r="E210" s="1133"/>
      <c r="F210" s="1133"/>
      <c r="G210" s="1133"/>
      <c r="H210" s="1133"/>
      <c r="I210" s="1133"/>
      <c r="J210" s="1133"/>
      <c r="K210" s="1133"/>
      <c r="L210" s="1133"/>
    </row>
    <row r="211" spans="1:12" ht="12" customHeight="1" x14ac:dyDescent="0.2">
      <c r="A211" s="402" t="s">
        <v>720</v>
      </c>
      <c r="B211" s="421">
        <f>AVERAGE(B56:B60)</f>
        <v>319.39999999999998</v>
      </c>
      <c r="C211" s="421">
        <f>AVERAGE(C56:C60)</f>
        <v>316772.40000000002</v>
      </c>
      <c r="D211" s="421">
        <f>AVERAGE(D56:D60)</f>
        <v>317093</v>
      </c>
      <c r="E211" s="421"/>
      <c r="F211" s="421">
        <f>AVERAGE(F56:F60)</f>
        <v>393.2</v>
      </c>
      <c r="G211" s="421">
        <f>AVERAGE(G56:G60)</f>
        <v>455052.2</v>
      </c>
      <c r="H211" s="421">
        <f>AVERAGE(H56:H60)</f>
        <v>455445.4</v>
      </c>
      <c r="I211" s="421"/>
      <c r="J211" s="421">
        <f>AVERAGE(J56:J60)</f>
        <v>711.2</v>
      </c>
      <c r="K211" s="421">
        <f>AVERAGE(K56:K60)</f>
        <v>771825.2</v>
      </c>
      <c r="L211" s="421">
        <f>AVERAGE(L56:L60)</f>
        <v>772538.4</v>
      </c>
    </row>
    <row r="212" spans="1:12" ht="12" customHeight="1" x14ac:dyDescent="0.2">
      <c r="A212" s="402" t="s">
        <v>721</v>
      </c>
      <c r="B212" s="421">
        <f>AVERAGE(B61:B65)</f>
        <v>0</v>
      </c>
      <c r="C212" s="421">
        <f>AVERAGE(C61:C65)</f>
        <v>247256.4</v>
      </c>
      <c r="D212" s="421">
        <f>AVERAGE(D61:D65)</f>
        <v>247256.4</v>
      </c>
      <c r="E212" s="421"/>
      <c r="F212" s="421">
        <f>AVERAGE(F61:F65)</f>
        <v>0</v>
      </c>
      <c r="G212" s="421">
        <f>AVERAGE(G61:G65)</f>
        <v>423600</v>
      </c>
      <c r="H212" s="421">
        <f>AVERAGE(H61:H65)</f>
        <v>423600</v>
      </c>
      <c r="I212" s="421"/>
      <c r="J212" s="421">
        <f>AVERAGE(J61:J65)</f>
        <v>0</v>
      </c>
      <c r="K212" s="421">
        <f>AVERAGE(K61:K65)</f>
        <v>670856.4</v>
      </c>
      <c r="L212" s="421">
        <f>AVERAGE(L61:L65)</f>
        <v>670856.4</v>
      </c>
    </row>
    <row r="213" spans="1:12" ht="12" customHeight="1" x14ac:dyDescent="0.2">
      <c r="A213" s="402">
        <v>2001</v>
      </c>
      <c r="B213" s="421">
        <f t="shared" ref="B213:D224" si="15">B66</f>
        <v>0</v>
      </c>
      <c r="C213" s="421">
        <f t="shared" si="15"/>
        <v>305081</v>
      </c>
      <c r="D213" s="421">
        <f t="shared" si="15"/>
        <v>305081</v>
      </c>
      <c r="E213" s="421"/>
      <c r="F213" s="421">
        <f t="shared" ref="F213:H224" si="16">F66</f>
        <v>0</v>
      </c>
      <c r="G213" s="421">
        <f t="shared" si="16"/>
        <v>894061</v>
      </c>
      <c r="H213" s="421">
        <f t="shared" si="16"/>
        <v>894061</v>
      </c>
      <c r="I213" s="421"/>
      <c r="J213" s="421">
        <f t="shared" ref="J213:L224" si="17">J66</f>
        <v>0</v>
      </c>
      <c r="K213" s="421">
        <f t="shared" si="17"/>
        <v>1199142</v>
      </c>
      <c r="L213" s="421">
        <f t="shared" si="17"/>
        <v>1199142</v>
      </c>
    </row>
    <row r="214" spans="1:12" ht="12" customHeight="1" x14ac:dyDescent="0.2">
      <c r="A214" s="402">
        <v>2003</v>
      </c>
      <c r="B214" s="421">
        <f t="shared" si="15"/>
        <v>0</v>
      </c>
      <c r="C214" s="421">
        <f t="shared" si="15"/>
        <v>309851</v>
      </c>
      <c r="D214" s="421">
        <f t="shared" si="15"/>
        <v>309851</v>
      </c>
      <c r="E214" s="421"/>
      <c r="F214" s="421">
        <f t="shared" si="16"/>
        <v>0</v>
      </c>
      <c r="G214" s="421">
        <f t="shared" si="16"/>
        <v>567080</v>
      </c>
      <c r="H214" s="421">
        <f t="shared" si="16"/>
        <v>567080</v>
      </c>
      <c r="I214" s="421"/>
      <c r="J214" s="421">
        <f t="shared" si="17"/>
        <v>0</v>
      </c>
      <c r="K214" s="421">
        <f t="shared" si="17"/>
        <v>876931</v>
      </c>
      <c r="L214" s="421">
        <f t="shared" si="17"/>
        <v>876931</v>
      </c>
    </row>
    <row r="215" spans="1:12" ht="12" customHeight="1" x14ac:dyDescent="0.2">
      <c r="A215" s="402">
        <v>2005</v>
      </c>
      <c r="B215" s="421">
        <f t="shared" si="15"/>
        <v>0</v>
      </c>
      <c r="C215" s="421">
        <f t="shared" si="15"/>
        <v>25191</v>
      </c>
      <c r="D215" s="421">
        <f t="shared" si="15"/>
        <v>25191</v>
      </c>
      <c r="E215" s="421"/>
      <c r="F215" s="421">
        <f t="shared" si="16"/>
        <v>0</v>
      </c>
      <c r="G215" s="421">
        <f t="shared" si="16"/>
        <v>60000</v>
      </c>
      <c r="H215" s="421">
        <f t="shared" si="16"/>
        <v>60000</v>
      </c>
      <c r="I215" s="421"/>
      <c r="J215" s="421">
        <f t="shared" si="17"/>
        <v>0</v>
      </c>
      <c r="K215" s="421">
        <f t="shared" si="17"/>
        <v>85191</v>
      </c>
      <c r="L215" s="421">
        <f t="shared" si="17"/>
        <v>85191</v>
      </c>
    </row>
    <row r="216" spans="1:12" ht="12" customHeight="1" x14ac:dyDescent="0.2">
      <c r="A216" s="402">
        <v>2007</v>
      </c>
      <c r="B216" s="421">
        <f t="shared" si="15"/>
        <v>0</v>
      </c>
      <c r="C216" s="421">
        <f t="shared" si="15"/>
        <v>14723</v>
      </c>
      <c r="D216" s="421">
        <f t="shared" si="15"/>
        <v>14723</v>
      </c>
      <c r="E216" s="421"/>
      <c r="F216" s="421">
        <f t="shared" si="16"/>
        <v>0</v>
      </c>
      <c r="G216" s="421">
        <f t="shared" si="16"/>
        <v>300000</v>
      </c>
      <c r="H216" s="421">
        <f t="shared" si="16"/>
        <v>300000</v>
      </c>
      <c r="I216" s="421"/>
      <c r="J216" s="421">
        <f t="shared" si="17"/>
        <v>0</v>
      </c>
      <c r="K216" s="421">
        <f t="shared" si="17"/>
        <v>314723</v>
      </c>
      <c r="L216" s="421">
        <f t="shared" si="17"/>
        <v>314723</v>
      </c>
    </row>
    <row r="217" spans="1:12" ht="12" customHeight="1" x14ac:dyDescent="0.2">
      <c r="A217" s="402">
        <v>2009</v>
      </c>
      <c r="B217" s="421">
        <f t="shared" si="15"/>
        <v>0</v>
      </c>
      <c r="C217" s="421">
        <f t="shared" si="15"/>
        <v>478121</v>
      </c>
      <c r="D217" s="421">
        <f t="shared" si="15"/>
        <v>478121</v>
      </c>
      <c r="E217" s="421"/>
      <c r="F217" s="421">
        <f t="shared" si="16"/>
        <v>0</v>
      </c>
      <c r="G217" s="421">
        <f t="shared" si="16"/>
        <v>1160000</v>
      </c>
      <c r="H217" s="421">
        <f t="shared" si="16"/>
        <v>1160000</v>
      </c>
      <c r="I217" s="421"/>
      <c r="J217" s="421">
        <f t="shared" si="17"/>
        <v>0</v>
      </c>
      <c r="K217" s="421">
        <f t="shared" si="17"/>
        <v>1638121</v>
      </c>
      <c r="L217" s="421">
        <f t="shared" si="17"/>
        <v>1638121</v>
      </c>
    </row>
    <row r="218" spans="1:12" ht="12" customHeight="1" x14ac:dyDescent="0.2">
      <c r="A218" s="402">
        <v>2011</v>
      </c>
      <c r="B218" s="421">
        <f t="shared" si="15"/>
        <v>0</v>
      </c>
      <c r="C218" s="421">
        <f t="shared" si="15"/>
        <v>470769</v>
      </c>
      <c r="D218" s="421">
        <f t="shared" si="15"/>
        <v>470769</v>
      </c>
      <c r="E218" s="421"/>
      <c r="F218" s="421">
        <f t="shared" si="16"/>
        <v>0</v>
      </c>
      <c r="G218" s="421">
        <f t="shared" si="16"/>
        <v>560000</v>
      </c>
      <c r="H218" s="421">
        <f t="shared" si="16"/>
        <v>560000</v>
      </c>
      <c r="I218" s="421"/>
      <c r="J218" s="421">
        <f t="shared" si="17"/>
        <v>0</v>
      </c>
      <c r="K218" s="421">
        <f t="shared" si="17"/>
        <v>1030769</v>
      </c>
      <c r="L218" s="421">
        <f t="shared" si="17"/>
        <v>1030769</v>
      </c>
    </row>
    <row r="219" spans="1:12" ht="12" customHeight="1" x14ac:dyDescent="0.2">
      <c r="A219" s="402">
        <v>2013</v>
      </c>
      <c r="B219" s="421">
        <f t="shared" si="15"/>
        <v>0</v>
      </c>
      <c r="C219" s="421">
        <f t="shared" si="15"/>
        <v>720872</v>
      </c>
      <c r="D219" s="421">
        <f t="shared" si="15"/>
        <v>720872</v>
      </c>
      <c r="E219" s="421"/>
      <c r="F219" s="421">
        <f t="shared" si="16"/>
        <v>0</v>
      </c>
      <c r="G219" s="421">
        <f t="shared" si="16"/>
        <v>900000</v>
      </c>
      <c r="H219" s="421">
        <f t="shared" si="16"/>
        <v>900000</v>
      </c>
      <c r="I219" s="421"/>
      <c r="J219" s="421">
        <f t="shared" si="17"/>
        <v>0</v>
      </c>
      <c r="K219" s="421">
        <f t="shared" si="17"/>
        <v>1620872</v>
      </c>
      <c r="L219" s="421">
        <f t="shared" si="17"/>
        <v>1620872</v>
      </c>
    </row>
    <row r="220" spans="1:12" ht="12" customHeight="1" x14ac:dyDescent="0.2">
      <c r="A220" s="402">
        <v>2015</v>
      </c>
      <c r="B220" s="421">
        <f t="shared" si="15"/>
        <v>0</v>
      </c>
      <c r="C220" s="421">
        <f t="shared" si="15"/>
        <v>121155</v>
      </c>
      <c r="D220" s="421">
        <f t="shared" si="15"/>
        <v>121155</v>
      </c>
      <c r="E220" s="421"/>
      <c r="F220" s="421">
        <f t="shared" si="16"/>
        <v>0</v>
      </c>
      <c r="G220" s="421">
        <f t="shared" si="16"/>
        <v>290000</v>
      </c>
      <c r="H220" s="421">
        <f t="shared" si="16"/>
        <v>290000</v>
      </c>
      <c r="I220" s="421"/>
      <c r="J220" s="421">
        <f t="shared" si="17"/>
        <v>0</v>
      </c>
      <c r="K220" s="421">
        <f t="shared" si="17"/>
        <v>411155</v>
      </c>
      <c r="L220" s="421">
        <f t="shared" si="17"/>
        <v>411155</v>
      </c>
    </row>
    <row r="221" spans="1:12" ht="12" customHeight="1" x14ac:dyDescent="0.2">
      <c r="A221" s="402">
        <v>2017</v>
      </c>
      <c r="B221" s="421">
        <f t="shared" si="15"/>
        <v>0</v>
      </c>
      <c r="C221" s="421">
        <f t="shared" si="15"/>
        <v>6551</v>
      </c>
      <c r="D221" s="421">
        <f t="shared" si="15"/>
        <v>6551</v>
      </c>
      <c r="E221" s="421"/>
      <c r="F221" s="421">
        <f t="shared" si="16"/>
        <v>0</v>
      </c>
      <c r="G221" s="421">
        <f t="shared" si="16"/>
        <v>110000</v>
      </c>
      <c r="H221" s="421">
        <f t="shared" si="16"/>
        <v>110000</v>
      </c>
      <c r="I221" s="421"/>
      <c r="J221" s="421">
        <f t="shared" si="17"/>
        <v>0</v>
      </c>
      <c r="K221" s="421">
        <f t="shared" si="17"/>
        <v>116551</v>
      </c>
      <c r="L221" s="421">
        <f t="shared" si="17"/>
        <v>116551</v>
      </c>
    </row>
    <row r="222" spans="1:12" ht="12" customHeight="1" x14ac:dyDescent="0.2">
      <c r="A222" s="402">
        <v>2019</v>
      </c>
      <c r="B222" s="421">
        <f t="shared" si="15"/>
        <v>0</v>
      </c>
      <c r="C222" s="421">
        <f t="shared" si="15"/>
        <v>7424</v>
      </c>
      <c r="D222" s="421">
        <f t="shared" si="15"/>
        <v>7424</v>
      </c>
      <c r="E222" s="421"/>
      <c r="F222" s="421">
        <f t="shared" si="16"/>
        <v>0</v>
      </c>
      <c r="G222" s="421">
        <f t="shared" si="16"/>
        <v>300000</v>
      </c>
      <c r="H222" s="421">
        <f t="shared" si="16"/>
        <v>300000</v>
      </c>
      <c r="I222" s="421"/>
      <c r="J222" s="421">
        <f t="shared" si="17"/>
        <v>0</v>
      </c>
      <c r="K222" s="421">
        <f t="shared" si="17"/>
        <v>307424</v>
      </c>
      <c r="L222" s="421">
        <f t="shared" si="17"/>
        <v>307424</v>
      </c>
    </row>
    <row r="223" spans="1:12" ht="12" customHeight="1" x14ac:dyDescent="0.2">
      <c r="A223" s="402">
        <v>2021</v>
      </c>
      <c r="B223" s="421">
        <f t="shared" si="15"/>
        <v>0</v>
      </c>
      <c r="C223" s="421">
        <f t="shared" si="15"/>
        <v>159371</v>
      </c>
      <c r="D223" s="421">
        <f t="shared" si="15"/>
        <v>159371</v>
      </c>
      <c r="E223" s="421"/>
      <c r="F223" s="421">
        <f t="shared" si="16"/>
        <v>0</v>
      </c>
      <c r="G223" s="421">
        <f t="shared" si="16"/>
        <v>460000</v>
      </c>
      <c r="H223" s="421">
        <f t="shared" si="16"/>
        <v>460000</v>
      </c>
      <c r="I223" s="421"/>
      <c r="J223" s="421">
        <f t="shared" si="17"/>
        <v>0</v>
      </c>
      <c r="K223" s="421">
        <f t="shared" si="17"/>
        <v>619371</v>
      </c>
      <c r="L223" s="421">
        <f t="shared" si="17"/>
        <v>619371</v>
      </c>
    </row>
    <row r="224" spans="1:12" ht="12" customHeight="1" x14ac:dyDescent="0.2">
      <c r="A224" s="402" t="s">
        <v>1212</v>
      </c>
      <c r="B224" s="421">
        <f t="shared" si="15"/>
        <v>0</v>
      </c>
      <c r="C224" s="421">
        <f t="shared" si="15"/>
        <v>41247</v>
      </c>
      <c r="D224" s="421">
        <f t="shared" si="15"/>
        <v>41247</v>
      </c>
      <c r="E224" s="421"/>
      <c r="F224" s="421">
        <f t="shared" si="16"/>
        <v>0</v>
      </c>
      <c r="G224" s="421">
        <f t="shared" si="16"/>
        <v>470000</v>
      </c>
      <c r="H224" s="421">
        <f t="shared" si="16"/>
        <v>470000</v>
      </c>
      <c r="I224" s="421"/>
      <c r="J224" s="421">
        <f t="shared" si="17"/>
        <v>0</v>
      </c>
      <c r="K224" s="421">
        <f t="shared" si="17"/>
        <v>511247</v>
      </c>
      <c r="L224" s="421">
        <f t="shared" si="17"/>
        <v>511247</v>
      </c>
    </row>
    <row r="225" spans="1:12" ht="12" customHeight="1" x14ac:dyDescent="0.2">
      <c r="A225" s="426" t="s">
        <v>751</v>
      </c>
      <c r="B225" s="427"/>
      <c r="C225" s="427"/>
      <c r="D225" s="427"/>
      <c r="E225" s="427"/>
      <c r="F225" s="427"/>
      <c r="G225" s="429">
        <v>330000</v>
      </c>
      <c r="H225" s="427"/>
      <c r="I225" s="427"/>
      <c r="J225" s="427"/>
      <c r="K225" s="427"/>
      <c r="L225" s="427"/>
    </row>
    <row r="226" spans="1:12" ht="3.75" customHeight="1" x14ac:dyDescent="0.2"/>
    <row r="227" spans="1:12" ht="9.75" customHeight="1" x14ac:dyDescent="0.2">
      <c r="A227" s="1134" t="s">
        <v>145</v>
      </c>
      <c r="B227" s="1134"/>
      <c r="C227" s="1134"/>
      <c r="D227" s="1134"/>
      <c r="E227" s="1134"/>
      <c r="F227" s="1134"/>
      <c r="G227" s="1134"/>
      <c r="H227" s="1134"/>
      <c r="I227" s="1134"/>
      <c r="J227" s="1134"/>
      <c r="K227" s="1134"/>
      <c r="L227" s="1134"/>
    </row>
    <row r="228" spans="1:12" ht="12" customHeight="1" x14ac:dyDescent="0.2">
      <c r="A228" s="402" t="s">
        <v>720</v>
      </c>
      <c r="B228" s="421">
        <f>AVERAGE(B81:B85)</f>
        <v>2252</v>
      </c>
      <c r="C228" s="421">
        <f>AVERAGE(C81:C85)</f>
        <v>9729.2000000000007</v>
      </c>
      <c r="D228" s="421">
        <f>AVERAGE(D81:D85)</f>
        <v>11981.2</v>
      </c>
      <c r="E228" s="421"/>
      <c r="F228" s="421">
        <f>AVERAGE(F81:F85)</f>
        <v>2814.4</v>
      </c>
      <c r="G228" s="421">
        <f>AVERAGE(G81:G85)</f>
        <v>43808.6</v>
      </c>
      <c r="H228" s="421">
        <f>AVERAGE(H81:H85)</f>
        <v>46623</v>
      </c>
      <c r="I228" s="421"/>
      <c r="J228" s="421">
        <f>AVERAGE(J81:J85)</f>
        <v>5066.3999999999996</v>
      </c>
      <c r="K228" s="421">
        <f>AVERAGE(K81:K85)</f>
        <v>53537.8</v>
      </c>
      <c r="L228" s="421">
        <f>AVERAGE(L81:L85)</f>
        <v>58604.2</v>
      </c>
    </row>
    <row r="229" spans="1:12" ht="12" customHeight="1" x14ac:dyDescent="0.2">
      <c r="A229" s="402" t="s">
        <v>721</v>
      </c>
      <c r="B229" s="421">
        <f>AVERAGE(B86:B90)</f>
        <v>1243</v>
      </c>
      <c r="C229" s="421">
        <f>AVERAGE(C86:C90)</f>
        <v>4075.4</v>
      </c>
      <c r="D229" s="421">
        <f>AVERAGE(D86:D90)</f>
        <v>5318.4</v>
      </c>
      <c r="E229" s="421"/>
      <c r="F229" s="421">
        <f>AVERAGE(F86:F90)</f>
        <v>13718.8</v>
      </c>
      <c r="G229" s="421">
        <f>AVERAGE(G86:G90)</f>
        <v>41286.6</v>
      </c>
      <c r="H229" s="421">
        <f>AVERAGE(H86:H90)</f>
        <v>55005.4</v>
      </c>
      <c r="I229" s="421"/>
      <c r="J229" s="421">
        <f>AVERAGE(J86:J90)</f>
        <v>14961.8</v>
      </c>
      <c r="K229" s="421">
        <f>AVERAGE(K86:K90)</f>
        <v>45362</v>
      </c>
      <c r="L229" s="421">
        <f>AVERAGE(L86:L90)</f>
        <v>60323.8</v>
      </c>
    </row>
    <row r="230" spans="1:12" ht="12" customHeight="1" x14ac:dyDescent="0.2">
      <c r="A230" s="402">
        <v>2001</v>
      </c>
      <c r="B230" s="421">
        <f t="shared" ref="B230:D241" si="18">B91</f>
        <v>4401</v>
      </c>
      <c r="C230" s="421">
        <f t="shared" si="18"/>
        <v>5956</v>
      </c>
      <c r="D230" s="421">
        <f t="shared" si="18"/>
        <v>10357</v>
      </c>
      <c r="E230" s="421"/>
      <c r="F230" s="421">
        <f t="shared" ref="F230:H241" si="19">F91</f>
        <v>71539</v>
      </c>
      <c r="G230" s="421">
        <f t="shared" si="19"/>
        <v>98338</v>
      </c>
      <c r="H230" s="421">
        <f t="shared" si="19"/>
        <v>169877</v>
      </c>
      <c r="I230" s="421"/>
      <c r="J230" s="421">
        <f t="shared" ref="J230:L241" si="20">J91</f>
        <v>75940</v>
      </c>
      <c r="K230" s="421">
        <f t="shared" si="20"/>
        <v>104294</v>
      </c>
      <c r="L230" s="421">
        <f t="shared" si="20"/>
        <v>180234</v>
      </c>
    </row>
    <row r="231" spans="1:12" ht="12" customHeight="1" x14ac:dyDescent="0.2">
      <c r="A231" s="402">
        <v>2003</v>
      </c>
      <c r="B231" s="421">
        <f t="shared" si="18"/>
        <v>2060</v>
      </c>
      <c r="C231" s="421">
        <f t="shared" si="18"/>
        <v>3272</v>
      </c>
      <c r="D231" s="421">
        <f t="shared" si="18"/>
        <v>5332</v>
      </c>
      <c r="E231" s="421"/>
      <c r="F231" s="421">
        <f t="shared" si="19"/>
        <v>25217</v>
      </c>
      <c r="G231" s="421">
        <f t="shared" si="19"/>
        <v>37531</v>
      </c>
      <c r="H231" s="421">
        <f t="shared" si="19"/>
        <v>62748</v>
      </c>
      <c r="I231" s="421"/>
      <c r="J231" s="421">
        <f t="shared" si="20"/>
        <v>27277</v>
      </c>
      <c r="K231" s="421">
        <f t="shared" si="20"/>
        <v>40803</v>
      </c>
      <c r="L231" s="421">
        <f t="shared" si="20"/>
        <v>68080</v>
      </c>
    </row>
    <row r="232" spans="1:12" ht="12" customHeight="1" x14ac:dyDescent="0.2">
      <c r="A232" s="402">
        <v>2005</v>
      </c>
      <c r="B232" s="421">
        <f t="shared" si="18"/>
        <v>401</v>
      </c>
      <c r="C232" s="421">
        <f t="shared" si="18"/>
        <v>691</v>
      </c>
      <c r="D232" s="421">
        <f t="shared" si="18"/>
        <v>1092</v>
      </c>
      <c r="E232" s="421"/>
      <c r="F232" s="421">
        <f t="shared" si="19"/>
        <v>14107</v>
      </c>
      <c r="G232" s="421">
        <f t="shared" si="19"/>
        <v>17481</v>
      </c>
      <c r="H232" s="421">
        <f t="shared" si="19"/>
        <v>31588</v>
      </c>
      <c r="I232" s="421"/>
      <c r="J232" s="421">
        <f t="shared" si="20"/>
        <v>14508</v>
      </c>
      <c r="K232" s="421">
        <f t="shared" si="20"/>
        <v>18172</v>
      </c>
      <c r="L232" s="421">
        <f t="shared" si="20"/>
        <v>32680</v>
      </c>
    </row>
    <row r="233" spans="1:12" ht="12" customHeight="1" x14ac:dyDescent="0.2">
      <c r="A233" s="402">
        <v>2007</v>
      </c>
      <c r="B233" s="421">
        <f t="shared" si="18"/>
        <v>261</v>
      </c>
      <c r="C233" s="421">
        <f t="shared" si="18"/>
        <v>1722</v>
      </c>
      <c r="D233" s="421">
        <f t="shared" si="18"/>
        <v>1983</v>
      </c>
      <c r="E233" s="421"/>
      <c r="F233" s="421">
        <f t="shared" si="19"/>
        <v>4406</v>
      </c>
      <c r="G233" s="421">
        <f t="shared" si="19"/>
        <v>29001</v>
      </c>
      <c r="H233" s="421">
        <f t="shared" si="19"/>
        <v>33407</v>
      </c>
      <c r="I233" s="421"/>
      <c r="J233" s="421">
        <f t="shared" si="20"/>
        <v>4667</v>
      </c>
      <c r="K233" s="421">
        <f t="shared" si="20"/>
        <v>30723</v>
      </c>
      <c r="L233" s="421">
        <f t="shared" si="20"/>
        <v>35390</v>
      </c>
    </row>
    <row r="234" spans="1:12" ht="12" customHeight="1" x14ac:dyDescent="0.2">
      <c r="A234" s="402">
        <v>2009</v>
      </c>
      <c r="B234" s="421">
        <f t="shared" si="18"/>
        <v>3552</v>
      </c>
      <c r="C234" s="421">
        <f t="shared" si="18"/>
        <v>893</v>
      </c>
      <c r="D234" s="421">
        <f t="shared" si="18"/>
        <v>4445</v>
      </c>
      <c r="E234" s="421"/>
      <c r="F234" s="421">
        <f t="shared" si="19"/>
        <v>22455</v>
      </c>
      <c r="G234" s="421">
        <f t="shared" si="19"/>
        <v>11093</v>
      </c>
      <c r="H234" s="421">
        <f t="shared" si="19"/>
        <v>33548</v>
      </c>
      <c r="I234" s="421"/>
      <c r="J234" s="421">
        <f t="shared" si="20"/>
        <v>26007</v>
      </c>
      <c r="K234" s="421">
        <f t="shared" si="20"/>
        <v>11986</v>
      </c>
      <c r="L234" s="421">
        <f t="shared" si="20"/>
        <v>37993</v>
      </c>
    </row>
    <row r="235" spans="1:12" ht="12" customHeight="1" x14ac:dyDescent="0.2">
      <c r="A235" s="402">
        <v>2011</v>
      </c>
      <c r="B235" s="421">
        <f t="shared" si="18"/>
        <v>5441</v>
      </c>
      <c r="C235" s="421">
        <f t="shared" si="18"/>
        <v>1375</v>
      </c>
      <c r="D235" s="421">
        <f t="shared" si="18"/>
        <v>6816</v>
      </c>
      <c r="E235" s="421"/>
      <c r="F235" s="421">
        <f t="shared" si="19"/>
        <v>17792</v>
      </c>
      <c r="G235" s="421">
        <f t="shared" si="19"/>
        <v>15122</v>
      </c>
      <c r="H235" s="421">
        <f t="shared" si="19"/>
        <v>32914</v>
      </c>
      <c r="I235" s="421"/>
      <c r="J235" s="421">
        <f t="shared" si="20"/>
        <v>23233</v>
      </c>
      <c r="K235" s="421">
        <f t="shared" si="20"/>
        <v>16497</v>
      </c>
      <c r="L235" s="421">
        <f t="shared" si="20"/>
        <v>39730</v>
      </c>
    </row>
    <row r="236" spans="1:12" ht="12" customHeight="1" x14ac:dyDescent="0.2">
      <c r="A236" s="402">
        <v>2013</v>
      </c>
      <c r="B236" s="421">
        <f t="shared" si="18"/>
        <v>2160</v>
      </c>
      <c r="C236" s="421">
        <f t="shared" si="18"/>
        <v>12398</v>
      </c>
      <c r="D236" s="421">
        <f t="shared" si="18"/>
        <v>14558</v>
      </c>
      <c r="E236" s="421"/>
      <c r="F236" s="421">
        <f t="shared" si="19"/>
        <v>4904</v>
      </c>
      <c r="G236" s="421">
        <f t="shared" si="19"/>
        <v>195600.90000000002</v>
      </c>
      <c r="H236" s="421">
        <f t="shared" si="19"/>
        <v>200504.90000000002</v>
      </c>
      <c r="I236" s="421"/>
      <c r="J236" s="421">
        <f t="shared" si="20"/>
        <v>7064</v>
      </c>
      <c r="K236" s="421">
        <f t="shared" si="20"/>
        <v>207998.90000000002</v>
      </c>
      <c r="L236" s="421">
        <f t="shared" si="20"/>
        <v>215062.90000000002</v>
      </c>
    </row>
    <row r="237" spans="1:12" ht="12" customHeight="1" x14ac:dyDescent="0.2">
      <c r="A237" s="402">
        <v>2015</v>
      </c>
      <c r="B237" s="421">
        <f t="shared" si="18"/>
        <v>643</v>
      </c>
      <c r="C237" s="421">
        <f t="shared" si="18"/>
        <v>43196</v>
      </c>
      <c r="D237" s="421">
        <f t="shared" si="18"/>
        <v>43839</v>
      </c>
      <c r="E237" s="421"/>
      <c r="F237" s="421">
        <f t="shared" si="19"/>
        <v>5948</v>
      </c>
      <c r="G237" s="421">
        <f t="shared" si="19"/>
        <v>595679</v>
      </c>
      <c r="H237" s="421">
        <f t="shared" si="19"/>
        <v>601627</v>
      </c>
      <c r="I237" s="421"/>
      <c r="J237" s="421">
        <f t="shared" si="20"/>
        <v>6591</v>
      </c>
      <c r="K237" s="421">
        <f t="shared" si="20"/>
        <v>638875</v>
      </c>
      <c r="L237" s="421">
        <f t="shared" si="20"/>
        <v>645466</v>
      </c>
    </row>
    <row r="238" spans="1:12" ht="12" customHeight="1" x14ac:dyDescent="0.2">
      <c r="A238" s="402">
        <v>2017</v>
      </c>
      <c r="B238" s="421">
        <f t="shared" si="18"/>
        <v>1002</v>
      </c>
      <c r="C238" s="421">
        <f t="shared" si="18"/>
        <v>2308</v>
      </c>
      <c r="D238" s="421">
        <f t="shared" si="18"/>
        <v>3310</v>
      </c>
      <c r="E238" s="421"/>
      <c r="F238" s="421">
        <f t="shared" si="19"/>
        <v>2544</v>
      </c>
      <c r="G238" s="421">
        <f t="shared" si="19"/>
        <v>32988</v>
      </c>
      <c r="H238" s="421">
        <f t="shared" si="19"/>
        <v>35532</v>
      </c>
      <c r="I238" s="421"/>
      <c r="J238" s="421">
        <f t="shared" si="20"/>
        <v>3546</v>
      </c>
      <c r="K238" s="421">
        <f t="shared" si="20"/>
        <v>35296</v>
      </c>
      <c r="L238" s="421">
        <f t="shared" si="20"/>
        <v>38842</v>
      </c>
    </row>
    <row r="239" spans="1:12" ht="12" customHeight="1" x14ac:dyDescent="0.2">
      <c r="A239" s="402">
        <v>2019</v>
      </c>
      <c r="B239" s="421">
        <f t="shared" si="18"/>
        <v>3090</v>
      </c>
      <c r="C239" s="421">
        <f t="shared" si="18"/>
        <v>2374</v>
      </c>
      <c r="D239" s="421">
        <f t="shared" si="18"/>
        <v>5464</v>
      </c>
      <c r="E239" s="421"/>
      <c r="F239" s="421">
        <f t="shared" si="19"/>
        <v>9608</v>
      </c>
      <c r="G239" s="421">
        <f t="shared" si="19"/>
        <v>59249</v>
      </c>
      <c r="H239" s="421">
        <f t="shared" si="19"/>
        <v>68857</v>
      </c>
      <c r="I239" s="421"/>
      <c r="J239" s="421">
        <f t="shared" si="20"/>
        <v>12698</v>
      </c>
      <c r="K239" s="421">
        <f t="shared" si="20"/>
        <v>61623</v>
      </c>
      <c r="L239" s="421">
        <f t="shared" si="20"/>
        <v>74321</v>
      </c>
    </row>
    <row r="240" spans="1:12" ht="12" customHeight="1" x14ac:dyDescent="0.2">
      <c r="A240" s="402">
        <v>2021</v>
      </c>
      <c r="B240" s="421">
        <f t="shared" si="18"/>
        <v>648</v>
      </c>
      <c r="C240" s="421">
        <f t="shared" si="18"/>
        <v>12926</v>
      </c>
      <c r="D240" s="421">
        <f t="shared" si="18"/>
        <v>13574</v>
      </c>
      <c r="E240" s="421"/>
      <c r="F240" s="421">
        <f t="shared" si="19"/>
        <v>6672</v>
      </c>
      <c r="G240" s="421">
        <f t="shared" si="19"/>
        <v>475286</v>
      </c>
      <c r="H240" s="421">
        <f t="shared" si="19"/>
        <v>481958</v>
      </c>
      <c r="I240" s="421"/>
      <c r="J240" s="421">
        <f t="shared" si="20"/>
        <v>7320</v>
      </c>
      <c r="K240" s="421">
        <f t="shared" si="20"/>
        <v>488212</v>
      </c>
      <c r="L240" s="421">
        <f t="shared" si="20"/>
        <v>495532</v>
      </c>
    </row>
    <row r="241" spans="1:12" ht="12" customHeight="1" x14ac:dyDescent="0.2">
      <c r="A241" s="402">
        <v>2023</v>
      </c>
      <c r="B241" s="421">
        <f t="shared" si="18"/>
        <v>348</v>
      </c>
      <c r="C241" s="421">
        <f t="shared" si="18"/>
        <v>19439</v>
      </c>
      <c r="D241" s="421">
        <f t="shared" si="18"/>
        <v>19787</v>
      </c>
      <c r="E241" s="421"/>
      <c r="F241" s="421">
        <f t="shared" si="19"/>
        <v>9558</v>
      </c>
      <c r="G241" s="421">
        <f t="shared" si="19"/>
        <v>983450</v>
      </c>
      <c r="H241" s="421">
        <f t="shared" si="19"/>
        <v>993008</v>
      </c>
      <c r="I241" s="421"/>
      <c r="J241" s="421">
        <f t="shared" si="20"/>
        <v>9906</v>
      </c>
      <c r="K241" s="421">
        <f t="shared" si="20"/>
        <v>1002889</v>
      </c>
      <c r="L241" s="421">
        <f t="shared" si="20"/>
        <v>1012795</v>
      </c>
    </row>
    <row r="242" spans="1:12" ht="11.4" x14ac:dyDescent="0.2">
      <c r="A242" s="426" t="s">
        <v>751</v>
      </c>
      <c r="B242" s="427"/>
      <c r="C242" s="427"/>
      <c r="D242" s="427"/>
      <c r="E242" s="427"/>
      <c r="F242" s="1136" t="s">
        <v>123</v>
      </c>
      <c r="G242" s="1136"/>
      <c r="H242" s="427"/>
      <c r="I242" s="427"/>
      <c r="J242" s="427"/>
      <c r="K242" s="427"/>
      <c r="L242" s="427"/>
    </row>
    <row r="243" spans="1:12" ht="18" customHeight="1" x14ac:dyDescent="0.2">
      <c r="B243" s="422"/>
      <c r="C243" s="422"/>
      <c r="D243" s="422"/>
      <c r="E243" s="422"/>
      <c r="F243" s="422"/>
      <c r="G243" s="422"/>
      <c r="H243" s="422"/>
      <c r="I243" s="422"/>
      <c r="J243" s="422"/>
      <c r="K243" s="422"/>
      <c r="L243" s="422"/>
    </row>
    <row r="244" spans="1:12" ht="12" customHeight="1" x14ac:dyDescent="0.2">
      <c r="A244" s="1137" t="s">
        <v>1142</v>
      </c>
      <c r="B244" s="1137"/>
      <c r="C244" s="1137"/>
      <c r="D244" s="1137"/>
      <c r="E244" s="1137"/>
      <c r="F244" s="1137"/>
      <c r="G244" s="1137"/>
      <c r="H244" s="1137"/>
      <c r="I244" s="1137"/>
      <c r="J244" s="1137"/>
      <c r="K244" s="1137"/>
      <c r="L244" s="1137"/>
    </row>
    <row r="245" spans="1:12" ht="9.75" customHeight="1" x14ac:dyDescent="0.2">
      <c r="A245" s="1138"/>
      <c r="B245" s="1138"/>
      <c r="C245" s="1138"/>
      <c r="D245" s="1138"/>
      <c r="E245" s="1138"/>
      <c r="F245" s="1138"/>
      <c r="G245" s="1138"/>
      <c r="H245" s="1138"/>
      <c r="I245" s="1138"/>
      <c r="J245" s="1138"/>
      <c r="K245" s="1138"/>
      <c r="L245" s="1138"/>
    </row>
    <row r="246" spans="1:12" ht="12" customHeight="1" x14ac:dyDescent="0.2">
      <c r="A246" s="1139" t="s">
        <v>722</v>
      </c>
      <c r="B246" s="1141" t="s">
        <v>141</v>
      </c>
      <c r="C246" s="1141"/>
      <c r="D246" s="1141"/>
      <c r="E246" s="390"/>
      <c r="F246" s="1141" t="s">
        <v>205</v>
      </c>
      <c r="G246" s="1141"/>
      <c r="H246" s="1141"/>
      <c r="I246" s="390"/>
      <c r="J246" s="1141" t="s">
        <v>151</v>
      </c>
      <c r="K246" s="1141"/>
      <c r="L246" s="1141"/>
    </row>
    <row r="247" spans="1:12" ht="23.25" customHeight="1" x14ac:dyDescent="0.2">
      <c r="A247" s="1140"/>
      <c r="B247" s="728" t="s">
        <v>149</v>
      </c>
      <c r="C247" s="728" t="s">
        <v>215</v>
      </c>
      <c r="D247" s="728" t="s">
        <v>209</v>
      </c>
      <c r="E247" s="728"/>
      <c r="F247" s="728" t="s">
        <v>149</v>
      </c>
      <c r="G247" s="728" t="s">
        <v>215</v>
      </c>
      <c r="H247" s="728" t="s">
        <v>209</v>
      </c>
      <c r="I247" s="728"/>
      <c r="J247" s="728" t="s">
        <v>149</v>
      </c>
      <c r="K247" s="728" t="s">
        <v>215</v>
      </c>
      <c r="L247" s="728" t="s">
        <v>209</v>
      </c>
    </row>
    <row r="248" spans="1:12" ht="12" customHeight="1" x14ac:dyDescent="0.2">
      <c r="A248" s="1133" t="s">
        <v>146</v>
      </c>
      <c r="B248" s="1133"/>
      <c r="C248" s="1133"/>
      <c r="D248" s="1133"/>
      <c r="E248" s="1133"/>
      <c r="F248" s="1133"/>
      <c r="G248" s="1133"/>
      <c r="H248" s="1133"/>
      <c r="I248" s="1133"/>
      <c r="J248" s="1133"/>
      <c r="K248" s="1133"/>
      <c r="L248" s="1133"/>
    </row>
    <row r="249" spans="1:12" ht="12" customHeight="1" x14ac:dyDescent="0.2">
      <c r="A249" s="402" t="s">
        <v>720</v>
      </c>
      <c r="B249" s="421">
        <f>AVERAGE(B106:B110)</f>
        <v>75.599999999999994</v>
      </c>
      <c r="C249" s="421">
        <f>AVERAGE(C106:C110)</f>
        <v>154539.20000000001</v>
      </c>
      <c r="D249" s="421">
        <f>AVERAGE(D106:D110)</f>
        <v>154615.20000000001</v>
      </c>
      <c r="E249" s="421"/>
      <c r="F249" s="421">
        <f>AVERAGE(F106:F110)</f>
        <v>201</v>
      </c>
      <c r="G249" s="421">
        <f>AVERAGE(G106:G110)</f>
        <v>271327.59999999998</v>
      </c>
      <c r="H249" s="421">
        <f>AVERAGE(H106:H110)</f>
        <v>271528.59999999998</v>
      </c>
      <c r="I249" s="421"/>
      <c r="J249" s="421">
        <f>AVERAGE(J106:J110)</f>
        <v>276.2</v>
      </c>
      <c r="K249" s="421">
        <f>AVERAGE(K106:K110)</f>
        <v>425866.8</v>
      </c>
      <c r="L249" s="421">
        <f>AVERAGE(L106:L110)</f>
        <v>426143.8</v>
      </c>
    </row>
    <row r="250" spans="1:12" ht="12" customHeight="1" x14ac:dyDescent="0.2">
      <c r="A250" s="402" t="s">
        <v>721</v>
      </c>
      <c r="B250" s="421">
        <f>AVERAGE(B111:B115)</f>
        <v>38.6</v>
      </c>
      <c r="C250" s="421">
        <f>AVERAGE(C111:C115)</f>
        <v>71055.199999999997</v>
      </c>
      <c r="D250" s="421">
        <f>AVERAGE(D111:D115)</f>
        <v>71094</v>
      </c>
      <c r="E250" s="421"/>
      <c r="F250" s="421">
        <f>AVERAGE(F111:F115)</f>
        <v>121.6</v>
      </c>
      <c r="G250" s="421">
        <f>AVERAGE(G111:G115)</f>
        <v>286650.40000000002</v>
      </c>
      <c r="H250" s="421">
        <f>AVERAGE(H111:H115)</f>
        <v>286772</v>
      </c>
      <c r="I250" s="421"/>
      <c r="J250" s="421">
        <f>AVERAGE(J111:J115)</f>
        <v>159.80000000000001</v>
      </c>
      <c r="K250" s="421">
        <f>AVERAGE(K111:K115)</f>
        <v>357705.6</v>
      </c>
      <c r="L250" s="421">
        <f>AVERAGE(L111:L115)</f>
        <v>357866</v>
      </c>
    </row>
    <row r="251" spans="1:12" ht="12" customHeight="1" x14ac:dyDescent="0.2">
      <c r="A251" s="402">
        <v>2001</v>
      </c>
      <c r="B251" s="421">
        <f t="shared" ref="B251:D262" si="21">B116</f>
        <v>0</v>
      </c>
      <c r="C251" s="421">
        <f t="shared" si="21"/>
        <v>199908</v>
      </c>
      <c r="D251" s="421">
        <f t="shared" si="21"/>
        <v>199908</v>
      </c>
      <c r="E251" s="421"/>
      <c r="F251" s="421">
        <f t="shared" ref="F251:H262" si="22">F116</f>
        <v>0</v>
      </c>
      <c r="G251" s="421">
        <f t="shared" si="22"/>
        <v>1847648</v>
      </c>
      <c r="H251" s="421">
        <f t="shared" si="22"/>
        <v>1847648</v>
      </c>
      <c r="I251" s="421"/>
      <c r="J251" s="421">
        <f t="shared" ref="J251:L262" si="23">J116</f>
        <v>0</v>
      </c>
      <c r="K251" s="421">
        <f t="shared" si="23"/>
        <v>2047556</v>
      </c>
      <c r="L251" s="421">
        <f t="shared" si="23"/>
        <v>2047556</v>
      </c>
    </row>
    <row r="252" spans="1:12" ht="12" customHeight="1" x14ac:dyDescent="0.2">
      <c r="A252" s="402">
        <v>2003</v>
      </c>
      <c r="B252" s="421">
        <f t="shared" si="21"/>
        <v>0</v>
      </c>
      <c r="C252" s="421">
        <f t="shared" si="21"/>
        <v>288985</v>
      </c>
      <c r="D252" s="421">
        <f t="shared" si="21"/>
        <v>288985</v>
      </c>
      <c r="E252" s="421"/>
      <c r="F252" s="421">
        <f t="shared" si="22"/>
        <v>0</v>
      </c>
      <c r="G252" s="421">
        <f t="shared" si="22"/>
        <v>1577001</v>
      </c>
      <c r="H252" s="421">
        <f t="shared" si="22"/>
        <v>1577001</v>
      </c>
      <c r="I252" s="421"/>
      <c r="J252" s="421">
        <f t="shared" si="23"/>
        <v>0</v>
      </c>
      <c r="K252" s="421">
        <f t="shared" si="23"/>
        <v>1865986</v>
      </c>
      <c r="L252" s="421">
        <f t="shared" si="23"/>
        <v>1865986</v>
      </c>
    </row>
    <row r="253" spans="1:12" ht="12" customHeight="1" x14ac:dyDescent="0.2">
      <c r="A253" s="402">
        <v>2005</v>
      </c>
      <c r="B253" s="421">
        <f t="shared" si="21"/>
        <v>0</v>
      </c>
      <c r="C253" s="421">
        <f t="shared" si="21"/>
        <v>66615</v>
      </c>
      <c r="D253" s="421">
        <f t="shared" si="21"/>
        <v>66615</v>
      </c>
      <c r="E253" s="421"/>
      <c r="F253" s="421">
        <f t="shared" si="22"/>
        <v>0</v>
      </c>
      <c r="G253" s="421">
        <f t="shared" si="22"/>
        <v>600124</v>
      </c>
      <c r="H253" s="421">
        <f t="shared" si="22"/>
        <v>600124</v>
      </c>
      <c r="I253" s="421"/>
      <c r="J253" s="421">
        <f t="shared" si="23"/>
        <v>0</v>
      </c>
      <c r="K253" s="421">
        <f t="shared" si="23"/>
        <v>666739</v>
      </c>
      <c r="L253" s="421">
        <f t="shared" si="23"/>
        <v>666739</v>
      </c>
    </row>
    <row r="254" spans="1:12" ht="12" customHeight="1" x14ac:dyDescent="0.2">
      <c r="A254" s="402">
        <v>2007</v>
      </c>
      <c r="B254" s="421">
        <f t="shared" si="21"/>
        <v>0</v>
      </c>
      <c r="C254" s="421">
        <f t="shared" si="21"/>
        <v>132876</v>
      </c>
      <c r="D254" s="421">
        <f t="shared" si="21"/>
        <v>132876</v>
      </c>
      <c r="E254" s="421"/>
      <c r="F254" s="421">
        <f t="shared" si="22"/>
        <v>0</v>
      </c>
      <c r="G254" s="421">
        <f t="shared" si="22"/>
        <v>1383591</v>
      </c>
      <c r="H254" s="421">
        <f t="shared" si="22"/>
        <v>1383591</v>
      </c>
      <c r="I254" s="421"/>
      <c r="J254" s="421">
        <f t="shared" si="23"/>
        <v>0</v>
      </c>
      <c r="K254" s="421">
        <f t="shared" si="23"/>
        <v>1516467</v>
      </c>
      <c r="L254" s="421">
        <f t="shared" si="23"/>
        <v>1516467</v>
      </c>
    </row>
    <row r="255" spans="1:12" ht="12" customHeight="1" x14ac:dyDescent="0.2">
      <c r="A255" s="402">
        <v>2009</v>
      </c>
      <c r="B255" s="421">
        <f t="shared" si="21"/>
        <v>0</v>
      </c>
      <c r="C255" s="421">
        <f t="shared" si="21"/>
        <v>849860</v>
      </c>
      <c r="D255" s="421">
        <f t="shared" si="21"/>
        <v>849860</v>
      </c>
      <c r="E255" s="421"/>
      <c r="F255" s="421">
        <f t="shared" si="22"/>
        <v>0</v>
      </c>
      <c r="G255" s="421">
        <f t="shared" si="22"/>
        <v>2882373</v>
      </c>
      <c r="H255" s="421">
        <f t="shared" si="22"/>
        <v>2882373</v>
      </c>
      <c r="I255" s="421"/>
      <c r="J255" s="421">
        <f t="shared" si="23"/>
        <v>0</v>
      </c>
      <c r="K255" s="421">
        <f t="shared" si="23"/>
        <v>3732233</v>
      </c>
      <c r="L255" s="421">
        <f t="shared" si="23"/>
        <v>3732233</v>
      </c>
    </row>
    <row r="256" spans="1:12" ht="12" customHeight="1" x14ac:dyDescent="0.2">
      <c r="A256" s="402">
        <v>2011</v>
      </c>
      <c r="B256" s="421">
        <f t="shared" si="21"/>
        <v>0</v>
      </c>
      <c r="C256" s="421">
        <f t="shared" si="21"/>
        <v>627735</v>
      </c>
      <c r="D256" s="421">
        <f t="shared" si="21"/>
        <v>627735</v>
      </c>
      <c r="E256" s="421"/>
      <c r="F256" s="421">
        <f t="shared" si="22"/>
        <v>0</v>
      </c>
      <c r="G256" s="421">
        <f t="shared" si="22"/>
        <v>612903</v>
      </c>
      <c r="H256" s="421">
        <f t="shared" si="22"/>
        <v>612903</v>
      </c>
      <c r="I256" s="421"/>
      <c r="J256" s="421">
        <f t="shared" si="23"/>
        <v>0</v>
      </c>
      <c r="K256" s="421">
        <f t="shared" si="23"/>
        <v>1240638</v>
      </c>
      <c r="L256" s="421">
        <f t="shared" si="23"/>
        <v>1240638</v>
      </c>
    </row>
    <row r="257" spans="1:12" ht="12" customHeight="1" x14ac:dyDescent="0.2">
      <c r="A257" s="402">
        <v>2013</v>
      </c>
      <c r="B257" s="421">
        <f t="shared" si="21"/>
        <v>0</v>
      </c>
      <c r="C257" s="421">
        <f t="shared" si="21"/>
        <v>179818</v>
      </c>
      <c r="D257" s="421">
        <f t="shared" si="21"/>
        <v>179818</v>
      </c>
      <c r="E257" s="421"/>
      <c r="F257" s="421">
        <f t="shared" si="22"/>
        <v>0</v>
      </c>
      <c r="G257" s="421">
        <f t="shared" si="22"/>
        <v>3255886.2551280279</v>
      </c>
      <c r="H257" s="421">
        <f t="shared" si="22"/>
        <v>3255886.2551280279</v>
      </c>
      <c r="I257" s="421"/>
      <c r="J257" s="421">
        <f t="shared" si="23"/>
        <v>0</v>
      </c>
      <c r="K257" s="421">
        <f t="shared" si="23"/>
        <v>3435704.2551280279</v>
      </c>
      <c r="L257" s="421">
        <f t="shared" si="23"/>
        <v>3435704.2551280279</v>
      </c>
    </row>
    <row r="258" spans="1:12" ht="12" customHeight="1" x14ac:dyDescent="0.2">
      <c r="A258" s="402">
        <v>2015</v>
      </c>
      <c r="B258" s="421">
        <f t="shared" si="21"/>
        <v>0</v>
      </c>
      <c r="C258" s="421">
        <f t="shared" si="21"/>
        <v>211504</v>
      </c>
      <c r="D258" s="421">
        <f t="shared" si="21"/>
        <v>211504</v>
      </c>
      <c r="E258" s="421"/>
      <c r="F258" s="421">
        <f t="shared" si="22"/>
        <v>0</v>
      </c>
      <c r="G258" s="421">
        <f t="shared" si="22"/>
        <v>480674</v>
      </c>
      <c r="H258" s="421">
        <f t="shared" si="22"/>
        <v>480674</v>
      </c>
      <c r="I258" s="421"/>
      <c r="J258" s="421">
        <f t="shared" si="23"/>
        <v>0</v>
      </c>
      <c r="K258" s="421">
        <f t="shared" si="23"/>
        <v>692178</v>
      </c>
      <c r="L258" s="421">
        <f t="shared" si="23"/>
        <v>692178</v>
      </c>
    </row>
    <row r="259" spans="1:12" ht="12" customHeight="1" x14ac:dyDescent="0.2">
      <c r="A259" s="402">
        <v>2017</v>
      </c>
      <c r="B259" s="421">
        <f t="shared" si="21"/>
        <v>0</v>
      </c>
      <c r="C259" s="421">
        <f t="shared" si="21"/>
        <v>14875</v>
      </c>
      <c r="D259" s="421">
        <f t="shared" si="21"/>
        <v>14875</v>
      </c>
      <c r="E259" s="421"/>
      <c r="F259" s="421">
        <f t="shared" si="22"/>
        <v>0</v>
      </c>
      <c r="G259" s="421">
        <f t="shared" si="22"/>
        <v>78953</v>
      </c>
      <c r="H259" s="421">
        <f t="shared" si="22"/>
        <v>78953</v>
      </c>
      <c r="I259" s="421"/>
      <c r="J259" s="421">
        <f t="shared" si="23"/>
        <v>0</v>
      </c>
      <c r="K259" s="421">
        <f t="shared" si="23"/>
        <v>93828</v>
      </c>
      <c r="L259" s="421">
        <f t="shared" si="23"/>
        <v>93828</v>
      </c>
    </row>
    <row r="260" spans="1:12" ht="12" customHeight="1" x14ac:dyDescent="0.2">
      <c r="A260" s="402">
        <v>2019</v>
      </c>
      <c r="B260" s="421">
        <f t="shared" si="21"/>
        <v>3</v>
      </c>
      <c r="C260" s="421">
        <f t="shared" si="21"/>
        <v>30442</v>
      </c>
      <c r="D260" s="421">
        <f t="shared" si="21"/>
        <v>30446</v>
      </c>
      <c r="E260" s="421"/>
      <c r="F260" s="421">
        <f t="shared" si="22"/>
        <v>92</v>
      </c>
      <c r="G260" s="421">
        <f t="shared" si="22"/>
        <v>651275</v>
      </c>
      <c r="H260" s="421">
        <f t="shared" si="22"/>
        <v>651367</v>
      </c>
      <c r="I260" s="421"/>
      <c r="J260" s="421">
        <f t="shared" si="23"/>
        <v>95</v>
      </c>
      <c r="K260" s="421">
        <f t="shared" si="23"/>
        <v>681717</v>
      </c>
      <c r="L260" s="421">
        <f t="shared" si="23"/>
        <v>681813</v>
      </c>
    </row>
    <row r="261" spans="1:12" ht="12" customHeight="1" x14ac:dyDescent="0.2">
      <c r="A261" s="402">
        <v>2021</v>
      </c>
      <c r="B261" s="421">
        <f t="shared" si="21"/>
        <v>0</v>
      </c>
      <c r="C261" s="421">
        <f t="shared" si="21"/>
        <v>111467</v>
      </c>
      <c r="D261" s="421">
        <f t="shared" si="21"/>
        <v>111467</v>
      </c>
      <c r="E261" s="421"/>
      <c r="F261" s="421">
        <f t="shared" si="22"/>
        <v>0</v>
      </c>
      <c r="G261" s="421">
        <f t="shared" si="22"/>
        <v>987940.9743336332</v>
      </c>
      <c r="H261" s="421">
        <f t="shared" si="22"/>
        <v>987940.9743336332</v>
      </c>
      <c r="I261" s="421"/>
      <c r="J261" s="421">
        <f t="shared" si="23"/>
        <v>0</v>
      </c>
      <c r="K261" s="421">
        <f t="shared" si="23"/>
        <v>1099407.9743336332</v>
      </c>
      <c r="L261" s="421">
        <f t="shared" si="23"/>
        <v>1099407.9743336332</v>
      </c>
    </row>
    <row r="262" spans="1:12" ht="12" customHeight="1" x14ac:dyDescent="0.2">
      <c r="A262" s="402">
        <v>2023</v>
      </c>
      <c r="B262" s="421">
        <f t="shared" si="21"/>
        <v>0</v>
      </c>
      <c r="C262" s="421">
        <f t="shared" si="21"/>
        <v>128386</v>
      </c>
      <c r="D262" s="421">
        <f t="shared" si="21"/>
        <v>128386</v>
      </c>
      <c r="E262" s="421"/>
      <c r="F262" s="421">
        <f t="shared" si="22"/>
        <v>0</v>
      </c>
      <c r="G262" s="421">
        <f t="shared" si="22"/>
        <v>1102108</v>
      </c>
      <c r="H262" s="421">
        <f t="shared" si="22"/>
        <v>1102108</v>
      </c>
      <c r="I262" s="421"/>
      <c r="J262" s="421">
        <f t="shared" si="23"/>
        <v>0</v>
      </c>
      <c r="K262" s="421">
        <f t="shared" si="23"/>
        <v>1230494</v>
      </c>
      <c r="L262" s="421">
        <f t="shared" si="23"/>
        <v>1230494</v>
      </c>
    </row>
    <row r="263" spans="1:12" ht="12" customHeight="1" x14ac:dyDescent="0.2">
      <c r="A263" s="727" t="s">
        <v>752</v>
      </c>
      <c r="B263" s="432"/>
      <c r="C263" s="432"/>
      <c r="D263" s="432"/>
      <c r="E263" s="432"/>
      <c r="F263" s="432"/>
      <c r="G263" s="433">
        <v>155000</v>
      </c>
      <c r="H263" s="432"/>
      <c r="I263" s="432"/>
      <c r="J263" s="432"/>
      <c r="K263" s="432"/>
      <c r="L263" s="432"/>
    </row>
    <row r="264" spans="1:12" ht="12" customHeight="1" x14ac:dyDescent="0.2">
      <c r="A264" s="431" t="s">
        <v>753</v>
      </c>
      <c r="B264" s="434"/>
      <c r="C264" s="233"/>
      <c r="D264" s="233"/>
      <c r="E264" s="233"/>
      <c r="F264" s="233"/>
      <c r="G264" s="435">
        <v>120000</v>
      </c>
      <c r="H264" s="233"/>
      <c r="I264" s="233"/>
      <c r="J264" s="233"/>
      <c r="K264" s="233"/>
      <c r="L264" s="233"/>
    </row>
    <row r="266" spans="1:12" ht="12" customHeight="1" x14ac:dyDescent="0.2">
      <c r="A266" s="1134" t="s">
        <v>147</v>
      </c>
      <c r="B266" s="1134"/>
      <c r="C266" s="1134"/>
      <c r="D266" s="1134"/>
      <c r="E266" s="1134"/>
      <c r="F266" s="1134"/>
      <c r="G266" s="1134"/>
      <c r="H266" s="1134"/>
      <c r="I266" s="1134"/>
      <c r="J266" s="1134"/>
      <c r="K266" s="1134"/>
      <c r="L266" s="1134"/>
    </row>
    <row r="267" spans="1:12" ht="12" customHeight="1" x14ac:dyDescent="0.2">
      <c r="A267" s="402" t="s">
        <v>720</v>
      </c>
      <c r="B267" s="421">
        <f>AVERAGE(B132:B136)</f>
        <v>651.20000000000005</v>
      </c>
      <c r="C267" s="421">
        <f>AVERAGE(C132:C136)</f>
        <v>17148.8</v>
      </c>
      <c r="D267" s="421">
        <f>AVERAGE(D132:D136)</f>
        <v>17800</v>
      </c>
      <c r="E267" s="421"/>
      <c r="F267" s="421">
        <f>AVERAGE(F132:F136)</f>
        <v>281.60000000000002</v>
      </c>
      <c r="G267" s="421">
        <f>AVERAGE(G132:G136)</f>
        <v>32803</v>
      </c>
      <c r="H267" s="421">
        <f>AVERAGE(H132:H136)</f>
        <v>33084.6</v>
      </c>
      <c r="I267" s="421"/>
      <c r="J267" s="421">
        <f>AVERAGE(J132:J136)</f>
        <v>932.8</v>
      </c>
      <c r="K267" s="421">
        <f>AVERAGE(K132:K136)</f>
        <v>49951.8</v>
      </c>
      <c r="L267" s="421">
        <f>AVERAGE(L132:L136)</f>
        <v>50884.6</v>
      </c>
    </row>
    <row r="268" spans="1:12" ht="12" customHeight="1" x14ac:dyDescent="0.2">
      <c r="A268" s="402" t="s">
        <v>929</v>
      </c>
      <c r="B268" s="421">
        <f>AVERAGE(B137:B141)</f>
        <v>88.2</v>
      </c>
      <c r="C268" s="421">
        <f>AVERAGE(C137:C141)</f>
        <v>3846.6</v>
      </c>
      <c r="D268" s="421">
        <f>AVERAGE(D137:D141)</f>
        <v>3935</v>
      </c>
      <c r="E268" s="421"/>
      <c r="F268" s="421">
        <f>AVERAGE(F137:F141)</f>
        <v>90.2</v>
      </c>
      <c r="G268" s="421">
        <f>AVERAGE(G137:G141)</f>
        <v>10482.6</v>
      </c>
      <c r="H268" s="421">
        <f>AVERAGE(H137:H141)</f>
        <v>10572.8</v>
      </c>
      <c r="I268" s="421"/>
      <c r="J268" s="421">
        <f>AVERAGE(J137:J141)</f>
        <v>178.2</v>
      </c>
      <c r="K268" s="421">
        <f>AVERAGE(K137:K141)</f>
        <v>14329.6</v>
      </c>
      <c r="L268" s="421">
        <f>AVERAGE(L137:L141)</f>
        <v>14507.8</v>
      </c>
    </row>
    <row r="269" spans="1:12" ht="12" customHeight="1" x14ac:dyDescent="0.2">
      <c r="A269" s="402" t="s">
        <v>746</v>
      </c>
      <c r="B269" s="421">
        <f t="shared" ref="B269:D280" si="24">B142</f>
        <v>0</v>
      </c>
      <c r="C269" s="421">
        <f t="shared" si="24"/>
        <v>3128</v>
      </c>
      <c r="D269" s="421">
        <f t="shared" si="24"/>
        <v>3128</v>
      </c>
      <c r="E269" s="421"/>
      <c r="F269" s="421">
        <f t="shared" ref="F269:H280" si="25">F142</f>
        <v>0</v>
      </c>
      <c r="G269" s="421">
        <f t="shared" si="25"/>
        <v>26692</v>
      </c>
      <c r="H269" s="421">
        <f t="shared" si="25"/>
        <v>26692</v>
      </c>
      <c r="I269" s="421"/>
      <c r="J269" s="421">
        <f t="shared" ref="J269:L280" si="26">J142</f>
        <v>0</v>
      </c>
      <c r="K269" s="421">
        <f t="shared" si="26"/>
        <v>29820</v>
      </c>
      <c r="L269" s="421">
        <f t="shared" si="26"/>
        <v>29820</v>
      </c>
    </row>
    <row r="270" spans="1:12" ht="12" customHeight="1" x14ac:dyDescent="0.2">
      <c r="A270" s="402" t="s">
        <v>745</v>
      </c>
      <c r="B270" s="421">
        <f t="shared" si="24"/>
        <v>0</v>
      </c>
      <c r="C270" s="421">
        <f t="shared" si="24"/>
        <v>30795</v>
      </c>
      <c r="D270" s="421">
        <f t="shared" si="24"/>
        <v>30795</v>
      </c>
      <c r="E270" s="421"/>
      <c r="F270" s="421">
        <f t="shared" si="25"/>
        <v>0</v>
      </c>
      <c r="G270" s="421">
        <f t="shared" si="25"/>
        <v>391702</v>
      </c>
      <c r="H270" s="421">
        <f t="shared" si="25"/>
        <v>391702</v>
      </c>
      <c r="I270" s="421"/>
      <c r="J270" s="421">
        <f t="shared" si="26"/>
        <v>0</v>
      </c>
      <c r="K270" s="421">
        <f t="shared" si="26"/>
        <v>422497</v>
      </c>
      <c r="L270" s="421">
        <f t="shared" si="26"/>
        <v>422497</v>
      </c>
    </row>
    <row r="271" spans="1:12" ht="12" customHeight="1" x14ac:dyDescent="0.2">
      <c r="A271" s="402" t="s">
        <v>747</v>
      </c>
      <c r="B271" s="421">
        <f t="shared" si="24"/>
        <v>0</v>
      </c>
      <c r="C271" s="421">
        <f t="shared" si="24"/>
        <v>55263</v>
      </c>
      <c r="D271" s="421">
        <f t="shared" si="24"/>
        <v>55263</v>
      </c>
      <c r="E271" s="421"/>
      <c r="F271" s="421">
        <f t="shared" si="25"/>
        <v>0</v>
      </c>
      <c r="G271" s="421">
        <f t="shared" si="25"/>
        <v>1087906</v>
      </c>
      <c r="H271" s="421">
        <f t="shared" si="25"/>
        <v>1087906</v>
      </c>
      <c r="I271" s="421"/>
      <c r="J271" s="421">
        <f t="shared" si="26"/>
        <v>0</v>
      </c>
      <c r="K271" s="421">
        <f t="shared" si="26"/>
        <v>1143169</v>
      </c>
      <c r="L271" s="421">
        <f t="shared" si="26"/>
        <v>1143169</v>
      </c>
    </row>
    <row r="272" spans="1:12" ht="12" customHeight="1" x14ac:dyDescent="0.2">
      <c r="A272" s="402" t="s">
        <v>748</v>
      </c>
      <c r="B272" s="421">
        <f t="shared" si="24"/>
        <v>0</v>
      </c>
      <c r="C272" s="421">
        <f t="shared" si="24"/>
        <v>84180</v>
      </c>
      <c r="D272" s="421">
        <f t="shared" si="24"/>
        <v>84180</v>
      </c>
      <c r="E272" s="421"/>
      <c r="F272" s="421">
        <f t="shared" si="25"/>
        <v>0</v>
      </c>
      <c r="G272" s="421">
        <f t="shared" si="25"/>
        <v>1218896</v>
      </c>
      <c r="H272" s="421">
        <f t="shared" si="25"/>
        <v>1218896</v>
      </c>
      <c r="I272" s="421"/>
      <c r="J272" s="421">
        <f t="shared" si="26"/>
        <v>0</v>
      </c>
      <c r="K272" s="421">
        <f t="shared" si="26"/>
        <v>1303076</v>
      </c>
      <c r="L272" s="421">
        <f t="shared" si="26"/>
        <v>1303076</v>
      </c>
    </row>
    <row r="273" spans="1:12" ht="12" customHeight="1" x14ac:dyDescent="0.2">
      <c r="A273" s="402" t="s">
        <v>749</v>
      </c>
      <c r="B273" s="421">
        <f t="shared" si="24"/>
        <v>0</v>
      </c>
      <c r="C273" s="421">
        <f t="shared" si="24"/>
        <v>695324</v>
      </c>
      <c r="D273" s="421">
        <f t="shared" si="24"/>
        <v>695324</v>
      </c>
      <c r="E273" s="421"/>
      <c r="F273" s="421">
        <f t="shared" si="25"/>
        <v>0</v>
      </c>
      <c r="G273" s="421">
        <f t="shared" si="25"/>
        <v>4091283</v>
      </c>
      <c r="H273" s="421">
        <f t="shared" si="25"/>
        <v>4091283</v>
      </c>
      <c r="I273" s="421"/>
      <c r="J273" s="421">
        <f t="shared" si="26"/>
        <v>0</v>
      </c>
      <c r="K273" s="421">
        <f t="shared" si="26"/>
        <v>4786607</v>
      </c>
      <c r="L273" s="421">
        <f t="shared" si="26"/>
        <v>4786607</v>
      </c>
    </row>
    <row r="274" spans="1:12" ht="12" customHeight="1" x14ac:dyDescent="0.2">
      <c r="A274" s="402" t="s">
        <v>750</v>
      </c>
      <c r="B274" s="421">
        <f t="shared" si="24"/>
        <v>0</v>
      </c>
      <c r="C274" s="421">
        <f t="shared" si="24"/>
        <v>508165</v>
      </c>
      <c r="D274" s="421">
        <f t="shared" si="24"/>
        <v>508165</v>
      </c>
      <c r="E274" s="421"/>
      <c r="F274" s="421">
        <f t="shared" si="25"/>
        <v>1</v>
      </c>
      <c r="G274" s="421">
        <f t="shared" si="25"/>
        <v>2653807.8904761905</v>
      </c>
      <c r="H274" s="421">
        <f t="shared" si="25"/>
        <v>2653808.8904761905</v>
      </c>
      <c r="I274" s="421"/>
      <c r="J274" s="421">
        <f t="shared" si="26"/>
        <v>1</v>
      </c>
      <c r="K274" s="421">
        <f t="shared" si="26"/>
        <v>3161972.8904761905</v>
      </c>
      <c r="L274" s="421">
        <f t="shared" si="26"/>
        <v>3161973.8904761905</v>
      </c>
    </row>
    <row r="275" spans="1:12" ht="12" customHeight="1" x14ac:dyDescent="0.2">
      <c r="A275" s="402" t="s">
        <v>434</v>
      </c>
      <c r="B275" s="421">
        <f t="shared" si="24"/>
        <v>40</v>
      </c>
      <c r="C275" s="421">
        <f t="shared" si="24"/>
        <v>546067</v>
      </c>
      <c r="D275" s="421">
        <f t="shared" si="24"/>
        <v>546107</v>
      </c>
      <c r="E275" s="421"/>
      <c r="F275" s="421">
        <f t="shared" si="25"/>
        <v>6</v>
      </c>
      <c r="G275" s="421">
        <f t="shared" si="25"/>
        <v>2164300</v>
      </c>
      <c r="H275" s="421">
        <f t="shared" si="25"/>
        <v>2164306</v>
      </c>
      <c r="I275" s="421"/>
      <c r="J275" s="421">
        <f t="shared" si="26"/>
        <v>46</v>
      </c>
      <c r="K275" s="421">
        <f t="shared" si="26"/>
        <v>2710367</v>
      </c>
      <c r="L275" s="421">
        <f t="shared" si="26"/>
        <v>2710413</v>
      </c>
    </row>
    <row r="276" spans="1:12" ht="12" customHeight="1" x14ac:dyDescent="0.2">
      <c r="A276" s="402" t="s">
        <v>622</v>
      </c>
      <c r="B276" s="421">
        <f t="shared" si="24"/>
        <v>65</v>
      </c>
      <c r="C276" s="421">
        <f t="shared" si="24"/>
        <v>288194</v>
      </c>
      <c r="D276" s="421">
        <f t="shared" si="24"/>
        <v>288259</v>
      </c>
      <c r="E276" s="421"/>
      <c r="F276" s="421">
        <f t="shared" si="25"/>
        <v>115</v>
      </c>
      <c r="G276" s="421">
        <f t="shared" si="25"/>
        <v>1001183</v>
      </c>
      <c r="H276" s="421">
        <f t="shared" si="25"/>
        <v>1001298</v>
      </c>
      <c r="I276" s="421"/>
      <c r="J276" s="421">
        <f t="shared" si="26"/>
        <v>180</v>
      </c>
      <c r="K276" s="421">
        <f t="shared" si="26"/>
        <v>1289377</v>
      </c>
      <c r="L276" s="421">
        <f t="shared" si="26"/>
        <v>1289557</v>
      </c>
    </row>
    <row r="277" spans="1:12" ht="12" customHeight="1" x14ac:dyDescent="0.2">
      <c r="A277" s="402" t="s">
        <v>709</v>
      </c>
      <c r="B277" s="421">
        <f t="shared" si="24"/>
        <v>0</v>
      </c>
      <c r="C277" s="421">
        <f t="shared" si="24"/>
        <v>31968</v>
      </c>
      <c r="D277" s="421">
        <f t="shared" si="24"/>
        <v>31968</v>
      </c>
      <c r="E277" s="421"/>
      <c r="F277" s="421">
        <f t="shared" si="25"/>
        <v>2</v>
      </c>
      <c r="G277" s="421">
        <f t="shared" si="25"/>
        <v>215468</v>
      </c>
      <c r="H277" s="421">
        <f t="shared" si="25"/>
        <v>215470</v>
      </c>
      <c r="I277" s="421"/>
      <c r="J277" s="421">
        <f t="shared" si="26"/>
        <v>2</v>
      </c>
      <c r="K277" s="421">
        <f t="shared" si="26"/>
        <v>247436</v>
      </c>
      <c r="L277" s="421">
        <f t="shared" si="26"/>
        <v>247438</v>
      </c>
    </row>
    <row r="278" spans="1:12" ht="12" customHeight="1" x14ac:dyDescent="0.2">
      <c r="A278" s="402" t="s">
        <v>1215</v>
      </c>
      <c r="B278" s="421">
        <f t="shared" si="24"/>
        <v>0</v>
      </c>
      <c r="C278" s="421">
        <f t="shared" si="24"/>
        <v>101175</v>
      </c>
      <c r="D278" s="421">
        <f t="shared" si="24"/>
        <v>101175</v>
      </c>
      <c r="E278" s="421"/>
      <c r="F278" s="421">
        <f t="shared" si="25"/>
        <v>18</v>
      </c>
      <c r="G278" s="421">
        <f t="shared" si="25"/>
        <v>1703440</v>
      </c>
      <c r="H278" s="421">
        <f t="shared" si="25"/>
        <v>1703458</v>
      </c>
      <c r="I278" s="421"/>
      <c r="J278" s="421">
        <f t="shared" si="26"/>
        <v>18</v>
      </c>
      <c r="K278" s="421">
        <f t="shared" si="26"/>
        <v>1804615</v>
      </c>
      <c r="L278" s="421">
        <f t="shared" si="26"/>
        <v>1804633</v>
      </c>
    </row>
    <row r="279" spans="1:12" ht="12" customHeight="1" x14ac:dyDescent="0.2">
      <c r="A279" s="402" t="s">
        <v>1115</v>
      </c>
      <c r="B279" s="421">
        <f t="shared" si="24"/>
        <v>48</v>
      </c>
      <c r="C279" s="421">
        <f t="shared" si="24"/>
        <v>143056.00000000012</v>
      </c>
      <c r="D279" s="421">
        <f t="shared" si="24"/>
        <v>143104.00000000012</v>
      </c>
      <c r="E279" s="421"/>
      <c r="F279" s="421">
        <f t="shared" si="25"/>
        <v>1</v>
      </c>
      <c r="G279" s="421">
        <f t="shared" si="25"/>
        <v>1010121.1394050802</v>
      </c>
      <c r="H279" s="421">
        <f t="shared" si="25"/>
        <v>1010122.1394050802</v>
      </c>
      <c r="I279" s="421"/>
      <c r="J279" s="421">
        <f t="shared" si="26"/>
        <v>49</v>
      </c>
      <c r="K279" s="421">
        <f t="shared" si="26"/>
        <v>1153177.1394050804</v>
      </c>
      <c r="L279" s="421">
        <f t="shared" si="26"/>
        <v>1153226.1394050804</v>
      </c>
    </row>
    <row r="280" spans="1:12" ht="12" customHeight="1" x14ac:dyDescent="0.2">
      <c r="A280" s="402" t="s">
        <v>1214</v>
      </c>
      <c r="B280" s="421">
        <f t="shared" si="24"/>
        <v>4</v>
      </c>
      <c r="C280" s="421">
        <f t="shared" si="24"/>
        <v>321564.00000000047</v>
      </c>
      <c r="D280" s="421">
        <f t="shared" si="24"/>
        <v>321566.00000000047</v>
      </c>
      <c r="E280" s="421"/>
      <c r="F280" s="421">
        <f t="shared" si="25"/>
        <v>80</v>
      </c>
      <c r="G280" s="421">
        <f t="shared" si="25"/>
        <v>3941871.5120320856</v>
      </c>
      <c r="H280" s="421">
        <f t="shared" si="25"/>
        <v>3941951.5120320856</v>
      </c>
      <c r="I280" s="421"/>
      <c r="J280" s="421">
        <f t="shared" si="26"/>
        <v>84</v>
      </c>
      <c r="K280" s="421">
        <f t="shared" si="26"/>
        <v>4263435.512032086</v>
      </c>
      <c r="L280" s="421">
        <f t="shared" si="26"/>
        <v>4263517.512032086</v>
      </c>
    </row>
    <row r="281" spans="1:12" ht="11.4" x14ac:dyDescent="0.2">
      <c r="A281" s="426" t="s">
        <v>751</v>
      </c>
      <c r="B281" s="427"/>
      <c r="C281" s="427"/>
      <c r="D281" s="427"/>
      <c r="E281" s="427"/>
      <c r="F281" s="427"/>
      <c r="G281" s="429">
        <v>25000</v>
      </c>
      <c r="H281" s="427"/>
      <c r="I281" s="427"/>
      <c r="J281" s="427"/>
      <c r="K281" s="427"/>
      <c r="L281" s="427"/>
    </row>
    <row r="282" spans="1:12" ht="18" customHeight="1" x14ac:dyDescent="0.2">
      <c r="B282" s="422"/>
      <c r="C282" s="422"/>
      <c r="D282" s="422"/>
      <c r="E282" s="422"/>
      <c r="F282" s="422"/>
      <c r="G282" s="422"/>
      <c r="H282" s="422"/>
      <c r="I282" s="422"/>
      <c r="J282" s="422"/>
      <c r="K282" s="422"/>
      <c r="L282" s="422"/>
    </row>
    <row r="283" spans="1:12" ht="12" customHeight="1" x14ac:dyDescent="0.2">
      <c r="A283" s="1137" t="s">
        <v>1141</v>
      </c>
      <c r="B283" s="1137"/>
      <c r="C283" s="1137"/>
      <c r="D283" s="1137"/>
      <c r="E283" s="1137"/>
      <c r="F283" s="1137"/>
      <c r="G283" s="1137"/>
      <c r="H283" s="1137"/>
      <c r="I283" s="1137"/>
      <c r="J283" s="1137"/>
      <c r="K283" s="1137"/>
      <c r="L283" s="1137"/>
    </row>
    <row r="284" spans="1:12" ht="9.75" customHeight="1" x14ac:dyDescent="0.2">
      <c r="A284" s="1138"/>
      <c r="B284" s="1138"/>
      <c r="C284" s="1138"/>
      <c r="D284" s="1138"/>
      <c r="E284" s="1138"/>
      <c r="F284" s="1138"/>
      <c r="G284" s="1138"/>
      <c r="H284" s="1138"/>
      <c r="I284" s="1138"/>
      <c r="J284" s="1138"/>
      <c r="K284" s="1138"/>
      <c r="L284" s="1138"/>
    </row>
    <row r="285" spans="1:12" ht="10.199999999999999" x14ac:dyDescent="0.2">
      <c r="A285" s="1135" t="str">
        <f t="shared" ref="A285:A291" si="27">A155</f>
        <v>a/  Includes treaty Indian and non-Indian net commercial catches during the adult accounting period.  Source:  Puget Sound run reconstruction model.</v>
      </c>
      <c r="B285" s="1135"/>
      <c r="C285" s="1135"/>
      <c r="D285" s="1135"/>
      <c r="E285" s="1135"/>
      <c r="F285" s="1135"/>
      <c r="G285" s="1135"/>
      <c r="H285" s="1135"/>
      <c r="I285" s="1135"/>
      <c r="J285" s="1135"/>
      <c r="K285" s="1135"/>
      <c r="L285" s="1135"/>
    </row>
    <row r="286" spans="1:12" ht="12" customHeight="1" x14ac:dyDescent="0.2">
      <c r="A286" s="1056" t="str">
        <f t="shared" si="27"/>
        <v>b/  Includes estimated off-station returns.</v>
      </c>
      <c r="B286" s="1056"/>
      <c r="C286" s="1056"/>
      <c r="D286" s="1056"/>
      <c r="E286" s="1056"/>
      <c r="F286" s="1056"/>
      <c r="G286" s="1056"/>
      <c r="H286" s="1056"/>
      <c r="I286" s="1056"/>
      <c r="J286" s="1056"/>
      <c r="K286" s="1056"/>
      <c r="L286" s="1056"/>
    </row>
    <row r="287" spans="1:12" ht="22.5" customHeight="1" x14ac:dyDescent="0.2">
      <c r="A287" s="1057" t="str">
        <f t="shared" si="27"/>
        <v>c/  Puget Sound run size is defined as the run available to Puget Sound fisheries; spawning escapement plus Puget Sound fishery catch.  Includes fish caught by treaty net fisheries and non-Indian commercial and recreational fisheries inside Puget Sound.</v>
      </c>
      <c r="B287" s="1057"/>
      <c r="C287" s="1057"/>
      <c r="D287" s="1057"/>
      <c r="E287" s="1057"/>
      <c r="F287" s="1057"/>
      <c r="G287" s="1057"/>
      <c r="H287" s="1057"/>
      <c r="I287" s="1057"/>
      <c r="J287" s="1057"/>
      <c r="K287" s="1057"/>
      <c r="L287" s="1057"/>
    </row>
    <row r="288" spans="1:12" ht="12" customHeight="1" x14ac:dyDescent="0.2">
      <c r="A288" s="1056" t="str">
        <f t="shared" si="27"/>
        <v>d/  State-Tribal comanager goal; the only Council goal is for a total Puget Sound pink salmon spawning escapement of 900,000 natural spawners.</v>
      </c>
      <c r="B288" s="1056"/>
      <c r="C288" s="1056"/>
      <c r="D288" s="1056"/>
      <c r="E288" s="1056"/>
      <c r="F288" s="1056"/>
      <c r="G288" s="1056"/>
      <c r="H288" s="1056"/>
      <c r="I288" s="1056"/>
      <c r="J288" s="1056"/>
      <c r="K288" s="1056"/>
      <c r="L288" s="1056"/>
    </row>
    <row r="289" spans="1:12" ht="12" customHeight="1" x14ac:dyDescent="0.2">
      <c r="A289" s="1056" t="str">
        <f t="shared" si="27"/>
        <v>e/  Nisqually escapement estimate incomplete.</v>
      </c>
      <c r="B289" s="1056"/>
      <c r="C289" s="1056"/>
      <c r="D289" s="1056"/>
      <c r="E289" s="1056"/>
      <c r="F289" s="1056"/>
      <c r="G289" s="1056"/>
      <c r="H289" s="1056"/>
      <c r="I289" s="1056"/>
      <c r="J289" s="1056"/>
      <c r="K289" s="1056"/>
      <c r="L289" s="1056"/>
    </row>
    <row r="290" spans="1:12" ht="12" customHeight="1" x14ac:dyDescent="0.2">
      <c r="A290" s="1056" t="str">
        <f t="shared" si="27"/>
        <v>f/   Green river returns included in run reconstruction.</v>
      </c>
      <c r="B290" s="1056"/>
      <c r="C290" s="1056"/>
      <c r="D290" s="1056"/>
      <c r="E290" s="1056"/>
      <c r="F290" s="1056"/>
      <c r="G290" s="1056"/>
      <c r="H290" s="1056"/>
      <c r="I290" s="1056"/>
      <c r="J290" s="1056"/>
      <c r="K290" s="1056"/>
      <c r="L290" s="1056"/>
    </row>
    <row r="291" spans="1:12" ht="12" customHeight="1" x14ac:dyDescent="0.2">
      <c r="A291" s="1056" t="str">
        <f t="shared" si="27"/>
        <v>g/   Preliminary.</v>
      </c>
      <c r="B291" s="1056"/>
      <c r="C291" s="1056"/>
      <c r="D291" s="1056"/>
      <c r="E291" s="1056"/>
      <c r="F291" s="1056"/>
      <c r="G291" s="1056"/>
      <c r="H291" s="1056"/>
      <c r="I291" s="1056"/>
      <c r="J291" s="1056"/>
      <c r="K291" s="1056"/>
      <c r="L291" s="1056"/>
    </row>
    <row r="292" spans="1:12" ht="12" customHeight="1" x14ac:dyDescent="0.2">
      <c r="A292" s="1057"/>
      <c r="B292" s="1057"/>
      <c r="C292" s="1057"/>
      <c r="D292" s="1057"/>
      <c r="E292" s="1057"/>
      <c r="F292" s="1057"/>
      <c r="G292" s="1057"/>
      <c r="H292" s="1057"/>
      <c r="I292" s="1057"/>
      <c r="J292" s="1057"/>
      <c r="K292" s="1057"/>
      <c r="L292" s="1057"/>
    </row>
    <row r="293" spans="1:12" ht="12" customHeight="1" x14ac:dyDescent="0.2">
      <c r="A293" s="1057"/>
      <c r="B293" s="1057"/>
      <c r="C293" s="1057"/>
      <c r="D293" s="1057"/>
      <c r="E293" s="1057"/>
      <c r="F293" s="1057"/>
      <c r="G293" s="1057"/>
      <c r="H293" s="1057"/>
      <c r="I293" s="1057"/>
      <c r="J293" s="1057"/>
      <c r="K293" s="1057"/>
      <c r="L293" s="1057"/>
    </row>
  </sheetData>
  <customSheetViews>
    <customSheetView guid="{951E20F6-66AF-4739-924D-9C0B166AA065}"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
      <headerFooter alignWithMargins="0"/>
    </customSheetView>
    <customSheetView guid="{56968ECB-F4FE-477A-8A39-9E820F23F3B6}" showPageBreaks="1" showGridLines="0" printArea="1">
      <pane ySplit="4" topLeftCell="A101" activePane="bottomLeft" state="frozen"/>
      <selection pane="bottomLeft" activeCell="F107" sqref="F107"/>
      <rowBreaks count="3" manualBreakCount="3">
        <brk id="40" max="11" man="1"/>
        <brk id="80" max="11" man="1"/>
        <brk id="121" max="16383" man="1"/>
      </rowBreaks>
      <pageMargins left="1" right="1" top="1" bottom="0.75"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B119" sqref="B119:L119"/>
      <rowBreaks count="3" manualBreakCount="3">
        <brk id="40" max="11" man="1"/>
        <brk id="80" max="11" man="1"/>
        <brk id="121" max="16383" man="1"/>
      </rowBreaks>
      <pageMargins left="1" right="1" top="1" bottom="0.75" header="0.5" footer="0.5"/>
      <pageSetup orientation="landscape" r:id="rId3"/>
      <headerFooter alignWithMargins="0"/>
    </customSheetView>
    <customSheetView guid="{5AF37BD3-DE11-4EB0-B468-40F0C613EAAC}" showPageBreaks="1" showGridLines="0" showRuler="0">
      <pane ySplit="3" topLeftCell="A4" activePane="bottomLeft" state="frozen"/>
      <selection pane="bottomLeft" activeCell="A4" sqref="A4:L4"/>
      <rowBreaks count="2" manualBreakCount="2">
        <brk id="35" max="11" man="1"/>
        <brk id="71" max="11" man="1"/>
      </rowBreaks>
      <pageMargins left="1" right="1" top="1" bottom="0.75" header="0.5" footer="0.5"/>
      <pageSetup orientation="landscape" r:id="rId4"/>
      <headerFooter alignWithMargins="0"/>
    </customSheetView>
    <customSheetView guid="{4E64E44E-C413-40AC-A3E9-46A65E2E50C1}" showPageBreaks="1" showGridLines="0" printArea="1" showRuler="0">
      <pane ySplit="3" topLeftCell="A4" activePane="bottomLeft" state="frozen"/>
      <selection pane="bottomLeft" activeCell="A4" sqref="A4:L4"/>
      <rowBreaks count="2" manualBreakCount="2">
        <brk id="35" max="11" man="1"/>
        <brk id="71" max="11" man="1"/>
      </rowBreaks>
      <pageMargins left="1" right="1" top="1" bottom="0.75" header="0.5" footer="0.5"/>
      <pageSetup orientation="landscape" r:id="rId5"/>
      <headerFooter alignWithMargins="0"/>
    </customSheetView>
    <customSheetView guid="{CBDD6A68-2B40-41C7-BE8F-235A878832D4}" showGridLines="0" showRuler="0">
      <pane ySplit="3" topLeftCell="A70" activePane="bottomLeft" state="frozen"/>
      <selection pane="bottomLeft" activeCell="G89" sqref="G89"/>
      <rowBreaks count="2" manualBreakCount="2">
        <brk id="35" max="11" man="1"/>
        <brk id="70" max="11" man="1"/>
      </rowBreaks>
      <pageMargins left="1" right="1" top="1" bottom="0.75" header="0.5" footer="0.5"/>
      <pageSetup orientation="landscape" r:id="rId6"/>
      <headerFooter alignWithMargins="0"/>
    </customSheetView>
    <customSheetView guid="{1BB9C890-5E21-46C2-BAFE-D361E72979A8}" showPageBreaks="1" showGridLines="0" printArea="1" showRuler="0">
      <pane ySplit="3" topLeftCell="A70" activePane="bottomLeft" state="frozen"/>
      <selection pane="bottomLeft" activeCell="G89" sqref="G89"/>
      <rowBreaks count="2" manualBreakCount="2">
        <brk id="35" max="11" man="1"/>
        <brk id="70" max="11" man="1"/>
      </rowBreaks>
      <pageMargins left="1" right="1" top="1" bottom="0.75" header="0.5" footer="0.5"/>
      <pageSetup orientation="landscape" r:id="rId7"/>
      <headerFooter alignWithMargins="0"/>
    </customSheetView>
    <customSheetView guid="{622B48C2-7B56-4B1F-A7B4-4660CCA8C989}" showPageBreaks="1" showGridLines="0" printArea="1" showRuler="0">
      <pane ySplit="3" topLeftCell="A4" activePane="bottomLeft" state="frozen"/>
      <selection pane="bottomLeft" activeCell="M83" sqref="M83"/>
      <rowBreaks count="2" manualBreakCount="2">
        <brk id="35" max="11" man="1"/>
        <brk id="70" max="11" man="1"/>
      </rowBreaks>
      <pageMargins left="1" right="1" top="1" bottom="0.75" header="0.5" footer="0.5"/>
      <pageSetup orientation="landscape" r:id="rId8"/>
      <headerFooter alignWithMargins="0"/>
    </customSheetView>
    <customSheetView guid="{BBF7E6D9-D6DC-4A8E-B6D8-078D86A9ABA9}"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9"/>
      <headerFooter alignWithMargins="0"/>
    </customSheetView>
    <customSheetView guid="{CD5E8C7E-750A-46DA-942B-F5133C1E4099}"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activeCell="C9" sqref="C9"/>
      <rowBreaks count="2" manualBreakCount="2">
        <brk id="35" max="11" man="1"/>
        <brk id="71" max="11" man="1"/>
      </rowBreaks>
      <pageMargins left="1" right="1" top="1" bottom="0.75" header="0.5" footer="0.5"/>
      <pageSetup orientation="landscape" r:id="rId11"/>
      <headerFooter alignWithMargins="0"/>
    </customSheetView>
    <customSheetView guid="{803B97A9-0AF5-4FA4-9F0C-810C2BEAFCD3}"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L5"/>
      <rowBreaks count="3" manualBreakCount="3">
        <brk id="46" max="11" man="1"/>
        <brk id="92" max="11" man="1"/>
        <brk id="139" max="16383" man="1"/>
      </rowBreaks>
      <pageMargins left="1" right="1" top="1" bottom="0.75" header="0.5" footer="0.5"/>
      <pageSetup scale="98" orientation="landscape" r:id="rId13"/>
      <headerFooter alignWithMargins="0"/>
    </customSheetView>
  </customSheetViews>
  <mergeCells count="52">
    <mergeCell ref="A160:L160"/>
    <mergeCell ref="A161:L161"/>
    <mergeCell ref="A159:L159"/>
    <mergeCell ref="A156:L156"/>
    <mergeCell ref="A155:L155"/>
    <mergeCell ref="A80:L80"/>
    <mergeCell ref="F103:G103"/>
    <mergeCell ref="A158:L158"/>
    <mergeCell ref="A157:L157"/>
    <mergeCell ref="A1:L2"/>
    <mergeCell ref="A131:L131"/>
    <mergeCell ref="J3:L3"/>
    <mergeCell ref="A5:L5"/>
    <mergeCell ref="A30:L30"/>
    <mergeCell ref="F28:H28"/>
    <mergeCell ref="A3:A4"/>
    <mergeCell ref="B3:D3"/>
    <mergeCell ref="F3:H3"/>
    <mergeCell ref="A55:L55"/>
    <mergeCell ref="A105:L105"/>
    <mergeCell ref="A169:L170"/>
    <mergeCell ref="A171:A172"/>
    <mergeCell ref="B171:D171"/>
    <mergeCell ref="F171:H171"/>
    <mergeCell ref="J171:L171"/>
    <mergeCell ref="A173:L173"/>
    <mergeCell ref="F188:H188"/>
    <mergeCell ref="A189:L189"/>
    <mergeCell ref="A206:L207"/>
    <mergeCell ref="A208:A209"/>
    <mergeCell ref="B208:D208"/>
    <mergeCell ref="F208:H208"/>
    <mergeCell ref="J208:L208"/>
    <mergeCell ref="A248:L248"/>
    <mergeCell ref="A266:L266"/>
    <mergeCell ref="A285:L285"/>
    <mergeCell ref="A286:L286"/>
    <mergeCell ref="A210:L210"/>
    <mergeCell ref="A227:L227"/>
    <mergeCell ref="F242:G242"/>
    <mergeCell ref="A244:L245"/>
    <mergeCell ref="A246:A247"/>
    <mergeCell ref="B246:D246"/>
    <mergeCell ref="F246:H246"/>
    <mergeCell ref="J246:L246"/>
    <mergeCell ref="A283:L284"/>
    <mergeCell ref="A289:L289"/>
    <mergeCell ref="A290:L290"/>
    <mergeCell ref="A291:L291"/>
    <mergeCell ref="A292:L293"/>
    <mergeCell ref="A287:L287"/>
    <mergeCell ref="A288:L288"/>
  </mergeCells>
  <phoneticPr fontId="0" type="noConversion"/>
  <pageMargins left="1" right="1" top="1" bottom="0.5" header="0.5" footer="0.5"/>
  <pageSetup scale="96" orientation="landscape" r:id="rId14"/>
  <headerFooter alignWithMargins="0"/>
  <rowBreaks count="5" manualBreakCount="5">
    <brk id="52" max="11" man="1"/>
    <brk id="102" max="11" man="1"/>
    <brk id="153" max="16383" man="1"/>
    <brk id="205" max="11" man="1"/>
    <brk id="24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L110"/>
  <sheetViews>
    <sheetView showGridLines="0" zoomScaleNormal="100" zoomScaleSheetLayoutView="100" workbookViewId="0">
      <pane ySplit="4" topLeftCell="A76" activePane="bottomLeft" state="frozen"/>
      <selection activeCell="A19" sqref="A19"/>
      <selection pane="bottomLeft" activeCell="T95" sqref="T95"/>
    </sheetView>
  </sheetViews>
  <sheetFormatPr defaultColWidth="9.109375" defaultRowHeight="12" customHeight="1" x14ac:dyDescent="0.2"/>
  <cols>
    <col min="1" max="1" width="12.6640625" style="63" customWidth="1"/>
    <col min="2" max="3" width="8.6640625" style="63" customWidth="1"/>
    <col min="4" max="4" width="1.6640625" style="63" customWidth="1"/>
    <col min="5" max="5" width="8.6640625" style="63" customWidth="1"/>
    <col min="6" max="6" width="9.5546875" style="63" customWidth="1"/>
    <col min="7" max="7" width="1.6640625" style="63" customWidth="1"/>
    <col min="8" max="9" width="8.6640625" style="63" customWidth="1"/>
    <col min="10" max="10" width="1.6640625" style="63" customWidth="1"/>
    <col min="11" max="11" width="8.6640625" style="63" customWidth="1"/>
    <col min="12" max="12" width="8.6640625" style="5" customWidth="1"/>
    <col min="13" max="16384" width="9.109375" style="123"/>
  </cols>
  <sheetData>
    <row r="1" spans="1:12" ht="12" customHeight="1" x14ac:dyDescent="0.2">
      <c r="A1" s="1000" t="s">
        <v>400</v>
      </c>
      <c r="B1" s="1000"/>
      <c r="C1" s="1000"/>
      <c r="D1" s="1000"/>
      <c r="E1" s="1000"/>
      <c r="F1" s="1000"/>
      <c r="G1" s="1000"/>
      <c r="H1" s="1000"/>
      <c r="I1" s="1000"/>
      <c r="J1" s="1000"/>
      <c r="K1" s="1000"/>
      <c r="L1" s="1000"/>
    </row>
    <row r="2" spans="1:12" ht="12" customHeight="1" x14ac:dyDescent="0.2">
      <c r="A2" s="396"/>
      <c r="B2" s="1035" t="s">
        <v>124</v>
      </c>
      <c r="C2" s="1035"/>
      <c r="D2" s="1035"/>
      <c r="E2" s="1035"/>
      <c r="F2" s="1035"/>
      <c r="G2" s="1035"/>
      <c r="H2" s="1035"/>
      <c r="I2" s="1035"/>
      <c r="J2" s="1035"/>
      <c r="K2" s="1035"/>
      <c r="L2" s="1035"/>
    </row>
    <row r="3" spans="1:12" ht="12" customHeight="1" x14ac:dyDescent="0.2">
      <c r="A3" s="4"/>
      <c r="B3" s="1109" t="s">
        <v>144</v>
      </c>
      <c r="C3" s="1109"/>
      <c r="D3" s="392"/>
      <c r="E3" s="1109" t="s">
        <v>125</v>
      </c>
      <c r="F3" s="1109"/>
      <c r="G3" s="392"/>
      <c r="H3" s="1117" t="s">
        <v>1126</v>
      </c>
      <c r="I3" s="1117"/>
      <c r="J3" s="4"/>
      <c r="K3" s="1031" t="s">
        <v>1171</v>
      </c>
      <c r="L3" s="1031" t="s">
        <v>1173</v>
      </c>
    </row>
    <row r="4" spans="1:12" ht="24" customHeight="1" x14ac:dyDescent="0.2">
      <c r="A4" s="388" t="s">
        <v>171</v>
      </c>
      <c r="B4" s="388" t="s">
        <v>149</v>
      </c>
      <c r="C4" s="388" t="s">
        <v>215</v>
      </c>
      <c r="D4" s="388"/>
      <c r="E4" s="388" t="s">
        <v>149</v>
      </c>
      <c r="F4" s="4" t="s">
        <v>1130</v>
      </c>
      <c r="G4" s="4"/>
      <c r="H4" s="388" t="s">
        <v>1125</v>
      </c>
      <c r="I4" s="388" t="s">
        <v>1170</v>
      </c>
      <c r="J4" s="388"/>
      <c r="K4" s="1032"/>
      <c r="L4" s="1032"/>
    </row>
    <row r="5" spans="1:12" ht="12" customHeight="1" x14ac:dyDescent="0.2">
      <c r="A5" s="90">
        <v>1981</v>
      </c>
      <c r="B5" s="34">
        <v>123</v>
      </c>
      <c r="C5" s="34">
        <v>1362</v>
      </c>
      <c r="D5" s="34"/>
      <c r="E5" s="34" t="s">
        <v>304</v>
      </c>
      <c r="F5" s="34" t="s">
        <v>304</v>
      </c>
      <c r="G5" s="34"/>
      <c r="H5" s="1145" t="s">
        <v>304</v>
      </c>
      <c r="I5" s="1145"/>
      <c r="J5" s="34"/>
      <c r="K5" s="34">
        <v>175</v>
      </c>
      <c r="L5" s="34" t="s">
        <v>304</v>
      </c>
    </row>
    <row r="6" spans="1:12" ht="12" customHeight="1" x14ac:dyDescent="0.2">
      <c r="A6" s="90">
        <v>1982</v>
      </c>
      <c r="B6" s="34">
        <v>68</v>
      </c>
      <c r="C6" s="34">
        <v>965</v>
      </c>
      <c r="D6" s="34"/>
      <c r="E6" s="34" t="s">
        <v>304</v>
      </c>
      <c r="F6" s="34" t="s">
        <v>304</v>
      </c>
      <c r="G6" s="34"/>
      <c r="H6" s="1052" t="s">
        <v>304</v>
      </c>
      <c r="I6" s="1052"/>
      <c r="J6" s="34"/>
      <c r="K6" s="34">
        <v>20</v>
      </c>
      <c r="L6" s="34" t="s">
        <v>304</v>
      </c>
    </row>
    <row r="7" spans="1:12" ht="12" customHeight="1" x14ac:dyDescent="0.2">
      <c r="A7" s="90">
        <v>1983</v>
      </c>
      <c r="B7" s="34">
        <v>38</v>
      </c>
      <c r="C7" s="34">
        <v>710</v>
      </c>
      <c r="D7" s="34"/>
      <c r="E7" s="34" t="s">
        <v>304</v>
      </c>
      <c r="F7" s="34" t="s">
        <v>304</v>
      </c>
      <c r="G7" s="34"/>
      <c r="H7" s="1052" t="s">
        <v>304</v>
      </c>
      <c r="I7" s="1052"/>
      <c r="J7" s="34"/>
      <c r="K7" s="34">
        <v>42</v>
      </c>
      <c r="L7" s="34" t="s">
        <v>304</v>
      </c>
    </row>
    <row r="8" spans="1:12" ht="12" customHeight="1" x14ac:dyDescent="0.2">
      <c r="A8" s="90">
        <v>1984</v>
      </c>
      <c r="B8" s="34">
        <v>6</v>
      </c>
      <c r="C8" s="34">
        <v>755</v>
      </c>
      <c r="D8" s="34"/>
      <c r="E8" s="34">
        <v>0</v>
      </c>
      <c r="F8" s="34">
        <v>45</v>
      </c>
      <c r="G8" s="34"/>
      <c r="H8" s="1052">
        <v>188</v>
      </c>
      <c r="I8" s="1052"/>
      <c r="J8" s="34"/>
      <c r="K8" s="48">
        <v>52</v>
      </c>
      <c r="L8" s="34" t="s">
        <v>304</v>
      </c>
    </row>
    <row r="9" spans="1:12" ht="12" customHeight="1" x14ac:dyDescent="0.2">
      <c r="A9" s="90">
        <v>1985</v>
      </c>
      <c r="B9" s="34">
        <v>12</v>
      </c>
      <c r="C9" s="34">
        <v>3249</v>
      </c>
      <c r="D9" s="34"/>
      <c r="E9" s="34">
        <v>0</v>
      </c>
      <c r="F9" s="34">
        <v>258</v>
      </c>
      <c r="G9" s="34"/>
      <c r="H9" s="1052">
        <v>445</v>
      </c>
      <c r="I9" s="1052"/>
      <c r="J9" s="34"/>
      <c r="K9" s="48">
        <v>62</v>
      </c>
      <c r="L9" s="34">
        <v>149</v>
      </c>
    </row>
    <row r="10" spans="1:12" ht="12" customHeight="1" x14ac:dyDescent="0.2">
      <c r="A10" s="90">
        <v>1986</v>
      </c>
      <c r="B10" s="34">
        <v>43</v>
      </c>
      <c r="C10" s="34">
        <v>1977</v>
      </c>
      <c r="D10" s="34"/>
      <c r="E10" s="34">
        <v>0</v>
      </c>
      <c r="F10" s="34">
        <v>226</v>
      </c>
      <c r="G10" s="34"/>
      <c r="H10" s="1052">
        <v>170</v>
      </c>
      <c r="I10" s="1052"/>
      <c r="J10" s="34"/>
      <c r="K10" s="48">
        <v>192</v>
      </c>
      <c r="L10" s="34">
        <v>197</v>
      </c>
    </row>
    <row r="11" spans="1:12" ht="12" customHeight="1" x14ac:dyDescent="0.2">
      <c r="A11" s="90">
        <v>1987</v>
      </c>
      <c r="B11" s="34">
        <v>26</v>
      </c>
      <c r="C11" s="34">
        <v>1981</v>
      </c>
      <c r="D11" s="34"/>
      <c r="E11" s="34">
        <v>0</v>
      </c>
      <c r="F11" s="34">
        <v>181</v>
      </c>
      <c r="G11" s="34"/>
      <c r="H11" s="1052">
        <v>248</v>
      </c>
      <c r="I11" s="1052"/>
      <c r="J11" s="34"/>
      <c r="K11" s="48">
        <v>261</v>
      </c>
      <c r="L11" s="34">
        <v>115</v>
      </c>
    </row>
    <row r="12" spans="1:12" ht="12" customHeight="1" x14ac:dyDescent="0.2">
      <c r="A12" s="90">
        <v>1988</v>
      </c>
      <c r="B12" s="34">
        <v>123</v>
      </c>
      <c r="C12" s="34">
        <v>2064</v>
      </c>
      <c r="D12" s="34"/>
      <c r="E12" s="34">
        <v>0</v>
      </c>
      <c r="F12" s="34">
        <v>456</v>
      </c>
      <c r="G12" s="34"/>
      <c r="H12" s="1052">
        <v>233</v>
      </c>
      <c r="I12" s="1052"/>
      <c r="J12" s="34"/>
      <c r="K12" s="48">
        <v>631</v>
      </c>
      <c r="L12" s="34">
        <v>119</v>
      </c>
    </row>
    <row r="13" spans="1:12" ht="12" customHeight="1" x14ac:dyDescent="0.2">
      <c r="A13" s="90">
        <v>1989</v>
      </c>
      <c r="B13" s="34">
        <v>303</v>
      </c>
      <c r="C13" s="34">
        <v>1516</v>
      </c>
      <c r="D13" s="34"/>
      <c r="E13" s="34">
        <v>0</v>
      </c>
      <c r="F13" s="34">
        <v>303</v>
      </c>
      <c r="G13" s="34"/>
      <c r="H13" s="1052">
        <v>606</v>
      </c>
      <c r="I13" s="1052"/>
      <c r="J13" s="34"/>
      <c r="K13" s="48">
        <v>438</v>
      </c>
      <c r="L13" s="34">
        <v>120</v>
      </c>
    </row>
    <row r="14" spans="1:12" ht="12" customHeight="1" x14ac:dyDescent="0.2">
      <c r="A14" s="90">
        <v>1990</v>
      </c>
      <c r="B14" s="144">
        <v>308</v>
      </c>
      <c r="C14" s="144">
        <v>1592</v>
      </c>
      <c r="D14" s="144"/>
      <c r="E14" s="144">
        <v>0</v>
      </c>
      <c r="F14" s="144">
        <v>10</v>
      </c>
      <c r="G14" s="34"/>
      <c r="H14" s="1052">
        <v>142</v>
      </c>
      <c r="I14" s="1052"/>
      <c r="J14" s="34"/>
      <c r="K14" s="48">
        <v>517</v>
      </c>
      <c r="L14" s="34">
        <v>76</v>
      </c>
    </row>
    <row r="15" spans="1:12" ht="12" customHeight="1" x14ac:dyDescent="0.2">
      <c r="A15" s="90">
        <v>1991</v>
      </c>
      <c r="B15" s="144">
        <v>386</v>
      </c>
      <c r="C15" s="144">
        <v>1442</v>
      </c>
      <c r="D15" s="144"/>
      <c r="E15" s="144">
        <v>151</v>
      </c>
      <c r="F15" s="144">
        <v>108</v>
      </c>
      <c r="G15" s="34"/>
      <c r="H15" s="1052">
        <v>365</v>
      </c>
      <c r="I15" s="1052"/>
      <c r="J15" s="34"/>
      <c r="K15" s="48">
        <v>426</v>
      </c>
      <c r="L15" s="34">
        <v>23</v>
      </c>
    </row>
    <row r="16" spans="1:12" ht="12" customHeight="1" x14ac:dyDescent="0.2">
      <c r="A16" s="90">
        <v>1992</v>
      </c>
      <c r="B16" s="144">
        <v>249</v>
      </c>
      <c r="C16" s="144">
        <v>986</v>
      </c>
      <c r="D16" s="144"/>
      <c r="E16" s="144">
        <v>1016</v>
      </c>
      <c r="F16" s="144">
        <v>498</v>
      </c>
      <c r="G16" s="34"/>
      <c r="H16" s="1052">
        <v>103</v>
      </c>
      <c r="I16" s="1052"/>
      <c r="J16" s="34"/>
      <c r="K16" s="48">
        <v>1039</v>
      </c>
      <c r="L16" s="34">
        <v>20</v>
      </c>
    </row>
    <row r="17" spans="1:12" ht="12" customHeight="1" x14ac:dyDescent="0.2">
      <c r="A17" s="90">
        <v>1993</v>
      </c>
      <c r="B17" s="144">
        <v>1574</v>
      </c>
      <c r="C17" s="144">
        <v>782</v>
      </c>
      <c r="D17" s="144"/>
      <c r="E17" s="144">
        <v>1364</v>
      </c>
      <c r="F17" s="144">
        <v>449</v>
      </c>
      <c r="G17" s="34"/>
      <c r="H17" s="1052">
        <v>235</v>
      </c>
      <c r="I17" s="1052"/>
      <c r="J17" s="34"/>
      <c r="K17" s="48">
        <v>948</v>
      </c>
      <c r="L17" s="34">
        <v>27</v>
      </c>
    </row>
    <row r="18" spans="1:12" ht="12" customHeight="1" x14ac:dyDescent="0.2">
      <c r="A18" s="90">
        <v>1994</v>
      </c>
      <c r="B18" s="144">
        <v>881</v>
      </c>
      <c r="C18" s="144">
        <v>470</v>
      </c>
      <c r="D18" s="144"/>
      <c r="E18" s="144">
        <v>549</v>
      </c>
      <c r="F18" s="144">
        <v>45</v>
      </c>
      <c r="G18" s="34"/>
      <c r="H18" s="1052">
        <v>118</v>
      </c>
      <c r="I18" s="1052"/>
      <c r="J18" s="34"/>
      <c r="K18" s="48">
        <v>1227</v>
      </c>
      <c r="L18" s="34">
        <v>10</v>
      </c>
    </row>
    <row r="19" spans="1:12" ht="12" customHeight="1" x14ac:dyDescent="0.2">
      <c r="A19" s="90">
        <v>1995</v>
      </c>
      <c r="B19" s="144">
        <v>984</v>
      </c>
      <c r="C19" s="144">
        <v>855</v>
      </c>
      <c r="D19" s="144"/>
      <c r="E19" s="144">
        <v>769</v>
      </c>
      <c r="F19" s="144">
        <v>230</v>
      </c>
      <c r="G19" s="34"/>
      <c r="H19" s="1052">
        <v>290</v>
      </c>
      <c r="I19" s="1052"/>
      <c r="J19" s="34"/>
      <c r="K19" s="48">
        <v>1684</v>
      </c>
      <c r="L19" s="34">
        <v>16</v>
      </c>
    </row>
    <row r="20" spans="1:12" ht="12" customHeight="1" x14ac:dyDescent="0.2">
      <c r="A20" s="90">
        <v>1996</v>
      </c>
      <c r="B20" s="144">
        <v>856</v>
      </c>
      <c r="C20" s="144">
        <v>1051</v>
      </c>
      <c r="D20" s="144"/>
      <c r="E20" s="144">
        <v>1070</v>
      </c>
      <c r="F20" s="144">
        <v>535</v>
      </c>
      <c r="G20" s="34"/>
      <c r="H20" s="1052">
        <v>203</v>
      </c>
      <c r="I20" s="1052"/>
      <c r="J20" s="34"/>
      <c r="K20" s="48">
        <v>1625</v>
      </c>
      <c r="L20" s="34">
        <v>12</v>
      </c>
    </row>
    <row r="21" spans="1:12" ht="12" customHeight="1" x14ac:dyDescent="0.2">
      <c r="A21" s="90">
        <v>1997</v>
      </c>
      <c r="B21" s="144">
        <v>1059</v>
      </c>
      <c r="C21" s="144">
        <v>1041</v>
      </c>
      <c r="D21" s="144"/>
      <c r="E21" s="144">
        <v>1663</v>
      </c>
      <c r="F21" s="144">
        <v>617</v>
      </c>
      <c r="G21" s="34"/>
      <c r="H21" s="1052">
        <v>180</v>
      </c>
      <c r="I21" s="1052"/>
      <c r="J21" s="34"/>
      <c r="K21" s="48">
        <v>1609</v>
      </c>
      <c r="L21" s="34">
        <v>16</v>
      </c>
    </row>
    <row r="22" spans="1:12" ht="12" customHeight="1" x14ac:dyDescent="0.2">
      <c r="A22" s="90">
        <v>1998</v>
      </c>
      <c r="B22" s="144">
        <v>1050</v>
      </c>
      <c r="C22" s="144">
        <v>1086</v>
      </c>
      <c r="D22" s="144"/>
      <c r="E22" s="144">
        <v>1280</v>
      </c>
      <c r="F22" s="144">
        <v>370</v>
      </c>
      <c r="G22" s="34"/>
      <c r="H22" s="1052">
        <v>157</v>
      </c>
      <c r="I22" s="1052"/>
      <c r="J22" s="34"/>
      <c r="K22" s="48">
        <v>2710</v>
      </c>
      <c r="L22" s="34">
        <v>5</v>
      </c>
    </row>
    <row r="23" spans="1:12" ht="12" customHeight="1" x14ac:dyDescent="0.2">
      <c r="A23" s="90">
        <v>1999</v>
      </c>
      <c r="B23" s="144">
        <v>3172</v>
      </c>
      <c r="C23" s="144">
        <v>471</v>
      </c>
      <c r="D23" s="144"/>
      <c r="E23" s="144">
        <v>3992</v>
      </c>
      <c r="F23" s="144">
        <v>823</v>
      </c>
      <c r="G23" s="34"/>
      <c r="H23" s="1052">
        <v>288</v>
      </c>
      <c r="I23" s="1052"/>
      <c r="J23" s="34"/>
      <c r="K23" s="48">
        <v>1448</v>
      </c>
      <c r="L23" s="34">
        <v>4</v>
      </c>
    </row>
    <row r="24" spans="1:12" ht="12" customHeight="1" x14ac:dyDescent="0.2">
      <c r="A24" s="90">
        <v>2000</v>
      </c>
      <c r="B24" s="144">
        <v>1102</v>
      </c>
      <c r="C24" s="144">
        <v>1021</v>
      </c>
      <c r="D24" s="144"/>
      <c r="E24" s="144">
        <v>2052</v>
      </c>
      <c r="F24" s="144">
        <v>1242</v>
      </c>
      <c r="G24" s="34"/>
      <c r="H24" s="1052">
        <v>373</v>
      </c>
      <c r="I24" s="1052"/>
      <c r="J24" s="34"/>
      <c r="K24" s="48">
        <v>2650</v>
      </c>
      <c r="L24" s="34">
        <v>0</v>
      </c>
    </row>
    <row r="25" spans="1:12" ht="12" customHeight="1" x14ac:dyDescent="0.2">
      <c r="A25" s="90">
        <v>2001</v>
      </c>
      <c r="B25" s="144">
        <v>1566</v>
      </c>
      <c r="C25" s="144">
        <v>1856</v>
      </c>
      <c r="D25" s="144"/>
      <c r="E25" s="144">
        <v>5363</v>
      </c>
      <c r="F25" s="144">
        <v>2185</v>
      </c>
      <c r="G25" s="34"/>
      <c r="H25" s="1052">
        <v>420</v>
      </c>
      <c r="I25" s="1052"/>
      <c r="J25" s="34"/>
      <c r="K25" s="48">
        <v>3074</v>
      </c>
      <c r="L25" s="34">
        <v>0</v>
      </c>
    </row>
    <row r="26" spans="1:12" ht="12" customHeight="1" x14ac:dyDescent="0.2">
      <c r="A26" s="90">
        <v>2002</v>
      </c>
      <c r="B26" s="144">
        <v>1663</v>
      </c>
      <c r="C26" s="144">
        <v>1065</v>
      </c>
      <c r="D26" s="144"/>
      <c r="E26" s="144">
        <v>5649</v>
      </c>
      <c r="F26" s="144">
        <v>3741</v>
      </c>
      <c r="G26" s="34"/>
      <c r="H26" s="1052">
        <v>625</v>
      </c>
      <c r="I26" s="1052"/>
      <c r="J26" s="34"/>
      <c r="K26" s="48">
        <v>1656</v>
      </c>
      <c r="L26" s="34">
        <v>0</v>
      </c>
    </row>
    <row r="27" spans="1:12" ht="12" customHeight="1" x14ac:dyDescent="0.2">
      <c r="A27" s="90">
        <v>2003</v>
      </c>
      <c r="B27" s="144">
        <v>1545</v>
      </c>
      <c r="C27" s="144">
        <v>844</v>
      </c>
      <c r="D27" s="144"/>
      <c r="E27" s="144">
        <v>5046</v>
      </c>
      <c r="F27" s="144">
        <v>2857</v>
      </c>
      <c r="G27" s="34"/>
      <c r="H27" s="1052">
        <v>570</v>
      </c>
      <c r="I27" s="1052"/>
      <c r="J27" s="34"/>
      <c r="K27" s="48">
        <v>2734</v>
      </c>
      <c r="L27" s="34">
        <v>0</v>
      </c>
    </row>
    <row r="28" spans="1:12" ht="12" customHeight="1" x14ac:dyDescent="0.2">
      <c r="A28" s="90">
        <v>2004</v>
      </c>
      <c r="B28" s="144">
        <v>3107</v>
      </c>
      <c r="C28" s="144">
        <v>1575</v>
      </c>
      <c r="D28" s="144"/>
      <c r="E28" s="144">
        <v>3501</v>
      </c>
      <c r="F28" s="144">
        <v>1719</v>
      </c>
      <c r="G28" s="34"/>
      <c r="H28" s="1052">
        <v>170</v>
      </c>
      <c r="I28" s="1052"/>
      <c r="J28" s="34"/>
      <c r="K28" s="48">
        <v>2863</v>
      </c>
      <c r="L28" s="34">
        <v>0</v>
      </c>
    </row>
    <row r="29" spans="1:12" ht="12" customHeight="1" x14ac:dyDescent="0.2">
      <c r="A29" s="90">
        <v>2005</v>
      </c>
      <c r="B29" s="144">
        <v>2258</v>
      </c>
      <c r="C29" s="144">
        <v>1246</v>
      </c>
      <c r="D29" s="144"/>
      <c r="E29" s="144">
        <v>1569</v>
      </c>
      <c r="F29" s="144">
        <v>2047</v>
      </c>
      <c r="G29" s="34"/>
      <c r="H29" s="1052">
        <v>230</v>
      </c>
      <c r="I29" s="1052"/>
      <c r="J29" s="34"/>
      <c r="K29" s="48">
        <v>3488</v>
      </c>
      <c r="L29" s="34">
        <v>0</v>
      </c>
    </row>
    <row r="30" spans="1:12" ht="12" customHeight="1" x14ac:dyDescent="0.2">
      <c r="A30" s="90">
        <v>2006</v>
      </c>
      <c r="B30" s="144">
        <v>1487</v>
      </c>
      <c r="C30" s="144">
        <v>1896</v>
      </c>
      <c r="D30" s="144"/>
      <c r="E30" s="144">
        <v>732</v>
      </c>
      <c r="F30" s="144">
        <v>1184</v>
      </c>
      <c r="G30" s="34"/>
      <c r="H30" s="1052">
        <v>515</v>
      </c>
      <c r="I30" s="1052"/>
      <c r="J30" s="34"/>
      <c r="K30" s="48">
        <v>3864</v>
      </c>
      <c r="L30" s="34">
        <v>0</v>
      </c>
    </row>
    <row r="31" spans="1:12" ht="12" customHeight="1" x14ac:dyDescent="0.2">
      <c r="A31" s="90">
        <v>2007</v>
      </c>
      <c r="B31" s="144">
        <v>1931</v>
      </c>
      <c r="C31" s="144">
        <v>613</v>
      </c>
      <c r="D31" s="144"/>
      <c r="E31" s="144">
        <v>665</v>
      </c>
      <c r="F31" s="144">
        <v>1438</v>
      </c>
      <c r="G31" s="34"/>
      <c r="H31" s="1052">
        <v>323</v>
      </c>
      <c r="I31" s="1052"/>
      <c r="J31" s="34"/>
      <c r="K31" s="48">
        <v>8005</v>
      </c>
      <c r="L31" s="34">
        <v>0</v>
      </c>
    </row>
    <row r="32" spans="1:12" ht="12" customHeight="1" x14ac:dyDescent="0.2">
      <c r="A32" s="90">
        <v>2008</v>
      </c>
      <c r="B32" s="144">
        <v>1462</v>
      </c>
      <c r="C32" s="144">
        <v>1470</v>
      </c>
      <c r="D32" s="144"/>
      <c r="E32" s="144">
        <v>1194</v>
      </c>
      <c r="F32" s="144">
        <v>1266</v>
      </c>
      <c r="G32" s="34"/>
      <c r="H32" s="1052">
        <v>443</v>
      </c>
      <c r="I32" s="1052"/>
      <c r="J32" s="34"/>
      <c r="K32" s="48">
        <v>3575</v>
      </c>
      <c r="L32" s="34">
        <v>0</v>
      </c>
    </row>
    <row r="33" spans="1:12" ht="10.95" customHeight="1" x14ac:dyDescent="0.2">
      <c r="A33" s="90">
        <v>2009</v>
      </c>
      <c r="B33" s="144">
        <v>900</v>
      </c>
      <c r="C33" s="144">
        <v>978</v>
      </c>
      <c r="D33" s="144"/>
      <c r="E33" s="144">
        <v>812</v>
      </c>
      <c r="F33" s="144">
        <v>1903</v>
      </c>
      <c r="G33" s="34"/>
      <c r="H33" s="1052">
        <v>453</v>
      </c>
      <c r="I33" s="1052"/>
      <c r="J33" s="34"/>
      <c r="K33" s="48">
        <v>2342</v>
      </c>
      <c r="L33" s="34">
        <v>0</v>
      </c>
    </row>
    <row r="34" spans="1:12" ht="12" customHeight="1" x14ac:dyDescent="0.2">
      <c r="A34" s="90">
        <v>2010</v>
      </c>
      <c r="B34" s="144">
        <v>1371</v>
      </c>
      <c r="C34" s="144">
        <v>1361</v>
      </c>
      <c r="D34" s="144"/>
      <c r="E34" s="144">
        <v>1279</v>
      </c>
      <c r="F34" s="144">
        <v>2048</v>
      </c>
      <c r="G34" s="34"/>
      <c r="H34" s="1052">
        <v>548</v>
      </c>
      <c r="I34" s="1052"/>
      <c r="J34" s="34"/>
      <c r="K34" s="48">
        <v>2071</v>
      </c>
      <c r="L34" s="34">
        <v>0</v>
      </c>
    </row>
    <row r="35" spans="1:12" ht="12" customHeight="1" x14ac:dyDescent="0.2">
      <c r="A35" s="90">
        <v>2011</v>
      </c>
      <c r="B35" s="144">
        <v>1301</v>
      </c>
      <c r="C35" s="144">
        <v>825</v>
      </c>
      <c r="D35" s="144"/>
      <c r="E35" s="144">
        <v>1404</v>
      </c>
      <c r="F35" s="144">
        <v>865</v>
      </c>
      <c r="G35" s="34"/>
      <c r="H35" s="1052">
        <v>470</v>
      </c>
      <c r="I35" s="1052"/>
      <c r="J35" s="34"/>
      <c r="K35" s="48">
        <v>3151</v>
      </c>
      <c r="L35" s="34">
        <v>0</v>
      </c>
    </row>
    <row r="36" spans="1:12" ht="12" customHeight="1" x14ac:dyDescent="0.2">
      <c r="A36" s="90">
        <v>2012</v>
      </c>
      <c r="B36" s="144">
        <v>1579</v>
      </c>
      <c r="C36" s="144">
        <v>2774</v>
      </c>
      <c r="D36" s="144"/>
      <c r="E36" s="144">
        <v>1215</v>
      </c>
      <c r="F36" s="144">
        <v>758</v>
      </c>
      <c r="G36" s="34"/>
      <c r="H36" s="1052">
        <v>508</v>
      </c>
      <c r="I36" s="1052"/>
      <c r="J36" s="34"/>
      <c r="K36" s="48">
        <v>3819</v>
      </c>
      <c r="L36" s="34">
        <v>0</v>
      </c>
    </row>
    <row r="37" spans="1:12" ht="12" customHeight="1" x14ac:dyDescent="0.2">
      <c r="A37" s="90">
        <v>2013</v>
      </c>
      <c r="B37" s="811">
        <v>1256</v>
      </c>
      <c r="C37" s="811">
        <v>2010</v>
      </c>
      <c r="D37" s="811"/>
      <c r="E37" s="811">
        <v>2297</v>
      </c>
      <c r="F37" s="811">
        <v>1346</v>
      </c>
      <c r="G37" s="798"/>
      <c r="H37" s="1052">
        <v>243</v>
      </c>
      <c r="I37" s="1052"/>
      <c r="J37" s="798"/>
      <c r="K37" s="809">
        <v>6541</v>
      </c>
      <c r="L37" s="34">
        <v>0</v>
      </c>
    </row>
    <row r="38" spans="1:12" ht="12" customHeight="1" x14ac:dyDescent="0.2">
      <c r="A38" s="90">
        <v>2014</v>
      </c>
      <c r="B38" s="811">
        <v>1109</v>
      </c>
      <c r="C38" s="811">
        <v>1608</v>
      </c>
      <c r="D38" s="811"/>
      <c r="E38" s="811">
        <v>1998</v>
      </c>
      <c r="F38" s="811">
        <v>1398</v>
      </c>
      <c r="G38" s="798"/>
      <c r="H38" s="1052">
        <v>208</v>
      </c>
      <c r="I38" s="1052"/>
      <c r="J38" s="798"/>
      <c r="K38" s="809">
        <v>2131</v>
      </c>
      <c r="L38" s="34">
        <v>0</v>
      </c>
    </row>
    <row r="39" spans="1:12" ht="12" customHeight="1" x14ac:dyDescent="0.2">
      <c r="A39" s="162">
        <v>2015</v>
      </c>
      <c r="B39" s="812">
        <v>1836</v>
      </c>
      <c r="C39" s="812">
        <v>1409</v>
      </c>
      <c r="D39" s="812"/>
      <c r="E39" s="812">
        <v>2994</v>
      </c>
      <c r="F39" s="812">
        <v>1717</v>
      </c>
      <c r="G39" s="799"/>
      <c r="H39" s="1052">
        <v>135</v>
      </c>
      <c r="I39" s="1052"/>
      <c r="J39" s="799"/>
      <c r="K39" s="810">
        <v>2893</v>
      </c>
      <c r="L39" s="34">
        <v>0</v>
      </c>
    </row>
    <row r="40" spans="1:12" ht="12" customHeight="1" x14ac:dyDescent="0.2">
      <c r="A40" s="162">
        <v>2016</v>
      </c>
      <c r="B40" s="812">
        <v>2441</v>
      </c>
      <c r="C40" s="812">
        <v>2445</v>
      </c>
      <c r="D40" s="812"/>
      <c r="E40" s="812">
        <v>1806</v>
      </c>
      <c r="F40" s="812">
        <v>1141</v>
      </c>
      <c r="G40" s="799"/>
      <c r="H40" s="1052">
        <v>654</v>
      </c>
      <c r="I40" s="1052"/>
      <c r="J40" s="799"/>
      <c r="K40" s="810">
        <v>6585</v>
      </c>
      <c r="L40" s="34">
        <v>0</v>
      </c>
    </row>
    <row r="41" spans="1:12" ht="12" customHeight="1" x14ac:dyDescent="0.2">
      <c r="A41" s="162">
        <v>2017</v>
      </c>
      <c r="B41" s="812">
        <v>3325</v>
      </c>
      <c r="C41" s="812">
        <v>2850</v>
      </c>
      <c r="D41" s="812"/>
      <c r="E41" s="812">
        <v>2301</v>
      </c>
      <c r="F41" s="812">
        <v>2016</v>
      </c>
      <c r="G41" s="799"/>
      <c r="H41" s="1052">
        <v>981</v>
      </c>
      <c r="I41" s="1052"/>
      <c r="J41" s="800"/>
      <c r="K41" s="810">
        <v>9986</v>
      </c>
      <c r="L41" s="34">
        <v>0</v>
      </c>
    </row>
    <row r="42" spans="1:12" ht="12" customHeight="1" x14ac:dyDescent="0.2">
      <c r="A42" s="162">
        <v>2018</v>
      </c>
      <c r="B42" s="812">
        <v>2333</v>
      </c>
      <c r="C42" s="812">
        <v>2376</v>
      </c>
      <c r="D42" s="812"/>
      <c r="E42" s="812">
        <v>2171</v>
      </c>
      <c r="F42" s="812">
        <v>1791</v>
      </c>
      <c r="G42" s="799"/>
      <c r="H42" s="1053">
        <v>1341</v>
      </c>
      <c r="I42" s="1053"/>
      <c r="J42" s="799"/>
      <c r="K42" s="810">
        <v>6530</v>
      </c>
      <c r="L42" s="34">
        <v>0</v>
      </c>
    </row>
    <row r="43" spans="1:12" ht="12" customHeight="1" x14ac:dyDescent="0.2">
      <c r="A43" s="162" t="s">
        <v>1177</v>
      </c>
      <c r="B43" s="812">
        <f>1734+91</f>
        <v>1825</v>
      </c>
      <c r="C43" s="812">
        <v>1131</v>
      </c>
      <c r="D43" s="812"/>
      <c r="E43" s="812">
        <v>1516</v>
      </c>
      <c r="F43" s="812">
        <v>880</v>
      </c>
      <c r="G43" s="799"/>
      <c r="H43" s="825">
        <v>1504</v>
      </c>
      <c r="I43" s="825">
        <v>579</v>
      </c>
      <c r="J43" s="799"/>
      <c r="K43" s="810">
        <v>5108</v>
      </c>
      <c r="L43" s="34">
        <v>0</v>
      </c>
    </row>
    <row r="44" spans="1:12" ht="12" customHeight="1" x14ac:dyDescent="0.2">
      <c r="A44" s="162" t="s">
        <v>1178</v>
      </c>
      <c r="B44" s="812">
        <f>1827+61</f>
        <v>1888</v>
      </c>
      <c r="C44" s="812">
        <v>1449</v>
      </c>
      <c r="D44" s="812"/>
      <c r="E44" s="812">
        <v>1573</v>
      </c>
      <c r="F44" s="812">
        <v>349</v>
      </c>
      <c r="G44" s="799"/>
      <c r="H44" s="825">
        <v>3026</v>
      </c>
      <c r="I44" s="825">
        <v>1479</v>
      </c>
      <c r="J44" s="799"/>
      <c r="K44" s="810">
        <v>4974</v>
      </c>
      <c r="L44" s="34">
        <v>0</v>
      </c>
    </row>
    <row r="45" spans="1:12" ht="12" customHeight="1" x14ac:dyDescent="0.2">
      <c r="A45" s="162" t="s">
        <v>1179</v>
      </c>
      <c r="B45" s="812">
        <f>2558+643</f>
        <v>3201</v>
      </c>
      <c r="C45" s="812">
        <v>1602</v>
      </c>
      <c r="D45" s="812"/>
      <c r="E45" s="812">
        <v>5085</v>
      </c>
      <c r="F45" s="812">
        <v>1151</v>
      </c>
      <c r="G45" s="799"/>
      <c r="H45" s="825">
        <v>1637</v>
      </c>
      <c r="I45" s="825">
        <v>3513</v>
      </c>
      <c r="J45" s="799"/>
      <c r="K45" s="810">
        <v>6931</v>
      </c>
      <c r="L45" s="34">
        <v>0</v>
      </c>
    </row>
    <row r="46" spans="1:12" ht="12" customHeight="1" x14ac:dyDescent="0.2">
      <c r="A46" s="162" t="s">
        <v>1180</v>
      </c>
      <c r="B46" s="812">
        <f>3672+214</f>
        <v>3886</v>
      </c>
      <c r="C46" s="826">
        <v>3487</v>
      </c>
      <c r="D46" s="812"/>
      <c r="E46" s="812">
        <v>4140</v>
      </c>
      <c r="F46" s="812" t="s">
        <v>304</v>
      </c>
      <c r="G46" s="799"/>
      <c r="H46" s="827">
        <v>2826</v>
      </c>
      <c r="I46" s="799" t="s">
        <v>304</v>
      </c>
      <c r="J46" s="799"/>
      <c r="K46" s="810">
        <v>5804</v>
      </c>
      <c r="L46" s="34">
        <v>0</v>
      </c>
    </row>
    <row r="47" spans="1:12" ht="12" customHeight="1" x14ac:dyDescent="0.2">
      <c r="A47" s="90" t="s">
        <v>1216</v>
      </c>
      <c r="B47" s="812">
        <v>2993</v>
      </c>
      <c r="C47" s="826">
        <v>2174</v>
      </c>
      <c r="D47" s="812"/>
      <c r="E47" s="812">
        <v>4005</v>
      </c>
      <c r="F47" s="812" t="s">
        <v>304</v>
      </c>
      <c r="G47" s="799"/>
      <c r="H47" s="825">
        <v>2154</v>
      </c>
      <c r="I47" s="799" t="s">
        <v>304</v>
      </c>
      <c r="J47" s="799"/>
      <c r="K47" s="864">
        <v>5699</v>
      </c>
      <c r="L47" s="34">
        <v>0</v>
      </c>
    </row>
    <row r="48" spans="1:12" ht="12" customHeight="1" x14ac:dyDescent="0.2">
      <c r="A48" s="136" t="s">
        <v>1204</v>
      </c>
      <c r="B48" s="860">
        <v>4026</v>
      </c>
      <c r="C48" s="862">
        <v>2201</v>
      </c>
      <c r="D48" s="860"/>
      <c r="E48" s="860">
        <v>4184</v>
      </c>
      <c r="F48" s="860" t="s">
        <v>304</v>
      </c>
      <c r="G48" s="861"/>
      <c r="H48" s="863">
        <v>1631</v>
      </c>
      <c r="I48" s="861" t="s">
        <v>304</v>
      </c>
      <c r="J48" s="861"/>
      <c r="K48" s="864">
        <v>4109</v>
      </c>
      <c r="L48" s="798">
        <v>0</v>
      </c>
    </row>
    <row r="49" spans="1:12" ht="12" customHeight="1" x14ac:dyDescent="0.2">
      <c r="A49" s="387" t="s">
        <v>216</v>
      </c>
      <c r="B49" s="656"/>
      <c r="C49" s="656">
        <v>2000</v>
      </c>
      <c r="D49" s="656"/>
      <c r="E49" s="656"/>
      <c r="F49" s="656"/>
      <c r="G49" s="656"/>
      <c r="H49" s="656"/>
      <c r="I49" s="656"/>
      <c r="J49" s="656"/>
      <c r="K49" s="656"/>
      <c r="L49" s="656"/>
    </row>
    <row r="50" spans="1:12" ht="23.25" customHeight="1" x14ac:dyDescent="0.2">
      <c r="A50" s="996" t="s">
        <v>1128</v>
      </c>
      <c r="B50" s="996"/>
      <c r="C50" s="996"/>
      <c r="D50" s="996"/>
      <c r="E50" s="996"/>
      <c r="F50" s="996"/>
      <c r="G50" s="996"/>
      <c r="H50" s="996"/>
      <c r="I50" s="996"/>
      <c r="J50" s="996"/>
      <c r="K50" s="996"/>
      <c r="L50" s="996"/>
    </row>
    <row r="51" spans="1:12" ht="10.199999999999999" x14ac:dyDescent="0.2">
      <c r="A51" s="1000" t="s">
        <v>1127</v>
      </c>
      <c r="B51" s="1000"/>
      <c r="C51" s="1000"/>
      <c r="D51" s="1000"/>
      <c r="E51" s="1000"/>
      <c r="F51" s="1000"/>
      <c r="G51" s="1000"/>
      <c r="H51" s="1000"/>
      <c r="I51" s="1000"/>
      <c r="J51" s="1000"/>
      <c r="K51" s="1000"/>
      <c r="L51" s="1000"/>
    </row>
    <row r="52" spans="1:12" ht="22.5" customHeight="1" x14ac:dyDescent="0.2">
      <c r="A52" s="996" t="s">
        <v>1129</v>
      </c>
      <c r="B52" s="996"/>
      <c r="C52" s="996"/>
      <c r="D52" s="996"/>
      <c r="E52" s="996"/>
      <c r="F52" s="996"/>
      <c r="G52" s="996"/>
      <c r="H52" s="996"/>
      <c r="I52" s="996"/>
      <c r="J52" s="996"/>
      <c r="K52" s="996"/>
      <c r="L52" s="996"/>
    </row>
    <row r="53" spans="1:12" ht="23.25" customHeight="1" x14ac:dyDescent="0.2">
      <c r="A53" s="996" t="s">
        <v>1140</v>
      </c>
      <c r="B53" s="996"/>
      <c r="C53" s="996"/>
      <c r="D53" s="996"/>
      <c r="E53" s="996"/>
      <c r="F53" s="996"/>
      <c r="G53" s="996"/>
      <c r="H53" s="996"/>
      <c r="I53" s="996"/>
      <c r="J53" s="996"/>
      <c r="K53" s="996"/>
      <c r="L53" s="996"/>
    </row>
    <row r="54" spans="1:12" ht="13.5" customHeight="1" x14ac:dyDescent="0.2">
      <c r="A54" s="123" t="s">
        <v>1174</v>
      </c>
      <c r="B54" s="90"/>
      <c r="C54" s="90"/>
      <c r="D54" s="90"/>
      <c r="E54" s="90"/>
      <c r="F54" s="90"/>
      <c r="G54" s="90"/>
      <c r="H54" s="90"/>
      <c r="I54" s="90"/>
      <c r="J54" s="90"/>
      <c r="K54" s="90"/>
      <c r="L54" s="90"/>
    </row>
    <row r="55" spans="1:12" ht="12" customHeight="1" x14ac:dyDescent="0.2">
      <c r="A55" s="996" t="s">
        <v>1172</v>
      </c>
      <c r="B55" s="996"/>
      <c r="C55" s="996"/>
      <c r="D55" s="996"/>
      <c r="E55" s="996"/>
      <c r="F55" s="996"/>
      <c r="G55" s="996"/>
      <c r="H55" s="996"/>
      <c r="I55" s="996"/>
      <c r="J55" s="996"/>
      <c r="K55" s="996"/>
      <c r="L55" s="996"/>
    </row>
    <row r="56" spans="1:12" ht="10.199999999999999" x14ac:dyDescent="0.2">
      <c r="A56" s="1000" t="s">
        <v>1175</v>
      </c>
      <c r="B56" s="1000"/>
      <c r="C56" s="1000"/>
      <c r="D56" s="1000"/>
      <c r="E56" s="1000"/>
      <c r="F56" s="1000"/>
      <c r="G56" s="1000"/>
      <c r="H56" s="1000"/>
      <c r="I56" s="1000"/>
      <c r="J56" s="1000"/>
      <c r="K56" s="1000"/>
      <c r="L56" s="1000"/>
    </row>
    <row r="57" spans="1:12" ht="12" customHeight="1" x14ac:dyDescent="0.2">
      <c r="A57" s="1000" t="s">
        <v>1176</v>
      </c>
      <c r="B57" s="1000"/>
      <c r="C57" s="1000"/>
      <c r="D57" s="1000"/>
      <c r="E57" s="1000"/>
      <c r="F57" s="1000"/>
      <c r="G57" s="1000"/>
      <c r="H57" s="1000"/>
      <c r="I57" s="1000"/>
      <c r="J57" s="1000"/>
      <c r="K57" s="1000"/>
      <c r="L57" s="1000"/>
    </row>
    <row r="58" spans="1:12" ht="10.199999999999999" x14ac:dyDescent="0.2">
      <c r="A58" s="123"/>
      <c r="B58" s="123"/>
      <c r="C58" s="123"/>
      <c r="D58" s="123"/>
      <c r="E58" s="123"/>
      <c r="F58" s="123"/>
      <c r="G58" s="123"/>
      <c r="H58" s="123"/>
      <c r="I58" s="123"/>
      <c r="J58" s="123"/>
      <c r="K58" s="123"/>
      <c r="L58" s="123"/>
    </row>
    <row r="59" spans="1:12" ht="12" customHeight="1" x14ac:dyDescent="0.2">
      <c r="A59" s="123"/>
    </row>
    <row r="68" spans="1:12" s="315" customFormat="1" ht="12" customHeight="1" x14ac:dyDescent="0.2">
      <c r="A68" s="274"/>
      <c r="B68" s="274"/>
      <c r="C68" s="274"/>
      <c r="D68" s="274"/>
      <c r="E68" s="274"/>
      <c r="F68" s="274"/>
      <c r="G68" s="274"/>
      <c r="H68" s="274"/>
      <c r="I68" s="274"/>
      <c r="J68" s="274"/>
      <c r="K68" s="274"/>
      <c r="L68" s="275"/>
    </row>
    <row r="77" spans="1:12" ht="12" customHeight="1" x14ac:dyDescent="0.2">
      <c r="A77" s="1000" t="s">
        <v>400</v>
      </c>
      <c r="B77" s="1000"/>
      <c r="C77" s="1000"/>
      <c r="D77" s="1000"/>
      <c r="E77" s="1000"/>
      <c r="F77" s="1000"/>
      <c r="G77" s="1000"/>
      <c r="H77" s="1000"/>
      <c r="I77" s="1000"/>
      <c r="J77" s="1000"/>
      <c r="K77" s="1000"/>
      <c r="L77" s="1000"/>
    </row>
    <row r="78" spans="1:12" ht="12" customHeight="1" x14ac:dyDescent="0.2">
      <c r="A78" s="387"/>
      <c r="B78" s="1027" t="s">
        <v>124</v>
      </c>
      <c r="C78" s="1027"/>
      <c r="D78" s="1027"/>
      <c r="E78" s="1027"/>
      <c r="F78" s="1027"/>
      <c r="G78" s="1027"/>
      <c r="H78" s="1027"/>
      <c r="I78" s="1027"/>
      <c r="J78" s="1027"/>
      <c r="K78" s="1027"/>
      <c r="L78" s="1027"/>
    </row>
    <row r="79" spans="1:12" ht="12" customHeight="1" x14ac:dyDescent="0.2">
      <c r="A79" s="90"/>
      <c r="B79" s="1005" t="s">
        <v>144</v>
      </c>
      <c r="C79" s="1005"/>
      <c r="D79" s="8"/>
      <c r="E79" s="1005" t="s">
        <v>125</v>
      </c>
      <c r="F79" s="1005"/>
      <c r="G79" s="8"/>
      <c r="H79" s="1117" t="s">
        <v>1126</v>
      </c>
      <c r="I79" s="1117"/>
      <c r="J79" s="1"/>
      <c r="K79" s="1031" t="s">
        <v>1171</v>
      </c>
      <c r="L79" s="1031" t="s">
        <v>1173</v>
      </c>
    </row>
    <row r="80" spans="1:12" ht="21.75" customHeight="1" x14ac:dyDescent="0.2">
      <c r="A80" s="397" t="s">
        <v>171</v>
      </c>
      <c r="B80" s="388" t="s">
        <v>149</v>
      </c>
      <c r="C80" s="388" t="s">
        <v>215</v>
      </c>
      <c r="D80" s="388"/>
      <c r="E80" s="388" t="s">
        <v>149</v>
      </c>
      <c r="F80" s="69" t="s">
        <v>1130</v>
      </c>
      <c r="G80" s="4"/>
      <c r="H80" s="388" t="s">
        <v>1125</v>
      </c>
      <c r="I80" s="388" t="s">
        <v>1170</v>
      </c>
      <c r="J80" s="2"/>
      <c r="K80" s="1032"/>
      <c r="L80" s="1032"/>
    </row>
    <row r="81" spans="1:12" ht="12" customHeight="1" x14ac:dyDescent="0.2">
      <c r="A81" s="63" t="s">
        <v>178</v>
      </c>
      <c r="B81" s="144">
        <f>AVERAGE(B5:B9)</f>
        <v>49.4</v>
      </c>
      <c r="C81" s="144">
        <f t="shared" ref="C81:L81" si="0">AVERAGE(C5:C9)</f>
        <v>1408.2</v>
      </c>
      <c r="D81" s="144"/>
      <c r="E81" s="144">
        <f t="shared" si="0"/>
        <v>0</v>
      </c>
      <c r="F81" s="144">
        <f t="shared" si="0"/>
        <v>151.5</v>
      </c>
      <c r="G81" s="34"/>
      <c r="H81" s="1145">
        <f>AVERAGE(H8:I9)</f>
        <v>316.5</v>
      </c>
      <c r="I81" s="1145"/>
      <c r="J81" s="34"/>
      <c r="K81" s="144">
        <f t="shared" si="0"/>
        <v>70.2</v>
      </c>
      <c r="L81" s="34">
        <f t="shared" si="0"/>
        <v>149</v>
      </c>
    </row>
    <row r="82" spans="1:12" ht="12" customHeight="1" x14ac:dyDescent="0.2">
      <c r="A82" s="63" t="s">
        <v>179</v>
      </c>
      <c r="B82" s="144">
        <f>AVERAGE(B10:B14)</f>
        <v>160.6</v>
      </c>
      <c r="C82" s="144">
        <f t="shared" ref="C82:L82" si="1">AVERAGE(C10:C14)</f>
        <v>1826</v>
      </c>
      <c r="D82" s="144"/>
      <c r="E82" s="144">
        <f t="shared" si="1"/>
        <v>0</v>
      </c>
      <c r="F82" s="144">
        <f t="shared" si="1"/>
        <v>235.2</v>
      </c>
      <c r="G82" s="34"/>
      <c r="H82" s="1052">
        <f>AVERAGE(H10:I14)</f>
        <v>279.8</v>
      </c>
      <c r="I82" s="1052"/>
      <c r="J82" s="34"/>
      <c r="K82" s="144">
        <f t="shared" si="1"/>
        <v>407.8</v>
      </c>
      <c r="L82" s="34">
        <f t="shared" si="1"/>
        <v>125.4</v>
      </c>
    </row>
    <row r="83" spans="1:12" ht="12" customHeight="1" x14ac:dyDescent="0.2">
      <c r="A83" s="63" t="s">
        <v>237</v>
      </c>
      <c r="B83" s="144">
        <f>AVERAGE(B15:B19)</f>
        <v>814.8</v>
      </c>
      <c r="C83" s="144">
        <f t="shared" ref="C83:L83" si="2">AVERAGE(C15:C19)</f>
        <v>907</v>
      </c>
      <c r="D83" s="144"/>
      <c r="E83" s="144">
        <f t="shared" si="2"/>
        <v>769.8</v>
      </c>
      <c r="F83" s="144">
        <f t="shared" si="2"/>
        <v>266</v>
      </c>
      <c r="G83" s="34"/>
      <c r="H83" s="1052">
        <f>AVERAGE(H15:I19)</f>
        <v>222.2</v>
      </c>
      <c r="I83" s="1052"/>
      <c r="J83" s="34"/>
      <c r="K83" s="144">
        <f t="shared" si="2"/>
        <v>1064.8</v>
      </c>
      <c r="L83" s="34">
        <f t="shared" si="2"/>
        <v>19.2</v>
      </c>
    </row>
    <row r="84" spans="1:12" ht="12" customHeight="1" x14ac:dyDescent="0.2">
      <c r="A84" s="90" t="s">
        <v>375</v>
      </c>
      <c r="B84" s="144">
        <f>AVERAGE(B20:B24)</f>
        <v>1447.8</v>
      </c>
      <c r="C84" s="144">
        <f t="shared" ref="C84:L84" si="3">AVERAGE(C20:C24)</f>
        <v>934</v>
      </c>
      <c r="D84" s="144"/>
      <c r="E84" s="144">
        <f t="shared" si="3"/>
        <v>2011.4</v>
      </c>
      <c r="F84" s="144">
        <f t="shared" si="3"/>
        <v>717.4</v>
      </c>
      <c r="G84" s="34"/>
      <c r="H84" s="1052">
        <f>AVERAGE(H20:I24)</f>
        <v>240.2</v>
      </c>
      <c r="I84" s="1052"/>
      <c r="J84" s="34"/>
      <c r="K84" s="144">
        <f t="shared" si="3"/>
        <v>2008.4</v>
      </c>
      <c r="L84" s="34">
        <f t="shared" si="3"/>
        <v>7.4</v>
      </c>
    </row>
    <row r="85" spans="1:12" ht="12" customHeight="1" x14ac:dyDescent="0.2">
      <c r="A85" s="90" t="s">
        <v>424</v>
      </c>
      <c r="B85" s="144">
        <f>AVERAGE(B25:B29)</f>
        <v>2027.8</v>
      </c>
      <c r="C85" s="144">
        <f t="shared" ref="C85:L85" si="4">AVERAGE(C25:C29)</f>
        <v>1317.2</v>
      </c>
      <c r="D85" s="144"/>
      <c r="E85" s="144">
        <f t="shared" si="4"/>
        <v>4225.6000000000004</v>
      </c>
      <c r="F85" s="144">
        <f t="shared" si="4"/>
        <v>2509.8000000000002</v>
      </c>
      <c r="G85" s="34"/>
      <c r="H85" s="1052">
        <f>AVERAGE(H25:I29)</f>
        <v>403</v>
      </c>
      <c r="I85" s="1052"/>
      <c r="J85" s="34"/>
      <c r="K85" s="144">
        <f t="shared" si="4"/>
        <v>2763</v>
      </c>
      <c r="L85" s="34">
        <f t="shared" si="4"/>
        <v>0</v>
      </c>
    </row>
    <row r="86" spans="1:12" ht="12" customHeight="1" x14ac:dyDescent="0.2">
      <c r="A86" s="90" t="s">
        <v>719</v>
      </c>
      <c r="B86" s="144">
        <f>AVERAGE(B30:B34)</f>
        <v>1430.2</v>
      </c>
      <c r="C86" s="144">
        <f t="shared" ref="C86:L86" si="5">AVERAGE(C30:C34)</f>
        <v>1263.5999999999999</v>
      </c>
      <c r="D86" s="144"/>
      <c r="E86" s="144">
        <f t="shared" si="5"/>
        <v>936.4</v>
      </c>
      <c r="F86" s="144">
        <f t="shared" si="5"/>
        <v>1567.8</v>
      </c>
      <c r="G86" s="34"/>
      <c r="H86" s="1052">
        <f>AVERAGE(H30:I34)</f>
        <v>456.4</v>
      </c>
      <c r="I86" s="1052"/>
      <c r="J86" s="34"/>
      <c r="K86" s="144">
        <f t="shared" si="5"/>
        <v>3971.4</v>
      </c>
      <c r="L86" s="34">
        <f t="shared" si="5"/>
        <v>0</v>
      </c>
    </row>
    <row r="87" spans="1:12" ht="12" customHeight="1" x14ac:dyDescent="0.2">
      <c r="A87" s="90">
        <v>2011</v>
      </c>
      <c r="B87" s="144">
        <f t="shared" ref="B87:C98" si="6">B35</f>
        <v>1301</v>
      </c>
      <c r="C87" s="144">
        <f t="shared" si="6"/>
        <v>825</v>
      </c>
      <c r="D87" s="144"/>
      <c r="E87" s="144">
        <f>E35</f>
        <v>1404</v>
      </c>
      <c r="F87" s="144">
        <f>F35</f>
        <v>865</v>
      </c>
      <c r="G87" s="34"/>
      <c r="H87" s="1052">
        <f t="shared" ref="H87:H98" si="7">H35</f>
        <v>470</v>
      </c>
      <c r="I87" s="1052"/>
      <c r="J87" s="34"/>
      <c r="K87" s="144">
        <f t="shared" ref="K87:L98" si="8">K35</f>
        <v>3151</v>
      </c>
      <c r="L87" s="34">
        <f t="shared" si="8"/>
        <v>0</v>
      </c>
    </row>
    <row r="88" spans="1:12" ht="12" customHeight="1" x14ac:dyDescent="0.2">
      <c r="A88" s="90">
        <v>2012</v>
      </c>
      <c r="B88" s="144">
        <f t="shared" si="6"/>
        <v>1579</v>
      </c>
      <c r="C88" s="144">
        <f t="shared" si="6"/>
        <v>2774</v>
      </c>
      <c r="D88" s="144"/>
      <c r="E88" s="144">
        <f>E36</f>
        <v>1215</v>
      </c>
      <c r="F88" s="144">
        <f>F36</f>
        <v>758</v>
      </c>
      <c r="G88" s="34"/>
      <c r="H88" s="1052">
        <f t="shared" si="7"/>
        <v>508</v>
      </c>
      <c r="I88" s="1052"/>
      <c r="J88" s="34"/>
      <c r="K88" s="144">
        <f t="shared" si="8"/>
        <v>3819</v>
      </c>
      <c r="L88" s="34">
        <f t="shared" si="8"/>
        <v>0</v>
      </c>
    </row>
    <row r="89" spans="1:12" ht="12" customHeight="1" x14ac:dyDescent="0.2">
      <c r="A89" s="90">
        <v>2013</v>
      </c>
      <c r="B89" s="144">
        <f t="shared" si="6"/>
        <v>1256</v>
      </c>
      <c r="C89" s="144">
        <f t="shared" si="6"/>
        <v>2010</v>
      </c>
      <c r="D89" s="144"/>
      <c r="E89" s="144">
        <f t="shared" ref="E89:F89" si="9">E37</f>
        <v>2297</v>
      </c>
      <c r="F89" s="144">
        <f t="shared" si="9"/>
        <v>1346</v>
      </c>
      <c r="G89" s="34"/>
      <c r="H89" s="1052">
        <f t="shared" si="7"/>
        <v>243</v>
      </c>
      <c r="I89" s="1052"/>
      <c r="J89" s="34"/>
      <c r="K89" s="144">
        <f t="shared" si="8"/>
        <v>6541</v>
      </c>
      <c r="L89" s="34">
        <f t="shared" si="8"/>
        <v>0</v>
      </c>
    </row>
    <row r="90" spans="1:12" ht="12" customHeight="1" x14ac:dyDescent="0.2">
      <c r="A90" s="90">
        <v>2014</v>
      </c>
      <c r="B90" s="144">
        <f t="shared" si="6"/>
        <v>1109</v>
      </c>
      <c r="C90" s="144">
        <f t="shared" si="6"/>
        <v>1608</v>
      </c>
      <c r="D90" s="144"/>
      <c r="E90" s="144">
        <f t="shared" ref="E90:F90" si="10">E38</f>
        <v>1998</v>
      </c>
      <c r="F90" s="144">
        <f t="shared" si="10"/>
        <v>1398</v>
      </c>
      <c r="G90" s="34"/>
      <c r="H90" s="1052">
        <f t="shared" si="7"/>
        <v>208</v>
      </c>
      <c r="I90" s="1052"/>
      <c r="J90" s="34"/>
      <c r="K90" s="144">
        <f t="shared" si="8"/>
        <v>2131</v>
      </c>
      <c r="L90" s="34">
        <f t="shared" si="8"/>
        <v>0</v>
      </c>
    </row>
    <row r="91" spans="1:12" ht="12" customHeight="1" x14ac:dyDescent="0.2">
      <c r="A91" s="90">
        <v>2015</v>
      </c>
      <c r="B91" s="144">
        <f t="shared" si="6"/>
        <v>1836</v>
      </c>
      <c r="C91" s="144">
        <f t="shared" si="6"/>
        <v>1409</v>
      </c>
      <c r="D91" s="144"/>
      <c r="E91" s="144">
        <f t="shared" ref="E91:F91" si="11">E39</f>
        <v>2994</v>
      </c>
      <c r="F91" s="144">
        <f t="shared" si="11"/>
        <v>1717</v>
      </c>
      <c r="G91" s="34"/>
      <c r="H91" s="1052">
        <f t="shared" si="7"/>
        <v>135</v>
      </c>
      <c r="I91" s="1052"/>
      <c r="J91" s="34"/>
      <c r="K91" s="144">
        <f t="shared" si="8"/>
        <v>2893</v>
      </c>
      <c r="L91" s="34">
        <f t="shared" si="8"/>
        <v>0</v>
      </c>
    </row>
    <row r="92" spans="1:12" ht="12" customHeight="1" x14ac:dyDescent="0.2">
      <c r="A92" s="90">
        <v>2016</v>
      </c>
      <c r="B92" s="144">
        <f t="shared" si="6"/>
        <v>2441</v>
      </c>
      <c r="C92" s="144">
        <f t="shared" si="6"/>
        <v>2445</v>
      </c>
      <c r="D92" s="144"/>
      <c r="E92" s="144">
        <f t="shared" ref="E92:F92" si="12">E40</f>
        <v>1806</v>
      </c>
      <c r="F92" s="144">
        <f t="shared" si="12"/>
        <v>1141</v>
      </c>
      <c r="G92" s="799"/>
      <c r="H92" s="1052">
        <f t="shared" si="7"/>
        <v>654</v>
      </c>
      <c r="I92" s="1052"/>
      <c r="J92" s="799"/>
      <c r="K92" s="144">
        <f t="shared" si="8"/>
        <v>6585</v>
      </c>
      <c r="L92" s="34">
        <f t="shared" si="8"/>
        <v>0</v>
      </c>
    </row>
    <row r="93" spans="1:12" ht="12" customHeight="1" x14ac:dyDescent="0.2">
      <c r="A93" s="90">
        <v>2017</v>
      </c>
      <c r="B93" s="144">
        <f t="shared" si="6"/>
        <v>3325</v>
      </c>
      <c r="C93" s="144">
        <f t="shared" si="6"/>
        <v>2850</v>
      </c>
      <c r="D93" s="144"/>
      <c r="E93" s="144">
        <f t="shared" ref="E93:F93" si="13">E41</f>
        <v>2301</v>
      </c>
      <c r="F93" s="144">
        <f t="shared" si="13"/>
        <v>2016</v>
      </c>
      <c r="G93" s="799"/>
      <c r="H93" s="1052">
        <f t="shared" si="7"/>
        <v>981</v>
      </c>
      <c r="I93" s="1052"/>
      <c r="J93" s="800"/>
      <c r="K93" s="144">
        <f t="shared" si="8"/>
        <v>9986</v>
      </c>
      <c r="L93" s="34">
        <f t="shared" si="8"/>
        <v>0</v>
      </c>
    </row>
    <row r="94" spans="1:12" ht="12" customHeight="1" x14ac:dyDescent="0.2">
      <c r="A94" s="90">
        <v>2018</v>
      </c>
      <c r="B94" s="144">
        <f t="shared" si="6"/>
        <v>2333</v>
      </c>
      <c r="C94" s="144">
        <f t="shared" si="6"/>
        <v>2376</v>
      </c>
      <c r="D94" s="144"/>
      <c r="E94" s="144">
        <f t="shared" ref="E94:F94" si="14">E42</f>
        <v>2171</v>
      </c>
      <c r="F94" s="144">
        <f t="shared" si="14"/>
        <v>1791</v>
      </c>
      <c r="G94" s="799"/>
      <c r="H94" s="1053">
        <f t="shared" si="7"/>
        <v>1341</v>
      </c>
      <c r="I94" s="1053"/>
      <c r="J94" s="799"/>
      <c r="K94" s="144">
        <f t="shared" si="8"/>
        <v>6530</v>
      </c>
      <c r="L94" s="34">
        <f t="shared" si="8"/>
        <v>0</v>
      </c>
    </row>
    <row r="95" spans="1:12" ht="12" customHeight="1" x14ac:dyDescent="0.2">
      <c r="A95" s="90" t="s">
        <v>1177</v>
      </c>
      <c r="B95" s="144">
        <f t="shared" si="6"/>
        <v>1825</v>
      </c>
      <c r="C95" s="144">
        <f t="shared" si="6"/>
        <v>1131</v>
      </c>
      <c r="D95" s="144"/>
      <c r="E95" s="144">
        <f t="shared" ref="E95:F95" si="15">E43</f>
        <v>1516</v>
      </c>
      <c r="F95" s="144">
        <f t="shared" si="15"/>
        <v>880</v>
      </c>
      <c r="G95" s="34"/>
      <c r="H95" s="144">
        <f t="shared" si="7"/>
        <v>1504</v>
      </c>
      <c r="I95" s="144">
        <f>I43</f>
        <v>579</v>
      </c>
      <c r="J95" s="34"/>
      <c r="K95" s="144">
        <f t="shared" si="8"/>
        <v>5108</v>
      </c>
      <c r="L95" s="34">
        <f t="shared" si="8"/>
        <v>0</v>
      </c>
    </row>
    <row r="96" spans="1:12" ht="12" customHeight="1" x14ac:dyDescent="0.2">
      <c r="A96" s="90" t="s">
        <v>1178</v>
      </c>
      <c r="B96" s="144">
        <f t="shared" si="6"/>
        <v>1888</v>
      </c>
      <c r="C96" s="144">
        <f t="shared" si="6"/>
        <v>1449</v>
      </c>
      <c r="D96" s="144"/>
      <c r="E96" s="144">
        <f t="shared" ref="E96:F96" si="16">E44</f>
        <v>1573</v>
      </c>
      <c r="F96" s="144">
        <f t="shared" si="16"/>
        <v>349</v>
      </c>
      <c r="G96" s="34"/>
      <c r="H96" s="144">
        <f t="shared" si="7"/>
        <v>3026</v>
      </c>
      <c r="I96" s="144">
        <f>I44</f>
        <v>1479</v>
      </c>
      <c r="J96" s="34"/>
      <c r="K96" s="144">
        <f t="shared" si="8"/>
        <v>4974</v>
      </c>
      <c r="L96" s="34">
        <f t="shared" si="8"/>
        <v>0</v>
      </c>
    </row>
    <row r="97" spans="1:12" ht="12" customHeight="1" x14ac:dyDescent="0.2">
      <c r="A97" s="90" t="s">
        <v>1179</v>
      </c>
      <c r="B97" s="144">
        <f t="shared" si="6"/>
        <v>3201</v>
      </c>
      <c r="C97" s="144">
        <f t="shared" si="6"/>
        <v>1602</v>
      </c>
      <c r="D97" s="144"/>
      <c r="E97" s="144">
        <f>E45</f>
        <v>5085</v>
      </c>
      <c r="F97" s="144">
        <f>F45</f>
        <v>1151</v>
      </c>
      <c r="G97" s="34"/>
      <c r="H97" s="144">
        <f t="shared" si="7"/>
        <v>1637</v>
      </c>
      <c r="I97" s="144">
        <f>I45</f>
        <v>3513</v>
      </c>
      <c r="J97" s="34"/>
      <c r="K97" s="144">
        <f t="shared" si="8"/>
        <v>6931</v>
      </c>
      <c r="L97" s="34">
        <f t="shared" si="8"/>
        <v>0</v>
      </c>
    </row>
    <row r="98" spans="1:12" ht="12" customHeight="1" x14ac:dyDescent="0.2">
      <c r="A98" s="90" t="s">
        <v>1180</v>
      </c>
      <c r="B98" s="144">
        <f t="shared" si="6"/>
        <v>3886</v>
      </c>
      <c r="C98" s="144">
        <f t="shared" si="6"/>
        <v>3487</v>
      </c>
      <c r="D98" s="144"/>
      <c r="E98" s="144">
        <f>E46</f>
        <v>4140</v>
      </c>
      <c r="F98" s="144" t="str">
        <f>F46</f>
        <v>NA</v>
      </c>
      <c r="G98" s="34"/>
      <c r="H98" s="144">
        <f t="shared" si="7"/>
        <v>2826</v>
      </c>
      <c r="I98" s="144" t="str">
        <f>I46</f>
        <v>NA</v>
      </c>
      <c r="J98" s="34"/>
      <c r="K98" s="144">
        <f t="shared" si="8"/>
        <v>5804</v>
      </c>
      <c r="L98" s="34">
        <f t="shared" si="8"/>
        <v>0</v>
      </c>
    </row>
    <row r="99" spans="1:12" ht="12" customHeight="1" x14ac:dyDescent="0.2">
      <c r="A99" s="90" t="s">
        <v>1216</v>
      </c>
      <c r="B99" s="144">
        <f>B47</f>
        <v>2993</v>
      </c>
      <c r="C99" s="144">
        <f t="shared" ref="C99:L100" si="17">C47</f>
        <v>2174</v>
      </c>
      <c r="D99" s="144"/>
      <c r="E99" s="144">
        <f t="shared" ref="E99:F100" si="18">E47</f>
        <v>4005</v>
      </c>
      <c r="F99" s="144" t="str">
        <f t="shared" si="18"/>
        <v>NA</v>
      </c>
      <c r="G99" s="34"/>
      <c r="H99" s="144">
        <f t="shared" ref="H99:I100" si="19">H47</f>
        <v>2154</v>
      </c>
      <c r="I99" s="144" t="str">
        <f t="shared" si="19"/>
        <v>NA</v>
      </c>
      <c r="J99" s="34"/>
      <c r="K99" s="144">
        <f t="shared" si="17"/>
        <v>5699</v>
      </c>
      <c r="L99" s="34">
        <f t="shared" si="17"/>
        <v>0</v>
      </c>
    </row>
    <row r="100" spans="1:12" ht="12" customHeight="1" x14ac:dyDescent="0.2">
      <c r="A100" s="136" t="s">
        <v>1204</v>
      </c>
      <c r="B100" s="36">
        <f>B48</f>
        <v>4026</v>
      </c>
      <c r="C100" s="36">
        <f t="shared" si="17"/>
        <v>2201</v>
      </c>
      <c r="D100" s="36"/>
      <c r="E100" s="36">
        <f t="shared" si="18"/>
        <v>4184</v>
      </c>
      <c r="F100" s="36" t="str">
        <f t="shared" si="18"/>
        <v>NA</v>
      </c>
      <c r="G100" s="399"/>
      <c r="H100" s="36">
        <f t="shared" si="19"/>
        <v>1631</v>
      </c>
      <c r="I100" s="36" t="str">
        <f t="shared" si="19"/>
        <v>NA</v>
      </c>
      <c r="J100" s="399"/>
      <c r="K100" s="36">
        <f t="shared" si="17"/>
        <v>4109</v>
      </c>
      <c r="L100" s="399">
        <f t="shared" si="17"/>
        <v>0</v>
      </c>
    </row>
    <row r="101" spans="1:12" ht="12" customHeight="1" x14ac:dyDescent="0.2">
      <c r="A101" s="136" t="s">
        <v>216</v>
      </c>
      <c r="B101" s="34"/>
      <c r="C101" s="144">
        <f>C49</f>
        <v>2000</v>
      </c>
      <c r="D101" s="34"/>
      <c r="E101" s="34"/>
      <c r="F101" s="34"/>
      <c r="G101" s="34"/>
      <c r="H101" s="34"/>
      <c r="I101" s="34"/>
      <c r="J101" s="34"/>
      <c r="K101" s="34"/>
      <c r="L101" s="34"/>
    </row>
    <row r="102" spans="1:12" ht="25.5" customHeight="1" x14ac:dyDescent="0.2">
      <c r="A102" s="1016" t="str">
        <f>A50</f>
        <v>a/ Beginning in 2019, data were available to independently account for hatchery and natural spawning escapement. Prior to 2019, natural and hatchery spawning escapement are combined.</v>
      </c>
      <c r="B102" s="1016"/>
      <c r="C102" s="1016"/>
      <c r="D102" s="1016"/>
      <c r="E102" s="1016"/>
      <c r="F102" s="1016"/>
      <c r="G102" s="1016"/>
      <c r="H102" s="1016"/>
      <c r="I102" s="1016"/>
      <c r="J102" s="1016"/>
      <c r="K102" s="1016"/>
      <c r="L102" s="1016"/>
    </row>
    <row r="103" spans="1:12" ht="12" customHeight="1" x14ac:dyDescent="0.2">
      <c r="A103" s="996" t="str">
        <f>A51</f>
        <v>b/  Hatchery escapement estimates include all rack returns (retained and released).</v>
      </c>
      <c r="B103" s="996"/>
      <c r="C103" s="996"/>
      <c r="D103" s="996"/>
      <c r="E103" s="996"/>
      <c r="F103" s="996"/>
      <c r="G103" s="996"/>
      <c r="H103" s="996"/>
      <c r="I103" s="996"/>
      <c r="J103" s="996"/>
      <c r="K103" s="996"/>
      <c r="L103" s="996"/>
    </row>
    <row r="104" spans="1:12" ht="21.75" customHeight="1" x14ac:dyDescent="0.2">
      <c r="A104" s="996" t="str">
        <f>A52</f>
        <v>c/  Natural escapement estimates based on carcass counts expanded by a 3.48 multiplier developed from 5 years of redd count-based estimates.  Most natural spawners are hatchery fish spawning in the wild.</v>
      </c>
      <c r="B104" s="996"/>
      <c r="C104" s="996"/>
      <c r="D104" s="996"/>
      <c r="E104" s="996"/>
      <c r="F104" s="996"/>
      <c r="G104" s="996"/>
      <c r="H104" s="996"/>
      <c r="I104" s="996"/>
      <c r="J104" s="996"/>
      <c r="K104" s="996"/>
      <c r="L104" s="996"/>
    </row>
    <row r="105" spans="1:12" ht="24" customHeight="1" x14ac:dyDescent="0.2">
      <c r="A105" s="996" t="str">
        <f t="shared" ref="A105:A106" si="20">A53</f>
        <v xml:space="preserve">d/ Nooksack basin co-managers updated spawning ground escapements to report "Total Basin Escapement" for each Spring Chinook stock starting with Run Year 2016. </v>
      </c>
      <c r="B105" s="996"/>
      <c r="C105" s="996"/>
      <c r="D105" s="996"/>
      <c r="E105" s="996"/>
      <c r="F105" s="996"/>
      <c r="G105" s="996"/>
      <c r="H105" s="996"/>
      <c r="I105" s="996"/>
      <c r="J105" s="996"/>
      <c r="K105" s="996"/>
      <c r="L105" s="996"/>
    </row>
    <row r="106" spans="1:12" ht="24" customHeight="1" x14ac:dyDescent="0.2">
      <c r="A106" s="996" t="str">
        <f t="shared" si="20"/>
        <v>e/ The 2021 SF Nooksack "natural" spawning ground escapement includes an estimated 2,333 pre-spawn mortalities from a mass mortality event in the SF Nooksack River.</v>
      </c>
      <c r="B106" s="996"/>
      <c r="C106" s="996"/>
      <c r="D106" s="996"/>
      <c r="E106" s="996"/>
      <c r="F106" s="996"/>
      <c r="G106" s="996"/>
      <c r="H106" s="996"/>
      <c r="I106" s="996"/>
      <c r="J106" s="996"/>
      <c r="K106" s="996"/>
      <c r="L106" s="996"/>
    </row>
    <row r="107" spans="1:12" ht="34.5" customHeight="1" x14ac:dyDescent="0.2">
      <c r="A107" s="996" t="str">
        <f>A55</f>
        <v xml:space="preserve">f/ Estimate includes adult returns to Hupp Springs, White R. Hatchery, and Buckley Trap. Data from 1999 - 2017 were updated using new "agreed-to" methodology for estimating unsampled portions of Spring Chinook back to Buckley Trap with Fall/Unknown origin fish removed from the estimate. </v>
      </c>
      <c r="B107" s="996"/>
      <c r="C107" s="996"/>
      <c r="D107" s="996"/>
      <c r="E107" s="996"/>
      <c r="F107" s="996"/>
      <c r="G107" s="996"/>
      <c r="H107" s="996"/>
      <c r="I107" s="996"/>
      <c r="J107" s="996"/>
      <c r="K107" s="996"/>
      <c r="L107" s="996"/>
    </row>
    <row r="108" spans="1:12" ht="12" customHeight="1" x14ac:dyDescent="0.2">
      <c r="A108" s="996" t="str">
        <f>A56</f>
        <v>g/  Program discontinued.</v>
      </c>
      <c r="B108" s="996"/>
      <c r="C108" s="996"/>
      <c r="D108" s="996"/>
      <c r="E108" s="996"/>
      <c r="F108" s="996"/>
      <c r="G108" s="996"/>
      <c r="H108" s="996"/>
      <c r="I108" s="996"/>
      <c r="J108" s="996"/>
      <c r="K108" s="996"/>
      <c r="L108" s="996"/>
    </row>
    <row r="109" spans="1:12" ht="12" customHeight="1" x14ac:dyDescent="0.2">
      <c r="A109" s="996" t="str">
        <f>A57</f>
        <v>h/  Preliminary.</v>
      </c>
      <c r="B109" s="996"/>
      <c r="C109" s="996"/>
      <c r="D109" s="996"/>
      <c r="E109" s="996"/>
      <c r="F109" s="996"/>
      <c r="G109" s="996"/>
      <c r="H109" s="996"/>
      <c r="I109" s="996"/>
      <c r="J109" s="996"/>
      <c r="K109" s="996"/>
      <c r="L109" s="996"/>
    </row>
    <row r="110" spans="1:12" ht="28.5" customHeight="1" x14ac:dyDescent="0.2">
      <c r="A110" s="996"/>
      <c r="B110" s="996"/>
      <c r="C110" s="996"/>
      <c r="D110" s="996"/>
      <c r="E110" s="996"/>
      <c r="F110" s="996"/>
      <c r="G110" s="996"/>
      <c r="H110" s="996"/>
      <c r="I110" s="996"/>
      <c r="J110" s="996"/>
      <c r="K110" s="996"/>
      <c r="L110" s="996"/>
    </row>
  </sheetData>
  <customSheetViews>
    <customSheetView guid="{951E20F6-66AF-4739-924D-9C0B166AA065}" showPageBreaks="1" showGridLines="0" printArea="1" showRuler="0">
      <pane ySplit="4" topLeftCell="A116" activePane="bottomLeft" state="frozen"/>
      <selection pane="bottomLeft" activeCell="A105" sqref="A105:I135"/>
      <pageMargins left="1" right="1" top="1" bottom="1" header="0.5" footer="0.5"/>
      <pageSetup orientation="landscape" r:id="rId1"/>
      <headerFooter alignWithMargins="0"/>
    </customSheetView>
    <customSheetView guid="{56968ECB-F4FE-477A-8A39-9E820F23F3B6}" showPageBreaks="1" showGridLines="0" printArea="1">
      <pane ySplit="4" topLeftCell="A103" activePane="bottomLeft" state="frozen"/>
      <selection pane="bottomLeft" activeCell="A5" sqref="A5:I34"/>
      <pageMargins left="1" right="1" top="1" bottom="1" header="0.5" footer="0.5"/>
      <pageSetup orientation="landscape" r:id="rId2"/>
      <headerFooter alignWithMargins="0"/>
    </customSheetView>
    <customSheetView guid="{8B1E0859-77EF-4DDB-A81F-104DBA348B31}" showPageBreaks="1" showGridLines="0" printArea="1">
      <pane ySplit="4" topLeftCell="A99" activePane="bottomLeft" state="frozen"/>
      <selection pane="bottomLeft" activeCell="A129" sqref="A102:I129"/>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sqref="A1:IV65536"/>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4" topLeftCell="A81" activePane="bottomLeft" state="frozen"/>
      <selection pane="bottomLeft" sqref="A1:H1"/>
      <pageMargins left="1" right="1" top="1" bottom="1" header="0.5" footer="0.5"/>
      <pageSetup orientation="landscape" r:id="rId6"/>
      <headerFooter alignWithMargins="0"/>
    </customSheetView>
    <customSheetView guid="{1BB9C890-5E21-46C2-BAFE-D361E72979A8}" showPageBreaks="1" showGridLines="0" printArea="1" showRuler="0">
      <pane ySplit="4" topLeftCell="A81" activePane="bottomLeft" state="frozen"/>
      <selection pane="bottomLeft" sqref="A1:H1"/>
      <pageMargins left="1" right="1" top="1" bottom="1" header="0.5" footer="0.5"/>
      <pageSetup orientation="landscape" r:id="rId7"/>
      <headerFooter alignWithMargins="0"/>
    </customSheetView>
    <customSheetView guid="{622B48C2-7B56-4B1F-A7B4-4660CCA8C989}" showPageBreaks="1" showGridLines="0" printArea="1" showRuler="0">
      <pane ySplit="4" topLeftCell="A9" activePane="bottomLeft" state="frozen"/>
      <selection pane="bottomLeft" activeCell="A33" sqref="A33:H33"/>
      <pageMargins left="1" right="1" top="1" bottom="1" header="0.5" footer="0.5"/>
      <pageSetup orientation="landscape" r:id="rId8"/>
      <headerFooter alignWithMargins="0"/>
    </customSheetView>
    <customSheetView guid="{BBF7E6D9-D6DC-4A8E-B6D8-078D86A9ABA9}" showPageBreaks="1" showGridLines="0" showRuler="0">
      <pane ySplit="4" topLeftCell="A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B29" sqref="B29:H29"/>
      <pageMargins left="1" right="1" top="1" bottom="1" header="0.5" footer="0.5"/>
      <pageSetup orientation="landscape" r:id="rId11"/>
      <headerFooter alignWithMargins="0"/>
    </customSheetView>
    <customSheetView guid="{803B97A9-0AF5-4FA4-9F0C-810C2BEAFCD3}" showPageBreaks="1" showGridLines="0" showRuler="0">
      <pane ySplit="4" topLeftCell="A5" activePane="bottomLeft" state="frozen"/>
      <selection pane="bottomLeft" activeCell="A5" sqref="A5"/>
      <pageMargins left="1" right="1" top="1" bottom="1" header="0.5" footer="0.5"/>
      <pageSetup orientation="landscape" r:id="rId12"/>
      <headerFooter alignWithMargins="0"/>
    </customSheetView>
    <customSheetView guid="{EF5D9E67-CDBC-4DA7-AF4B-457CDBE1825C}" showGridLines="0">
      <pane ySplit="4" topLeftCell="A17" activePane="bottomLeft" state="frozen"/>
      <selection pane="bottomLeft" activeCell="C38" sqref="C38"/>
      <pageMargins left="1" right="1" top="1" bottom="1" header="0.5" footer="0.5"/>
      <pageSetup orientation="landscape" r:id="rId13"/>
      <headerFooter alignWithMargins="0"/>
    </customSheetView>
  </customSheetViews>
  <mergeCells count="82">
    <mergeCell ref="A102:L102"/>
    <mergeCell ref="A110:L110"/>
    <mergeCell ref="A106:L106"/>
    <mergeCell ref="A105:L105"/>
    <mergeCell ref="A107:L107"/>
    <mergeCell ref="A103:L103"/>
    <mergeCell ref="A104:L104"/>
    <mergeCell ref="A109:L109"/>
    <mergeCell ref="A108:L108"/>
    <mergeCell ref="H40:I40"/>
    <mergeCell ref="H41:I41"/>
    <mergeCell ref="H42:I42"/>
    <mergeCell ref="H79:I79"/>
    <mergeCell ref="A53:L53"/>
    <mergeCell ref="A51:L51"/>
    <mergeCell ref="A57:L57"/>
    <mergeCell ref="E79:F79"/>
    <mergeCell ref="K79:K80"/>
    <mergeCell ref="L79:L80"/>
    <mergeCell ref="A50:L50"/>
    <mergeCell ref="A52:L52"/>
    <mergeCell ref="A55:L55"/>
    <mergeCell ref="A56:L56"/>
    <mergeCell ref="B78:L78"/>
    <mergeCell ref="A77:L77"/>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H20:I20"/>
    <mergeCell ref="H21:I21"/>
    <mergeCell ref="H22:I22"/>
    <mergeCell ref="H23:I23"/>
    <mergeCell ref="H24:I24"/>
    <mergeCell ref="H15:I15"/>
    <mergeCell ref="H16:I16"/>
    <mergeCell ref="H17:I17"/>
    <mergeCell ref="H18:I18"/>
    <mergeCell ref="H19:I19"/>
    <mergeCell ref="H10:I10"/>
    <mergeCell ref="H11:I11"/>
    <mergeCell ref="H12:I12"/>
    <mergeCell ref="H13:I13"/>
    <mergeCell ref="H14:I14"/>
    <mergeCell ref="A1:L1"/>
    <mergeCell ref="B2:L2"/>
    <mergeCell ref="B3:C3"/>
    <mergeCell ref="E3:F3"/>
    <mergeCell ref="K3:K4"/>
    <mergeCell ref="L3:L4"/>
    <mergeCell ref="H3:I3"/>
    <mergeCell ref="H5:I5"/>
    <mergeCell ref="H6:I6"/>
    <mergeCell ref="H7:I7"/>
    <mergeCell ref="H8:I8"/>
    <mergeCell ref="H9:I9"/>
    <mergeCell ref="B79:C79"/>
    <mergeCell ref="H93:I93"/>
    <mergeCell ref="H94:I94"/>
    <mergeCell ref="H88:I88"/>
    <mergeCell ref="H89:I89"/>
    <mergeCell ref="H81:I81"/>
    <mergeCell ref="H82:I82"/>
    <mergeCell ref="H90:I90"/>
    <mergeCell ref="H83:I83"/>
    <mergeCell ref="H84:I84"/>
    <mergeCell ref="H85:I85"/>
    <mergeCell ref="H86:I86"/>
    <mergeCell ref="H87:I87"/>
    <mergeCell ref="H91:I91"/>
    <mergeCell ref="H92:I92"/>
  </mergeCells>
  <phoneticPr fontId="0" type="noConversion"/>
  <pageMargins left="1" right="1" top="1" bottom="1" header="0.5" footer="0.5"/>
  <pageSetup fitToHeight="0" orientation="landscape" r:id="rId14"/>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
    <pageSetUpPr fitToPage="1"/>
  </sheetPr>
  <dimension ref="A1:S81"/>
  <sheetViews>
    <sheetView showGridLines="0" topLeftCell="A13" zoomScaleNormal="100" workbookViewId="0">
      <selection activeCell="AJ109" sqref="AJ109"/>
    </sheetView>
  </sheetViews>
  <sheetFormatPr defaultColWidth="9.109375" defaultRowHeight="14.4" x14ac:dyDescent="0.3"/>
  <cols>
    <col min="1" max="1" width="28.44140625" style="207" customWidth="1"/>
    <col min="2" max="2" width="8.44140625" style="206" customWidth="1"/>
    <col min="3" max="3" width="29.6640625" style="206" customWidth="1"/>
    <col min="4" max="11" width="8.44140625" style="206" customWidth="1"/>
    <col min="12" max="13" width="8.44140625" style="207" customWidth="1"/>
    <col min="14" max="16" width="9.109375" style="207"/>
    <col min="17" max="17" width="9.109375" style="378"/>
    <col min="18" max="16384" width="9.109375" style="207"/>
  </cols>
  <sheetData>
    <row r="1" spans="1:19" ht="14.4" customHeight="1" x14ac:dyDescent="0.3">
      <c r="A1" s="1146" t="s">
        <v>604</v>
      </c>
      <c r="B1" s="1146"/>
      <c r="C1" s="1146"/>
      <c r="D1" s="1146"/>
      <c r="E1" s="1146"/>
      <c r="F1" s="1146"/>
      <c r="G1" s="1146"/>
      <c r="H1" s="1146"/>
      <c r="I1" s="1146"/>
      <c r="J1" s="1146"/>
      <c r="K1" s="1146"/>
      <c r="L1" s="1146"/>
      <c r="M1" s="258"/>
      <c r="N1" s="259"/>
      <c r="O1" s="259"/>
      <c r="P1" s="259"/>
      <c r="Q1" s="379"/>
      <c r="R1" s="215"/>
      <c r="S1" s="215"/>
    </row>
    <row r="2" spans="1:19" ht="11.4" customHeight="1" x14ac:dyDescent="0.3">
      <c r="A2" s="212"/>
      <c r="B2" s="204" t="s">
        <v>668</v>
      </c>
      <c r="C2" s="204" t="s">
        <v>667</v>
      </c>
      <c r="D2" s="204">
        <v>2006</v>
      </c>
      <c r="E2" s="204">
        <v>2007</v>
      </c>
      <c r="F2" s="204">
        <v>2008</v>
      </c>
      <c r="G2" s="204">
        <v>2009</v>
      </c>
      <c r="H2" s="204">
        <v>2010</v>
      </c>
      <c r="I2" s="204">
        <v>2011</v>
      </c>
      <c r="J2" s="204">
        <v>2012</v>
      </c>
      <c r="K2" s="204">
        <v>2013</v>
      </c>
      <c r="L2" s="204">
        <v>2014</v>
      </c>
      <c r="M2" s="204">
        <v>2015</v>
      </c>
      <c r="N2" s="204">
        <v>2016</v>
      </c>
      <c r="O2" s="204">
        <v>2017</v>
      </c>
      <c r="P2" s="204">
        <v>2018</v>
      </c>
      <c r="Q2" s="380">
        <v>2019</v>
      </c>
    </row>
    <row r="3" spans="1:19" ht="11.4" customHeight="1" x14ac:dyDescent="0.3">
      <c r="A3" s="210" t="s">
        <v>534</v>
      </c>
      <c r="B3" s="68"/>
      <c r="C3" s="68"/>
      <c r="D3" s="68"/>
      <c r="E3" s="68"/>
      <c r="F3" s="68"/>
      <c r="G3" s="68"/>
      <c r="H3" s="68"/>
      <c r="I3" s="68"/>
      <c r="J3" s="68"/>
      <c r="K3" s="68"/>
      <c r="L3" s="6"/>
      <c r="M3" s="6"/>
    </row>
    <row r="4" spans="1:19" ht="11.4" customHeight="1" x14ac:dyDescent="0.3">
      <c r="A4" s="191" t="s">
        <v>539</v>
      </c>
      <c r="B4" s="211"/>
      <c r="C4" s="220" t="s">
        <v>624</v>
      </c>
      <c r="D4" s="211">
        <f>SummData!$B$38</f>
        <v>275030</v>
      </c>
      <c r="E4" s="211">
        <f>SummData!$B$39</f>
        <v>91374</v>
      </c>
      <c r="F4" s="211">
        <f>SummData!$B$40</f>
        <v>65364</v>
      </c>
      <c r="G4" s="211">
        <f>SummData!$B$41</f>
        <v>40873</v>
      </c>
      <c r="H4" s="211">
        <f>SummData!$B$42</f>
        <v>124276</v>
      </c>
      <c r="I4" s="211">
        <f>SummData!$B$43</f>
        <v>119342</v>
      </c>
      <c r="J4" s="211">
        <f>SummData!$B$44</f>
        <v>285429</v>
      </c>
      <c r="K4" s="211">
        <f>SummData!$B$45</f>
        <v>406846</v>
      </c>
      <c r="L4" s="211">
        <f>SummData!$B$46</f>
        <v>212476</v>
      </c>
      <c r="M4" s="211">
        <f>SummData!$B$47</f>
        <v>113468</v>
      </c>
      <c r="N4" s="211">
        <f>SummData!$B$48</f>
        <v>89699</v>
      </c>
      <c r="O4" s="211">
        <f>SummData!$B$49</f>
        <v>44329</v>
      </c>
      <c r="P4" s="211">
        <f>SummData!$B$50</f>
        <v>99274</v>
      </c>
      <c r="Q4" s="377">
        <f>SummData!$B$50</f>
        <v>99274</v>
      </c>
    </row>
    <row r="5" spans="1:19" ht="11.4" customHeight="1" x14ac:dyDescent="0.3">
      <c r="A5" s="191" t="s">
        <v>538</v>
      </c>
      <c r="B5" s="211"/>
      <c r="C5" s="221" t="s">
        <v>625</v>
      </c>
      <c r="D5" s="211">
        <f>SummData!$C$38</f>
        <v>10669</v>
      </c>
      <c r="E5" s="211">
        <f>SummData!$C$39</f>
        <v>9177</v>
      </c>
      <c r="F5" s="211">
        <f>SummData!$C$40</f>
        <v>11943</v>
      </c>
      <c r="G5" s="211">
        <f>SummData!$C$41</f>
        <v>3517</v>
      </c>
      <c r="H5" s="211">
        <f>SummData!$C$42</f>
        <v>2951</v>
      </c>
      <c r="I5" s="211">
        <f>SummData!$C$43</f>
        <v>5547</v>
      </c>
      <c r="J5" s="211">
        <f>SummData!$C$44</f>
        <v>18694</v>
      </c>
      <c r="K5" s="211">
        <f>SummData!$C$45</f>
        <v>18507</v>
      </c>
      <c r="L5" s="211">
        <f>SummData!$C$46</f>
        <v>7127</v>
      </c>
      <c r="M5" s="211">
        <f>SummData!$C$47</f>
        <v>1039</v>
      </c>
      <c r="N5" s="211">
        <f>SummData!$C$48</f>
        <v>6458</v>
      </c>
      <c r="O5" s="211">
        <f>SummData!$C$49</f>
        <v>1055</v>
      </c>
      <c r="P5" s="211">
        <f>SummData!$C$50</f>
        <v>176</v>
      </c>
      <c r="Q5" s="377">
        <f>SummData!$C$50</f>
        <v>176</v>
      </c>
    </row>
    <row r="6" spans="1:19" ht="11.4" customHeight="1" x14ac:dyDescent="0.3">
      <c r="A6" s="191" t="s">
        <v>540</v>
      </c>
      <c r="B6" s="211"/>
      <c r="C6" s="221" t="s">
        <v>626</v>
      </c>
      <c r="D6" s="211">
        <f>SummData!$D$38</f>
        <v>16911</v>
      </c>
      <c r="E6" s="211">
        <f>SummData!$D$39</f>
        <v>2402</v>
      </c>
      <c r="F6" s="211">
        <f>SummData!$D$40</f>
        <v>2623</v>
      </c>
      <c r="G6" s="211">
        <f>SummData!$D$41</f>
        <v>4483</v>
      </c>
      <c r="H6" s="211">
        <f>SummData!$D$42</f>
        <v>1554</v>
      </c>
      <c r="I6" s="211">
        <f>SummData!$D$43</f>
        <v>637</v>
      </c>
      <c r="J6" s="211">
        <f>SummData!$D$44</f>
        <v>2527</v>
      </c>
      <c r="K6" s="211">
        <f>SummData!$D$45</f>
        <v>5622</v>
      </c>
      <c r="L6" s="211">
        <f>SummData!$D$46</f>
        <v>2688</v>
      </c>
      <c r="M6" s="211">
        <f>SummData!$D$47</f>
        <v>3382</v>
      </c>
      <c r="N6" s="211">
        <f>SummData!$D$48</f>
        <v>924</v>
      </c>
      <c r="O6" s="211">
        <f>SummData!$D$49</f>
        <v>490</v>
      </c>
      <c r="P6" s="211">
        <f>SummData!$D$50</f>
        <v>789</v>
      </c>
      <c r="Q6" s="377">
        <f>SummData!$D$50</f>
        <v>789</v>
      </c>
    </row>
    <row r="7" spans="1:19" ht="11.4" customHeight="1" x14ac:dyDescent="0.3">
      <c r="A7" s="191" t="s">
        <v>535</v>
      </c>
      <c r="B7" s="211"/>
      <c r="C7" s="221" t="s">
        <v>627</v>
      </c>
      <c r="D7" s="211" t="str">
        <f>SummData!$E$38</f>
        <v>NA</v>
      </c>
      <c r="E7" s="211" t="str">
        <f>SummData!$E$39</f>
        <v>NA</v>
      </c>
      <c r="F7" s="211" t="str">
        <f>SummData!$E$40</f>
        <v>NA</v>
      </c>
      <c r="G7" s="211" t="str">
        <f>SummData!$E$41</f>
        <v>NA</v>
      </c>
      <c r="H7" s="211" t="str">
        <f>SummData!$E$42</f>
        <v>NA</v>
      </c>
      <c r="I7" s="211" t="str">
        <f>SummData!$E$43</f>
        <v>NA</v>
      </c>
      <c r="J7" s="211" t="str">
        <f>SummData!$E$44</f>
        <v>NA</v>
      </c>
      <c r="K7" s="211" t="str">
        <f>SummData!$E$45</f>
        <v>NA</v>
      </c>
      <c r="L7" s="211" t="str">
        <f>SummData!$E$46</f>
        <v>NA</v>
      </c>
      <c r="M7" s="211" t="str">
        <f>SummData!$E$47</f>
        <v>NA</v>
      </c>
      <c r="N7" s="211" t="str">
        <f>SummData!$E$48</f>
        <v>NA</v>
      </c>
      <c r="O7" s="211" t="str">
        <f>SummData!$E$49</f>
        <v>NA</v>
      </c>
      <c r="P7" s="211" t="str">
        <f>SummData!$E$50</f>
        <v>NA</v>
      </c>
      <c r="Q7" s="377" t="str">
        <f>SummData!$E$50</f>
        <v>NA</v>
      </c>
    </row>
    <row r="8" spans="1:19" ht="11.4" customHeight="1" x14ac:dyDescent="0.3">
      <c r="A8" s="210" t="s">
        <v>536</v>
      </c>
      <c r="B8" s="211"/>
      <c r="C8" s="211"/>
      <c r="D8" s="211"/>
      <c r="E8" s="211"/>
      <c r="F8" s="211"/>
      <c r="G8" s="211"/>
      <c r="H8" s="211"/>
      <c r="I8" s="211"/>
      <c r="J8" s="211"/>
      <c r="K8" s="211"/>
      <c r="L8" s="211"/>
      <c r="M8" s="211"/>
    </row>
    <row r="9" spans="1:19" ht="11.4" customHeight="1" x14ac:dyDescent="0.3">
      <c r="A9" s="191" t="s">
        <v>541</v>
      </c>
      <c r="B9" s="220" t="s">
        <v>628</v>
      </c>
      <c r="C9" s="221" t="s">
        <v>629</v>
      </c>
      <c r="D9" s="211">
        <f>SummData!$F$38</f>
        <v>30163</v>
      </c>
      <c r="E9" s="211">
        <f>SummData!$F$39</f>
        <v>60670</v>
      </c>
      <c r="F9" s="211">
        <f>SummData!$F$40</f>
        <v>30850</v>
      </c>
      <c r="G9" s="211">
        <f>SummData!$F$41</f>
        <v>44409</v>
      </c>
      <c r="H9" s="211">
        <f>SummData!$F$42</f>
        <v>37225</v>
      </c>
      <c r="I9" s="211">
        <f>SummData!$F$43</f>
        <v>46763</v>
      </c>
      <c r="J9" s="211">
        <f>SummData!$F$44</f>
        <v>121543</v>
      </c>
      <c r="K9" s="211">
        <f>SummData!$F$45</f>
        <v>59156</v>
      </c>
      <c r="L9" s="211">
        <f>SummData!$F$46</f>
        <v>95104</v>
      </c>
      <c r="M9" s="211">
        <f>SummData!$F$47</f>
        <v>28112</v>
      </c>
      <c r="N9" s="211">
        <f>SummData!$F$48</f>
        <v>13937</v>
      </c>
      <c r="O9" s="211">
        <f>SummData!$F$49</f>
        <v>19904</v>
      </c>
      <c r="P9" s="211">
        <f>SummData!$F$50</f>
        <v>52352</v>
      </c>
      <c r="Q9" s="377">
        <f>SummData!$F$50</f>
        <v>52352</v>
      </c>
    </row>
    <row r="10" spans="1:19" ht="11.4" customHeight="1" x14ac:dyDescent="0.3">
      <c r="A10" s="191" t="s">
        <v>542</v>
      </c>
      <c r="B10" s="221" t="s">
        <v>630</v>
      </c>
      <c r="C10" s="221" t="s">
        <v>631</v>
      </c>
      <c r="D10" s="211" t="str">
        <f>SummData!$G$38</f>
        <v>NA</v>
      </c>
      <c r="E10" s="211" t="str">
        <f>SummData!$G$39</f>
        <v>NA</v>
      </c>
      <c r="F10" s="211" t="str">
        <f>SummData!$G$40</f>
        <v>NA</v>
      </c>
      <c r="G10" s="211" t="str">
        <f>SummData!$G$41</f>
        <v>NA</v>
      </c>
      <c r="H10" s="211" t="str">
        <f>SummData!$G$42</f>
        <v>NA</v>
      </c>
      <c r="I10" s="211" t="str">
        <f>SummData!$G$43</f>
        <v>NA</v>
      </c>
      <c r="J10" s="211" t="str">
        <f>SummData!$G$44</f>
        <v>NA</v>
      </c>
      <c r="K10" s="211" t="str">
        <f>SummData!$G$45</f>
        <v>NA</v>
      </c>
      <c r="L10" s="211" t="str">
        <f>SummData!$G$46</f>
        <v>NA</v>
      </c>
      <c r="M10" s="211" t="str">
        <f>SummData!$G$47</f>
        <v>NA</v>
      </c>
      <c r="N10" s="211" t="str">
        <f>SummData!$G$48</f>
        <v>NA</v>
      </c>
      <c r="O10" s="211" t="str">
        <f>SummData!$G$49</f>
        <v>NA</v>
      </c>
      <c r="P10" s="211" t="str">
        <f>SummData!$G$50</f>
        <v>NA</v>
      </c>
      <c r="Q10" s="377" t="str">
        <f>SummData!$G$50</f>
        <v>NA</v>
      </c>
    </row>
    <row r="11" spans="1:19" ht="11.4" customHeight="1" x14ac:dyDescent="0.3">
      <c r="A11" s="191" t="s">
        <v>537</v>
      </c>
      <c r="B11" s="221" t="s">
        <v>630</v>
      </c>
      <c r="C11" s="221" t="s">
        <v>631</v>
      </c>
      <c r="D11" s="211" t="str">
        <f>SummData!$H$38</f>
        <v>NA</v>
      </c>
      <c r="E11" s="211" t="str">
        <f>SummData!$H$39</f>
        <v>NA</v>
      </c>
      <c r="F11" s="211" t="str">
        <f>SummData!$H$40</f>
        <v>NA</v>
      </c>
      <c r="G11" s="211" t="str">
        <f>SummData!$H$41</f>
        <v>NA</v>
      </c>
      <c r="H11" s="211" t="str">
        <f>SummData!$H$42</f>
        <v>NA</v>
      </c>
      <c r="I11" s="211" t="str">
        <f>SummData!$H$43</f>
        <v>NA</v>
      </c>
      <c r="J11" s="211" t="str">
        <f>SummData!$H$44</f>
        <v>NA</v>
      </c>
      <c r="K11" s="211" t="str">
        <f>SummData!$H$45</f>
        <v>NA</v>
      </c>
      <c r="L11" s="211" t="str">
        <f>SummData!$H$46</f>
        <v>NA</v>
      </c>
      <c r="M11" s="211" t="str">
        <f>SummData!$H$47</f>
        <v>NA</v>
      </c>
      <c r="N11" s="211" t="str">
        <f>SummData!$H$48</f>
        <v>NA</v>
      </c>
      <c r="O11" s="211" t="str">
        <f>SummData!$H$49</f>
        <v>NA</v>
      </c>
      <c r="P11" s="211" t="str">
        <f>SummData!$H$50</f>
        <v>NA</v>
      </c>
      <c r="Q11" s="377" t="str">
        <f>SummData!$H$50</f>
        <v>NA</v>
      </c>
    </row>
    <row r="12" spans="1:19" ht="11.4" customHeight="1" x14ac:dyDescent="0.3">
      <c r="A12" s="210" t="s">
        <v>543</v>
      </c>
      <c r="D12" s="211"/>
      <c r="E12" s="211"/>
      <c r="F12" s="211"/>
      <c r="G12" s="211"/>
      <c r="H12" s="211"/>
      <c r="I12" s="211"/>
      <c r="J12" s="211"/>
      <c r="K12" s="211"/>
      <c r="L12" s="211"/>
      <c r="M12" s="211"/>
    </row>
    <row r="13" spans="1:19" ht="11.4" customHeight="1" x14ac:dyDescent="0.3">
      <c r="A13" s="191" t="s">
        <v>544</v>
      </c>
      <c r="B13" s="220" t="s">
        <v>632</v>
      </c>
      <c r="C13" s="221" t="s">
        <v>633</v>
      </c>
      <c r="D13" s="211">
        <f>SummData!$I$38</f>
        <v>23</v>
      </c>
      <c r="E13" s="211">
        <f>SummData!$I$39</f>
        <v>29</v>
      </c>
      <c r="F13" s="211">
        <f>SummData!$I$40</f>
        <v>13</v>
      </c>
      <c r="G13" s="211">
        <f>SummData!$I$41</f>
        <v>66</v>
      </c>
      <c r="H13" s="211">
        <f>SummData!$I$42</f>
        <v>52</v>
      </c>
      <c r="I13" s="211">
        <f>SummData!$I$43</f>
        <v>35</v>
      </c>
      <c r="J13" s="211">
        <f>SummData!$I$44</f>
        <v>39</v>
      </c>
      <c r="K13" s="211">
        <f>SummData!$I$45</f>
        <v>23</v>
      </c>
      <c r="L13" s="211">
        <f>SummData!$I$46</f>
        <v>34</v>
      </c>
      <c r="M13" s="211">
        <f>SummData!$I$47</f>
        <v>60</v>
      </c>
      <c r="N13" s="211">
        <f>SummData!$I$48</f>
        <v>34</v>
      </c>
      <c r="O13" s="211">
        <f>SummData!$I$49</f>
        <v>26</v>
      </c>
      <c r="P13" s="211">
        <f>SummData!$I$50</f>
        <v>26</v>
      </c>
      <c r="Q13" s="377">
        <f>SummData!$I$50</f>
        <v>26</v>
      </c>
    </row>
    <row r="14" spans="1:19" ht="11.4" customHeight="1" x14ac:dyDescent="0.3">
      <c r="A14" s="191" t="s">
        <v>545</v>
      </c>
      <c r="B14" s="220" t="s">
        <v>634</v>
      </c>
      <c r="C14" s="221" t="s">
        <v>633</v>
      </c>
      <c r="D14" s="211">
        <f>SummData!$J$38</f>
        <v>76</v>
      </c>
      <c r="E14" s="211">
        <f>SummData!$J$39</f>
        <v>42</v>
      </c>
      <c r="F14" s="211">
        <f>SummData!$J$40</f>
        <v>40</v>
      </c>
      <c r="G14" s="211">
        <f>SummData!$J$41</f>
        <v>61</v>
      </c>
      <c r="H14" s="211">
        <f>SummData!$J$42</f>
        <v>87</v>
      </c>
      <c r="I14" s="211">
        <f>SummData!$J$43</f>
        <v>109</v>
      </c>
      <c r="J14" s="211">
        <f>SummData!$J$44</f>
        <v>146</v>
      </c>
      <c r="K14" s="211">
        <f>SummData!$J$45</f>
        <v>189</v>
      </c>
      <c r="L14" s="211">
        <f>SummData!$J$46</f>
        <v>157</v>
      </c>
      <c r="M14" s="211">
        <f>SummData!$J$47</f>
        <v>247</v>
      </c>
      <c r="N14" s="211">
        <f>SummData!$J$48</f>
        <v>118</v>
      </c>
      <c r="O14" s="211">
        <f>SummData!$J$49</f>
        <v>114</v>
      </c>
      <c r="P14" s="211">
        <f>SummData!$J$50</f>
        <v>92</v>
      </c>
      <c r="Q14" s="377">
        <f>SummData!$J$50</f>
        <v>92</v>
      </c>
    </row>
    <row r="15" spans="1:19" ht="11.4" customHeight="1" x14ac:dyDescent="0.3">
      <c r="A15" s="210" t="s">
        <v>546</v>
      </c>
      <c r="D15" s="211"/>
      <c r="E15" s="211"/>
      <c r="F15" s="211"/>
      <c r="G15" s="211"/>
      <c r="H15" s="211"/>
      <c r="I15" s="211"/>
      <c r="J15" s="211"/>
      <c r="K15" s="211"/>
      <c r="L15" s="211"/>
      <c r="M15" s="211"/>
    </row>
    <row r="16" spans="1:19" ht="11.4" customHeight="1" x14ac:dyDescent="0.3">
      <c r="A16" s="191" t="s">
        <v>556</v>
      </c>
      <c r="B16" s="220" t="s">
        <v>635</v>
      </c>
      <c r="C16" s="221" t="s">
        <v>636</v>
      </c>
      <c r="D16" s="211">
        <f>SummData!$K$38</f>
        <v>3739</v>
      </c>
      <c r="E16" s="211">
        <f>SummData!$K$39</f>
        <v>1907</v>
      </c>
      <c r="F16" s="211">
        <f>SummData!$K$40</f>
        <v>1544</v>
      </c>
      <c r="G16" s="211">
        <f>SummData!$K$41</f>
        <v>2345</v>
      </c>
      <c r="H16" s="211">
        <f>SummData!$K$42</f>
        <v>4499</v>
      </c>
      <c r="I16" s="211">
        <f>SummData!$K$43</f>
        <v>3811</v>
      </c>
      <c r="J16" s="211">
        <f>SummData!$K$44</f>
        <v>2677</v>
      </c>
      <c r="K16" s="211">
        <f>SummData!$K$45</f>
        <v>1904</v>
      </c>
      <c r="L16" s="211">
        <f>SummData!$K$46</f>
        <v>2075</v>
      </c>
      <c r="M16" s="211">
        <f>SummData!$K$47</f>
        <v>2824</v>
      </c>
      <c r="N16" s="211">
        <f>SummData!$K$48</f>
        <v>1888</v>
      </c>
      <c r="O16" s="211">
        <f>SummData!$K$49</f>
        <v>3147</v>
      </c>
      <c r="P16" s="211" t="str">
        <f>SummData!$K$50</f>
        <v xml:space="preserve">NA </v>
      </c>
      <c r="Q16" s="377" t="str">
        <f>SummData!$K$50</f>
        <v xml:space="preserve">NA </v>
      </c>
    </row>
    <row r="17" spans="1:17" ht="11.4" customHeight="1" x14ac:dyDescent="0.3">
      <c r="A17" s="191" t="s">
        <v>547</v>
      </c>
      <c r="B17" s="220" t="s">
        <v>637</v>
      </c>
      <c r="C17" s="221" t="s">
        <v>636</v>
      </c>
      <c r="D17" s="211">
        <f>SummData!$L$38</f>
        <v>17428</v>
      </c>
      <c r="E17" s="211">
        <f>SummData!$L$39</f>
        <v>13117</v>
      </c>
      <c r="F17" s="211">
        <f>SummData!$L$40</f>
        <v>15391</v>
      </c>
      <c r="G17" s="211">
        <f>SummData!$L$41</f>
        <v>9290</v>
      </c>
      <c r="H17" s="211">
        <f>SummData!$L$42</f>
        <v>18158</v>
      </c>
      <c r="I17" s="211">
        <f>SummData!$L$43</f>
        <v>22870</v>
      </c>
      <c r="J17" s="211">
        <f>SummData!$L$44</f>
        <v>14032</v>
      </c>
      <c r="K17" s="211">
        <f>SummData!$L$45</f>
        <v>12503</v>
      </c>
      <c r="L17" s="211">
        <f>SummData!$L$46</f>
        <v>11893</v>
      </c>
      <c r="M17" s="211">
        <f>SummData!$L$47</f>
        <v>17305</v>
      </c>
      <c r="N17" s="211">
        <f>SummData!$L$48</f>
        <v>11248</v>
      </c>
      <c r="O17" s="211">
        <f>SummData!$L$49</f>
        <v>17145</v>
      </c>
      <c r="P17" s="211">
        <f>SummData!$L$50</f>
        <v>20741</v>
      </c>
      <c r="Q17" s="377">
        <f>SummData!$L$50</f>
        <v>20741</v>
      </c>
    </row>
    <row r="18" spans="1:17" ht="11.4" customHeight="1" x14ac:dyDescent="0.3">
      <c r="A18" s="191" t="s">
        <v>549</v>
      </c>
      <c r="B18" s="220" t="s">
        <v>638</v>
      </c>
      <c r="C18" s="221" t="s">
        <v>636</v>
      </c>
      <c r="D18" s="211">
        <f>SummData!$M$38</f>
        <v>3050</v>
      </c>
      <c r="E18" s="211">
        <f>SummData!$M$39</f>
        <v>878</v>
      </c>
      <c r="F18" s="211">
        <f>SummData!$M$40</f>
        <v>3081</v>
      </c>
      <c r="G18" s="211">
        <f>SummData!$M$41</f>
        <v>4156</v>
      </c>
      <c r="H18" s="211">
        <f>SummData!$M$42</f>
        <v>4022</v>
      </c>
      <c r="I18" s="211">
        <f>SummData!$M$43</f>
        <v>3857</v>
      </c>
      <c r="J18" s="211">
        <f>SummData!$M$44</f>
        <v>3706</v>
      </c>
      <c r="K18" s="211">
        <f>SummData!$M$45</f>
        <v>2582</v>
      </c>
      <c r="L18" s="211">
        <f>SummData!$M$46</f>
        <v>3806</v>
      </c>
      <c r="M18" s="211">
        <f>SummData!$M$47</f>
        <v>5483</v>
      </c>
      <c r="N18" s="211">
        <f>SummData!$M$48</f>
        <v>3035</v>
      </c>
      <c r="O18" s="211">
        <f>SummData!$M$49</f>
        <v>2822</v>
      </c>
      <c r="P18" s="211" t="str">
        <f>SummData!$M$50</f>
        <v>NA</v>
      </c>
      <c r="Q18" s="377" t="str">
        <f>SummData!$M$50</f>
        <v>NA</v>
      </c>
    </row>
    <row r="19" spans="1:17" ht="11.4" customHeight="1" x14ac:dyDescent="0.3">
      <c r="A19" s="191" t="s">
        <v>550</v>
      </c>
      <c r="B19" s="220" t="s">
        <v>639</v>
      </c>
      <c r="C19" s="221" t="s">
        <v>636</v>
      </c>
      <c r="D19" s="211">
        <f>SummData!$N$38</f>
        <v>1535</v>
      </c>
      <c r="E19" s="211">
        <f>SummData!$N$39</f>
        <v>1556</v>
      </c>
      <c r="F19" s="211">
        <f>SummData!$N$40</f>
        <v>2999</v>
      </c>
      <c r="G19" s="211">
        <f>SummData!$N$41</f>
        <v>2081</v>
      </c>
      <c r="H19" s="211">
        <f>SummData!$N$42</f>
        <v>2599</v>
      </c>
      <c r="I19" s="211">
        <f>SummData!$N$43</f>
        <v>1293</v>
      </c>
      <c r="J19" s="211">
        <f>SummData!$N$44</f>
        <v>1937</v>
      </c>
      <c r="K19" s="211">
        <f>SummData!$N$45</f>
        <v>1269</v>
      </c>
      <c r="L19" s="211">
        <f>SummData!$N$46</f>
        <v>1933</v>
      </c>
      <c r="M19" s="211">
        <f>SummData!$N$47</f>
        <v>1795</v>
      </c>
      <c r="N19" s="211">
        <f>SummData!$N$48</f>
        <v>2831</v>
      </c>
      <c r="O19" s="211">
        <f>SummData!$N$49</f>
        <v>1808</v>
      </c>
      <c r="P19" s="211" t="str">
        <f>SummData!$N$50</f>
        <v>NA</v>
      </c>
      <c r="Q19" s="377" t="str">
        <f>SummData!$N$50</f>
        <v>NA</v>
      </c>
    </row>
    <row r="20" spans="1:17" ht="11.4" customHeight="1" x14ac:dyDescent="0.3">
      <c r="A20" s="191" t="s">
        <v>551</v>
      </c>
      <c r="B20" s="220" t="s">
        <v>640</v>
      </c>
      <c r="C20" s="221" t="s">
        <v>636</v>
      </c>
      <c r="D20" s="211">
        <f>SummData!$O$38</f>
        <v>5642</v>
      </c>
      <c r="E20" s="211">
        <f>SummData!$O$39</f>
        <v>3066</v>
      </c>
      <c r="F20" s="211">
        <f>SummData!$O$40</f>
        <v>3612</v>
      </c>
      <c r="G20" s="211">
        <f>SummData!$O$41</f>
        <v>3130</v>
      </c>
      <c r="H20" s="211">
        <f>SummData!$O$42</f>
        <v>4635</v>
      </c>
      <c r="I20" s="211">
        <f>SummData!$O$43</f>
        <v>3963</v>
      </c>
      <c r="J20" s="211">
        <f>SummData!$O$44</f>
        <v>3518</v>
      </c>
      <c r="K20" s="211">
        <f>SummData!$O$45</f>
        <v>3901</v>
      </c>
      <c r="L20" s="211">
        <f>SummData!$O$46</f>
        <v>2782</v>
      </c>
      <c r="M20" s="211">
        <f>SummData!$O$47</f>
        <v>3440</v>
      </c>
      <c r="N20" s="211">
        <f>SummData!$O$48</f>
        <v>3654</v>
      </c>
      <c r="O20" s="211">
        <f>SummData!$O$49</f>
        <v>3604</v>
      </c>
      <c r="P20" s="211">
        <f>SummData!$O$50</f>
        <v>5378</v>
      </c>
      <c r="Q20" s="377">
        <f>SummData!$O$50</f>
        <v>5378</v>
      </c>
    </row>
    <row r="21" spans="1:17" ht="11.4" customHeight="1" x14ac:dyDescent="0.3">
      <c r="A21" s="191" t="s">
        <v>552</v>
      </c>
      <c r="B21" s="220" t="s">
        <v>641</v>
      </c>
      <c r="C21" s="221" t="s">
        <v>636</v>
      </c>
      <c r="D21" s="211">
        <f>SummData!$P$38</f>
        <v>172</v>
      </c>
      <c r="E21" s="211">
        <f>SummData!$P$39</f>
        <v>251</v>
      </c>
      <c r="F21" s="211">
        <f>SummData!$P$40</f>
        <v>106</v>
      </c>
      <c r="G21" s="211">
        <f>SummData!$P$41</f>
        <v>38</v>
      </c>
      <c r="H21" s="211">
        <f>SummData!$P$42</f>
        <v>322</v>
      </c>
      <c r="I21" s="211">
        <f>SummData!$P$43</f>
        <v>1081</v>
      </c>
      <c r="J21" s="211">
        <f>SummData!$P$44</f>
        <v>212</v>
      </c>
      <c r="K21" s="211">
        <f>SummData!$P$45</f>
        <v>726</v>
      </c>
      <c r="L21" s="211">
        <f>SummData!$P$46</f>
        <v>1531</v>
      </c>
      <c r="M21" s="211">
        <f>SummData!$P$47</f>
        <v>1532</v>
      </c>
      <c r="N21" s="211">
        <f>SummData!$P$48</f>
        <v>1533</v>
      </c>
      <c r="O21" s="211">
        <f>SummData!$P$49</f>
        <v>1534</v>
      </c>
      <c r="P21" s="211">
        <f>SummData!$P$50</f>
        <v>1535</v>
      </c>
      <c r="Q21" s="377">
        <f>SummData!$P$50</f>
        <v>1535</v>
      </c>
    </row>
    <row r="22" spans="1:17" ht="11.4" customHeight="1" x14ac:dyDescent="0.3">
      <c r="A22" s="191" t="s">
        <v>548</v>
      </c>
      <c r="B22" s="220" t="s">
        <v>637</v>
      </c>
      <c r="C22" s="221" t="s">
        <v>636</v>
      </c>
      <c r="D22" s="211">
        <f>SummData!$Q$38</f>
        <v>2481</v>
      </c>
      <c r="E22" s="211">
        <f>SummData!$Q$39</f>
        <v>651</v>
      </c>
      <c r="F22" s="211">
        <f>SummData!$Q$40</f>
        <v>995</v>
      </c>
      <c r="G22" s="211">
        <f>SummData!$Q$41</f>
        <v>1132</v>
      </c>
      <c r="H22" s="211">
        <f>SummData!$Q$42</f>
        <v>3495</v>
      </c>
      <c r="I22" s="211">
        <f>SummData!$Q$43</f>
        <v>2563</v>
      </c>
      <c r="J22" s="211">
        <f>SummData!$Q$44</f>
        <v>878</v>
      </c>
      <c r="K22" s="211">
        <f>SummData!$Q$45</f>
        <v>2459</v>
      </c>
      <c r="L22" s="211">
        <f>SummData!$Q$46</f>
        <v>1583</v>
      </c>
      <c r="M22" s="211">
        <f>SummData!$Q$47</f>
        <v>1841</v>
      </c>
      <c r="N22" s="211">
        <f>SummData!$Q$48</f>
        <v>926</v>
      </c>
      <c r="O22" s="211">
        <f>SummData!$Q$49</f>
        <v>1384</v>
      </c>
      <c r="P22" s="211" t="str">
        <f>SummData!$Q$50</f>
        <v>NA</v>
      </c>
      <c r="Q22" s="377" t="str">
        <f>SummData!$Q$50</f>
        <v>NA</v>
      </c>
    </row>
    <row r="23" spans="1:17" ht="11.4" customHeight="1" x14ac:dyDescent="0.3">
      <c r="A23" s="191" t="s">
        <v>553</v>
      </c>
      <c r="B23" s="220" t="s">
        <v>642</v>
      </c>
      <c r="C23" s="221" t="s">
        <v>636</v>
      </c>
      <c r="D23" s="211">
        <f>SummData!$R$38</f>
        <v>330</v>
      </c>
      <c r="E23" s="211">
        <f>SummData!$R$39</f>
        <v>352</v>
      </c>
      <c r="F23" s="211">
        <f>SummData!$R$40</f>
        <v>305</v>
      </c>
      <c r="G23" s="211">
        <f>SummData!$R$41</f>
        <v>495</v>
      </c>
      <c r="H23" s="211">
        <f>SummData!$R$42</f>
        <v>259</v>
      </c>
      <c r="I23" s="211">
        <f>SummData!$R$43</f>
        <v>373</v>
      </c>
      <c r="J23" s="211">
        <f>SummData!$R$44</f>
        <v>760</v>
      </c>
      <c r="K23" s="211">
        <f>SummData!$R$45</f>
        <v>520</v>
      </c>
      <c r="L23" s="211">
        <f>SummData!$R$46</f>
        <v>377</v>
      </c>
      <c r="M23" s="211">
        <f>SummData!$R$47</f>
        <v>532</v>
      </c>
      <c r="N23" s="211">
        <f>SummData!$R$48</f>
        <v>704</v>
      </c>
      <c r="O23" s="211">
        <f>SummData!$R$49</f>
        <v>825</v>
      </c>
      <c r="P23" s="211" t="str">
        <f>SummData!$R$50</f>
        <v>NA</v>
      </c>
      <c r="Q23" s="377" t="str">
        <f>SummData!$R$50</f>
        <v>NA</v>
      </c>
    </row>
    <row r="24" spans="1:17" ht="11.4" customHeight="1" x14ac:dyDescent="0.3">
      <c r="A24" s="191" t="s">
        <v>554</v>
      </c>
      <c r="B24" s="220" t="s">
        <v>643</v>
      </c>
      <c r="C24" s="221" t="s">
        <v>636</v>
      </c>
      <c r="D24" s="211">
        <f>SummData!$S$38</f>
        <v>904</v>
      </c>
      <c r="E24" s="211">
        <f>SummData!$S$39</f>
        <v>810</v>
      </c>
      <c r="F24" s="211">
        <f>SummData!$S$40</f>
        <v>671</v>
      </c>
      <c r="G24" s="211">
        <f>SummData!$S$41</f>
        <v>880</v>
      </c>
      <c r="H24" s="211">
        <f>SummData!$S$42</f>
        <v>828</v>
      </c>
      <c r="I24" s="211">
        <f>SummData!$S$43</f>
        <v>827</v>
      </c>
      <c r="J24" s="211">
        <f>SummData!$S$44</f>
        <v>915</v>
      </c>
      <c r="K24" s="211">
        <f>SummData!$S$45</f>
        <v>750</v>
      </c>
      <c r="L24" s="211">
        <f>SummData!$S$46</f>
        <v>744</v>
      </c>
      <c r="M24" s="211">
        <f>SummData!$S$47</f>
        <v>1070</v>
      </c>
      <c r="N24" s="211">
        <f>SummData!$S$48</f>
        <v>1144</v>
      </c>
      <c r="O24" s="211">
        <f>SummData!$S$49</f>
        <v>1364</v>
      </c>
      <c r="P24" s="211" t="str">
        <f>SummData!$S$50</f>
        <v>NA</v>
      </c>
      <c r="Q24" s="377" t="str">
        <f>SummData!$S$50</f>
        <v>NA</v>
      </c>
    </row>
    <row r="25" spans="1:17" ht="11.4" customHeight="1" x14ac:dyDescent="0.3">
      <c r="A25" s="191" t="s">
        <v>555</v>
      </c>
      <c r="B25" s="220" t="s">
        <v>644</v>
      </c>
      <c r="C25" s="221" t="s">
        <v>636</v>
      </c>
      <c r="D25" s="211">
        <f>SummData!$T$38</f>
        <v>553</v>
      </c>
      <c r="E25" s="211">
        <f>SummData!$T$39</f>
        <v>502</v>
      </c>
      <c r="F25" s="211">
        <f>SummData!$T$40</f>
        <v>949</v>
      </c>
      <c r="G25" s="211">
        <f>SummData!$T$41</f>
        <v>646</v>
      </c>
      <c r="H25" s="211">
        <f>SummData!$T$42</f>
        <v>815</v>
      </c>
      <c r="I25" s="211">
        <f>SummData!$T$43</f>
        <v>587</v>
      </c>
      <c r="J25" s="211">
        <f>SummData!$T$44</f>
        <v>785</v>
      </c>
      <c r="K25" s="211">
        <f>SummData!$T$45</f>
        <v>968</v>
      </c>
      <c r="L25" s="211">
        <f>SummData!$T$46</f>
        <v>625</v>
      </c>
      <c r="M25" s="211">
        <f>SummData!$T$47</f>
        <v>783</v>
      </c>
      <c r="N25" s="211">
        <f>SummData!$T$48</f>
        <v>871</v>
      </c>
      <c r="O25" s="211">
        <f>SummData!$T$49</f>
        <v>1097</v>
      </c>
      <c r="P25" s="211">
        <f>SummData!$T$50</f>
        <v>1275</v>
      </c>
      <c r="Q25" s="377">
        <f>SummData!$T$50</f>
        <v>1275</v>
      </c>
    </row>
    <row r="26" spans="1:17" ht="11.4" customHeight="1" x14ac:dyDescent="0.3">
      <c r="A26" s="191" t="s">
        <v>557</v>
      </c>
      <c r="B26" s="220" t="s">
        <v>635</v>
      </c>
      <c r="C26" s="220" t="s">
        <v>645</v>
      </c>
      <c r="D26" s="211">
        <f>SummData!$U$38</f>
        <v>24209</v>
      </c>
      <c r="E26" s="211">
        <f>SummData!$U$39</f>
        <v>13400</v>
      </c>
      <c r="F26" s="211">
        <f>SummData!$U$40</f>
        <v>14891</v>
      </c>
      <c r="G26" s="211">
        <f>SummData!$U$41</f>
        <v>19831</v>
      </c>
      <c r="H26" s="211">
        <f>SummData!$U$42</f>
        <v>21565</v>
      </c>
      <c r="I26" s="211">
        <f>SummData!$U$43</f>
        <v>21838</v>
      </c>
      <c r="J26" s="211">
        <f>SummData!$U$44</f>
        <v>14134</v>
      </c>
      <c r="K26" s="211">
        <f>SummData!$U$45</f>
        <v>14483</v>
      </c>
      <c r="L26" s="211">
        <f>SummData!$U$46</f>
        <v>18367</v>
      </c>
      <c r="M26" s="211">
        <f>SummData!$U$47</f>
        <v>26584</v>
      </c>
      <c r="N26" s="211">
        <f>SummData!$U$48</f>
        <v>12897</v>
      </c>
      <c r="O26" s="211">
        <f>SummData!$U$49</f>
        <v>19937</v>
      </c>
      <c r="P26" s="211" t="str">
        <f>SummData!$U$50</f>
        <v>NA</v>
      </c>
      <c r="Q26" s="377" t="str">
        <f>SummData!$U$50</f>
        <v>NA</v>
      </c>
    </row>
    <row r="27" spans="1:17" ht="11.4" customHeight="1" x14ac:dyDescent="0.3">
      <c r="A27" s="191" t="s">
        <v>558</v>
      </c>
      <c r="B27" s="222" t="s">
        <v>630</v>
      </c>
      <c r="C27" s="221" t="s">
        <v>631</v>
      </c>
      <c r="D27" s="211" t="str">
        <f>SummData!$V$38</f>
        <v>NA</v>
      </c>
      <c r="E27" s="211" t="str">
        <f>SummData!$V$39</f>
        <v>NA</v>
      </c>
      <c r="F27" s="211" t="str">
        <f>SummData!$V$40</f>
        <v>NA</v>
      </c>
      <c r="G27" s="211" t="str">
        <f>SummData!$V$41</f>
        <v>NA</v>
      </c>
      <c r="H27" s="211" t="str">
        <f>SummData!$V$42</f>
        <v>NA</v>
      </c>
      <c r="I27" s="211" t="str">
        <f>SummData!$V$43</f>
        <v>NA</v>
      </c>
      <c r="J27" s="211" t="str">
        <f>SummData!$V$44</f>
        <v>NA</v>
      </c>
      <c r="K27" s="211" t="str">
        <f>SummData!$V$45</f>
        <v>NA</v>
      </c>
      <c r="L27" s="211" t="str">
        <f>SummData!$V$46</f>
        <v>NA</v>
      </c>
      <c r="M27" s="211" t="str">
        <f>SummData!$V$47</f>
        <v>NA</v>
      </c>
      <c r="N27" s="211" t="str">
        <f>SummData!$V$48</f>
        <v>NA</v>
      </c>
      <c r="O27" s="211" t="str">
        <f>SummData!$V$49</f>
        <v>NA</v>
      </c>
      <c r="P27" s="211" t="str">
        <f>SummData!$V$50</f>
        <v>NA</v>
      </c>
      <c r="Q27" s="377" t="str">
        <f>SummData!$V$50</f>
        <v>NA</v>
      </c>
    </row>
    <row r="28" spans="1:17" ht="11.4" customHeight="1" x14ac:dyDescent="0.3">
      <c r="A28" s="375" t="s">
        <v>559</v>
      </c>
      <c r="B28" s="376"/>
      <c r="C28" s="376"/>
      <c r="D28" s="377"/>
      <c r="E28" s="377"/>
      <c r="F28" s="377"/>
      <c r="G28" s="377"/>
      <c r="H28" s="377"/>
      <c r="I28" s="377"/>
      <c r="J28" s="377"/>
      <c r="K28" s="377"/>
      <c r="L28" s="377"/>
      <c r="M28" s="377"/>
      <c r="N28" s="378"/>
      <c r="O28" s="378"/>
      <c r="P28" s="378"/>
    </row>
    <row r="29" spans="1:17" ht="11.4" customHeight="1" x14ac:dyDescent="0.3">
      <c r="A29" s="191" t="s">
        <v>566</v>
      </c>
      <c r="B29" s="220" t="s">
        <v>648</v>
      </c>
      <c r="C29" s="222" t="s">
        <v>645</v>
      </c>
      <c r="D29" s="211">
        <f>SummData!$AC$38</f>
        <v>38623</v>
      </c>
      <c r="E29" s="211">
        <f>SummData!$AC$39</f>
        <v>27756</v>
      </c>
      <c r="F29" s="211">
        <f>SummData!$AC$40</f>
        <v>18407</v>
      </c>
      <c r="G29" s="211">
        <f>SummData!$AC$41</f>
        <v>22496</v>
      </c>
      <c r="H29" s="211">
        <f>SummData!$AC$42</f>
        <v>42646</v>
      </c>
      <c r="I29" s="211">
        <f>SummData!$AC$43</f>
        <v>31030</v>
      </c>
      <c r="J29" s="211">
        <f>SummData!$AC$44</f>
        <v>32106</v>
      </c>
      <c r="K29" s="211">
        <f>SummData!$AC$45</f>
        <v>26892</v>
      </c>
      <c r="L29" s="211">
        <f>SummData!$AC$46</f>
        <v>27783</v>
      </c>
      <c r="M29" s="211">
        <f>SummData!$AC$47</f>
        <v>52237</v>
      </c>
      <c r="N29" s="211">
        <f>SummData!$AC$48</f>
        <v>31303</v>
      </c>
      <c r="O29" s="211">
        <f>SummData!$AC$49</f>
        <v>25445</v>
      </c>
      <c r="P29" s="211">
        <f>SummData!$AC$50</f>
        <v>24209</v>
      </c>
      <c r="Q29" s="377">
        <f>SummData!$AC$50</f>
        <v>24209</v>
      </c>
    </row>
    <row r="30" spans="1:17" ht="11.4" customHeight="1" x14ac:dyDescent="0.3">
      <c r="A30" s="191" t="s">
        <v>562</v>
      </c>
      <c r="B30" s="220" t="s">
        <v>648</v>
      </c>
      <c r="C30" s="220" t="s">
        <v>649</v>
      </c>
      <c r="D30" s="211">
        <f>SummData!$Y$38</f>
        <v>36851</v>
      </c>
      <c r="E30" s="211">
        <f>SummData!$Y$39</f>
        <v>22818</v>
      </c>
      <c r="F30" s="211">
        <f>SummData!$Y$40</f>
        <v>14151</v>
      </c>
      <c r="G30" s="211">
        <f>SummData!$Y$41</f>
        <v>25795</v>
      </c>
      <c r="H30" s="211">
        <f>SummData!$Y$42</f>
        <v>65293</v>
      </c>
      <c r="I30" s="211">
        <f>SummData!$Y$43</f>
        <v>43748</v>
      </c>
      <c r="J30" s="211">
        <f>SummData!$Y$44</f>
        <v>35899</v>
      </c>
      <c r="K30" s="211">
        <f>SummData!$Y$45</f>
        <v>27897</v>
      </c>
      <c r="L30" s="211">
        <f>SummData!$Y$46</f>
        <v>30071</v>
      </c>
      <c r="M30" s="211">
        <f>SummData!$Y$47</f>
        <v>53088</v>
      </c>
      <c r="N30" s="211">
        <f>SummData!$Y$48</f>
        <v>30317</v>
      </c>
      <c r="O30" s="211">
        <f>SummData!$Y$49</f>
        <v>34186</v>
      </c>
      <c r="P30" s="211">
        <f>SummData!$Y$50</f>
        <v>21989</v>
      </c>
      <c r="Q30" s="377">
        <f>SummData!$Y$50</f>
        <v>21989</v>
      </c>
    </row>
    <row r="31" spans="1:17" ht="11.4" customHeight="1" x14ac:dyDescent="0.3">
      <c r="A31" s="191" t="s">
        <v>564</v>
      </c>
      <c r="B31" s="220" t="s">
        <v>650</v>
      </c>
      <c r="C31" s="220" t="s">
        <v>651</v>
      </c>
      <c r="D31" s="211">
        <f>SummData!$Z$38</f>
        <v>911.42483469365777</v>
      </c>
      <c r="E31" s="211">
        <f>SummData!$Z$39</f>
        <v>437.72440245853812</v>
      </c>
      <c r="F31" s="211">
        <f>SummData!$Z$40</f>
        <v>652.99244105961793</v>
      </c>
      <c r="G31" s="211">
        <f>SummData!$Z$41</f>
        <v>1124.5893027163261</v>
      </c>
      <c r="H31" s="211">
        <f>SummData!$Z$42</f>
        <v>2440.3437736912506</v>
      </c>
      <c r="I31" s="211">
        <f>SummData!$Z$43</f>
        <v>2005.4644364576325</v>
      </c>
      <c r="J31" s="211">
        <f>SummData!$Z$44</f>
        <v>3838.1205780197115</v>
      </c>
      <c r="K31" s="211">
        <f>SummData!$Z$45</f>
        <v>1820.5987234042555</v>
      </c>
      <c r="L31" s="211">
        <f>SummData!$Z$46</f>
        <v>3043.9776555716358</v>
      </c>
      <c r="M31" s="211">
        <f>SummData!$Z$47</f>
        <v>3917.8976989594021</v>
      </c>
      <c r="N31" s="211">
        <f>SummData!$Z$48</f>
        <v>2717.1248452842647</v>
      </c>
      <c r="O31" s="211">
        <f>SummData!$Z$49</f>
        <v>1294.5465167226523</v>
      </c>
      <c r="P31" s="211">
        <f>SummData!$Z$50</f>
        <v>1296</v>
      </c>
      <c r="Q31" s="377">
        <f>SummData!$Z$50</f>
        <v>1296</v>
      </c>
    </row>
    <row r="32" spans="1:17" ht="11.4" customHeight="1" x14ac:dyDescent="0.3">
      <c r="A32" s="191" t="s">
        <v>563</v>
      </c>
      <c r="B32" s="220" t="s">
        <v>650</v>
      </c>
      <c r="C32" s="220" t="s">
        <v>652</v>
      </c>
      <c r="D32" s="211">
        <f>SummData!$AA$38</f>
        <v>9484.7480800000012</v>
      </c>
      <c r="E32" s="211">
        <f>SummData!$AA$39</f>
        <v>7087.7295000000013</v>
      </c>
      <c r="F32" s="211">
        <f>SummData!$AA$40</f>
        <v>17573.887999999999</v>
      </c>
      <c r="G32" s="211">
        <f>SummData!$AA$41</f>
        <v>14946.50778203462</v>
      </c>
      <c r="H32" s="211">
        <f>SummData!$AA$42</f>
        <v>26622.104999999996</v>
      </c>
      <c r="I32" s="211">
        <f>SummData!$AA$43</f>
        <v>24525.8986</v>
      </c>
      <c r="J32" s="211">
        <f>SummData!$AA$44</f>
        <v>25634.278381331562</v>
      </c>
      <c r="K32" s="211">
        <f>SummData!$AA$45</f>
        <v>14575.682055435565</v>
      </c>
      <c r="L32" s="211">
        <f>SummData!$AA$46</f>
        <v>32064.971205968228</v>
      </c>
      <c r="M32" s="211">
        <f>SummData!$AA$47</f>
        <v>22576.752915061355</v>
      </c>
      <c r="N32" s="211">
        <f>SummData!$AA$48</f>
        <v>16161.095754583352</v>
      </c>
      <c r="O32" s="211">
        <f>SummData!$AA$49</f>
        <v>4424.5841010956174</v>
      </c>
      <c r="P32" s="211">
        <f>SummData!$AA$50</f>
        <v>8584</v>
      </c>
      <c r="Q32" s="377">
        <f>SummData!$AA$50</f>
        <v>8584</v>
      </c>
    </row>
    <row r="33" spans="1:19" ht="11.4" customHeight="1" x14ac:dyDescent="0.3">
      <c r="A33" s="191" t="s">
        <v>566</v>
      </c>
      <c r="B33" s="220" t="s">
        <v>648</v>
      </c>
      <c r="C33" s="222" t="s">
        <v>645</v>
      </c>
      <c r="D33" s="211">
        <f>SummData!$AC$38</f>
        <v>38623</v>
      </c>
      <c r="E33" s="211">
        <f>SummData!$AC$39</f>
        <v>27756</v>
      </c>
      <c r="F33" s="211">
        <f>SummData!$AC$40</f>
        <v>18407</v>
      </c>
      <c r="G33" s="211">
        <f>SummData!$AC$41</f>
        <v>22496</v>
      </c>
      <c r="H33" s="211">
        <f>SummData!$AC$42</f>
        <v>42646</v>
      </c>
      <c r="I33" s="211">
        <f>SummData!$AC$43</f>
        <v>31030</v>
      </c>
      <c r="J33" s="211">
        <f>SummData!$AC$44</f>
        <v>32106</v>
      </c>
      <c r="K33" s="211">
        <f>SummData!$AC$45</f>
        <v>26892</v>
      </c>
      <c r="L33" s="211">
        <f>SummData!$AC$46</f>
        <v>27783</v>
      </c>
      <c r="M33" s="211">
        <f>SummData!$AC$47</f>
        <v>52237</v>
      </c>
      <c r="N33" s="211">
        <f>SummData!$AC$48</f>
        <v>31303</v>
      </c>
      <c r="O33" s="211">
        <f>SummData!$AC$49</f>
        <v>25445</v>
      </c>
      <c r="P33" s="211">
        <f>SummData!$AC$50</f>
        <v>24209</v>
      </c>
      <c r="Q33" s="377">
        <f>SummData!$AC$50</f>
        <v>24209</v>
      </c>
    </row>
    <row r="34" spans="1:19" ht="11.4" customHeight="1" x14ac:dyDescent="0.3">
      <c r="A34" s="191" t="s">
        <v>570</v>
      </c>
      <c r="B34" s="220" t="s">
        <v>657</v>
      </c>
      <c r="C34" s="220" t="s">
        <v>658</v>
      </c>
      <c r="D34" s="211">
        <f>SummData!$AG$38</f>
        <v>61821</v>
      </c>
      <c r="E34" s="211">
        <f>SummData!$AG$39</f>
        <v>28222</v>
      </c>
      <c r="F34" s="211">
        <f>SummData!$AG$40</f>
        <v>38171</v>
      </c>
      <c r="G34" s="211">
        <f>SummData!$AG$41</f>
        <v>44295</v>
      </c>
      <c r="H34" s="211">
        <f>SummData!$AG$42</f>
        <v>47220</v>
      </c>
      <c r="I34" s="211">
        <f>SummData!$AG$43</f>
        <v>44432</v>
      </c>
      <c r="J34" s="211">
        <f>SummData!$AG$44</f>
        <v>52184</v>
      </c>
      <c r="K34" s="211">
        <f>SummData!$AG$45</f>
        <v>68380</v>
      </c>
      <c r="L34" s="211">
        <f>SummData!$AG$46</f>
        <v>77982</v>
      </c>
      <c r="M34" s="211">
        <f>SummData!$AG$47</f>
        <v>88691</v>
      </c>
      <c r="N34" s="211">
        <f>SummData!$AG$48</f>
        <v>79253</v>
      </c>
      <c r="O34" s="211">
        <f>SummData!$AG$49</f>
        <v>56265</v>
      </c>
      <c r="P34" s="211">
        <f>SummData!$AG$50</f>
        <v>41142</v>
      </c>
      <c r="Q34" s="377">
        <f>SummData!$AG$50</f>
        <v>41142</v>
      </c>
    </row>
    <row r="35" spans="1:19" ht="11.4" customHeight="1" x14ac:dyDescent="0.3">
      <c r="A35" s="191" t="s">
        <v>560</v>
      </c>
      <c r="B35" s="220" t="s">
        <v>656</v>
      </c>
      <c r="C35" s="221" t="s">
        <v>915</v>
      </c>
      <c r="D35" s="211">
        <f>SummData!$W$38</f>
        <v>12758</v>
      </c>
      <c r="E35" s="211">
        <f>SummData!$W$39</f>
        <v>3857</v>
      </c>
      <c r="F35" s="211">
        <f>SummData!$W$40</f>
        <v>6183</v>
      </c>
      <c r="G35" s="211">
        <f>SummData!$W$41</f>
        <v>6893</v>
      </c>
      <c r="H35" s="211">
        <f>SummData!$W$42</f>
        <v>10661</v>
      </c>
      <c r="I35" s="211">
        <f>SummData!$W$43</f>
        <v>10601</v>
      </c>
      <c r="J35" s="211">
        <f>SummData!$W$44</f>
        <v>9407</v>
      </c>
      <c r="K35" s="211">
        <f>SummData!$W$45</f>
        <v>18675</v>
      </c>
      <c r="L35" s="211">
        <f>SummData!$W$46</f>
        <v>22900</v>
      </c>
      <c r="M35" s="211">
        <f>SummData!$W$47</f>
        <v>27169</v>
      </c>
      <c r="N35" s="211">
        <f>SummData!$W$48</f>
        <v>9414</v>
      </c>
      <c r="O35" s="211">
        <f>SummData!$W$49</f>
        <v>6583</v>
      </c>
      <c r="P35" s="211">
        <f>SummData!$W$50</f>
        <v>14024</v>
      </c>
      <c r="Q35" s="377">
        <f>SummData!$W$50</f>
        <v>14024</v>
      </c>
    </row>
    <row r="36" spans="1:19" ht="11.4" customHeight="1" x14ac:dyDescent="0.3">
      <c r="A36" s="191" t="s">
        <v>565</v>
      </c>
      <c r="B36" s="220" t="s">
        <v>653</v>
      </c>
      <c r="C36" s="220" t="s">
        <v>916</v>
      </c>
      <c r="D36" s="211">
        <f>SummData!$AB$38</f>
        <v>42590</v>
      </c>
      <c r="E36" s="211">
        <f>SummData!$AB$39</f>
        <v>25258</v>
      </c>
      <c r="F36" s="211">
        <f>SummData!$AB$40</f>
        <v>48793</v>
      </c>
      <c r="G36" s="211">
        <f>SummData!$AB$41</f>
        <v>55182</v>
      </c>
      <c r="H36" s="211">
        <f>SummData!$AB$42</f>
        <v>74926</v>
      </c>
      <c r="I36" s="211">
        <f>SummData!$AB$43</f>
        <v>76069</v>
      </c>
      <c r="J36" s="211">
        <f>SummData!$AB$44</f>
        <v>51815</v>
      </c>
      <c r="K36" s="211">
        <f>SummData!$AB$45</f>
        <v>74073</v>
      </c>
      <c r="L36" s="211">
        <f>SummData!$AB$46</f>
        <v>72597</v>
      </c>
      <c r="M36" s="211">
        <f>SummData!$AB$47</f>
        <v>98372</v>
      </c>
      <c r="N36" s="211">
        <f>SummData!$AB$48</f>
        <v>59314</v>
      </c>
      <c r="O36" s="211">
        <f>SummData!$AB$49</f>
        <v>47666</v>
      </c>
      <c r="P36" s="211">
        <f>SummData!$AB$50</f>
        <v>90878</v>
      </c>
      <c r="Q36" s="377">
        <f>SummData!$AB$50</f>
        <v>90878</v>
      </c>
    </row>
    <row r="37" spans="1:19" ht="11.4" customHeight="1" x14ac:dyDescent="0.3">
      <c r="A37" s="191" t="s">
        <v>568</v>
      </c>
      <c r="B37" s="220" t="s">
        <v>646</v>
      </c>
      <c r="C37" s="220" t="s">
        <v>917</v>
      </c>
      <c r="D37" s="211">
        <f>SummData!$AE$38</f>
        <v>11820</v>
      </c>
      <c r="E37" s="211">
        <f>SummData!$AE$39</f>
        <v>8769</v>
      </c>
      <c r="F37" s="211">
        <f>SummData!$AE$40</f>
        <v>36487</v>
      </c>
      <c r="G37" s="211">
        <f>SummData!$AE$41</f>
        <v>17783</v>
      </c>
      <c r="H37" s="211">
        <f>SummData!$AE$42</f>
        <v>50122</v>
      </c>
      <c r="I37" s="211">
        <f>SummData!$AE$43</f>
        <v>27375</v>
      </c>
      <c r="J37" s="211">
        <f>SummData!$AE$44</f>
        <v>31318</v>
      </c>
      <c r="K37" s="211">
        <f>SummData!$AE$45</f>
        <v>26381</v>
      </c>
      <c r="L37" s="211">
        <f>SummData!$AE$46</f>
        <v>40767</v>
      </c>
      <c r="M37" s="211">
        <f>SummData!$AE$47</f>
        <v>65565</v>
      </c>
      <c r="N37" s="211">
        <f>SummData!$AE$48</f>
        <v>14101</v>
      </c>
      <c r="O37" s="211">
        <f>SummData!$AE$49</f>
        <v>13990</v>
      </c>
      <c r="P37" s="211">
        <f>SummData!$AE$50</f>
        <v>51951</v>
      </c>
      <c r="Q37" s="377">
        <f>SummData!$AE$50</f>
        <v>51951</v>
      </c>
    </row>
    <row r="38" spans="1:19" ht="11.4" customHeight="1" x14ac:dyDescent="0.3">
      <c r="A38" s="191" t="s">
        <v>567</v>
      </c>
      <c r="B38" s="220" t="s">
        <v>647</v>
      </c>
      <c r="C38" s="220" t="s">
        <v>918</v>
      </c>
      <c r="D38" s="211">
        <f>SummData!$AD$38</f>
        <v>19745</v>
      </c>
      <c r="E38" s="211">
        <f>SummData!$AD$39</f>
        <v>13053</v>
      </c>
      <c r="F38" s="211">
        <f>SummData!$AD$40</f>
        <v>21409</v>
      </c>
      <c r="G38" s="211">
        <f>SummData!$AD$41</f>
        <v>22003</v>
      </c>
      <c r="H38" s="211">
        <f>SummData!$AD$42</f>
        <v>33391</v>
      </c>
      <c r="I38" s="211">
        <f>SummData!$AD$43</f>
        <v>24923</v>
      </c>
      <c r="J38" s="211">
        <f>SummData!$AD$44</f>
        <v>17052</v>
      </c>
      <c r="K38" s="211">
        <f>SummData!$AD$45</f>
        <v>58045</v>
      </c>
      <c r="L38" s="211">
        <f>SummData!$AD$46</f>
        <v>34075</v>
      </c>
      <c r="M38" s="211">
        <f>SummData!$AD$47</f>
        <v>30744</v>
      </c>
      <c r="N38" s="211">
        <f>SummData!$AD$48</f>
        <v>15806</v>
      </c>
      <c r="O38" s="211">
        <f>SummData!$AD$49</f>
        <v>7750</v>
      </c>
      <c r="P38" s="211">
        <f>SummData!$AD$50</f>
        <v>6354</v>
      </c>
      <c r="Q38" s="377">
        <f>SummData!$AD$50</f>
        <v>6354</v>
      </c>
    </row>
    <row r="39" spans="1:19" ht="11.4" customHeight="1" x14ac:dyDescent="0.3">
      <c r="A39" s="191" t="s">
        <v>569</v>
      </c>
      <c r="B39" s="220" t="s">
        <v>655</v>
      </c>
      <c r="C39" s="220" t="s">
        <v>919</v>
      </c>
      <c r="D39" s="211">
        <f>SummData!$AF$38</f>
        <v>62567</v>
      </c>
      <c r="E39" s="211">
        <f>SummData!$AF$39</f>
        <v>34201</v>
      </c>
      <c r="F39" s="211">
        <f>SummData!$AF$40</f>
        <v>51757</v>
      </c>
      <c r="G39" s="211">
        <f>SummData!$AF$41</f>
        <v>62428</v>
      </c>
      <c r="H39" s="211">
        <f>SummData!$AF$42</f>
        <v>114230</v>
      </c>
      <c r="I39" s="211">
        <f>SummData!$AF$43</f>
        <v>93510</v>
      </c>
      <c r="J39" s="211">
        <f>SummData!$AF$44</f>
        <v>94925</v>
      </c>
      <c r="K39" s="211">
        <f>SummData!$AF$45</f>
        <v>305445</v>
      </c>
      <c r="L39" s="211">
        <f>SummData!$AF$46</f>
        <v>233934</v>
      </c>
      <c r="M39" s="211">
        <f>SummData!$AF$47</f>
        <v>323276</v>
      </c>
      <c r="N39" s="211">
        <f>SummData!$AF$48</f>
        <v>151373</v>
      </c>
      <c r="O39" s="211">
        <f>SummData!$AF$49</f>
        <v>96096</v>
      </c>
      <c r="P39" s="211">
        <f>SummData!$AF$50</f>
        <v>57580</v>
      </c>
      <c r="Q39" s="377">
        <f>SummData!$AF$50</f>
        <v>57580</v>
      </c>
    </row>
    <row r="40" spans="1:19" ht="11.4" customHeight="1" x14ac:dyDescent="0.3">
      <c r="A40" s="191" t="s">
        <v>561</v>
      </c>
      <c r="B40" s="220" t="s">
        <v>655</v>
      </c>
      <c r="C40" s="220" t="s">
        <v>920</v>
      </c>
      <c r="D40" s="211">
        <f>SummData!$X$38</f>
        <v>0</v>
      </c>
      <c r="E40" s="211">
        <f>SummData!$X$39</f>
        <v>0</v>
      </c>
      <c r="F40" s="211">
        <f>SummData!$X$40</f>
        <v>0</v>
      </c>
      <c r="G40" s="211">
        <f>SummData!$X$41</f>
        <v>0</v>
      </c>
      <c r="H40" s="211">
        <f>SummData!$X$42</f>
        <v>0</v>
      </c>
      <c r="I40" s="211">
        <f>SummData!$X$43</f>
        <v>0</v>
      </c>
      <c r="J40" s="211">
        <f>SummData!$X$44</f>
        <v>0</v>
      </c>
      <c r="K40" s="211">
        <f>SummData!$X$45</f>
        <v>0</v>
      </c>
      <c r="L40" s="211">
        <f>SummData!$X$46</f>
        <v>0</v>
      </c>
      <c r="M40" s="211">
        <f>SummData!$X$47</f>
        <v>0</v>
      </c>
      <c r="N40" s="211">
        <f>SummData!$X$48</f>
        <v>0</v>
      </c>
      <c r="O40" s="211">
        <f>SummData!$X$49</f>
        <v>0</v>
      </c>
      <c r="P40" s="211">
        <f>SummData!$X$50</f>
        <v>0</v>
      </c>
      <c r="Q40" s="377">
        <f>SummData!$X$50</f>
        <v>0</v>
      </c>
    </row>
    <row r="42" spans="1:19" ht="14.4" customHeight="1" x14ac:dyDescent="0.3">
      <c r="A42" s="1146" t="s">
        <v>605</v>
      </c>
      <c r="B42" s="1146"/>
      <c r="C42" s="1146"/>
      <c r="D42" s="1146"/>
      <c r="E42" s="1146"/>
      <c r="F42" s="1146"/>
      <c r="G42" s="1146"/>
      <c r="H42" s="1146"/>
      <c r="I42" s="1146"/>
      <c r="J42" s="1146"/>
      <c r="K42" s="1146"/>
      <c r="L42" s="1146"/>
      <c r="M42" s="258"/>
      <c r="N42" s="259"/>
      <c r="O42" s="259"/>
      <c r="P42" s="215"/>
      <c r="Q42" s="381"/>
      <c r="R42" s="215"/>
      <c r="S42" s="215"/>
    </row>
    <row r="43" spans="1:19" ht="11.4" customHeight="1" x14ac:dyDescent="0.3">
      <c r="A43" s="212"/>
      <c r="B43" s="204" t="s">
        <v>668</v>
      </c>
      <c r="C43" s="204" t="s">
        <v>686</v>
      </c>
      <c r="D43" s="204">
        <v>2006</v>
      </c>
      <c r="E43" s="204">
        <v>2007</v>
      </c>
      <c r="F43" s="204">
        <v>2008</v>
      </c>
      <c r="G43" s="204">
        <v>2009</v>
      </c>
      <c r="H43" s="204">
        <v>2010</v>
      </c>
      <c r="I43" s="204">
        <v>2011</v>
      </c>
      <c r="J43" s="204">
        <v>2012</v>
      </c>
      <c r="K43" s="204">
        <v>2013</v>
      </c>
      <c r="L43" s="204">
        <v>2014</v>
      </c>
      <c r="M43" s="204">
        <v>2015</v>
      </c>
      <c r="N43" s="204">
        <v>2016</v>
      </c>
      <c r="O43" s="204">
        <v>2017</v>
      </c>
      <c r="P43" s="204">
        <v>2018</v>
      </c>
      <c r="Q43" s="380">
        <v>2018</v>
      </c>
    </row>
    <row r="44" spans="1:19" ht="11.4" customHeight="1" x14ac:dyDescent="0.3">
      <c r="A44" s="210" t="s">
        <v>571</v>
      </c>
      <c r="B44" s="211"/>
      <c r="C44" s="211"/>
      <c r="D44" s="211"/>
      <c r="E44" s="211"/>
      <c r="F44" s="211"/>
      <c r="G44" s="211"/>
      <c r="H44" s="211"/>
      <c r="I44" s="211"/>
      <c r="J44" s="211"/>
      <c r="K44" s="211"/>
      <c r="L44" s="211"/>
      <c r="M44" s="211"/>
    </row>
    <row r="45" spans="1:19" ht="11.4" customHeight="1" x14ac:dyDescent="0.3">
      <c r="A45" s="191" t="s">
        <v>583</v>
      </c>
      <c r="B45" s="220" t="s">
        <v>659</v>
      </c>
      <c r="C45" s="220" t="s">
        <v>660</v>
      </c>
      <c r="D45" s="211">
        <f>SummData!$AH$38</f>
        <v>2270.0001199999997</v>
      </c>
      <c r="E45" s="211">
        <f>SummData!$AH$39</f>
        <v>936.00011999999981</v>
      </c>
      <c r="F45" s="211">
        <f>SummData!$AH$40</f>
        <v>716.00011999999981</v>
      </c>
      <c r="G45" s="211">
        <f>SummData!$AH$41</f>
        <v>1971.4288244875913</v>
      </c>
      <c r="H45" s="211">
        <f>SummData!$AH$42</f>
        <v>1317.3142418993359</v>
      </c>
      <c r="I45" s="211">
        <f>SummData!$AH$43</f>
        <v>1836.7493868371157</v>
      </c>
      <c r="J45" s="211">
        <f>SummData!$AH$44</f>
        <v>2377.0715028111026</v>
      </c>
      <c r="K45" s="211">
        <f>SummData!$AH$45</f>
        <v>3266.0415381443022</v>
      </c>
      <c r="L45" s="211">
        <f>SummData!$AH$46</f>
        <v>3649.127608520073</v>
      </c>
      <c r="M45" s="211">
        <f>SummData!$AH$47</f>
        <v>3893.4616577454112</v>
      </c>
      <c r="N45" s="211">
        <f>SummData!$AH$48</f>
        <v>2696.6227480403127</v>
      </c>
      <c r="O45" s="211">
        <f>SummData!$AH$49</f>
        <v>2797.8402141161509</v>
      </c>
      <c r="P45" s="211" t="str">
        <f>SummData!$AH$50</f>
        <v>NA</v>
      </c>
      <c r="Q45" s="377" t="str">
        <f>SummData!$AH$50</f>
        <v>NA</v>
      </c>
    </row>
    <row r="46" spans="1:19" ht="11.4" customHeight="1" x14ac:dyDescent="0.3">
      <c r="A46" s="191" t="s">
        <v>572</v>
      </c>
      <c r="B46" s="220" t="s">
        <v>661</v>
      </c>
      <c r="C46" s="207" t="s">
        <v>662</v>
      </c>
      <c r="D46" s="211">
        <f>SummData!$AI$38</f>
        <v>1209.0000199999999</v>
      </c>
      <c r="E46" s="211">
        <f>SummData!$AI$39</f>
        <v>531.00001999999995</v>
      </c>
      <c r="F46" s="211">
        <f>SummData!$AI$40</f>
        <v>1134.0000199999999</v>
      </c>
      <c r="G46" s="211">
        <f>SummData!$AI$41</f>
        <v>1067.0000199999999</v>
      </c>
      <c r="H46" s="211">
        <f>SummData!$AI$42</f>
        <v>1214.0000199999999</v>
      </c>
      <c r="I46" s="211">
        <f>SummData!$AI$43</f>
        <v>1321.0000199999999</v>
      </c>
      <c r="J46" s="211">
        <f>SummData!$AI$44</f>
        <v>1533.0000199999999</v>
      </c>
      <c r="K46" s="218" t="str">
        <f>SummData!$AI$45</f>
        <v>NA</v>
      </c>
      <c r="L46" s="218" t="str">
        <f>SummData!$AI$46</f>
        <v>NA</v>
      </c>
      <c r="M46" s="218" t="str">
        <f>SummData!$AI$47</f>
        <v>NA</v>
      </c>
      <c r="N46" s="218" t="str">
        <f>SummData!$AI$48</f>
        <v>NA</v>
      </c>
      <c r="O46" s="218" t="str">
        <f>SummData!$AI$49</f>
        <v>NA</v>
      </c>
      <c r="P46" s="218" t="str">
        <f>SummData!$AI$50</f>
        <v>NA</v>
      </c>
      <c r="Q46" s="377" t="str">
        <f>SummData!$AI$50</f>
        <v>NA</v>
      </c>
    </row>
    <row r="47" spans="1:19" ht="11.4" customHeight="1" x14ac:dyDescent="0.3">
      <c r="A47" s="191" t="s">
        <v>584</v>
      </c>
      <c r="B47" s="220" t="s">
        <v>661</v>
      </c>
      <c r="C47" s="207" t="s">
        <v>662</v>
      </c>
      <c r="D47" s="211">
        <f>SummData!$AJ$38</f>
        <v>30.000059999999998</v>
      </c>
      <c r="E47" s="211">
        <f>SummData!$AJ$39</f>
        <v>73.000060000000005</v>
      </c>
      <c r="F47" s="211">
        <f>SummData!$AJ$40</f>
        <v>273.00006000000002</v>
      </c>
      <c r="G47" s="211">
        <f>SummData!$AJ$41</f>
        <v>228.00006000000002</v>
      </c>
      <c r="H47" s="211">
        <f>SummData!$AJ$42</f>
        <v>84.000060000000005</v>
      </c>
      <c r="I47" s="211">
        <f>SummData!$AJ$43</f>
        <v>289.00005999999996</v>
      </c>
      <c r="J47" s="211">
        <f>SummData!$AJ$44</f>
        <v>429.00005999999996</v>
      </c>
      <c r="K47" s="218" t="str">
        <f>SummData!$AJ$45</f>
        <v>NA</v>
      </c>
      <c r="L47" s="218" t="str">
        <f>SummData!$AJ$46</f>
        <v>NA</v>
      </c>
      <c r="M47" s="218" t="str">
        <f>SummData!$AJ$47</f>
        <v>NA</v>
      </c>
      <c r="N47" s="218" t="str">
        <f>SummData!$AJ$48</f>
        <v>NA</v>
      </c>
      <c r="O47" s="218" t="str">
        <f>SummData!$AJ$49</f>
        <v>NA</v>
      </c>
      <c r="P47" s="218" t="str">
        <f>SummData!$AJ$50</f>
        <v>NA</v>
      </c>
      <c r="Q47" s="377" t="str">
        <f>SummData!$AJ$50</f>
        <v>NA</v>
      </c>
    </row>
    <row r="48" spans="1:19" ht="11.4" customHeight="1" x14ac:dyDescent="0.3">
      <c r="A48" s="191" t="s">
        <v>573</v>
      </c>
      <c r="B48" s="220" t="s">
        <v>663</v>
      </c>
      <c r="C48" s="220" t="s">
        <v>636</v>
      </c>
      <c r="D48" s="211">
        <f>SummData!$AK$38</f>
        <v>1184</v>
      </c>
      <c r="E48" s="211">
        <f>SummData!$AK$39</f>
        <v>1438</v>
      </c>
      <c r="F48" s="211">
        <f>SummData!$AK$40</f>
        <v>1266</v>
      </c>
      <c r="G48" s="211">
        <f>SummData!$AK$41</f>
        <v>1903</v>
      </c>
      <c r="H48" s="211">
        <f>SummData!$AK$42</f>
        <v>2048</v>
      </c>
      <c r="I48" s="211">
        <f>SummData!$AK$43</f>
        <v>865</v>
      </c>
      <c r="J48" s="211">
        <f>SummData!$AK$44</f>
        <v>758</v>
      </c>
      <c r="K48" s="218">
        <f>SummData!$AK$45</f>
        <v>1346</v>
      </c>
      <c r="L48" s="218">
        <f>SummData!$AK$46</f>
        <v>1398</v>
      </c>
      <c r="M48" s="218">
        <f>SummData!$AK$47</f>
        <v>1717</v>
      </c>
      <c r="N48" s="218">
        <f>SummData!$AK$48</f>
        <v>1141</v>
      </c>
      <c r="O48" s="218">
        <f>SummData!$AK$49</f>
        <v>2016</v>
      </c>
      <c r="P48" s="218">
        <f>SummData!$AK$50</f>
        <v>1631</v>
      </c>
      <c r="Q48" s="377">
        <f>SummData!$AK$50</f>
        <v>1631</v>
      </c>
    </row>
    <row r="49" spans="1:17" ht="11.4" customHeight="1" x14ac:dyDescent="0.3">
      <c r="A49" s="191" t="s">
        <v>574</v>
      </c>
      <c r="B49" s="220" t="s">
        <v>659</v>
      </c>
      <c r="C49" s="220" t="s">
        <v>664</v>
      </c>
      <c r="D49" s="211">
        <f>SummData!$AL$38</f>
        <v>20768.000039999999</v>
      </c>
      <c r="E49" s="211">
        <f>SummData!$AL$39</f>
        <v>11281.000039999999</v>
      </c>
      <c r="F49" s="211">
        <f>SummData!$AL$40</f>
        <v>11664.000039999999</v>
      </c>
      <c r="G49" s="211">
        <f>SummData!$AL$41</f>
        <v>6979.0000399999999</v>
      </c>
      <c r="H49" s="211">
        <f>SummData!$AL$42</f>
        <v>8017.0000399999999</v>
      </c>
      <c r="I49" s="211">
        <f>SummData!$AL$43</f>
        <v>5537.0000399999999</v>
      </c>
      <c r="J49" s="211">
        <f>SummData!$AL$44</f>
        <v>13818.000039999999</v>
      </c>
      <c r="K49" s="218">
        <f>SummData!$AL$45</f>
        <v>10882.000039999999</v>
      </c>
      <c r="L49" s="218">
        <f>SummData!$AL$46</f>
        <v>10457.000039999999</v>
      </c>
      <c r="M49" s="218">
        <f>SummData!$AL$47</f>
        <v>13314.000039999999</v>
      </c>
      <c r="N49" s="218">
        <f>SummData!$AL$48</f>
        <v>19290.000039999999</v>
      </c>
      <c r="O49" s="218">
        <f>SummData!$AL$49</f>
        <v>12579.000039999999</v>
      </c>
      <c r="P49" s="218" t="str">
        <f>SummData!$AL$50</f>
        <v>NA</v>
      </c>
      <c r="Q49" s="377" t="str">
        <f>SummData!$AL$50</f>
        <v>NA</v>
      </c>
    </row>
    <row r="50" spans="1:17" ht="11.4" customHeight="1" x14ac:dyDescent="0.3">
      <c r="A50" s="191" t="s">
        <v>575</v>
      </c>
      <c r="B50" s="220" t="s">
        <v>663</v>
      </c>
      <c r="C50" s="220" t="s">
        <v>664</v>
      </c>
      <c r="D50" s="211">
        <f>SummData!$AM$38</f>
        <v>1896</v>
      </c>
      <c r="E50" s="211">
        <f>SummData!$AM$39</f>
        <v>613</v>
      </c>
      <c r="F50" s="211">
        <f>SummData!$AM$40</f>
        <v>1470</v>
      </c>
      <c r="G50" s="211">
        <f>SummData!$AM$41</f>
        <v>978</v>
      </c>
      <c r="H50" s="211">
        <f>SummData!$AM$42</f>
        <v>1361</v>
      </c>
      <c r="I50" s="211">
        <f>SummData!$AM$43</f>
        <v>825</v>
      </c>
      <c r="J50" s="211">
        <f>SummData!$AM$44</f>
        <v>2774</v>
      </c>
      <c r="K50" s="218">
        <f>SummData!$AM$45</f>
        <v>2010</v>
      </c>
      <c r="L50" s="218">
        <f>SummData!$AM$46</f>
        <v>1608</v>
      </c>
      <c r="M50" s="218">
        <f>SummData!$AM$47</f>
        <v>1409</v>
      </c>
      <c r="N50" s="218">
        <f>SummData!$AM$48</f>
        <v>2445</v>
      </c>
      <c r="O50" s="218">
        <f>SummData!$AM$49</f>
        <v>2850</v>
      </c>
      <c r="P50" s="218">
        <f>SummData!$AM$50</f>
        <v>2201</v>
      </c>
      <c r="Q50" s="377">
        <f>SummData!$AM$50</f>
        <v>2201</v>
      </c>
    </row>
    <row r="51" spans="1:17" ht="11.4" customHeight="1" x14ac:dyDescent="0.3">
      <c r="A51" s="191" t="s">
        <v>576</v>
      </c>
      <c r="B51" s="220" t="s">
        <v>661</v>
      </c>
      <c r="C51" s="207" t="s">
        <v>665</v>
      </c>
      <c r="D51" s="211">
        <f>SummData!$AN$38</f>
        <v>1254</v>
      </c>
      <c r="E51" s="211">
        <f>SummData!$AN$39</f>
        <v>607</v>
      </c>
      <c r="F51" s="211">
        <f>SummData!$AN$40</f>
        <v>1671</v>
      </c>
      <c r="G51" s="211">
        <f>SummData!$AN$41</f>
        <v>1001</v>
      </c>
      <c r="H51" s="211">
        <f>SummData!$AN$42</f>
        <v>783</v>
      </c>
      <c r="I51" s="211">
        <f>SummData!$AN$43</f>
        <v>1017</v>
      </c>
      <c r="J51" s="211">
        <f>SummData!$AN$44</f>
        <v>1534</v>
      </c>
      <c r="K51" s="218">
        <f>SummData!$AN$45</f>
        <v>854</v>
      </c>
      <c r="L51" s="218">
        <f>SummData!$AN$46</f>
        <v>854</v>
      </c>
      <c r="M51" s="218">
        <f>SummData!$AN$47</f>
        <v>0</v>
      </c>
      <c r="N51" s="218">
        <f>SummData!$AN$48</f>
        <v>0</v>
      </c>
      <c r="O51" s="218">
        <f>SummData!$AN$49</f>
        <v>0</v>
      </c>
      <c r="P51" s="218">
        <f>SummData!$AN$50</f>
        <v>0</v>
      </c>
      <c r="Q51" s="377">
        <f>SummData!$AN$50</f>
        <v>0</v>
      </c>
    </row>
    <row r="52" spans="1:17" ht="11.4" customHeight="1" x14ac:dyDescent="0.3">
      <c r="A52" s="191" t="s">
        <v>577</v>
      </c>
      <c r="B52" s="220" t="s">
        <v>661</v>
      </c>
      <c r="C52" s="207" t="s">
        <v>665</v>
      </c>
      <c r="D52" s="211">
        <f>SummData!$AO$38</f>
        <v>8188</v>
      </c>
      <c r="E52" s="211">
        <f>SummData!$AO$39</f>
        <v>3982</v>
      </c>
      <c r="F52" s="211">
        <f>SummData!$AO$40</f>
        <v>8373.25</v>
      </c>
      <c r="G52" s="211">
        <f>SummData!$AO$41</f>
        <v>2309.4047619047619</v>
      </c>
      <c r="H52" s="211">
        <f>SummData!$AO$42</f>
        <v>4298.8523809523813</v>
      </c>
      <c r="I52" s="211">
        <f>SummData!$AO$43</f>
        <v>1880</v>
      </c>
      <c r="J52" s="211">
        <f>SummData!$AO$44</f>
        <v>5124</v>
      </c>
      <c r="K52" s="218">
        <f>SummData!$AO$45</f>
        <v>3244</v>
      </c>
      <c r="L52" s="218">
        <f>SummData!$AO$46</f>
        <v>3244</v>
      </c>
      <c r="M52" s="218">
        <f>SummData!$AO$47</f>
        <v>0</v>
      </c>
      <c r="N52" s="218">
        <f>SummData!$AO$48</f>
        <v>0</v>
      </c>
      <c r="O52" s="218">
        <f>SummData!$AO$49</f>
        <v>0</v>
      </c>
      <c r="P52" s="218">
        <f>SummData!$AO$50</f>
        <v>0</v>
      </c>
      <c r="Q52" s="377">
        <f>SummData!$AO$50</f>
        <v>0</v>
      </c>
    </row>
    <row r="53" spans="1:17" ht="11.4" customHeight="1" x14ac:dyDescent="0.3">
      <c r="A53" s="191" t="s">
        <v>578</v>
      </c>
      <c r="B53" s="220" t="s">
        <v>661</v>
      </c>
      <c r="C53" s="207" t="s">
        <v>665</v>
      </c>
      <c r="D53" s="211">
        <f>SummData!$AP$38</f>
        <v>1219</v>
      </c>
      <c r="E53" s="211">
        <f>SummData!$AP$39</f>
        <v>1968</v>
      </c>
      <c r="F53" s="211">
        <f>SummData!$AP$40</f>
        <v>941</v>
      </c>
      <c r="G53" s="211">
        <f>SummData!$AP$41</f>
        <v>793</v>
      </c>
      <c r="H53" s="211">
        <f>SummData!$AP$42</f>
        <v>729</v>
      </c>
      <c r="I53" s="211">
        <f>SummData!$AP$43</f>
        <v>906</v>
      </c>
      <c r="J53" s="211">
        <f>SummData!$AP$44</f>
        <v>1674</v>
      </c>
      <c r="K53" s="218">
        <f>SummData!$AP$45</f>
        <v>2098</v>
      </c>
      <c r="L53" s="218">
        <f>SummData!$AP$46</f>
        <v>2098</v>
      </c>
      <c r="M53" s="218">
        <f>SummData!$AP$47</f>
        <v>0</v>
      </c>
      <c r="N53" s="218">
        <f>SummData!$AP$48</f>
        <v>0</v>
      </c>
      <c r="O53" s="218">
        <f>SummData!$AP$49</f>
        <v>0</v>
      </c>
      <c r="P53" s="218">
        <f>SummData!$AP$50</f>
        <v>0</v>
      </c>
      <c r="Q53" s="377">
        <f>SummData!$AP$50</f>
        <v>0</v>
      </c>
    </row>
    <row r="54" spans="1:17" ht="11.4" customHeight="1" x14ac:dyDescent="0.3">
      <c r="A54" s="191" t="s">
        <v>579</v>
      </c>
      <c r="B54" s="220" t="s">
        <v>663</v>
      </c>
      <c r="C54" s="220" t="s">
        <v>666</v>
      </c>
      <c r="D54" s="211">
        <f>SummData!$AQ$38</f>
        <v>3864</v>
      </c>
      <c r="E54" s="211">
        <f>SummData!$AQ$39</f>
        <v>8005</v>
      </c>
      <c r="F54" s="211">
        <f>SummData!$AQ$40</f>
        <v>3575</v>
      </c>
      <c r="G54" s="211">
        <f>SummData!$AQ$41</f>
        <v>2342</v>
      </c>
      <c r="H54" s="211">
        <f>SummData!$AQ$42</f>
        <v>2071</v>
      </c>
      <c r="I54" s="211">
        <f>SummData!$AQ$43</f>
        <v>3151</v>
      </c>
      <c r="J54" s="211">
        <f>SummData!$AQ$44</f>
        <v>3819</v>
      </c>
      <c r="K54" s="218">
        <f>SummData!$AQ$45</f>
        <v>6541</v>
      </c>
      <c r="L54" s="218">
        <f>SummData!$AQ$46</f>
        <v>2131</v>
      </c>
      <c r="M54" s="218">
        <f>SummData!$AQ$47</f>
        <v>2893</v>
      </c>
      <c r="N54" s="218">
        <f>SummData!$AQ$48</f>
        <v>6585</v>
      </c>
      <c r="O54" s="218">
        <f>SummData!$AQ$49</f>
        <v>9986</v>
      </c>
      <c r="P54" s="218">
        <f>SummData!$AQ$50</f>
        <v>4109</v>
      </c>
      <c r="Q54" s="377">
        <f>SummData!$AQ$50</f>
        <v>4109</v>
      </c>
    </row>
    <row r="55" spans="1:17" ht="11.4" customHeight="1" x14ac:dyDescent="0.3">
      <c r="A55" s="191" t="s">
        <v>580</v>
      </c>
      <c r="B55" s="220" t="s">
        <v>661</v>
      </c>
      <c r="C55" s="207" t="s">
        <v>665</v>
      </c>
      <c r="D55" s="211">
        <f>SummData!$AR$38</f>
        <v>5790</v>
      </c>
      <c r="E55" s="211">
        <f>SummData!$AR$39</f>
        <v>4301</v>
      </c>
      <c r="F55" s="211">
        <f>SummData!$AR$40</f>
        <v>5971</v>
      </c>
      <c r="G55" s="211">
        <f>SummData!$AR$41</f>
        <v>688</v>
      </c>
      <c r="H55" s="211">
        <f>SummData!$AR$42</f>
        <v>2092</v>
      </c>
      <c r="I55" s="211">
        <f>SummData!$AR$43</f>
        <v>993</v>
      </c>
      <c r="J55" s="211">
        <f>SummData!$AR$44</f>
        <v>3091</v>
      </c>
      <c r="K55" s="211">
        <f>SummData!$AR$45</f>
        <v>2041</v>
      </c>
      <c r="L55" s="211">
        <f>SummData!$AR$46</f>
        <v>2041</v>
      </c>
      <c r="M55" s="211">
        <f>SummData!$AR$47</f>
        <v>0</v>
      </c>
      <c r="N55" s="211">
        <f>SummData!$AR$48</f>
        <v>0</v>
      </c>
      <c r="O55" s="211">
        <f>SummData!$AR$49</f>
        <v>0</v>
      </c>
      <c r="P55" s="211">
        <f>SummData!$AR$50</f>
        <v>0</v>
      </c>
      <c r="Q55" s="377">
        <f>SummData!$AR$50</f>
        <v>0</v>
      </c>
    </row>
    <row r="56" spans="1:17" ht="11.4" customHeight="1" x14ac:dyDescent="0.3">
      <c r="A56" s="191" t="s">
        <v>581</v>
      </c>
      <c r="B56" s="220" t="s">
        <v>661</v>
      </c>
      <c r="C56" s="207" t="s">
        <v>662</v>
      </c>
      <c r="D56" s="211">
        <f>SummData!$AS$38</f>
        <v>2179.0000200000004</v>
      </c>
      <c r="E56" s="211">
        <f>SummData!$AS$39</f>
        <v>1744.0000199999999</v>
      </c>
      <c r="F56" s="211">
        <f>SummData!$AS$40</f>
        <v>3398.0000200000004</v>
      </c>
      <c r="G56" s="211">
        <f>SummData!$AS$41</f>
        <v>872.00001999999995</v>
      </c>
      <c r="H56" s="211">
        <f>SummData!$AS$42</f>
        <v>2067.0000200000004</v>
      </c>
      <c r="I56" s="211">
        <f>SummData!$AS$43</f>
        <v>2264.0000200000004</v>
      </c>
      <c r="J56" s="211">
        <f>SummData!$AS$44</f>
        <v>2570.0000200000004</v>
      </c>
      <c r="K56" s="211" t="str">
        <f>SummData!$AS$45</f>
        <v>NA</v>
      </c>
      <c r="L56" s="211" t="str">
        <f>SummData!$AS$46</f>
        <v>NA</v>
      </c>
      <c r="M56" s="211" t="str">
        <f>SummData!$AS$47</f>
        <v>NA</v>
      </c>
      <c r="N56" s="211" t="str">
        <f>SummData!$AS$48</f>
        <v>NA</v>
      </c>
      <c r="O56" s="211" t="str">
        <f>SummData!$AS$49</f>
        <v>NA</v>
      </c>
      <c r="P56" s="211">
        <f>SummData!$AS$50</f>
        <v>0</v>
      </c>
      <c r="Q56" s="377">
        <f>SummData!$AS$50</f>
        <v>0</v>
      </c>
    </row>
    <row r="57" spans="1:17" ht="11.4" customHeight="1" x14ac:dyDescent="0.3">
      <c r="A57" s="213" t="s">
        <v>582</v>
      </c>
      <c r="B57" s="223" t="s">
        <v>661</v>
      </c>
      <c r="C57" s="224" t="s">
        <v>662</v>
      </c>
      <c r="D57" s="214">
        <f>SummData!$AT$38</f>
        <v>1599.0000199999999</v>
      </c>
      <c r="E57" s="214">
        <f>SummData!$AT$39</f>
        <v>2931.4495078048785</v>
      </c>
      <c r="F57" s="214">
        <f>SummData!$AT$40</f>
        <v>2679.0911397183104</v>
      </c>
      <c r="G57" s="214">
        <f>SummData!$AT$41</f>
        <v>1525.51252</v>
      </c>
      <c r="H57" s="214">
        <f>SummData!$AT$42</f>
        <v>1568.0000199999999</v>
      </c>
      <c r="I57" s="214">
        <f>SummData!$AT$43</f>
        <v>1486.0000199999999</v>
      </c>
      <c r="J57" s="214">
        <f>SummData!$AT$44</f>
        <v>773.00001999999995</v>
      </c>
      <c r="K57" s="214" t="str">
        <f>SummData!$AT$45</f>
        <v>NA</v>
      </c>
      <c r="L57" s="214" t="str">
        <f>SummData!$AT$46</f>
        <v>NA</v>
      </c>
      <c r="M57" s="214" t="str">
        <f>SummData!$AT$47</f>
        <v>NA</v>
      </c>
      <c r="N57" s="214" t="str">
        <f>SummData!$AT$48</f>
        <v>NA</v>
      </c>
      <c r="O57" s="214" t="str">
        <f>SummData!$AT$49</f>
        <v>NA</v>
      </c>
      <c r="P57" s="214">
        <f>SummData!$AT$50</f>
        <v>0</v>
      </c>
      <c r="Q57" s="382">
        <f>SummData!$AT$50</f>
        <v>0</v>
      </c>
    </row>
    <row r="58" spans="1:17" x14ac:dyDescent="0.3">
      <c r="A58" s="209"/>
      <c r="B58" s="208"/>
      <c r="C58" s="208"/>
      <c r="D58" s="208"/>
      <c r="E58" s="208"/>
      <c r="F58" s="208"/>
      <c r="G58" s="208"/>
      <c r="H58" s="208"/>
      <c r="I58" s="208"/>
      <c r="J58" s="208"/>
      <c r="K58" s="208"/>
    </row>
    <row r="59" spans="1:17" x14ac:dyDescent="0.3">
      <c r="A59" s="209"/>
      <c r="B59" s="208"/>
      <c r="C59" s="208"/>
      <c r="D59" s="208"/>
      <c r="E59" s="208"/>
      <c r="F59" s="208"/>
      <c r="G59" s="208"/>
      <c r="H59" s="208"/>
      <c r="I59" s="208"/>
      <c r="J59" s="208"/>
      <c r="K59" s="208"/>
    </row>
    <row r="60" spans="1:17" x14ac:dyDescent="0.3">
      <c r="A60" s="209"/>
      <c r="B60" s="208"/>
      <c r="C60" s="208"/>
      <c r="D60" s="208"/>
      <c r="E60" s="208"/>
      <c r="F60" s="208"/>
      <c r="G60" s="208"/>
      <c r="H60" s="208"/>
      <c r="I60" s="208"/>
      <c r="J60" s="208"/>
      <c r="K60" s="208"/>
    </row>
    <row r="61" spans="1:17" x14ac:dyDescent="0.3">
      <c r="A61" s="209"/>
      <c r="B61" s="208"/>
      <c r="C61" s="208"/>
      <c r="D61" s="208"/>
      <c r="E61" s="208"/>
      <c r="F61" s="208"/>
      <c r="G61" s="208"/>
      <c r="H61" s="208"/>
      <c r="I61" s="208"/>
      <c r="J61" s="208"/>
      <c r="K61" s="208"/>
    </row>
    <row r="62" spans="1:17" x14ac:dyDescent="0.3">
      <c r="A62" s="209"/>
      <c r="B62" s="208"/>
      <c r="C62" s="208"/>
      <c r="D62" s="208"/>
      <c r="E62" s="208"/>
      <c r="F62" s="208"/>
      <c r="G62" s="208"/>
      <c r="H62" s="208"/>
      <c r="I62" s="208"/>
      <c r="J62" s="208"/>
      <c r="K62" s="208"/>
    </row>
    <row r="63" spans="1:17" x14ac:dyDescent="0.3">
      <c r="A63" s="209"/>
      <c r="B63" s="208"/>
      <c r="C63" s="208"/>
      <c r="D63" s="208"/>
      <c r="E63" s="208"/>
      <c r="F63" s="208"/>
      <c r="G63" s="208"/>
      <c r="H63" s="208"/>
      <c r="I63" s="208"/>
      <c r="J63" s="208"/>
      <c r="K63" s="208"/>
    </row>
    <row r="64" spans="1:17" x14ac:dyDescent="0.3">
      <c r="A64" s="209"/>
      <c r="B64" s="208"/>
      <c r="C64" s="208"/>
      <c r="D64" s="208"/>
      <c r="E64" s="208"/>
      <c r="F64" s="208"/>
      <c r="G64" s="208"/>
      <c r="H64" s="208"/>
      <c r="I64" s="208"/>
      <c r="J64" s="208"/>
      <c r="K64" s="208"/>
    </row>
    <row r="65" spans="1:11" x14ac:dyDescent="0.3">
      <c r="A65" s="209"/>
      <c r="B65" s="208"/>
      <c r="C65" s="208"/>
      <c r="D65" s="208"/>
      <c r="E65" s="208"/>
      <c r="F65" s="208"/>
      <c r="G65" s="208"/>
      <c r="H65" s="208"/>
      <c r="I65" s="208"/>
      <c r="J65" s="208"/>
      <c r="K65" s="208"/>
    </row>
    <row r="66" spans="1:11" x14ac:dyDescent="0.3">
      <c r="A66" s="209"/>
      <c r="B66" s="208"/>
      <c r="C66" s="208"/>
      <c r="D66" s="208"/>
      <c r="E66" s="208"/>
      <c r="F66" s="208"/>
      <c r="G66" s="208"/>
      <c r="H66" s="208"/>
      <c r="I66" s="208"/>
      <c r="J66" s="208"/>
      <c r="K66" s="208"/>
    </row>
    <row r="67" spans="1:11" x14ac:dyDescent="0.3">
      <c r="A67" s="209"/>
      <c r="B67" s="208"/>
      <c r="C67" s="208"/>
      <c r="D67" s="208"/>
      <c r="E67" s="208"/>
      <c r="F67" s="208"/>
      <c r="G67" s="208"/>
      <c r="H67" s="208"/>
      <c r="I67" s="208"/>
      <c r="J67" s="208"/>
      <c r="K67" s="208"/>
    </row>
    <row r="68" spans="1:11" x14ac:dyDescent="0.3">
      <c r="A68" s="209"/>
      <c r="B68" s="208"/>
      <c r="C68" s="208"/>
      <c r="D68" s="208"/>
      <c r="E68" s="208"/>
      <c r="F68" s="208"/>
      <c r="G68" s="208"/>
      <c r="H68" s="208"/>
      <c r="I68" s="208"/>
      <c r="J68" s="208"/>
      <c r="K68" s="208"/>
    </row>
    <row r="69" spans="1:11" x14ac:dyDescent="0.3">
      <c r="A69" s="209"/>
      <c r="B69" s="208"/>
      <c r="C69" s="208"/>
      <c r="D69" s="208"/>
      <c r="E69" s="208"/>
      <c r="F69" s="208"/>
      <c r="G69" s="208"/>
      <c r="H69" s="208"/>
      <c r="I69" s="208"/>
      <c r="J69" s="208"/>
      <c r="K69" s="208"/>
    </row>
    <row r="70" spans="1:11" x14ac:dyDescent="0.3">
      <c r="A70" s="209"/>
      <c r="B70" s="208"/>
      <c r="C70" s="208"/>
      <c r="D70" s="208"/>
      <c r="E70" s="208"/>
      <c r="F70" s="208"/>
      <c r="G70" s="208"/>
      <c r="H70" s="208"/>
      <c r="I70" s="208"/>
      <c r="J70" s="208"/>
      <c r="K70" s="208"/>
    </row>
    <row r="71" spans="1:11" x14ac:dyDescent="0.3">
      <c r="A71" s="209"/>
      <c r="B71" s="208"/>
      <c r="C71" s="208"/>
      <c r="D71" s="208"/>
      <c r="E71" s="208"/>
      <c r="F71" s="208"/>
      <c r="G71" s="208"/>
      <c r="H71" s="208"/>
      <c r="I71" s="208"/>
      <c r="J71" s="208"/>
      <c r="K71" s="208"/>
    </row>
    <row r="72" spans="1:11" x14ac:dyDescent="0.3">
      <c r="A72" s="209"/>
      <c r="B72" s="208"/>
      <c r="C72" s="208"/>
      <c r="D72" s="208"/>
      <c r="E72" s="208"/>
      <c r="F72" s="208"/>
      <c r="G72" s="208"/>
      <c r="H72" s="208"/>
      <c r="I72" s="208"/>
      <c r="J72" s="208"/>
      <c r="K72" s="208"/>
    </row>
    <row r="73" spans="1:11" x14ac:dyDescent="0.3">
      <c r="A73" s="209"/>
      <c r="B73" s="208"/>
      <c r="C73" s="208"/>
      <c r="D73" s="208"/>
      <c r="E73" s="208"/>
      <c r="F73" s="208"/>
      <c r="G73" s="208"/>
      <c r="H73" s="208"/>
      <c r="I73" s="208"/>
      <c r="J73" s="208"/>
      <c r="K73" s="208"/>
    </row>
    <row r="74" spans="1:11" x14ac:dyDescent="0.3">
      <c r="A74" s="209"/>
      <c r="B74" s="208"/>
      <c r="C74" s="208"/>
      <c r="D74" s="208"/>
      <c r="E74" s="208"/>
      <c r="F74" s="208"/>
      <c r="G74" s="208"/>
      <c r="H74" s="208"/>
      <c r="I74" s="208"/>
      <c r="J74" s="208"/>
      <c r="K74" s="208"/>
    </row>
    <row r="75" spans="1:11" x14ac:dyDescent="0.3">
      <c r="A75" s="209"/>
      <c r="B75" s="208"/>
      <c r="C75" s="208"/>
      <c r="D75" s="208"/>
      <c r="E75" s="208"/>
      <c r="F75" s="208"/>
      <c r="G75" s="208"/>
      <c r="H75" s="208"/>
      <c r="I75" s="208"/>
      <c r="J75" s="208"/>
      <c r="K75" s="208"/>
    </row>
    <row r="76" spans="1:11" x14ac:dyDescent="0.3">
      <c r="A76" s="209"/>
      <c r="B76" s="208"/>
      <c r="C76" s="208"/>
      <c r="D76" s="208"/>
      <c r="E76" s="208"/>
      <c r="F76" s="208"/>
      <c r="G76" s="208"/>
      <c r="H76" s="208"/>
      <c r="I76" s="208"/>
      <c r="J76" s="208"/>
      <c r="K76" s="208"/>
    </row>
    <row r="77" spans="1:11" x14ac:dyDescent="0.3">
      <c r="A77" s="209"/>
      <c r="B77" s="208"/>
      <c r="C77" s="208"/>
      <c r="D77" s="208"/>
      <c r="E77" s="208"/>
      <c r="F77" s="208"/>
      <c r="G77" s="208"/>
      <c r="H77" s="208"/>
      <c r="I77" s="208"/>
      <c r="J77" s="208"/>
      <c r="K77" s="208"/>
    </row>
    <row r="78" spans="1:11" x14ac:dyDescent="0.3">
      <c r="A78" s="209"/>
      <c r="B78" s="208"/>
      <c r="C78" s="208"/>
      <c r="D78" s="208"/>
      <c r="E78" s="208"/>
      <c r="F78" s="208"/>
      <c r="G78" s="208"/>
      <c r="H78" s="208"/>
      <c r="I78" s="208"/>
      <c r="J78" s="208"/>
      <c r="K78" s="208"/>
    </row>
    <row r="79" spans="1:11" x14ac:dyDescent="0.3">
      <c r="A79" s="209"/>
      <c r="B79" s="208"/>
      <c r="C79" s="208"/>
      <c r="D79" s="208"/>
      <c r="E79" s="208"/>
      <c r="F79" s="208"/>
      <c r="G79" s="208"/>
      <c r="H79" s="208"/>
      <c r="I79" s="208"/>
      <c r="J79" s="208"/>
      <c r="K79" s="208"/>
    </row>
    <row r="80" spans="1:11" x14ac:dyDescent="0.3">
      <c r="A80" s="209"/>
      <c r="B80" s="208"/>
      <c r="C80" s="208"/>
      <c r="D80" s="208"/>
      <c r="E80" s="208"/>
      <c r="F80" s="208"/>
      <c r="G80" s="208"/>
      <c r="H80" s="208"/>
      <c r="I80" s="208"/>
      <c r="J80" s="208"/>
      <c r="K80" s="208"/>
    </row>
    <row r="81" spans="1:11" x14ac:dyDescent="0.3">
      <c r="A81" s="209"/>
      <c r="B81" s="208"/>
      <c r="C81" s="208"/>
      <c r="D81" s="208"/>
      <c r="E81" s="208"/>
      <c r="F81" s="208"/>
      <c r="G81" s="208"/>
      <c r="H81" s="208"/>
      <c r="I81" s="208"/>
      <c r="J81" s="208"/>
      <c r="K81" s="208"/>
    </row>
  </sheetData>
  <customSheetViews>
    <customSheetView guid="{EF5D9E67-CDBC-4DA7-AF4B-457CDBE1825C}" scale="150" showGridLines="0">
      <selection activeCell="G47" sqref="G47"/>
      <rowBreaks count="1" manualBreakCount="1">
        <brk id="39" max="11" man="1"/>
      </rowBreaks>
      <pageMargins left="0.7" right="0.7" top="0.75" bottom="0.75" header="0.3" footer="0.3"/>
      <pageSetup orientation="landscape" r:id="rId1"/>
    </customSheetView>
  </customSheetViews>
  <mergeCells count="2">
    <mergeCell ref="A1:L1"/>
    <mergeCell ref="A42:L42"/>
  </mergeCells>
  <pageMargins left="0.7" right="0.7" top="0.75" bottom="0.75" header="0.3" footer="0.3"/>
  <pageSetup scale="82" fitToHeight="0" orientation="landscape" r:id="rId2"/>
  <rowBreaks count="1" manualBreakCount="1">
    <brk id="41" max="1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
    <pageSetUpPr fitToPage="1"/>
  </sheetPr>
  <dimension ref="A1:Q30"/>
  <sheetViews>
    <sheetView showGridLines="0" zoomScaleNormal="100" workbookViewId="0">
      <pane xSplit="3" ySplit="4" topLeftCell="K5" activePane="bottomRight" state="frozen"/>
      <selection activeCell="AJ109" sqref="AJ109"/>
      <selection pane="topRight" activeCell="AJ109" sqref="AJ109"/>
      <selection pane="bottomLeft" activeCell="AJ109" sqref="AJ109"/>
      <selection pane="bottomRight" activeCell="AJ109" sqref="AJ109"/>
    </sheetView>
  </sheetViews>
  <sheetFormatPr defaultColWidth="9.109375" defaultRowHeight="10.199999999999999" x14ac:dyDescent="0.2"/>
  <cols>
    <col min="1" max="1" width="23.6640625" style="6" customWidth="1"/>
    <col min="2" max="2" width="6.5546875" style="68" bestFit="1" customWidth="1"/>
    <col min="3" max="3" width="29.6640625" style="68" customWidth="1"/>
    <col min="4" max="4" width="8.109375" style="68" customWidth="1"/>
    <col min="5" max="5" width="9" style="68" bestFit="1" customWidth="1"/>
    <col min="6" max="6" width="8.109375" style="68" customWidth="1"/>
    <col min="7" max="7" width="9" style="68" bestFit="1" customWidth="1"/>
    <col min="8" max="8" width="8.109375" style="68" customWidth="1"/>
    <col min="9" max="9" width="9" style="68" bestFit="1" customWidth="1"/>
    <col min="10" max="10" width="8.109375" style="68" customWidth="1"/>
    <col min="11" max="11" width="9" style="68" bestFit="1" customWidth="1"/>
    <col min="12" max="12" width="8.109375" style="6" customWidth="1"/>
    <col min="13" max="13" width="9" style="6" bestFit="1" customWidth="1"/>
    <col min="14" max="16" width="9.109375" style="6"/>
    <col min="17" max="17" width="9.109375" style="383"/>
    <col min="18" max="16384" width="9.109375" style="6"/>
  </cols>
  <sheetData>
    <row r="1" spans="1:17" x14ac:dyDescent="0.2">
      <c r="A1" s="1146" t="s">
        <v>606</v>
      </c>
      <c r="B1" s="1146"/>
      <c r="C1" s="1146"/>
      <c r="D1" s="1146"/>
      <c r="E1" s="1146"/>
      <c r="F1" s="1146"/>
      <c r="G1" s="1146"/>
      <c r="H1" s="1146"/>
      <c r="I1" s="1146"/>
      <c r="J1" s="1146"/>
      <c r="K1" s="1146"/>
      <c r="L1" s="1146"/>
      <c r="M1" s="14"/>
      <c r="N1" s="14"/>
      <c r="O1" s="14"/>
    </row>
    <row r="2" spans="1:17" x14ac:dyDescent="0.2">
      <c r="A2" s="217"/>
      <c r="B2" s="204" t="s">
        <v>668</v>
      </c>
      <c r="C2" s="204" t="s">
        <v>686</v>
      </c>
      <c r="D2" s="204">
        <v>2006</v>
      </c>
      <c r="E2" s="204">
        <v>2007</v>
      </c>
      <c r="F2" s="204">
        <v>2008</v>
      </c>
      <c r="G2" s="204">
        <v>2009</v>
      </c>
      <c r="H2" s="204">
        <v>2010</v>
      </c>
      <c r="I2" s="204">
        <v>2011</v>
      </c>
      <c r="J2" s="204">
        <v>2012</v>
      </c>
      <c r="K2" s="204">
        <v>2013</v>
      </c>
      <c r="L2" s="204">
        <v>2014</v>
      </c>
      <c r="M2" s="204">
        <v>2015</v>
      </c>
      <c r="N2" s="204">
        <v>2016</v>
      </c>
      <c r="O2" s="204">
        <v>2017</v>
      </c>
      <c r="P2" s="204">
        <v>2018</v>
      </c>
      <c r="Q2" s="380">
        <v>2019</v>
      </c>
    </row>
    <row r="3" spans="1:17" ht="11.4" customHeight="1" x14ac:dyDescent="0.2">
      <c r="A3" s="210" t="s">
        <v>136</v>
      </c>
      <c r="B3" s="211"/>
      <c r="C3" s="211"/>
      <c r="D3" s="211"/>
      <c r="E3" s="211"/>
      <c r="F3" s="211"/>
      <c r="G3" s="211"/>
      <c r="H3" s="211"/>
      <c r="I3" s="211"/>
      <c r="J3" s="211"/>
      <c r="K3" s="211"/>
    </row>
    <row r="4" spans="1:17" ht="11.4" customHeight="1" x14ac:dyDescent="0.2">
      <c r="A4" s="210" t="s">
        <v>585</v>
      </c>
      <c r="B4" s="211"/>
      <c r="C4" s="211"/>
      <c r="D4" s="211"/>
      <c r="E4" s="211"/>
      <c r="F4" s="211"/>
      <c r="G4" s="211"/>
      <c r="H4" s="211"/>
      <c r="I4" s="211"/>
      <c r="J4" s="211"/>
      <c r="K4" s="211"/>
    </row>
    <row r="5" spans="1:17" ht="11.4" customHeight="1" x14ac:dyDescent="0.2">
      <c r="A5" s="191" t="s">
        <v>586</v>
      </c>
      <c r="B5" s="267" t="s">
        <v>630</v>
      </c>
      <c r="C5" s="267" t="s">
        <v>669</v>
      </c>
      <c r="D5" s="211" t="str">
        <f>SummData!$AV$38</f>
        <v>NA</v>
      </c>
      <c r="E5" s="211" t="str">
        <f>SummData!$AV$39</f>
        <v>NA</v>
      </c>
      <c r="F5" s="211" t="str">
        <f>SummData!$AV$40</f>
        <v>NA</v>
      </c>
      <c r="G5" s="211" t="str">
        <f>SummData!$AV$41</f>
        <v>NA</v>
      </c>
      <c r="H5" s="211" t="str">
        <f>SummData!$AV$42</f>
        <v>NA</v>
      </c>
      <c r="I5" s="211" t="str">
        <f>SummData!$AV$43</f>
        <v>NA</v>
      </c>
      <c r="J5" s="211" t="str">
        <f>SummData!$AV$44</f>
        <v>NA</v>
      </c>
      <c r="K5" s="211" t="str">
        <f>SummData!$AV$45</f>
        <v>NA</v>
      </c>
      <c r="L5" s="211" t="str">
        <f>SummData!$AV$46</f>
        <v>NA</v>
      </c>
      <c r="M5" s="211" t="str">
        <f>SummData!$AV$47</f>
        <v>NA</v>
      </c>
      <c r="N5" s="211" t="str">
        <f>SummData!$AV$48</f>
        <v>NA</v>
      </c>
      <c r="O5" s="211" t="str">
        <f>SummData!$AV$49</f>
        <v>NA</v>
      </c>
      <c r="P5" s="211">
        <f>SummData!$AV$50</f>
        <v>0</v>
      </c>
      <c r="Q5" s="377">
        <f>SummData!$AV$50</f>
        <v>0</v>
      </c>
    </row>
    <row r="6" spans="1:17" ht="11.4" customHeight="1" x14ac:dyDescent="0.2">
      <c r="A6" s="191" t="s">
        <v>587</v>
      </c>
      <c r="B6" s="267" t="s">
        <v>630</v>
      </c>
      <c r="C6" s="267" t="s">
        <v>670</v>
      </c>
      <c r="D6" s="218" t="str">
        <f>SummData!$AW$38</f>
        <v>NA</v>
      </c>
      <c r="E6" s="218" t="str">
        <f>SummData!$AW$39</f>
        <v>NA</v>
      </c>
      <c r="F6" s="218" t="str">
        <f>SummData!$AW$40</f>
        <v>NA</v>
      </c>
      <c r="G6" s="218" t="str">
        <f>SummData!$AW$41</f>
        <v>NA</v>
      </c>
      <c r="H6" s="218" t="str">
        <f>SummData!$AW$42</f>
        <v>NA</v>
      </c>
      <c r="I6" s="218" t="str">
        <f>SummData!$AW$43</f>
        <v>NA</v>
      </c>
      <c r="J6" s="218" t="str">
        <f>SummData!$AW$44</f>
        <v>NA</v>
      </c>
      <c r="K6" s="218" t="str">
        <f>SummData!$AW$45</f>
        <v>NA</v>
      </c>
      <c r="L6" s="218" t="str">
        <f>SummData!$AW$46</f>
        <v>NA</v>
      </c>
      <c r="M6" s="218" t="str">
        <f>SummData!$AW$47</f>
        <v>NA</v>
      </c>
      <c r="N6" s="218" t="str">
        <f>SummData!$AW$48</f>
        <v>NA</v>
      </c>
      <c r="O6" s="218" t="str">
        <f>SummData!$AW$49</f>
        <v>NA</v>
      </c>
      <c r="P6" s="218">
        <f>SummData!$AW$50</f>
        <v>0</v>
      </c>
      <c r="Q6" s="377">
        <f>SummData!$AW$50</f>
        <v>0</v>
      </c>
    </row>
    <row r="7" spans="1:17" ht="11.4" customHeight="1" x14ac:dyDescent="0.2">
      <c r="A7" s="191" t="s">
        <v>591</v>
      </c>
      <c r="B7" s="267" t="s">
        <v>661</v>
      </c>
      <c r="C7" s="267" t="s">
        <v>671</v>
      </c>
      <c r="D7" s="218">
        <f>SummData!$AX$38</f>
        <v>134209.87683422965</v>
      </c>
      <c r="E7" s="218">
        <f>SummData!$AX$39</f>
        <v>73279.523761100936</v>
      </c>
      <c r="F7" s="218">
        <f>SummData!$AX$40</f>
        <v>182313.30797317359</v>
      </c>
      <c r="G7" s="218">
        <f>SummData!$AX$41</f>
        <v>298117.76950909785</v>
      </c>
      <c r="H7" s="218">
        <f>SummData!$AX$42</f>
        <v>293080.30047641473</v>
      </c>
      <c r="I7" s="218">
        <f>SummData!$AX$43</f>
        <v>375458.00087197579</v>
      </c>
      <c r="J7" s="218">
        <f>SummData!$AX$44</f>
        <v>98422</v>
      </c>
      <c r="K7" s="218">
        <f>SummData!$AX$45</f>
        <v>122178.00000000001</v>
      </c>
      <c r="L7" s="218">
        <f>SummData!$AX$46</f>
        <v>353021</v>
      </c>
      <c r="M7" s="218">
        <f>SummData!$AX$47</f>
        <v>55829</v>
      </c>
      <c r="N7" s="218">
        <f>SummData!$AX$48</f>
        <v>74896.999999999985</v>
      </c>
      <c r="O7" s="254">
        <f>SummData!$AX$49</f>
        <v>0</v>
      </c>
      <c r="P7" s="254">
        <f>SummData!$AX$50</f>
        <v>0</v>
      </c>
      <c r="Q7" s="377">
        <f>SummData!$AX$50</f>
        <v>0</v>
      </c>
    </row>
    <row r="8" spans="1:17" ht="11.4" customHeight="1" x14ac:dyDescent="0.2">
      <c r="A8" s="191" t="s">
        <v>592</v>
      </c>
      <c r="B8" s="267" t="s">
        <v>661</v>
      </c>
      <c r="C8" s="6" t="s">
        <v>672</v>
      </c>
      <c r="D8" s="218">
        <f>SummData!$AY$38</f>
        <v>33339.021174273308</v>
      </c>
      <c r="E8" s="218">
        <f>SummData!$AY$39</f>
        <v>25897.275305380725</v>
      </c>
      <c r="F8" s="218">
        <f>SummData!$AY$40</f>
        <v>32357.868649673652</v>
      </c>
      <c r="G8" s="218">
        <f>SummData!$AY$41</f>
        <v>61954</v>
      </c>
      <c r="H8" s="218">
        <f>SummData!$AY$42</f>
        <v>53128</v>
      </c>
      <c r="I8" s="218">
        <f>SummData!$AY$43</f>
        <v>33876</v>
      </c>
      <c r="J8" s="218">
        <f>SummData!$AY$44</f>
        <v>17828</v>
      </c>
      <c r="K8" s="218">
        <f>SummData!$AY$45</f>
        <v>50170</v>
      </c>
      <c r="L8" s="218">
        <f>SummData!$AY$46</f>
        <v>108773</v>
      </c>
      <c r="M8" s="218">
        <f>SummData!$AY$47</f>
        <v>18438</v>
      </c>
      <c r="N8" s="218">
        <f>SummData!$AY$48</f>
        <v>16954</v>
      </c>
      <c r="O8" s="218">
        <f>SummData!$AY$49</f>
        <v>0</v>
      </c>
      <c r="P8" s="218">
        <f>SummData!$AY$50</f>
        <v>0</v>
      </c>
      <c r="Q8" s="377">
        <f>SummData!$AY$50</f>
        <v>0</v>
      </c>
    </row>
    <row r="9" spans="1:17" ht="11.4" customHeight="1" x14ac:dyDescent="0.2">
      <c r="A9" s="191" t="s">
        <v>588</v>
      </c>
      <c r="B9" s="267" t="s">
        <v>661</v>
      </c>
      <c r="C9" s="6" t="s">
        <v>673</v>
      </c>
      <c r="D9" s="218">
        <f>SummData!$AZ$38</f>
        <v>12900</v>
      </c>
      <c r="E9" s="218">
        <f>SummData!$AZ$39</f>
        <v>2900</v>
      </c>
      <c r="F9" s="218">
        <f>SummData!$AZ$40</f>
        <v>6478</v>
      </c>
      <c r="G9" s="218">
        <f>SummData!$AZ$41</f>
        <v>5233</v>
      </c>
      <c r="H9" s="218">
        <f>SummData!$AZ$42</f>
        <v>7768</v>
      </c>
      <c r="I9" s="218">
        <f>SummData!$AZ$43</f>
        <v>3190</v>
      </c>
      <c r="J9" s="218">
        <f>SummData!$AZ$44</f>
        <v>2365</v>
      </c>
      <c r="K9" s="218">
        <f>SummData!$AZ$45</f>
        <v>4481</v>
      </c>
      <c r="L9" s="254">
        <f>SummData!$AZ$46</f>
        <v>0</v>
      </c>
      <c r="M9" s="254">
        <f>SummData!$AZ$47</f>
        <v>0</v>
      </c>
      <c r="N9" s="254">
        <f>SummData!$AZ$48</f>
        <v>0</v>
      </c>
      <c r="O9" s="254">
        <f>SummData!$AZ$49</f>
        <v>0</v>
      </c>
      <c r="P9" s="254">
        <f>SummData!$AZ$50</f>
        <v>0</v>
      </c>
      <c r="Q9" s="377">
        <f>SummData!$AZ$50</f>
        <v>0</v>
      </c>
    </row>
    <row r="10" spans="1:17" ht="11.4" customHeight="1" x14ac:dyDescent="0.2">
      <c r="A10" s="191" t="s">
        <v>589</v>
      </c>
      <c r="B10" s="267" t="s">
        <v>661</v>
      </c>
      <c r="C10" s="6" t="s">
        <v>674</v>
      </c>
      <c r="D10" s="218">
        <f>SummData!$BA$38</f>
        <v>127727</v>
      </c>
      <c r="E10" s="218">
        <f>SummData!$BA$39</f>
        <v>88505</v>
      </c>
      <c r="F10" s="218">
        <f>SummData!$BA$40</f>
        <v>160094</v>
      </c>
      <c r="G10" s="218">
        <f>SummData!$BA$41</f>
        <v>205075</v>
      </c>
      <c r="H10" s="218">
        <f>SummData!$BA$42</f>
        <v>178293</v>
      </c>
      <c r="I10" s="218">
        <f>SummData!$BA$43</f>
        <v>88938</v>
      </c>
      <c r="J10" s="218">
        <f>SummData!$BA$44</f>
        <v>33735</v>
      </c>
      <c r="K10" s="218">
        <f>SummData!$BA$45</f>
        <v>65834.176470588223</v>
      </c>
      <c r="L10" s="218">
        <f>SummData!$BA$46</f>
        <v>262681</v>
      </c>
      <c r="M10" s="218">
        <f>SummData!$BA$47</f>
        <v>34666</v>
      </c>
      <c r="N10" s="218">
        <f>SummData!$BA$48</f>
        <v>63197.999999999993</v>
      </c>
      <c r="O10" s="254">
        <f>SummData!$BA$49</f>
        <v>0</v>
      </c>
      <c r="P10" s="254">
        <f>SummData!$BA$50</f>
        <v>0</v>
      </c>
      <c r="Q10" s="377">
        <f>SummData!$BA$50</f>
        <v>0</v>
      </c>
    </row>
    <row r="11" spans="1:17" ht="11.4" customHeight="1" x14ac:dyDescent="0.2">
      <c r="A11" s="191" t="s">
        <v>590</v>
      </c>
      <c r="B11" s="267" t="s">
        <v>661</v>
      </c>
      <c r="C11" s="6" t="s">
        <v>675</v>
      </c>
      <c r="D11" s="218">
        <f>SummData!$BB$38</f>
        <v>165075</v>
      </c>
      <c r="E11" s="218">
        <f>SummData!$BB$39</f>
        <v>161766</v>
      </c>
      <c r="F11" s="218">
        <f>SummData!$BB$40</f>
        <v>216323</v>
      </c>
      <c r="G11" s="218">
        <f>SummData!$BB$41</f>
        <v>280243</v>
      </c>
      <c r="H11" s="218">
        <f>SummData!$BB$42</f>
        <v>131640</v>
      </c>
      <c r="I11" s="218">
        <f>SummData!$BB$43</f>
        <v>165826</v>
      </c>
      <c r="J11" s="218">
        <f>SummData!$BB$44</f>
        <v>63170</v>
      </c>
      <c r="K11" s="218">
        <f>SummData!$BB$45</f>
        <v>75659.682539682544</v>
      </c>
      <c r="L11" s="218">
        <f>SummData!$BB$46</f>
        <v>310296</v>
      </c>
      <c r="M11" s="218">
        <f>SummData!$BB$47</f>
        <v>46227</v>
      </c>
      <c r="N11" s="218">
        <f>SummData!$BB$48</f>
        <v>62924</v>
      </c>
      <c r="O11" s="254">
        <f>SummData!$BB$49</f>
        <v>0</v>
      </c>
      <c r="P11" s="254">
        <f>SummData!$BB$50</f>
        <v>0</v>
      </c>
      <c r="Q11" s="377">
        <f>SummData!$BB$50</f>
        <v>0</v>
      </c>
    </row>
    <row r="12" spans="1:17" ht="11.4" customHeight="1" x14ac:dyDescent="0.2">
      <c r="A12" s="210" t="s">
        <v>546</v>
      </c>
      <c r="D12" s="218"/>
      <c r="E12" s="218"/>
      <c r="F12" s="218"/>
      <c r="G12" s="218"/>
      <c r="H12" s="218"/>
      <c r="I12" s="218"/>
      <c r="J12" s="218"/>
      <c r="K12" s="218"/>
      <c r="L12" s="218"/>
      <c r="M12" s="218"/>
    </row>
    <row r="13" spans="1:17" ht="11.4" customHeight="1" x14ac:dyDescent="0.2">
      <c r="A13" s="191" t="s">
        <v>593</v>
      </c>
      <c r="B13" s="267" t="s">
        <v>676</v>
      </c>
      <c r="C13" s="268" t="s">
        <v>645</v>
      </c>
      <c r="D13" s="211">
        <f>SummData!$BC$38</f>
        <v>7437</v>
      </c>
      <c r="E13" s="211">
        <f>SummData!$BC$39</f>
        <v>10345</v>
      </c>
      <c r="F13" s="211">
        <f>SummData!$BC$40</f>
        <v>10832</v>
      </c>
      <c r="G13" s="211">
        <f>SummData!$BC$41</f>
        <v>21759</v>
      </c>
      <c r="H13" s="211">
        <f>SummData!$BC$42</f>
        <v>34387</v>
      </c>
      <c r="I13" s="211">
        <f>SummData!$BC$43</f>
        <v>22022</v>
      </c>
      <c r="J13" s="211">
        <f>SummData!$BC$44</f>
        <v>14609</v>
      </c>
      <c r="K13" s="211">
        <f>SummData!$BC$45</f>
        <v>13490</v>
      </c>
      <c r="L13" s="211">
        <f>SummData!$BC$46</f>
        <v>83059</v>
      </c>
      <c r="M13" s="211">
        <f>SummData!$BC$47</f>
        <v>21296</v>
      </c>
      <c r="N13" s="211">
        <f>SummData!$BC$48</f>
        <v>21866</v>
      </c>
      <c r="O13" s="211">
        <f>SummData!$BC$49</f>
        <v>6743</v>
      </c>
      <c r="P13" s="211" t="str">
        <f>SummData!$BC$50</f>
        <v>NA</v>
      </c>
      <c r="Q13" s="377" t="str">
        <f>SummData!$BC$50</f>
        <v>NA</v>
      </c>
    </row>
    <row r="14" spans="1:17" ht="11.4" customHeight="1" x14ac:dyDescent="0.2">
      <c r="A14" s="191" t="s">
        <v>596</v>
      </c>
      <c r="B14" s="267" t="s">
        <v>677</v>
      </c>
      <c r="C14" s="267" t="s">
        <v>654</v>
      </c>
      <c r="D14" s="211">
        <f>SummData!$BD$38</f>
        <v>4305</v>
      </c>
      <c r="E14" s="211">
        <f>SummData!$BD$39</f>
        <v>6332</v>
      </c>
      <c r="F14" s="211">
        <f>SummData!$BD$40</f>
        <v>29879</v>
      </c>
      <c r="G14" s="211">
        <f>SummData!$BD$41</f>
        <v>56493</v>
      </c>
      <c r="H14" s="211">
        <f>SummData!$BD$42</f>
        <v>32719</v>
      </c>
      <c r="I14" s="211">
        <f>SummData!$BD$43</f>
        <v>8552</v>
      </c>
      <c r="J14" s="211">
        <f>SummData!$BD$44</f>
        <v>15194</v>
      </c>
      <c r="K14" s="211">
        <f>SummData!$BD$45</f>
        <v>4807</v>
      </c>
      <c r="L14" s="211">
        <f>SummData!$BD$46</f>
        <v>45744</v>
      </c>
      <c r="M14" s="211">
        <f>SummData!$BD$47</f>
        <v>18977</v>
      </c>
      <c r="N14" s="211">
        <f>SummData!$BD$48</f>
        <v>25301</v>
      </c>
      <c r="O14" s="211">
        <f>SummData!$BD$49</f>
        <v>47818</v>
      </c>
      <c r="P14" s="211">
        <f>SummData!$BD$50</f>
        <v>0</v>
      </c>
      <c r="Q14" s="377">
        <f>SummData!$BD$50</f>
        <v>0</v>
      </c>
    </row>
    <row r="15" spans="1:17" ht="11.4" customHeight="1" x14ac:dyDescent="0.2">
      <c r="A15" s="191" t="s">
        <v>597</v>
      </c>
      <c r="B15" s="267" t="s">
        <v>678</v>
      </c>
      <c r="C15" s="267" t="s">
        <v>654</v>
      </c>
      <c r="D15" s="211">
        <f>SummData!$BE$38</f>
        <v>2453</v>
      </c>
      <c r="E15" s="211">
        <f>SummData!$BE$39</f>
        <v>5583</v>
      </c>
      <c r="F15" s="211">
        <f>SummData!$BE$40</f>
        <v>7125</v>
      </c>
      <c r="G15" s="211">
        <f>SummData!$BE$41</f>
        <v>9422</v>
      </c>
      <c r="H15" s="211">
        <f>SummData!$BE$42</f>
        <v>1917</v>
      </c>
      <c r="I15" s="211">
        <f>SummData!$BE$43</f>
        <v>5454</v>
      </c>
      <c r="J15" s="211">
        <f>SummData!$BE$44</f>
        <v>2260</v>
      </c>
      <c r="K15" s="211">
        <f>SummData!$BE$45</f>
        <v>2955</v>
      </c>
      <c r="L15" s="211">
        <f>SummData!$BE$46</f>
        <v>5773</v>
      </c>
      <c r="M15" s="211">
        <f>SummData!$BE$47</f>
        <v>5238</v>
      </c>
      <c r="N15" s="211">
        <f>SummData!$BE$48</f>
        <v>2888</v>
      </c>
      <c r="O15" s="211">
        <f>SummData!$BE$49</f>
        <v>7933</v>
      </c>
      <c r="P15" s="211">
        <f>SummData!$BE$50</f>
        <v>2125</v>
      </c>
      <c r="Q15" s="377">
        <f>SummData!$BE$50</f>
        <v>2125</v>
      </c>
    </row>
    <row r="16" spans="1:17" ht="11.4" customHeight="1" x14ac:dyDescent="0.2">
      <c r="A16" s="191" t="s">
        <v>594</v>
      </c>
      <c r="B16" s="267" t="s">
        <v>676</v>
      </c>
      <c r="C16" s="268" t="s">
        <v>680</v>
      </c>
      <c r="D16" s="211">
        <f>SummData!$BG$38</f>
        <v>14301</v>
      </c>
      <c r="E16" s="211">
        <f>SummData!$BG$39</f>
        <v>18310</v>
      </c>
      <c r="F16" s="211">
        <f>SummData!$BG$40</f>
        <v>18561</v>
      </c>
      <c r="G16" s="211">
        <f>SummData!$BG$41</f>
        <v>50650</v>
      </c>
      <c r="H16" s="211">
        <f>SummData!$BG$42</f>
        <v>84564.42857142858</v>
      </c>
      <c r="I16" s="211">
        <f>SummData!$BG$43</f>
        <v>31737</v>
      </c>
      <c r="J16" s="211">
        <f>SummData!$BG$44</f>
        <v>20412</v>
      </c>
      <c r="K16" s="211">
        <f>SummData!$BG$45</f>
        <v>26302.999999999996</v>
      </c>
      <c r="L16" s="211">
        <f>SummData!$BG$46</f>
        <v>59569</v>
      </c>
      <c r="M16" s="211">
        <f>SummData!$BG$47</f>
        <v>17086</v>
      </c>
      <c r="N16" s="211">
        <f>SummData!$BG$48</f>
        <v>30667</v>
      </c>
      <c r="O16" s="211">
        <f>SummData!$BG$49</f>
        <v>11379</v>
      </c>
      <c r="P16" s="211" t="str">
        <f>SummData!$BG$50</f>
        <v>NA</v>
      </c>
      <c r="Q16" s="377" t="str">
        <f>SummData!$BG$50</f>
        <v>NA</v>
      </c>
    </row>
    <row r="17" spans="1:17" ht="11.4" customHeight="1" x14ac:dyDescent="0.2">
      <c r="A17" s="191" t="s">
        <v>595</v>
      </c>
      <c r="B17" s="269" t="s">
        <v>681</v>
      </c>
      <c r="C17" s="269" t="s">
        <v>636</v>
      </c>
      <c r="D17" s="211">
        <f>SummData!$BH$38</f>
        <v>17767</v>
      </c>
      <c r="E17" s="211">
        <f>SummData!$BH$39</f>
        <v>25121</v>
      </c>
      <c r="F17" s="211">
        <f>SummData!$BH$40</f>
        <v>34054</v>
      </c>
      <c r="G17" s="211">
        <f>SummData!$BH$41</f>
        <v>69222</v>
      </c>
      <c r="H17" s="211">
        <f>SummData!$BH$42</f>
        <v>102237</v>
      </c>
      <c r="I17" s="211">
        <f>SummData!$BH$43</f>
        <v>64403</v>
      </c>
      <c r="J17" s="211">
        <f>SummData!$BH$44</f>
        <v>66836</v>
      </c>
      <c r="K17" s="211">
        <f>SummData!$BH$45</f>
        <v>56785</v>
      </c>
      <c r="L17" s="211">
        <f>SummData!$BH$46</f>
        <v>105039</v>
      </c>
      <c r="M17" s="211">
        <f>SummData!$BH$47</f>
        <v>21278</v>
      </c>
      <c r="N17" s="211">
        <f>SummData!$BH$48</f>
        <v>38595</v>
      </c>
      <c r="O17" s="211">
        <f>SummData!$BH$49</f>
        <v>26907</v>
      </c>
      <c r="P17" s="211" t="str">
        <f>SummData!$BH$50</f>
        <v>NA</v>
      </c>
      <c r="Q17" s="377" t="str">
        <f>SummData!$BH$50</f>
        <v>NA</v>
      </c>
    </row>
    <row r="18" spans="1:17" ht="11.4" customHeight="1" x14ac:dyDescent="0.2">
      <c r="A18" s="191" t="s">
        <v>598</v>
      </c>
      <c r="B18" s="267" t="s">
        <v>682</v>
      </c>
      <c r="C18" s="269" t="s">
        <v>636</v>
      </c>
      <c r="D18" s="211">
        <f>SummData!$BI$38</f>
        <v>5612</v>
      </c>
      <c r="E18" s="211">
        <f>SummData!$BI$39</f>
        <v>4600</v>
      </c>
      <c r="F18" s="211">
        <f>SummData!$BI$40</f>
        <v>4629</v>
      </c>
      <c r="G18" s="211">
        <f>SummData!$BI$41</f>
        <v>9204</v>
      </c>
      <c r="H18" s="211">
        <f>SummData!$BI$42</f>
        <v>11261</v>
      </c>
      <c r="I18" s="211">
        <f>SummData!$BI$43</f>
        <v>8588</v>
      </c>
      <c r="J18" s="211">
        <f>SummData!$BI$44</f>
        <v>4285</v>
      </c>
      <c r="K18" s="211">
        <f>SummData!$BI$45</f>
        <v>5684</v>
      </c>
      <c r="L18" s="211">
        <f>SummData!$BI$46</f>
        <v>7558</v>
      </c>
      <c r="M18" s="211">
        <f>SummData!$BI$47</f>
        <v>2028</v>
      </c>
      <c r="N18" s="211">
        <f>SummData!$BI$48</f>
        <v>5156</v>
      </c>
      <c r="O18" s="211">
        <f>SummData!$BI$49</f>
        <v>5232</v>
      </c>
      <c r="P18" s="211" t="str">
        <f>SummData!$BI$50</f>
        <v>NA</v>
      </c>
      <c r="Q18" s="377" t="str">
        <f>SummData!$BI$50</f>
        <v>NA</v>
      </c>
    </row>
    <row r="19" spans="1:17" ht="11.4" customHeight="1" x14ac:dyDescent="0.2">
      <c r="A19" s="191" t="s">
        <v>599</v>
      </c>
      <c r="B19" s="267" t="s">
        <v>683</v>
      </c>
      <c r="C19" s="269" t="s">
        <v>636</v>
      </c>
      <c r="D19" s="211">
        <f>SummData!$BJ$38</f>
        <v>1282</v>
      </c>
      <c r="E19" s="211">
        <f>SummData!$BJ$39</f>
        <v>3072</v>
      </c>
      <c r="F19" s="211">
        <f>SummData!$BJ$40</f>
        <v>2461</v>
      </c>
      <c r="G19" s="211">
        <f>SummData!$BJ$41</f>
        <v>6595</v>
      </c>
      <c r="H19" s="211">
        <f>SummData!$BJ$42</f>
        <v>8231</v>
      </c>
      <c r="I19" s="211">
        <f>SummData!$BJ$43</f>
        <v>8043</v>
      </c>
      <c r="J19" s="211">
        <f>SummData!$BJ$44</f>
        <v>4072</v>
      </c>
      <c r="K19" s="211">
        <f>SummData!$BJ$45</f>
        <v>2899</v>
      </c>
      <c r="L19" s="211">
        <f>SummData!$BJ$46</f>
        <v>4565</v>
      </c>
      <c r="M19" s="211">
        <f>SummData!$BJ$47</f>
        <v>1794</v>
      </c>
      <c r="N19" s="211">
        <f>SummData!$BJ$48</f>
        <v>5009</v>
      </c>
      <c r="O19" s="211">
        <f>SummData!$BJ$49</f>
        <v>4478</v>
      </c>
      <c r="P19" s="211" t="str">
        <f>SummData!$BJ$50</f>
        <v>NA</v>
      </c>
      <c r="Q19" s="377" t="str">
        <f>SummData!$BJ$50</f>
        <v>NA</v>
      </c>
    </row>
    <row r="20" spans="1:17" ht="11.4" customHeight="1" x14ac:dyDescent="0.2">
      <c r="A20" s="191" t="s">
        <v>551</v>
      </c>
      <c r="B20" s="267" t="s">
        <v>678</v>
      </c>
      <c r="C20" s="269" t="s">
        <v>636</v>
      </c>
      <c r="D20" s="211">
        <f>SummData!$BK$38</f>
        <v>5210</v>
      </c>
      <c r="E20" s="211">
        <f>SummData!$BK$39</f>
        <v>6252</v>
      </c>
      <c r="F20" s="211">
        <f>SummData!$BK$40</f>
        <v>6947</v>
      </c>
      <c r="G20" s="211">
        <f>SummData!$BK$41</f>
        <v>7863</v>
      </c>
      <c r="H20" s="211">
        <f>SummData!$BK$42</f>
        <v>9837</v>
      </c>
      <c r="I20" s="211">
        <f>SummData!$BK$43</f>
        <v>8070</v>
      </c>
      <c r="J20" s="211">
        <f>SummData!$BK$44</f>
        <v>5846</v>
      </c>
      <c r="K20" s="211">
        <f>SummData!$BK$45</f>
        <v>7072</v>
      </c>
      <c r="L20" s="211">
        <f>SummData!$BK$46</f>
        <v>7425</v>
      </c>
      <c r="M20" s="211">
        <f>SummData!$BK$47</f>
        <v>2571</v>
      </c>
      <c r="N20" s="211">
        <f>SummData!$BK$48</f>
        <v>9630</v>
      </c>
      <c r="O20" s="211">
        <f>SummData!$BK$49</f>
        <v>7474</v>
      </c>
      <c r="P20" s="211" t="str">
        <f>SummData!$BK$50</f>
        <v>NA</v>
      </c>
      <c r="Q20" s="377" t="str">
        <f>SummData!$BK$50</f>
        <v>NA</v>
      </c>
    </row>
    <row r="21" spans="1:17" ht="11.4" customHeight="1" x14ac:dyDescent="0.2">
      <c r="A21" s="216" t="s">
        <v>571</v>
      </c>
      <c r="D21" s="211"/>
      <c r="E21" s="211"/>
      <c r="F21" s="211"/>
      <c r="G21" s="211"/>
      <c r="H21" s="211"/>
      <c r="I21" s="211"/>
      <c r="J21" s="211"/>
      <c r="K21" s="211"/>
      <c r="L21" s="211"/>
      <c r="M21" s="211"/>
    </row>
    <row r="22" spans="1:17" ht="11.4" customHeight="1" x14ac:dyDescent="0.2">
      <c r="A22" s="191" t="s">
        <v>142</v>
      </c>
      <c r="B22" s="267" t="s">
        <v>679</v>
      </c>
      <c r="C22" s="269" t="s">
        <v>636</v>
      </c>
      <c r="D22" s="211">
        <f>SummData!$BL$38</f>
        <v>3801</v>
      </c>
      <c r="E22" s="211">
        <f>SummData!$BL$39</f>
        <v>7525</v>
      </c>
      <c r="F22" s="211">
        <f>SummData!$BL$40</f>
        <v>3999</v>
      </c>
      <c r="G22" s="211">
        <f>SummData!$BL$41</f>
        <v>14957</v>
      </c>
      <c r="H22" s="211">
        <f>SummData!$BL$42</f>
        <v>18419</v>
      </c>
      <c r="I22" s="211">
        <f>SummData!$BL$43</f>
        <v>10731</v>
      </c>
      <c r="J22" s="211">
        <f>SummData!$BL$44</f>
        <v>11020</v>
      </c>
      <c r="K22" s="211">
        <f>SummData!$BL$45</f>
        <v>8458</v>
      </c>
      <c r="L22" s="211">
        <f>SummData!$BL$46</f>
        <v>11488</v>
      </c>
      <c r="M22" s="211">
        <f>SummData!$BL$47</f>
        <v>3859</v>
      </c>
      <c r="N22" s="211">
        <f>SummData!$BL$48</f>
        <v>8435</v>
      </c>
      <c r="O22" s="211">
        <f>SummData!$BL$49</f>
        <v>5530</v>
      </c>
      <c r="P22" s="211" t="str">
        <f>SummData!$BL$50</f>
        <v>NA</v>
      </c>
      <c r="Q22" s="377" t="str">
        <f>SummData!$BL$50</f>
        <v>NA</v>
      </c>
    </row>
    <row r="23" spans="1:17" ht="11.4" customHeight="1" x14ac:dyDescent="0.2">
      <c r="A23" s="191" t="s">
        <v>145</v>
      </c>
      <c r="B23" s="267" t="s">
        <v>679</v>
      </c>
      <c r="C23" s="269" t="s">
        <v>636</v>
      </c>
      <c r="D23" s="211">
        <f>SummData!$BM$38</f>
        <v>13269</v>
      </c>
      <c r="E23" s="211">
        <f>SummData!$BM$39</f>
        <v>46347</v>
      </c>
      <c r="F23" s="211">
        <f>SummData!$BM$40</f>
        <v>11516</v>
      </c>
      <c r="G23" s="211">
        <f>SummData!$BM$41</f>
        <v>26961</v>
      </c>
      <c r="H23" s="211">
        <f>SummData!$BM$42</f>
        <v>4197</v>
      </c>
      <c r="I23" s="211">
        <f>SummData!$BM$43</f>
        <v>24389</v>
      </c>
      <c r="J23" s="211">
        <f>SummData!$BM$44</f>
        <v>45921</v>
      </c>
      <c r="K23" s="211">
        <f>SummData!$BM$45</f>
        <v>16064</v>
      </c>
      <c r="L23" s="211">
        <f>SummData!$BM$46</f>
        <v>26787</v>
      </c>
      <c r="M23" s="211">
        <f>SummData!$BM$47</f>
        <v>26926</v>
      </c>
      <c r="N23" s="211">
        <f>SummData!$BM$48</f>
        <v>24313</v>
      </c>
      <c r="O23" s="211">
        <f>SummData!$BM$49</f>
        <v>23871</v>
      </c>
      <c r="P23" s="211" t="str">
        <f>SummData!$BM$50</f>
        <v>NA</v>
      </c>
      <c r="Q23" s="377" t="str">
        <f>SummData!$BM$50</f>
        <v>NA</v>
      </c>
    </row>
    <row r="24" spans="1:17" ht="11.4" customHeight="1" x14ac:dyDescent="0.2">
      <c r="A24" s="191" t="s">
        <v>601</v>
      </c>
      <c r="B24" s="267" t="s">
        <v>679</v>
      </c>
      <c r="C24" s="269" t="s">
        <v>636</v>
      </c>
      <c r="D24" s="211">
        <f>SummData!$BN$38</f>
        <v>8037</v>
      </c>
      <c r="E24" s="211">
        <f>SummData!$BN$39</f>
        <v>52506</v>
      </c>
      <c r="F24" s="211">
        <f>SummData!$BN$40</f>
        <v>22740</v>
      </c>
      <c r="G24" s="211">
        <f>SummData!$BN$41</f>
        <v>76990</v>
      </c>
      <c r="H24" s="211">
        <f>SummData!$BN$42</f>
        <v>34018</v>
      </c>
      <c r="I24" s="211">
        <f>SummData!$BN$43</f>
        <v>43916</v>
      </c>
      <c r="J24" s="211">
        <f>SummData!$BN$44</f>
        <v>92687</v>
      </c>
      <c r="K24" s="211">
        <f>SummData!$BN$45</f>
        <v>85751</v>
      </c>
      <c r="L24" s="211">
        <f>SummData!$BN$46</f>
        <v>24820</v>
      </c>
      <c r="M24" s="211">
        <f>SummData!$BN$47</f>
        <v>5794</v>
      </c>
      <c r="N24" s="211">
        <f>SummData!$BN$48</f>
        <v>35822</v>
      </c>
      <c r="O24" s="211">
        <f>SummData!$BN$49</f>
        <v>20184</v>
      </c>
      <c r="P24" s="211" t="str">
        <f>SummData!$BN$50</f>
        <v>NA</v>
      </c>
      <c r="Q24" s="377" t="str">
        <f>SummData!$BN$50</f>
        <v>NA</v>
      </c>
    </row>
    <row r="25" spans="1:17" ht="11.4" customHeight="1" x14ac:dyDescent="0.2">
      <c r="A25" s="191" t="s">
        <v>602</v>
      </c>
      <c r="B25" s="267" t="s">
        <v>679</v>
      </c>
      <c r="C25" s="269" t="s">
        <v>636</v>
      </c>
      <c r="D25" s="211">
        <f>SummData!$BO$38</f>
        <v>8549</v>
      </c>
      <c r="E25" s="211">
        <f>SummData!$BO$39</f>
        <v>38732</v>
      </c>
      <c r="F25" s="211">
        <f>SummData!$BO$40</f>
        <v>12938</v>
      </c>
      <c r="G25" s="211">
        <f>SummData!$BO$41</f>
        <v>22179</v>
      </c>
      <c r="H25" s="211">
        <f>SummData!$BO$42</f>
        <v>15172</v>
      </c>
      <c r="I25" s="211">
        <f>SummData!$BO$43</f>
        <v>49991</v>
      </c>
      <c r="J25" s="211">
        <f>SummData!$BO$44</f>
        <v>45156</v>
      </c>
      <c r="K25" s="211">
        <f>SummData!$BO$45</f>
        <v>60387</v>
      </c>
      <c r="L25" s="211">
        <f>SummData!$BO$46</f>
        <v>35829</v>
      </c>
      <c r="M25" s="211">
        <f>SummData!$BO$47</f>
        <v>2914</v>
      </c>
      <c r="N25" s="211">
        <f>SummData!$BO$48</f>
        <v>13048</v>
      </c>
      <c r="O25" s="211">
        <f>SummData!$BO$49</f>
        <v>6099</v>
      </c>
      <c r="P25" s="211" t="str">
        <f>SummData!$BO$50</f>
        <v>NA</v>
      </c>
      <c r="Q25" s="377" t="str">
        <f>SummData!$BO$50</f>
        <v>NA</v>
      </c>
    </row>
    <row r="26" spans="1:17" ht="11.4" customHeight="1" x14ac:dyDescent="0.2">
      <c r="A26" s="191" t="s">
        <v>603</v>
      </c>
      <c r="B26" s="267" t="s">
        <v>679</v>
      </c>
      <c r="C26" s="269" t="s">
        <v>636</v>
      </c>
      <c r="D26" s="211">
        <f>SummData!$BP$38</f>
        <v>75630</v>
      </c>
      <c r="E26" s="211">
        <f>SummData!$BP$39</f>
        <v>118455</v>
      </c>
      <c r="F26" s="211">
        <f>SummData!$BP$40</f>
        <v>35441</v>
      </c>
      <c r="G26" s="211">
        <f>SummData!$BP$41</f>
        <v>98979</v>
      </c>
      <c r="H26" s="211">
        <f>SummData!$BP$42</f>
        <v>49100</v>
      </c>
      <c r="I26" s="211">
        <f>SummData!$BP$43</f>
        <v>111374</v>
      </c>
      <c r="J26" s="211">
        <f>SummData!$BP$44</f>
        <v>130637</v>
      </c>
      <c r="K26" s="211">
        <f>SummData!$BP$45</f>
        <v>125870</v>
      </c>
      <c r="L26" s="211">
        <f>SummData!$BP$46</f>
        <v>46244</v>
      </c>
      <c r="M26" s="211">
        <f>SummData!$BP$47</f>
        <v>12804</v>
      </c>
      <c r="N26" s="211">
        <f>SummData!$BP$48</f>
        <v>44141</v>
      </c>
      <c r="O26" s="211">
        <f>SummData!$BP$49</f>
        <v>18195</v>
      </c>
      <c r="P26" s="211" t="str">
        <f>SummData!$BP$50</f>
        <v>NA</v>
      </c>
      <c r="Q26" s="377" t="str">
        <f>SummData!$BP$50</f>
        <v>NA</v>
      </c>
    </row>
    <row r="27" spans="1:17" ht="11.4" customHeight="1" x14ac:dyDescent="0.2">
      <c r="A27" s="191" t="s">
        <v>600</v>
      </c>
      <c r="B27" s="267" t="s">
        <v>679</v>
      </c>
      <c r="C27" s="269" t="s">
        <v>636</v>
      </c>
      <c r="D27" s="211">
        <f>SummData!$BF$38</f>
        <v>68784</v>
      </c>
      <c r="E27" s="211">
        <f>SummData!$BF$39</f>
        <v>86699</v>
      </c>
      <c r="F27" s="211">
        <f>SummData!$BF$40</f>
        <v>72304</v>
      </c>
      <c r="G27" s="211">
        <f>SummData!$BF$41</f>
        <v>80163</v>
      </c>
      <c r="H27" s="211">
        <f>SummData!$BF$42</f>
        <v>33624</v>
      </c>
      <c r="I27" s="211">
        <f>SummData!$BF$43</f>
        <v>82288</v>
      </c>
      <c r="J27" s="211">
        <f>SummData!$BF$44</f>
        <v>137487</v>
      </c>
      <c r="K27" s="211">
        <f>SummData!$BF$45</f>
        <v>90537</v>
      </c>
      <c r="L27" s="211">
        <f>SummData!$BF$46</f>
        <v>72225</v>
      </c>
      <c r="M27" s="211">
        <f>SummData!$BF$47</f>
        <v>35402</v>
      </c>
      <c r="N27" s="211">
        <f>SummData!$BF$48</f>
        <v>131646</v>
      </c>
      <c r="O27" s="211">
        <f>SummData!$BF$49</f>
        <v>75265</v>
      </c>
      <c r="P27" s="211" t="str">
        <f>SummData!$BF$50</f>
        <v>NA</v>
      </c>
      <c r="Q27" s="377" t="str">
        <f>SummData!$BF$50</f>
        <v>NA</v>
      </c>
    </row>
    <row r="28" spans="1:17" ht="6.6" customHeight="1" x14ac:dyDescent="0.2">
      <c r="A28" s="191"/>
      <c r="B28" s="267"/>
      <c r="C28" s="267"/>
      <c r="D28" s="211"/>
      <c r="E28" s="211"/>
      <c r="F28" s="211"/>
      <c r="G28" s="211"/>
      <c r="H28" s="211"/>
      <c r="I28" s="211"/>
      <c r="J28" s="211"/>
      <c r="K28" s="211"/>
      <c r="L28" s="211"/>
      <c r="M28" s="211"/>
    </row>
    <row r="29" spans="1:17" ht="11.4" customHeight="1" x14ac:dyDescent="0.2">
      <c r="A29" s="210" t="s">
        <v>607</v>
      </c>
      <c r="D29" s="211"/>
      <c r="E29" s="211"/>
      <c r="F29" s="211"/>
      <c r="G29" s="211"/>
      <c r="H29" s="211"/>
      <c r="I29" s="211"/>
      <c r="J29" s="211"/>
      <c r="K29" s="211"/>
      <c r="L29" s="211"/>
      <c r="M29" s="211"/>
    </row>
    <row r="30" spans="1:17" ht="11.4" customHeight="1" x14ac:dyDescent="0.2">
      <c r="A30" s="213" t="s">
        <v>533</v>
      </c>
      <c r="B30" s="270" t="s">
        <v>684</v>
      </c>
      <c r="C30" s="270" t="s">
        <v>685</v>
      </c>
      <c r="D30" s="214">
        <f>SummData!$BR$38</f>
        <v>0</v>
      </c>
      <c r="E30" s="214">
        <f>SummData!$BR$39</f>
        <v>2951724</v>
      </c>
      <c r="F30" s="214">
        <f>SummData!$BR$40</f>
        <v>0</v>
      </c>
      <c r="G30" s="214">
        <f>SummData!$BR$41</f>
        <v>8255955</v>
      </c>
      <c r="H30" s="214">
        <f>SummData!$BR$42</f>
        <v>0</v>
      </c>
      <c r="I30" s="214">
        <f>SummData!$BR$43</f>
        <v>3941378.8904761905</v>
      </c>
      <c r="J30" s="214">
        <f>SummData!$BR$44</f>
        <v>0</v>
      </c>
      <c r="K30" s="214">
        <f>SummData!$BR$45</f>
        <v>7139374.1551280282</v>
      </c>
      <c r="L30" s="214">
        <f>SummData!$BR$46</f>
        <v>0</v>
      </c>
      <c r="M30" s="214">
        <f>SummData!$BR$47</f>
        <v>2958771</v>
      </c>
      <c r="N30" s="214">
        <f>SummData!$BR$48</f>
        <v>0</v>
      </c>
      <c r="O30" s="214" t="str">
        <f>SummData!$BR$49</f>
        <v>NA</v>
      </c>
      <c r="P30" s="214">
        <f>SummData!$BR$50</f>
        <v>0</v>
      </c>
      <c r="Q30" s="382">
        <f>SummData!$BR$50</f>
        <v>0</v>
      </c>
    </row>
  </sheetData>
  <customSheetViews>
    <customSheetView guid="{EF5D9E67-CDBC-4DA7-AF4B-457CDBE1825C}" scale="130" showGridLines="0" fitToPage="1">
      <pane ySplit="2" topLeftCell="A3" activePane="bottomLeft" state="frozen"/>
      <selection pane="bottomLeft" activeCell="H10" sqref="H10"/>
      <pageMargins left="0.7" right="0.7" top="0.75" bottom="0.75" header="0.3" footer="0.3"/>
      <pageSetup orientation="landscape" r:id="rId1"/>
    </customSheetView>
  </customSheetViews>
  <mergeCells count="1">
    <mergeCell ref="A1:L1"/>
  </mergeCells>
  <pageMargins left="0.7" right="0.7" top="0.75" bottom="0.75" header="0.3" footer="0.3"/>
  <pageSetup scale="87" orientation="landscape"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BS66"/>
  <sheetViews>
    <sheetView workbookViewId="0">
      <pane xSplit="1" ySplit="1" topLeftCell="R14" activePane="bottomRight" state="frozen"/>
      <selection activeCell="AJ109" sqref="AJ109"/>
      <selection pane="topRight" activeCell="AJ109" sqref="AJ109"/>
      <selection pane="bottomLeft" activeCell="AJ109" sqref="AJ109"/>
      <selection pane="bottomRight" activeCell="AJ109" sqref="AJ109"/>
    </sheetView>
  </sheetViews>
  <sheetFormatPr defaultColWidth="8.88671875" defaultRowHeight="12.6" x14ac:dyDescent="0.25"/>
  <cols>
    <col min="1" max="1" width="8.5546875" customWidth="1"/>
    <col min="5" max="5" width="9.5546875" customWidth="1"/>
    <col min="70" max="70" width="9.6640625" customWidth="1"/>
  </cols>
  <sheetData>
    <row r="1" spans="1:71" s="266" customFormat="1" ht="114.75" customHeight="1" x14ac:dyDescent="0.25">
      <c r="A1" s="260" t="s">
        <v>466</v>
      </c>
      <c r="B1" s="261" t="s">
        <v>467</v>
      </c>
      <c r="C1" s="262" t="s">
        <v>468</v>
      </c>
      <c r="D1" s="262" t="s">
        <v>469</v>
      </c>
      <c r="E1" s="262" t="s">
        <v>470</v>
      </c>
      <c r="F1" s="261" t="s">
        <v>471</v>
      </c>
      <c r="G1" s="263" t="s">
        <v>472</v>
      </c>
      <c r="H1" s="263" t="s">
        <v>473</v>
      </c>
      <c r="I1" s="263" t="s">
        <v>474</v>
      </c>
      <c r="J1" s="264" t="s">
        <v>475</v>
      </c>
      <c r="K1" s="264" t="s">
        <v>476</v>
      </c>
      <c r="L1" s="264" t="s">
        <v>477</v>
      </c>
      <c r="M1" s="264" t="s">
        <v>478</v>
      </c>
      <c r="N1" s="264" t="s">
        <v>479</v>
      </c>
      <c r="O1" s="264" t="s">
        <v>480</v>
      </c>
      <c r="P1" s="264" t="s">
        <v>481</v>
      </c>
      <c r="Q1" s="264" t="s">
        <v>482</v>
      </c>
      <c r="R1" s="264" t="s">
        <v>483</v>
      </c>
      <c r="S1" s="264" t="s">
        <v>484</v>
      </c>
      <c r="T1" s="264" t="s">
        <v>485</v>
      </c>
      <c r="U1" s="265" t="s">
        <v>486</v>
      </c>
      <c r="V1" s="265" t="s">
        <v>487</v>
      </c>
      <c r="W1" s="262" t="s">
        <v>921</v>
      </c>
      <c r="X1" s="262" t="s">
        <v>488</v>
      </c>
      <c r="Y1" s="262" t="s">
        <v>489</v>
      </c>
      <c r="Z1" s="262" t="s">
        <v>490</v>
      </c>
      <c r="AA1" s="262" t="s">
        <v>491</v>
      </c>
      <c r="AB1" s="265" t="s">
        <v>492</v>
      </c>
      <c r="AC1" s="265" t="s">
        <v>493</v>
      </c>
      <c r="AD1" s="265" t="s">
        <v>494</v>
      </c>
      <c r="AE1" s="265" t="s">
        <v>495</v>
      </c>
      <c r="AF1" s="264" t="s">
        <v>496</v>
      </c>
      <c r="AG1" s="264" t="s">
        <v>497</v>
      </c>
      <c r="AH1" s="262" t="s">
        <v>498</v>
      </c>
      <c r="AI1" s="262" t="s">
        <v>499</v>
      </c>
      <c r="AJ1" s="262" t="s">
        <v>500</v>
      </c>
      <c r="AK1" s="262" t="s">
        <v>501</v>
      </c>
      <c r="AL1" s="262" t="s">
        <v>502</v>
      </c>
      <c r="AM1" s="262" t="s">
        <v>503</v>
      </c>
      <c r="AN1" s="262" t="s">
        <v>504</v>
      </c>
      <c r="AO1" s="262" t="s">
        <v>505</v>
      </c>
      <c r="AP1" s="262" t="s">
        <v>506</v>
      </c>
      <c r="AQ1" s="262" t="s">
        <v>507</v>
      </c>
      <c r="AR1" s="262" t="s">
        <v>508</v>
      </c>
      <c r="AS1" s="262" t="s">
        <v>509</v>
      </c>
      <c r="AT1" s="262" t="s">
        <v>510</v>
      </c>
      <c r="AU1" s="261" t="s">
        <v>511</v>
      </c>
      <c r="AV1" s="262" t="s">
        <v>512</v>
      </c>
      <c r="AW1" s="262" t="s">
        <v>513</v>
      </c>
      <c r="AX1" s="262" t="s">
        <v>514</v>
      </c>
      <c r="AY1" s="271" t="s">
        <v>515</v>
      </c>
      <c r="AZ1" s="265" t="s">
        <v>516</v>
      </c>
      <c r="BA1" s="265" t="s">
        <v>517</v>
      </c>
      <c r="BB1" s="265" t="s">
        <v>518</v>
      </c>
      <c r="BC1" s="265" t="s">
        <v>519</v>
      </c>
      <c r="BD1" s="265" t="s">
        <v>520</v>
      </c>
      <c r="BE1" s="265" t="s">
        <v>521</v>
      </c>
      <c r="BF1" s="265" t="s">
        <v>522</v>
      </c>
      <c r="BG1" s="261" t="s">
        <v>523</v>
      </c>
      <c r="BH1" s="264" t="s">
        <v>524</v>
      </c>
      <c r="BI1" s="264" t="s">
        <v>525</v>
      </c>
      <c r="BJ1" s="264" t="s">
        <v>526</v>
      </c>
      <c r="BK1" s="264" t="s">
        <v>480</v>
      </c>
      <c r="BL1" s="264" t="s">
        <v>527</v>
      </c>
      <c r="BM1" s="264" t="s">
        <v>528</v>
      </c>
      <c r="BN1" s="264" t="s">
        <v>529</v>
      </c>
      <c r="BO1" s="264" t="s">
        <v>530</v>
      </c>
      <c r="BP1" s="264" t="s">
        <v>531</v>
      </c>
      <c r="BQ1" s="261" t="s">
        <v>532</v>
      </c>
      <c r="BR1" s="264" t="s">
        <v>710</v>
      </c>
    </row>
    <row r="2" spans="1:71" x14ac:dyDescent="0.25">
      <c r="A2" s="151">
        <v>1970</v>
      </c>
      <c r="B2" s="202">
        <f>'B-1'!AD5</f>
        <v>156665.372</v>
      </c>
      <c r="C2" s="202">
        <f>'B-3'!L6+'B-3'!N6</f>
        <v>7437</v>
      </c>
      <c r="D2" s="151"/>
      <c r="E2" s="151" t="s">
        <v>304</v>
      </c>
      <c r="F2" s="151"/>
      <c r="G2" s="151" t="s">
        <v>304</v>
      </c>
      <c r="H2" s="151" t="s">
        <v>304</v>
      </c>
      <c r="I2" s="151"/>
      <c r="J2" s="202">
        <f>'B-11'!T16</f>
        <v>80</v>
      </c>
      <c r="K2" s="151"/>
      <c r="L2" s="151"/>
      <c r="M2" s="151"/>
      <c r="N2" s="151"/>
      <c r="O2" s="151"/>
      <c r="P2" s="151"/>
      <c r="Q2" s="151"/>
      <c r="R2" s="151"/>
      <c r="S2" s="151"/>
      <c r="T2" s="151"/>
      <c r="U2" s="151"/>
      <c r="V2" s="151" t="s">
        <v>304</v>
      </c>
      <c r="W2" s="151"/>
      <c r="X2" s="151"/>
      <c r="Y2" s="151"/>
      <c r="Z2" s="151"/>
      <c r="AA2" s="151"/>
      <c r="AB2" s="151"/>
      <c r="AC2" s="151"/>
      <c r="AD2" s="151"/>
      <c r="AE2" s="151"/>
      <c r="AF2" s="151"/>
      <c r="AG2" s="151"/>
      <c r="AH2" s="151"/>
      <c r="AI2" s="151" t="s">
        <v>304</v>
      </c>
      <c r="AJ2" s="151" t="s">
        <v>304</v>
      </c>
      <c r="AK2" s="151"/>
      <c r="AL2" s="151"/>
      <c r="AM2" s="151"/>
      <c r="AN2" s="151" t="s">
        <v>304</v>
      </c>
      <c r="AO2" s="151" t="s">
        <v>304</v>
      </c>
      <c r="AP2" s="151" t="s">
        <v>304</v>
      </c>
      <c r="AQ2" s="151"/>
      <c r="AR2" s="151" t="s">
        <v>304</v>
      </c>
      <c r="AS2" s="151" t="s">
        <v>304</v>
      </c>
      <c r="AT2" s="151" t="s">
        <v>304</v>
      </c>
      <c r="AU2" s="151"/>
      <c r="AV2" s="151" t="s">
        <v>304</v>
      </c>
      <c r="AW2" s="151" t="s">
        <v>304</v>
      </c>
      <c r="AX2" s="201">
        <v>247437.96177428344</v>
      </c>
      <c r="AY2" s="151"/>
      <c r="AZ2" s="151"/>
      <c r="BA2" s="151"/>
      <c r="BB2" s="151"/>
      <c r="BC2" s="151"/>
      <c r="BD2" s="151"/>
      <c r="BE2" s="151"/>
      <c r="BF2" s="151"/>
      <c r="BG2" s="151"/>
      <c r="BH2" s="151"/>
      <c r="BI2" s="151"/>
      <c r="BJ2" s="151"/>
      <c r="BK2" s="151"/>
      <c r="BL2" s="151"/>
      <c r="BM2" s="151"/>
      <c r="BN2" s="151"/>
      <c r="BO2" s="151"/>
      <c r="BP2" s="151"/>
      <c r="BQ2" s="151"/>
      <c r="BR2" s="151"/>
    </row>
    <row r="3" spans="1:71" x14ac:dyDescent="0.25">
      <c r="A3" s="151">
        <f t="shared" ref="A3:A50" si="0">A2+1</f>
        <v>1971</v>
      </c>
      <c r="B3" s="202">
        <f>'B-1'!AD6</f>
        <v>154881.927</v>
      </c>
      <c r="C3" s="202">
        <f>'B-3'!L7+'B-3'!N7</f>
        <v>7167.6</v>
      </c>
      <c r="D3" s="151"/>
      <c r="E3" s="151" t="s">
        <v>304</v>
      </c>
      <c r="F3" s="151"/>
      <c r="G3" s="151" t="s">
        <v>304</v>
      </c>
      <c r="H3" s="151" t="s">
        <v>304</v>
      </c>
      <c r="I3" s="202">
        <f>'B-8'!M16</f>
        <v>148</v>
      </c>
      <c r="J3" s="202">
        <f>'B-11'!T17</f>
        <v>43</v>
      </c>
      <c r="K3" s="151"/>
      <c r="L3" s="151"/>
      <c r="M3" s="151"/>
      <c r="N3" s="151"/>
      <c r="O3" s="151"/>
      <c r="P3" s="151"/>
      <c r="Q3" s="151"/>
      <c r="R3" s="151"/>
      <c r="S3" s="151"/>
      <c r="T3" s="151"/>
      <c r="U3" s="151"/>
      <c r="V3" s="151" t="s">
        <v>304</v>
      </c>
      <c r="W3" s="151"/>
      <c r="X3" s="151"/>
      <c r="Y3" s="151"/>
      <c r="Z3" s="151"/>
      <c r="AA3" s="151"/>
      <c r="AB3" s="151"/>
      <c r="AC3" s="151"/>
      <c r="AD3" s="151"/>
      <c r="AE3" s="151"/>
      <c r="AF3" s="151"/>
      <c r="AG3" s="151"/>
      <c r="AH3" s="151"/>
      <c r="AI3" s="151" t="s">
        <v>304</v>
      </c>
      <c r="AJ3" s="151" t="s">
        <v>304</v>
      </c>
      <c r="AK3" s="151"/>
      <c r="AL3" s="151"/>
      <c r="AM3" s="151"/>
      <c r="AN3" s="151" t="s">
        <v>304</v>
      </c>
      <c r="AO3" s="151" t="s">
        <v>304</v>
      </c>
      <c r="AP3" s="151" t="s">
        <v>304</v>
      </c>
      <c r="AQ3" s="151"/>
      <c r="AR3" s="151" t="s">
        <v>304</v>
      </c>
      <c r="AS3" s="151" t="s">
        <v>304</v>
      </c>
      <c r="AT3" s="151" t="s">
        <v>304</v>
      </c>
      <c r="AU3" s="151"/>
      <c r="AV3" s="151" t="s">
        <v>304</v>
      </c>
      <c r="AW3" s="151" t="s">
        <v>304</v>
      </c>
      <c r="AX3" s="201">
        <v>598771.49514567433</v>
      </c>
      <c r="AY3" s="151"/>
      <c r="AZ3" s="151"/>
      <c r="BA3" s="151"/>
      <c r="BB3" s="151"/>
      <c r="BC3" s="151"/>
      <c r="BD3" s="151"/>
      <c r="BE3" s="151"/>
      <c r="BF3" s="151"/>
      <c r="BG3" s="151"/>
      <c r="BH3" s="151"/>
      <c r="BI3" s="151"/>
      <c r="BJ3" s="151"/>
      <c r="BK3" s="151"/>
      <c r="BL3" s="151"/>
      <c r="BM3" s="151"/>
      <c r="BN3" s="151"/>
      <c r="BO3" s="151"/>
      <c r="BP3" s="151"/>
      <c r="BQ3" s="151"/>
      <c r="BR3" s="151"/>
    </row>
    <row r="4" spans="1:71" x14ac:dyDescent="0.25">
      <c r="A4" s="151">
        <f t="shared" si="0"/>
        <v>1972</v>
      </c>
      <c r="B4" s="202">
        <f>'B-1'!AD7</f>
        <v>92156.997000000003</v>
      </c>
      <c r="C4" s="202">
        <f>'B-3'!L8+'B-3'!N8</f>
        <v>6961.92</v>
      </c>
      <c r="D4" s="151"/>
      <c r="E4" s="151" t="s">
        <v>304</v>
      </c>
      <c r="F4" s="151"/>
      <c r="G4" s="151" t="s">
        <v>304</v>
      </c>
      <c r="H4" s="151" t="s">
        <v>304</v>
      </c>
      <c r="I4" s="202">
        <f>'B-8'!M17</f>
        <v>251</v>
      </c>
      <c r="J4" s="202">
        <f>'B-11'!T18</f>
        <v>41</v>
      </c>
      <c r="K4" s="151"/>
      <c r="L4" s="151"/>
      <c r="M4" s="151"/>
      <c r="N4" s="151"/>
      <c r="O4" s="151"/>
      <c r="P4" s="151"/>
      <c r="Q4" s="151"/>
      <c r="R4" s="151"/>
      <c r="S4" s="151"/>
      <c r="T4" s="151"/>
      <c r="U4" s="151"/>
      <c r="V4" s="151" t="s">
        <v>304</v>
      </c>
      <c r="W4" s="151"/>
      <c r="X4" s="151"/>
      <c r="Y4" s="151"/>
      <c r="Z4" s="151"/>
      <c r="AA4" s="151"/>
      <c r="AB4" s="151"/>
      <c r="AC4" s="151"/>
      <c r="AD4" s="151"/>
      <c r="AE4" s="151"/>
      <c r="AF4" s="151"/>
      <c r="AG4" s="151"/>
      <c r="AH4" s="151"/>
      <c r="AI4" s="151" t="s">
        <v>304</v>
      </c>
      <c r="AJ4" s="151" t="s">
        <v>304</v>
      </c>
      <c r="AK4" s="151"/>
      <c r="AL4" s="151"/>
      <c r="AM4" s="151"/>
      <c r="AN4" s="151" t="s">
        <v>304</v>
      </c>
      <c r="AO4" s="151" t="s">
        <v>304</v>
      </c>
      <c r="AP4" s="151" t="s">
        <v>304</v>
      </c>
      <c r="AQ4" s="151"/>
      <c r="AR4" s="151" t="s">
        <v>304</v>
      </c>
      <c r="AS4" s="151" t="s">
        <v>304</v>
      </c>
      <c r="AT4" s="151" t="s">
        <v>304</v>
      </c>
      <c r="AU4" s="151"/>
      <c r="AV4" s="151" t="s">
        <v>304</v>
      </c>
      <c r="AW4" s="151" t="s">
        <v>304</v>
      </c>
      <c r="AX4" s="201">
        <v>260097.67381267989</v>
      </c>
      <c r="AY4" s="151"/>
      <c r="AZ4" s="151"/>
      <c r="BA4" s="151"/>
      <c r="BB4" s="151"/>
      <c r="BC4" s="151"/>
      <c r="BD4" s="151"/>
      <c r="BE4" s="151"/>
      <c r="BF4" s="151"/>
      <c r="BG4" s="151"/>
      <c r="BH4" s="151"/>
      <c r="BI4" s="151"/>
      <c r="BJ4" s="151"/>
      <c r="BK4" s="151"/>
      <c r="BL4" s="151"/>
      <c r="BM4" s="151"/>
      <c r="BN4" s="151"/>
      <c r="BO4" s="151"/>
      <c r="BP4" s="151"/>
      <c r="BQ4" s="151"/>
      <c r="BR4" s="151"/>
    </row>
    <row r="5" spans="1:71" x14ac:dyDescent="0.25">
      <c r="A5" s="151">
        <f t="shared" si="0"/>
        <v>1973</v>
      </c>
      <c r="B5" s="202">
        <f>'B-1'!AD8</f>
        <v>220059.21400000001</v>
      </c>
      <c r="C5" s="202">
        <f>'B-3'!L9+'B-3'!N9</f>
        <v>9955.0249999999996</v>
      </c>
      <c r="D5" s="151"/>
      <c r="E5" s="151" t="s">
        <v>304</v>
      </c>
      <c r="F5" s="151"/>
      <c r="G5" s="151" t="s">
        <v>304</v>
      </c>
      <c r="H5" s="151" t="s">
        <v>304</v>
      </c>
      <c r="I5" s="202">
        <f>'B-8'!M18</f>
        <v>68</v>
      </c>
      <c r="J5" s="202">
        <f>'B-11'!T19</f>
        <v>52</v>
      </c>
      <c r="K5" s="151"/>
      <c r="L5" s="151"/>
      <c r="M5" s="151"/>
      <c r="N5" s="151"/>
      <c r="O5" s="151"/>
      <c r="P5" s="151"/>
      <c r="Q5" s="151"/>
      <c r="R5" s="151"/>
      <c r="S5" s="151"/>
      <c r="T5" s="151"/>
      <c r="U5" s="151"/>
      <c r="V5" s="151" t="s">
        <v>304</v>
      </c>
      <c r="W5" s="151"/>
      <c r="X5" s="151"/>
      <c r="Y5" s="151"/>
      <c r="Z5" s="151"/>
      <c r="AA5" s="151"/>
      <c r="AB5" s="151"/>
      <c r="AC5" s="151"/>
      <c r="AD5" s="151"/>
      <c r="AE5" s="151"/>
      <c r="AF5" s="151"/>
      <c r="AG5" s="151"/>
      <c r="AH5" s="151"/>
      <c r="AI5" s="151" t="s">
        <v>304</v>
      </c>
      <c r="AJ5" s="151" t="s">
        <v>304</v>
      </c>
      <c r="AK5" s="151"/>
      <c r="AL5" s="151"/>
      <c r="AM5" s="151"/>
      <c r="AN5" s="151" t="s">
        <v>304</v>
      </c>
      <c r="AO5" s="151" t="s">
        <v>304</v>
      </c>
      <c r="AP5" s="151" t="s">
        <v>304</v>
      </c>
      <c r="AQ5" s="151"/>
      <c r="AR5" s="151" t="s">
        <v>304</v>
      </c>
      <c r="AS5" s="151" t="s">
        <v>304</v>
      </c>
      <c r="AT5" s="151" t="s">
        <v>304</v>
      </c>
      <c r="AU5" s="151"/>
      <c r="AV5" s="151" t="s">
        <v>304</v>
      </c>
      <c r="AW5" s="151" t="s">
        <v>304</v>
      </c>
      <c r="AX5" s="201">
        <v>340528.15955796128</v>
      </c>
      <c r="AY5" s="151">
        <v>643</v>
      </c>
      <c r="AZ5" s="151"/>
      <c r="BA5" s="202">
        <v>19513.999999999996</v>
      </c>
      <c r="BB5" s="273">
        <v>79753</v>
      </c>
      <c r="BC5" s="151"/>
      <c r="BD5" s="151"/>
      <c r="BE5" s="151"/>
      <c r="BF5" s="151"/>
      <c r="BG5" s="151"/>
      <c r="BH5" s="151"/>
      <c r="BI5" s="151"/>
      <c r="BJ5" s="151"/>
      <c r="BK5" s="151"/>
      <c r="BL5" s="151"/>
      <c r="BM5" s="151"/>
      <c r="BN5" s="151"/>
      <c r="BO5" s="151"/>
      <c r="BP5" s="151"/>
      <c r="BQ5" s="151"/>
      <c r="BR5" s="151"/>
    </row>
    <row r="6" spans="1:71" x14ac:dyDescent="0.25">
      <c r="A6" s="151">
        <f t="shared" si="0"/>
        <v>1974</v>
      </c>
      <c r="B6" s="202">
        <f>'B-1'!AD9</f>
        <v>202015.97200000001</v>
      </c>
      <c r="C6" s="202">
        <f>'B-3'!L10+'B-3'!N10</f>
        <v>7856.8</v>
      </c>
      <c r="D6" s="151"/>
      <c r="E6" s="151" t="s">
        <v>304</v>
      </c>
      <c r="F6" s="151"/>
      <c r="G6" s="151" t="s">
        <v>304</v>
      </c>
      <c r="H6" s="151" t="s">
        <v>304</v>
      </c>
      <c r="I6" s="202">
        <f>'B-8'!M19</f>
        <v>52</v>
      </c>
      <c r="J6" s="202">
        <f>'B-11'!T20</f>
        <v>59</v>
      </c>
      <c r="K6" s="151"/>
      <c r="L6" s="151"/>
      <c r="M6" s="151"/>
      <c r="N6" s="151"/>
      <c r="O6" s="151"/>
      <c r="P6" s="151"/>
      <c r="Q6" s="151"/>
      <c r="R6" s="151"/>
      <c r="S6" s="151"/>
      <c r="T6" s="151"/>
      <c r="U6" s="151"/>
      <c r="V6" s="151" t="s">
        <v>304</v>
      </c>
      <c r="W6" s="151"/>
      <c r="X6" s="151"/>
      <c r="Y6" s="151"/>
      <c r="Z6" s="151"/>
      <c r="AA6" s="151"/>
      <c r="AB6" s="151"/>
      <c r="AC6" s="151"/>
      <c r="AD6" s="151"/>
      <c r="AE6" s="151"/>
      <c r="AF6" s="151"/>
      <c r="AG6" s="151"/>
      <c r="AH6" s="151"/>
      <c r="AI6" s="151" t="s">
        <v>304</v>
      </c>
      <c r="AJ6" s="151" t="s">
        <v>304</v>
      </c>
      <c r="AK6" s="151"/>
      <c r="AL6" s="151"/>
      <c r="AM6" s="151"/>
      <c r="AN6" s="151" t="s">
        <v>304</v>
      </c>
      <c r="AO6" s="151" t="s">
        <v>304</v>
      </c>
      <c r="AP6" s="151" t="s">
        <v>304</v>
      </c>
      <c r="AQ6" s="151"/>
      <c r="AR6" s="151" t="s">
        <v>304</v>
      </c>
      <c r="AS6" s="151" t="s">
        <v>304</v>
      </c>
      <c r="AT6" s="151" t="s">
        <v>304</v>
      </c>
      <c r="AU6" s="151"/>
      <c r="AV6" s="151" t="s">
        <v>304</v>
      </c>
      <c r="AW6" s="151" t="s">
        <v>304</v>
      </c>
      <c r="AX6" s="201">
        <v>245883.27420957456</v>
      </c>
      <c r="AY6" s="151">
        <v>901</v>
      </c>
      <c r="AZ6" s="151"/>
      <c r="BA6" s="202">
        <v>34489</v>
      </c>
      <c r="BB6" s="273">
        <v>151376</v>
      </c>
      <c r="BC6" s="151"/>
      <c r="BD6" s="151"/>
      <c r="BE6" s="151"/>
      <c r="BF6" s="151"/>
      <c r="BG6" s="151"/>
      <c r="BH6" s="151"/>
      <c r="BI6" s="151"/>
      <c r="BJ6" s="151"/>
      <c r="BK6" s="151"/>
      <c r="BL6" s="151"/>
      <c r="BM6" s="151"/>
      <c r="BN6" s="151"/>
      <c r="BO6" s="151"/>
      <c r="BP6" s="151"/>
      <c r="BQ6" s="151"/>
      <c r="BR6" s="151"/>
    </row>
    <row r="7" spans="1:71" x14ac:dyDescent="0.25">
      <c r="A7" s="151">
        <f t="shared" si="0"/>
        <v>1975</v>
      </c>
      <c r="B7" s="202">
        <f>'B-1'!AD10</f>
        <v>155620.63399999999</v>
      </c>
      <c r="C7" s="202">
        <f>'B-3'!L11+'B-3'!N11</f>
        <v>19517.013999999999</v>
      </c>
      <c r="D7" s="151"/>
      <c r="E7" s="151" t="s">
        <v>304</v>
      </c>
      <c r="F7" s="151"/>
      <c r="G7" s="151" t="s">
        <v>304</v>
      </c>
      <c r="H7" s="151" t="s">
        <v>304</v>
      </c>
      <c r="I7" s="202"/>
      <c r="J7" s="202">
        <f>'B-11'!T21</f>
        <v>55</v>
      </c>
      <c r="K7" s="151"/>
      <c r="L7" s="151"/>
      <c r="M7" s="151"/>
      <c r="N7" s="151"/>
      <c r="O7" s="151"/>
      <c r="P7" s="151"/>
      <c r="Q7" s="151"/>
      <c r="R7" s="151"/>
      <c r="S7" s="151"/>
      <c r="T7" s="151"/>
      <c r="U7" s="151"/>
      <c r="V7" s="151" t="s">
        <v>304</v>
      </c>
      <c r="W7" s="151"/>
      <c r="X7" s="151"/>
      <c r="Y7" s="151"/>
      <c r="Z7" s="151"/>
      <c r="AA7" s="151"/>
      <c r="AB7" s="151"/>
      <c r="AC7" s="151"/>
      <c r="AD7" s="151"/>
      <c r="AE7" s="151"/>
      <c r="AF7" s="151"/>
      <c r="AG7" s="151"/>
      <c r="AH7" s="151"/>
      <c r="AI7" s="151" t="s">
        <v>304</v>
      </c>
      <c r="AJ7" s="151" t="s">
        <v>304</v>
      </c>
      <c r="AK7" s="151"/>
      <c r="AL7" s="151"/>
      <c r="AM7" s="151"/>
      <c r="AN7" s="151" t="s">
        <v>304</v>
      </c>
      <c r="AO7" s="151" t="s">
        <v>304</v>
      </c>
      <c r="AP7" s="151" t="s">
        <v>304</v>
      </c>
      <c r="AQ7" s="151"/>
      <c r="AR7" s="151" t="s">
        <v>304</v>
      </c>
      <c r="AS7" s="151" t="s">
        <v>304</v>
      </c>
      <c r="AT7" s="151" t="s">
        <v>304</v>
      </c>
      <c r="AU7" s="151"/>
      <c r="AV7" s="151" t="s">
        <v>304</v>
      </c>
      <c r="AW7" s="151" t="s">
        <v>304</v>
      </c>
      <c r="AX7" s="201">
        <v>252228.77001535194</v>
      </c>
      <c r="AY7" s="151">
        <v>1133</v>
      </c>
      <c r="AZ7" s="151"/>
      <c r="BA7" s="202">
        <v>19023</v>
      </c>
      <c r="BB7" s="273">
        <v>105081</v>
      </c>
      <c r="BC7" s="151"/>
      <c r="BD7" s="151"/>
      <c r="BE7" s="151"/>
      <c r="BF7" s="151"/>
      <c r="BG7" s="151"/>
      <c r="BH7" s="151"/>
      <c r="BI7" s="151"/>
      <c r="BJ7" s="151"/>
      <c r="BK7" s="151"/>
      <c r="BL7" s="151"/>
      <c r="BM7" s="151"/>
      <c r="BN7" s="151"/>
      <c r="BO7" s="151"/>
      <c r="BP7" s="151"/>
      <c r="BQ7" s="151"/>
      <c r="BR7" s="151"/>
    </row>
    <row r="8" spans="1:71" x14ac:dyDescent="0.25">
      <c r="A8" s="151">
        <f t="shared" si="0"/>
        <v>1976</v>
      </c>
      <c r="B8" s="202">
        <f>'B-1'!AD11</f>
        <v>167865.10200000001</v>
      </c>
      <c r="C8" s="202">
        <f>'B-3'!L12+'B-3'!N12</f>
        <v>21226.18</v>
      </c>
      <c r="D8" s="151"/>
      <c r="E8" s="151" t="s">
        <v>304</v>
      </c>
      <c r="F8" s="151"/>
      <c r="G8" s="151" t="s">
        <v>304</v>
      </c>
      <c r="H8" s="151" t="s">
        <v>304</v>
      </c>
      <c r="I8" s="202">
        <f>'B-8'!M21</f>
        <v>23</v>
      </c>
      <c r="J8" s="202">
        <f>'B-11'!T22</f>
        <v>45</v>
      </c>
      <c r="K8" s="202">
        <f>'B-23'!F4</f>
        <v>2582</v>
      </c>
      <c r="L8" s="202"/>
      <c r="M8" s="202">
        <f>'B-30'!F5</f>
        <v>1200</v>
      </c>
      <c r="N8" s="202">
        <f>'B-33'!F5</f>
        <v>2500</v>
      </c>
      <c r="O8" s="202">
        <f>'B-36'!F5</f>
        <v>2500</v>
      </c>
      <c r="P8" s="202"/>
      <c r="Q8" s="151"/>
      <c r="R8" s="202">
        <f>'B-29'!F5</f>
        <v>505</v>
      </c>
      <c r="S8" s="202">
        <f>'B-32'!K5</f>
        <v>600</v>
      </c>
      <c r="T8" s="202">
        <f>'B-35'!F5</f>
        <v>1300</v>
      </c>
      <c r="U8" s="202">
        <f>'B-23'!G4</f>
        <v>3204</v>
      </c>
      <c r="V8" s="151" t="s">
        <v>304</v>
      </c>
      <c r="W8" s="202">
        <f>'B-16'!F11</f>
        <v>8200</v>
      </c>
      <c r="X8" s="202">
        <f>'B-19'!O11</f>
        <v>0</v>
      </c>
      <c r="Y8" s="202">
        <f>'B-12'!G11</f>
        <v>21000</v>
      </c>
      <c r="Z8" s="151"/>
      <c r="AA8" s="151"/>
      <c r="AB8" s="202">
        <f>'B-15'!F11+'B-15'!G11</f>
        <v>102400</v>
      </c>
      <c r="AC8" s="202">
        <f>'B-12'!L11</f>
        <v>29900</v>
      </c>
      <c r="AD8" s="384"/>
      <c r="AE8" s="202">
        <f>'B-17'!H11+'B-17'!I11</f>
        <v>27700</v>
      </c>
      <c r="AF8" s="151"/>
      <c r="AG8" s="151"/>
      <c r="AH8" s="151"/>
      <c r="AI8" s="151" t="s">
        <v>304</v>
      </c>
      <c r="AJ8" s="151" t="s">
        <v>304</v>
      </c>
      <c r="AK8" s="151"/>
      <c r="AL8" s="151"/>
      <c r="AM8" s="151"/>
      <c r="AN8" s="151" t="s">
        <v>304</v>
      </c>
      <c r="AO8" s="151" t="s">
        <v>304</v>
      </c>
      <c r="AP8" s="151" t="s">
        <v>304</v>
      </c>
      <c r="AQ8" s="151"/>
      <c r="AR8" s="151" t="s">
        <v>304</v>
      </c>
      <c r="AS8" s="151" t="s">
        <v>304</v>
      </c>
      <c r="AT8" s="151" t="s">
        <v>304</v>
      </c>
      <c r="AU8" s="151"/>
      <c r="AV8" s="151" t="s">
        <v>304</v>
      </c>
      <c r="AW8" s="151" t="s">
        <v>304</v>
      </c>
      <c r="AX8" s="201">
        <v>474773.71209711471</v>
      </c>
      <c r="AY8" s="203">
        <v>1210</v>
      </c>
      <c r="AZ8" s="151"/>
      <c r="BA8" s="202">
        <v>49369.999999999993</v>
      </c>
      <c r="BB8" s="273">
        <v>106889.00000000001</v>
      </c>
      <c r="BC8" s="151"/>
      <c r="BD8" s="151"/>
      <c r="BE8" s="202">
        <f>'B-37'!F6+'B-37'!G6</f>
        <v>2439</v>
      </c>
      <c r="BF8" s="151"/>
      <c r="BG8" s="151"/>
      <c r="BH8" s="202">
        <f>'B-26'!G5</f>
        <v>43900</v>
      </c>
      <c r="BI8" s="202">
        <f>'B-31'!F5</f>
        <v>1200</v>
      </c>
      <c r="BJ8" s="202">
        <f>'B-34'!F5</f>
        <v>2300</v>
      </c>
      <c r="BK8" s="202">
        <f>'B-37'!F59</f>
        <v>3900</v>
      </c>
      <c r="BL8" s="151"/>
      <c r="BM8" s="151"/>
      <c r="BN8" s="151"/>
      <c r="BO8" s="151"/>
      <c r="BP8" s="151"/>
      <c r="BQ8" s="151"/>
      <c r="BR8" s="151"/>
    </row>
    <row r="9" spans="1:71" x14ac:dyDescent="0.25">
      <c r="A9" s="151">
        <f t="shared" si="0"/>
        <v>1977</v>
      </c>
      <c r="B9" s="202">
        <f>'B-1'!AD12</f>
        <v>164011.476</v>
      </c>
      <c r="C9" s="202">
        <f>'B-3'!L13+'B-3'!N13</f>
        <v>8019.36</v>
      </c>
      <c r="D9" s="151"/>
      <c r="E9" s="151" t="s">
        <v>304</v>
      </c>
      <c r="F9" s="151"/>
      <c r="G9" s="151" t="s">
        <v>304</v>
      </c>
      <c r="H9" s="151" t="s">
        <v>304</v>
      </c>
      <c r="I9" s="202">
        <f>'B-8'!M22</f>
        <v>27</v>
      </c>
      <c r="J9" s="202">
        <f>'B-11'!T23</f>
        <v>71</v>
      </c>
      <c r="K9" s="202">
        <f>'B-23'!F5</f>
        <v>644</v>
      </c>
      <c r="L9" s="202"/>
      <c r="M9" s="202">
        <f>'B-30'!F6</f>
        <v>3600</v>
      </c>
      <c r="N9" s="202">
        <f>'B-33'!F6</f>
        <v>2100</v>
      </c>
      <c r="O9" s="202">
        <f>'B-36'!F6</f>
        <v>3300</v>
      </c>
      <c r="P9" s="202"/>
      <c r="Q9" s="151"/>
      <c r="R9" s="202">
        <f>'B-29'!F6</f>
        <v>732</v>
      </c>
      <c r="S9" s="202">
        <f>'B-32'!K6</f>
        <v>1000</v>
      </c>
      <c r="T9" s="202">
        <f>'B-35'!F6</f>
        <v>3800</v>
      </c>
      <c r="U9" s="202">
        <f>'B-23'!G5</f>
        <v>6079</v>
      </c>
      <c r="V9" s="151" t="s">
        <v>304</v>
      </c>
      <c r="W9" s="202">
        <f>'B-16'!F12</f>
        <v>14200</v>
      </c>
      <c r="X9" s="202">
        <f>'B-19'!O12</f>
        <v>0</v>
      </c>
      <c r="Y9" s="202">
        <f>'B-12'!G12</f>
        <v>38500</v>
      </c>
      <c r="Z9" s="151"/>
      <c r="AA9" s="151"/>
      <c r="AB9" s="202">
        <f>'B-15'!F12+'B-15'!G12</f>
        <v>86700</v>
      </c>
      <c r="AC9" s="202">
        <f>'B-12'!L12</f>
        <v>30200</v>
      </c>
      <c r="AD9" s="384"/>
      <c r="AE9" s="202">
        <f>'B-17'!H12+'B-17'!I12</f>
        <v>22800</v>
      </c>
      <c r="AF9" s="151"/>
      <c r="AG9" s="151"/>
      <c r="AH9" s="151"/>
      <c r="AI9" s="151" t="s">
        <v>304</v>
      </c>
      <c r="AJ9" s="151" t="s">
        <v>304</v>
      </c>
      <c r="AK9" s="151"/>
      <c r="AL9" s="151"/>
      <c r="AM9" s="151"/>
      <c r="AN9" s="151" t="s">
        <v>304</v>
      </c>
      <c r="AO9" s="151" t="s">
        <v>304</v>
      </c>
      <c r="AP9" s="151" t="s">
        <v>304</v>
      </c>
      <c r="AQ9" s="151"/>
      <c r="AR9" s="151" t="s">
        <v>304</v>
      </c>
      <c r="AS9" s="151" t="s">
        <v>304</v>
      </c>
      <c r="AT9" s="151" t="s">
        <v>304</v>
      </c>
      <c r="AU9" s="151"/>
      <c r="AV9" s="151" t="s">
        <v>304</v>
      </c>
      <c r="AW9" s="151" t="s">
        <v>304</v>
      </c>
      <c r="AX9" s="201">
        <v>221573.89081402199</v>
      </c>
      <c r="AY9" s="203">
        <v>1179</v>
      </c>
      <c r="AZ9" s="151"/>
      <c r="BA9" s="202">
        <v>15191</v>
      </c>
      <c r="BB9" s="273">
        <v>32203.999999999996</v>
      </c>
      <c r="BC9" s="151"/>
      <c r="BD9" s="202">
        <f>'B-28'!F5+'B-28'!G5</f>
        <v>1800</v>
      </c>
      <c r="BE9" s="202">
        <f>'B-37'!F7+'B-37'!G7</f>
        <v>2847</v>
      </c>
      <c r="BF9" s="151"/>
      <c r="BG9" s="151"/>
      <c r="BH9" s="202">
        <f>'B-26'!G6</f>
        <v>26850</v>
      </c>
      <c r="BI9" s="202">
        <f>'B-31'!F6</f>
        <v>1900</v>
      </c>
      <c r="BJ9" s="202">
        <f>'B-34'!F6</f>
        <v>2400</v>
      </c>
      <c r="BK9" s="202">
        <f>'B-37'!F60</f>
        <v>3526</v>
      </c>
      <c r="BL9" s="151"/>
      <c r="BM9" s="151"/>
      <c r="BN9" s="151"/>
      <c r="BO9" s="151"/>
      <c r="BP9" s="151"/>
      <c r="BQ9" s="151"/>
      <c r="BR9" s="151"/>
    </row>
    <row r="10" spans="1:71" x14ac:dyDescent="0.25">
      <c r="A10" s="151">
        <f t="shared" si="0"/>
        <v>1978</v>
      </c>
      <c r="B10" s="202">
        <f>'B-1'!AD13</f>
        <v>126947.514</v>
      </c>
      <c r="C10" s="202">
        <f>'B-3'!L14+'B-3'!N14</f>
        <v>7164.3540000000003</v>
      </c>
      <c r="D10" s="151"/>
      <c r="E10" s="151" t="s">
        <v>304</v>
      </c>
      <c r="F10" s="202">
        <v>58492</v>
      </c>
      <c r="G10" s="151" t="s">
        <v>304</v>
      </c>
      <c r="H10" s="151" t="s">
        <v>304</v>
      </c>
      <c r="I10" s="202">
        <f>'B-8'!M23</f>
        <v>154</v>
      </c>
      <c r="J10" s="202">
        <f>'B-11'!T24</f>
        <v>73</v>
      </c>
      <c r="K10" s="202">
        <f>'B-23'!F6</f>
        <v>3463</v>
      </c>
      <c r="L10" s="202"/>
      <c r="M10" s="202">
        <f>'B-30'!F7</f>
        <v>2200</v>
      </c>
      <c r="N10" s="202">
        <f>'B-33'!F7</f>
        <v>1900</v>
      </c>
      <c r="O10" s="202">
        <f>'B-36'!F7</f>
        <v>4700</v>
      </c>
      <c r="P10" s="202"/>
      <c r="Q10" s="151"/>
      <c r="R10" s="202">
        <f>'B-29'!F7</f>
        <v>1110</v>
      </c>
      <c r="S10" s="202">
        <f>'B-32'!K7</f>
        <v>1400</v>
      </c>
      <c r="T10" s="202">
        <f>'B-35'!F7</f>
        <v>2300</v>
      </c>
      <c r="U10" s="202">
        <f>'B-23'!G6</f>
        <v>4140</v>
      </c>
      <c r="V10" s="151" t="s">
        <v>304</v>
      </c>
      <c r="W10" s="202">
        <f>'B-16'!F13</f>
        <v>10100</v>
      </c>
      <c r="X10" s="202">
        <f>'B-19'!O13</f>
        <v>0</v>
      </c>
      <c r="Y10" s="202">
        <f>'B-12'!G13</f>
        <v>45700</v>
      </c>
      <c r="Z10" s="151"/>
      <c r="AA10" s="151"/>
      <c r="AB10" s="202">
        <f>'B-15'!F13+'B-15'!G13</f>
        <v>102400</v>
      </c>
      <c r="AC10" s="202">
        <f>'B-12'!L13</f>
        <v>25200</v>
      </c>
      <c r="AD10" s="384"/>
      <c r="AE10" s="202">
        <f>'B-17'!H13+'B-17'!I13</f>
        <v>20400</v>
      </c>
      <c r="AF10" s="151"/>
      <c r="AG10" s="151"/>
      <c r="AH10" s="151"/>
      <c r="AI10" s="151" t="s">
        <v>304</v>
      </c>
      <c r="AJ10" s="151" t="s">
        <v>304</v>
      </c>
      <c r="AK10" s="151"/>
      <c r="AL10" s="151"/>
      <c r="AM10" s="151"/>
      <c r="AN10" s="151" t="s">
        <v>304</v>
      </c>
      <c r="AO10" s="151" t="s">
        <v>304</v>
      </c>
      <c r="AP10" s="151" t="s">
        <v>304</v>
      </c>
      <c r="AQ10" s="151"/>
      <c r="AR10" s="151" t="s">
        <v>304</v>
      </c>
      <c r="AS10" s="151" t="s">
        <v>304</v>
      </c>
      <c r="AT10" s="151" t="s">
        <v>304</v>
      </c>
      <c r="AU10" s="151"/>
      <c r="AV10" s="151" t="s">
        <v>304</v>
      </c>
      <c r="AW10" s="151" t="s">
        <v>304</v>
      </c>
      <c r="AX10" s="201">
        <v>124033.20258534854</v>
      </c>
      <c r="AY10" s="203">
        <v>1209</v>
      </c>
      <c r="AZ10" s="151"/>
      <c r="BA10" s="202">
        <v>35500</v>
      </c>
      <c r="BB10" s="273">
        <v>128315</v>
      </c>
      <c r="BC10" s="151"/>
      <c r="BD10" s="202">
        <f>'B-28'!F6+'B-28'!G6</f>
        <v>4100</v>
      </c>
      <c r="BE10" s="202">
        <f>'B-37'!F8+'B-37'!G8</f>
        <v>2500</v>
      </c>
      <c r="BF10" s="151"/>
      <c r="BG10" s="151"/>
      <c r="BH10" s="202">
        <f>'B-26'!G7</f>
        <v>11700</v>
      </c>
      <c r="BI10" s="202">
        <f>'B-31'!F7</f>
        <v>2700</v>
      </c>
      <c r="BJ10" s="202">
        <f>'B-34'!F7</f>
        <v>2100</v>
      </c>
      <c r="BK10" s="202">
        <f>'B-37'!F61</f>
        <v>10344</v>
      </c>
      <c r="BL10" s="151"/>
      <c r="BM10" s="151"/>
      <c r="BN10" s="151"/>
      <c r="BO10" s="151"/>
      <c r="BP10" s="151"/>
      <c r="BQ10" s="151"/>
      <c r="BR10" s="151"/>
    </row>
    <row r="11" spans="1:71" x14ac:dyDescent="0.25">
      <c r="A11" s="151">
        <f t="shared" si="0"/>
        <v>1979</v>
      </c>
      <c r="B11" s="202">
        <f>'B-1'!AD14</f>
        <v>172397.234</v>
      </c>
      <c r="C11" s="202">
        <f>'B-3'!L15+'B-3'!N15</f>
        <v>2171.9920000000002</v>
      </c>
      <c r="D11" s="151"/>
      <c r="E11" s="151" t="s">
        <v>304</v>
      </c>
      <c r="F11" s="202">
        <v>30637</v>
      </c>
      <c r="G11" s="151" t="s">
        <v>304</v>
      </c>
      <c r="H11" s="151" t="s">
        <v>304</v>
      </c>
      <c r="I11" s="202">
        <f>'B-8'!M24</f>
        <v>67</v>
      </c>
      <c r="J11" s="202">
        <f>'B-11'!T25</f>
        <v>81</v>
      </c>
      <c r="K11" s="202">
        <f>'B-23'!F7</f>
        <v>1846</v>
      </c>
      <c r="L11" s="202"/>
      <c r="M11" s="202">
        <f>'B-30'!F8</f>
        <v>3900</v>
      </c>
      <c r="N11" s="202">
        <f>'B-33'!F8</f>
        <v>1700</v>
      </c>
      <c r="O11" s="202">
        <f>'B-36'!F8</f>
        <v>3900</v>
      </c>
      <c r="P11" s="202"/>
      <c r="Q11" s="151"/>
      <c r="R11" s="202">
        <f>'B-29'!F8</f>
        <v>870</v>
      </c>
      <c r="S11" s="202">
        <f>'B-32'!K8</f>
        <v>1400</v>
      </c>
      <c r="T11" s="202">
        <f>'B-35'!F8</f>
        <v>2100</v>
      </c>
      <c r="U11" s="202">
        <f>'B-23'!G7</f>
        <v>4147</v>
      </c>
      <c r="V11" s="151" t="s">
        <v>304</v>
      </c>
      <c r="W11" s="202">
        <f>'B-16'!F14</f>
        <v>17900</v>
      </c>
      <c r="X11" s="202">
        <f>'B-19'!O14</f>
        <v>0</v>
      </c>
      <c r="Y11" s="202">
        <f>'B-12'!G14</f>
        <v>25500</v>
      </c>
      <c r="Z11" s="203">
        <f>'B-13'!L14</f>
        <v>2982.7714848559467</v>
      </c>
      <c r="AA11" s="203">
        <f>'B-13'!J14</f>
        <v>6180.7777777777774</v>
      </c>
      <c r="AB11" s="202">
        <f>'B-15'!F14+'B-15'!G14</f>
        <v>70800</v>
      </c>
      <c r="AC11" s="202">
        <f>'B-12'!L14</f>
        <v>19200</v>
      </c>
      <c r="AD11" s="384"/>
      <c r="AE11" s="202">
        <f>'B-17'!H14+'B-17'!I14</f>
        <v>20700</v>
      </c>
      <c r="AF11" s="151"/>
      <c r="AG11" s="202">
        <f>'B-14'!I14</f>
        <v>18797</v>
      </c>
      <c r="AH11" s="151"/>
      <c r="AI11" s="151" t="s">
        <v>304</v>
      </c>
      <c r="AJ11" s="151" t="s">
        <v>304</v>
      </c>
      <c r="AK11" s="151"/>
      <c r="AL11" s="151"/>
      <c r="AM11" s="151"/>
      <c r="AN11" s="151" t="s">
        <v>304</v>
      </c>
      <c r="AO11" s="151" t="s">
        <v>304</v>
      </c>
      <c r="AP11" s="151" t="s">
        <v>304</v>
      </c>
      <c r="AQ11" s="151"/>
      <c r="AR11" s="151" t="s">
        <v>304</v>
      </c>
      <c r="AS11" s="151" t="s">
        <v>304</v>
      </c>
      <c r="AT11" s="151" t="s">
        <v>304</v>
      </c>
      <c r="AU11" s="151"/>
      <c r="AV11" s="151" t="s">
        <v>304</v>
      </c>
      <c r="AW11" s="151" t="s">
        <v>304</v>
      </c>
      <c r="AX11" s="201">
        <v>226006.94851307126</v>
      </c>
      <c r="AY11" s="203">
        <v>2650</v>
      </c>
      <c r="AZ11" s="151"/>
      <c r="BA11" s="202">
        <v>27195.999999999996</v>
      </c>
      <c r="BB11" s="273">
        <v>106811.99999999999</v>
      </c>
      <c r="BC11" s="202">
        <f>'B-24'!F7</f>
        <v>23566</v>
      </c>
      <c r="BD11" s="202">
        <f>'B-28'!F7+'B-28'!G7</f>
        <v>11900</v>
      </c>
      <c r="BE11" s="202">
        <f>'B-37'!F9+'B-37'!G9</f>
        <v>11180</v>
      </c>
      <c r="BF11" s="151"/>
      <c r="BG11" s="151"/>
      <c r="BH11" s="202">
        <f>'B-26'!G8</f>
        <v>35400</v>
      </c>
      <c r="BI11" s="202">
        <f>'B-31'!F8</f>
        <v>6800</v>
      </c>
      <c r="BJ11" s="202">
        <f>'B-34'!F8</f>
        <v>5000</v>
      </c>
      <c r="BK11" s="202">
        <f>'B-37'!F62</f>
        <v>20224</v>
      </c>
      <c r="BL11" s="151"/>
      <c r="BM11" s="151"/>
      <c r="BN11" s="151"/>
      <c r="BO11" s="151"/>
      <c r="BP11" s="151"/>
      <c r="BQ11" s="151"/>
      <c r="BR11" s="151"/>
    </row>
    <row r="12" spans="1:71" x14ac:dyDescent="0.25">
      <c r="A12" s="151">
        <f t="shared" si="0"/>
        <v>1980</v>
      </c>
      <c r="B12" s="202">
        <f>'B-1'!AD15</f>
        <v>142108.731</v>
      </c>
      <c r="C12" s="202">
        <f>'B-3'!L16+'B-3'!N16</f>
        <v>9099.2920000000013</v>
      </c>
      <c r="D12" s="151"/>
      <c r="E12" s="151" t="s">
        <v>304</v>
      </c>
      <c r="F12" s="202">
        <v>21483</v>
      </c>
      <c r="G12" s="151" t="s">
        <v>304</v>
      </c>
      <c r="H12" s="151" t="s">
        <v>304</v>
      </c>
      <c r="I12" s="202">
        <f>'B-8'!M25</f>
        <v>55</v>
      </c>
      <c r="J12" s="202">
        <f>'B-11'!T26</f>
        <v>89</v>
      </c>
      <c r="K12" s="202">
        <f>'B-23'!F8</f>
        <v>1442</v>
      </c>
      <c r="L12" s="202"/>
      <c r="M12" s="202">
        <f>'B-30'!F9</f>
        <v>3200</v>
      </c>
      <c r="N12" s="202">
        <f>'B-33'!F9</f>
        <v>2200</v>
      </c>
      <c r="O12" s="202">
        <f>'B-36'!F9</f>
        <v>6700</v>
      </c>
      <c r="P12" s="202"/>
      <c r="Q12" s="151"/>
      <c r="R12" s="202">
        <f>'B-29'!F9</f>
        <v>1038</v>
      </c>
      <c r="S12" s="202">
        <f>'B-32'!K9</f>
        <v>800</v>
      </c>
      <c r="T12" s="202">
        <f>'B-35'!F9</f>
        <v>964</v>
      </c>
      <c r="U12" s="202">
        <f>'B-23'!G8</f>
        <v>5075</v>
      </c>
      <c r="V12" s="151" t="s">
        <v>304</v>
      </c>
      <c r="W12" s="202">
        <f>'B-16'!F15</f>
        <v>18200</v>
      </c>
      <c r="X12" s="202">
        <f>'B-19'!O15</f>
        <v>0</v>
      </c>
      <c r="Y12" s="202">
        <f>'B-12'!G15</f>
        <v>26400</v>
      </c>
      <c r="Z12" s="203">
        <f>'B-13'!L15</f>
        <v>2772.1614617940199</v>
      </c>
      <c r="AA12" s="203">
        <f>'B-13'!J15</f>
        <v>6645.5555555555557</v>
      </c>
      <c r="AB12" s="202">
        <f>'B-15'!F15+'B-15'!G15</f>
        <v>45500</v>
      </c>
      <c r="AC12" s="202">
        <f>'B-12'!L15</f>
        <v>28400</v>
      </c>
      <c r="AD12" s="384"/>
      <c r="AE12" s="202">
        <f>'B-17'!H15+'B-17'!I15</f>
        <v>37677</v>
      </c>
      <c r="AF12" s="151"/>
      <c r="AG12" s="202">
        <f>'B-14'!I15</f>
        <v>13854</v>
      </c>
      <c r="AH12" s="151"/>
      <c r="AI12" s="151" t="s">
        <v>304</v>
      </c>
      <c r="AJ12" s="151" t="s">
        <v>304</v>
      </c>
      <c r="AK12" s="151"/>
      <c r="AL12" s="151"/>
      <c r="AM12" s="151"/>
      <c r="AN12" s="151" t="s">
        <v>304</v>
      </c>
      <c r="AO12" s="151" t="s">
        <v>304</v>
      </c>
      <c r="AP12" s="151" t="s">
        <v>304</v>
      </c>
      <c r="AQ12" s="151"/>
      <c r="AR12" s="151" t="s">
        <v>304</v>
      </c>
      <c r="AS12" s="151" t="s">
        <v>304</v>
      </c>
      <c r="AT12" s="151" t="s">
        <v>304</v>
      </c>
      <c r="AU12" s="151"/>
      <c r="AV12" s="151" t="s">
        <v>304</v>
      </c>
      <c r="AW12" s="151" t="s">
        <v>304</v>
      </c>
      <c r="AX12" s="201">
        <v>122152.99622553737</v>
      </c>
      <c r="AY12" s="203">
        <v>3837</v>
      </c>
      <c r="AZ12" s="151"/>
      <c r="BA12" s="202">
        <v>52005</v>
      </c>
      <c r="BB12" s="273">
        <v>84450</v>
      </c>
      <c r="BC12" s="202">
        <f>'B-24'!F8</f>
        <v>12072</v>
      </c>
      <c r="BD12" s="202">
        <f>'B-28'!F8+'B-28'!G8</f>
        <v>8328</v>
      </c>
      <c r="BE12" s="202">
        <f>'B-37'!F10+'B-37'!G10</f>
        <v>9818</v>
      </c>
      <c r="BF12" s="151"/>
      <c r="BG12" s="151"/>
      <c r="BH12" s="202">
        <f>'B-26'!G9</f>
        <v>29700</v>
      </c>
      <c r="BI12" s="202">
        <f>'B-31'!F9</f>
        <v>4700</v>
      </c>
      <c r="BJ12" s="202">
        <f>'B-34'!F9</f>
        <v>1700</v>
      </c>
      <c r="BK12" s="202">
        <f>'B-37'!F63</f>
        <v>7017</v>
      </c>
      <c r="BL12" s="151"/>
      <c r="BM12" s="151"/>
      <c r="BN12" s="151"/>
      <c r="BO12" s="151"/>
      <c r="BP12" s="151"/>
      <c r="BQ12" s="151"/>
      <c r="BR12" s="151"/>
    </row>
    <row r="13" spans="1:71" x14ac:dyDescent="0.25">
      <c r="A13" s="151">
        <f t="shared" si="0"/>
        <v>1981</v>
      </c>
      <c r="B13" s="202">
        <f>'B-1'!AD16</f>
        <v>174957.88800000001</v>
      </c>
      <c r="C13" s="202">
        <f>'B-3'!L17+'B-3'!N17</f>
        <v>13663.17</v>
      </c>
      <c r="D13" s="151"/>
      <c r="E13" s="151" t="s">
        <v>304</v>
      </c>
      <c r="F13" s="202">
        <v>33857</v>
      </c>
      <c r="G13" s="151" t="s">
        <v>304</v>
      </c>
      <c r="H13" s="151" t="s">
        <v>304</v>
      </c>
      <c r="I13" s="202">
        <f>'B-8'!M26</f>
        <v>45</v>
      </c>
      <c r="J13" s="202">
        <f>'B-11'!T27</f>
        <v>82</v>
      </c>
      <c r="K13" s="202">
        <f>'B-23'!F9</f>
        <v>1050</v>
      </c>
      <c r="L13" s="202"/>
      <c r="M13" s="202">
        <f>'B-30'!F10</f>
        <v>4250</v>
      </c>
      <c r="N13" s="202">
        <f>'B-33'!F10</f>
        <v>3100</v>
      </c>
      <c r="O13" s="202">
        <f>'B-36'!F10</f>
        <v>5963</v>
      </c>
      <c r="P13" s="202"/>
      <c r="Q13" s="202">
        <f>'B-25'!G11</f>
        <v>924</v>
      </c>
      <c r="R13" s="202">
        <f>'B-29'!F10</f>
        <v>988</v>
      </c>
      <c r="S13" s="202">
        <f>'B-32'!K10</f>
        <v>1498</v>
      </c>
      <c r="T13" s="202">
        <f>'B-35'!F10</f>
        <v>815</v>
      </c>
      <c r="U13" s="202">
        <f>'B-23'!G9</f>
        <v>3231</v>
      </c>
      <c r="V13" s="151" t="s">
        <v>304</v>
      </c>
      <c r="W13" s="202">
        <f>'B-16'!F16</f>
        <v>21500</v>
      </c>
      <c r="X13" s="202">
        <f>'B-19'!O16</f>
        <v>0</v>
      </c>
      <c r="Y13" s="202">
        <f>'B-12'!G16</f>
        <v>28600</v>
      </c>
      <c r="Z13" s="203">
        <f>'B-13'!L16</f>
        <v>3226.4221381378329</v>
      </c>
      <c r="AA13" s="203">
        <f>'B-13'!J16</f>
        <v>12173</v>
      </c>
      <c r="AB13" s="202">
        <f>'B-15'!F16+'B-15'!G16</f>
        <v>69000</v>
      </c>
      <c r="AC13" s="202">
        <f>'B-12'!L16</f>
        <v>33800</v>
      </c>
      <c r="AD13" s="384"/>
      <c r="AE13" s="202">
        <f>'B-17'!H16+'B-17'!I16</f>
        <v>33929</v>
      </c>
      <c r="AF13" s="151"/>
      <c r="AG13" s="202">
        <f>'B-14'!I16</f>
        <v>8639</v>
      </c>
      <c r="AH13" s="202">
        <f>'B-41'!G5</f>
        <v>884.00011999999981</v>
      </c>
      <c r="AI13" s="151" t="s">
        <v>304</v>
      </c>
      <c r="AJ13" s="151" t="s">
        <v>304</v>
      </c>
      <c r="AK13" s="151"/>
      <c r="AL13" s="202">
        <f>'B-41'!G99</f>
        <v>8283.000039999999</v>
      </c>
      <c r="AM13" s="202">
        <f>'B-44'!C5</f>
        <v>1362</v>
      </c>
      <c r="AN13" s="151" t="s">
        <v>304</v>
      </c>
      <c r="AO13" s="151" t="s">
        <v>304</v>
      </c>
      <c r="AP13" s="151" t="s">
        <v>304</v>
      </c>
      <c r="AQ13" s="202">
        <f>'B-44'!K5</f>
        <v>175</v>
      </c>
      <c r="AR13" s="151" t="s">
        <v>304</v>
      </c>
      <c r="AS13" s="151" t="s">
        <v>304</v>
      </c>
      <c r="AT13" s="151" t="s">
        <v>304</v>
      </c>
      <c r="AU13" s="151"/>
      <c r="AV13" s="151" t="s">
        <v>304</v>
      </c>
      <c r="AW13" s="151" t="s">
        <v>304</v>
      </c>
      <c r="AX13" s="201">
        <v>171429.32115597208</v>
      </c>
      <c r="AY13" s="203">
        <v>1790</v>
      </c>
      <c r="AZ13" s="151"/>
      <c r="BA13" s="202">
        <v>28399</v>
      </c>
      <c r="BB13" s="273">
        <v>72379</v>
      </c>
      <c r="BC13" s="202">
        <f>'B-24'!F9</f>
        <v>22875</v>
      </c>
      <c r="BD13" s="202">
        <f>'B-28'!F9+'B-28'!G9</f>
        <v>8526</v>
      </c>
      <c r="BE13" s="202">
        <f>'B-37'!F11+'B-37'!G11</f>
        <v>1300</v>
      </c>
      <c r="BF13" s="202">
        <f>'B-42'!H287</f>
        <v>107300</v>
      </c>
      <c r="BG13" s="151"/>
      <c r="BH13" s="202">
        <f>'B-26'!G10</f>
        <v>13000</v>
      </c>
      <c r="BI13" s="202">
        <f>'B-31'!F10</f>
        <v>4800</v>
      </c>
      <c r="BJ13" s="202">
        <f>'B-34'!F10</f>
        <v>1900</v>
      </c>
      <c r="BK13" s="202">
        <f>'B-37'!F64</f>
        <v>6268</v>
      </c>
      <c r="BL13" s="202">
        <f>'B-42'!G5</f>
        <v>3300</v>
      </c>
      <c r="BM13" s="202">
        <f>'B-42'!G146</f>
        <v>21700</v>
      </c>
      <c r="BN13" s="202">
        <f>'B-42'!G99</f>
        <v>15000</v>
      </c>
      <c r="BO13" s="202">
        <f>'B-42'!G193</f>
        <v>9000</v>
      </c>
      <c r="BP13" s="202">
        <f>'B-42'!G240</f>
        <v>37000</v>
      </c>
      <c r="BQ13" s="151"/>
      <c r="BR13" s="202">
        <f>'B-43'!H6+'B-43'!H31+'B-43'!H56+'B-43'!H81+'B-43'!H106+'B-43'!H132</f>
        <v>248442</v>
      </c>
      <c r="BS13">
        <v>1981</v>
      </c>
    </row>
    <row r="14" spans="1:71" x14ac:dyDescent="0.25">
      <c r="A14" s="151">
        <f t="shared" si="0"/>
        <v>1982</v>
      </c>
      <c r="B14" s="202">
        <f>'B-1'!AD17</f>
        <v>164640.728</v>
      </c>
      <c r="C14" s="202">
        <f>'B-3'!L18+'B-3'!N18</f>
        <v>21974.011999999999</v>
      </c>
      <c r="D14" s="151"/>
      <c r="E14" s="151" t="s">
        <v>304</v>
      </c>
      <c r="F14" s="202">
        <v>31951</v>
      </c>
      <c r="G14" s="151" t="s">
        <v>304</v>
      </c>
      <c r="H14" s="151" t="s">
        <v>304</v>
      </c>
      <c r="I14" s="202">
        <f>'B-8'!M27</f>
        <v>55</v>
      </c>
      <c r="J14" s="202">
        <f>'B-11'!T28</f>
        <v>90</v>
      </c>
      <c r="K14" s="202">
        <f>'B-23'!F10</f>
        <v>1040</v>
      </c>
      <c r="L14" s="202"/>
      <c r="M14" s="202">
        <f>'B-30'!F11</f>
        <v>4150</v>
      </c>
      <c r="N14" s="202">
        <f>'B-33'!F11</f>
        <v>4500</v>
      </c>
      <c r="O14" s="202">
        <f>'B-36'!F11</f>
        <v>7107</v>
      </c>
      <c r="P14" s="202"/>
      <c r="Q14" s="202">
        <f>'B-25'!G12</f>
        <v>610</v>
      </c>
      <c r="R14" s="202">
        <f>'B-29'!F11</f>
        <v>781</v>
      </c>
      <c r="S14" s="202">
        <f>'B-32'!K11</f>
        <v>1553</v>
      </c>
      <c r="T14" s="202">
        <f>'B-35'!F11</f>
        <v>1126</v>
      </c>
      <c r="U14" s="202">
        <f>'B-23'!G10</f>
        <v>4092</v>
      </c>
      <c r="V14" s="151" t="s">
        <v>304</v>
      </c>
      <c r="W14" s="202">
        <f>'B-16'!F17</f>
        <v>10400</v>
      </c>
      <c r="X14" s="202">
        <f>'B-19'!O17</f>
        <v>0</v>
      </c>
      <c r="Y14" s="202">
        <f>'B-12'!G17</f>
        <v>45100</v>
      </c>
      <c r="Z14" s="203">
        <f>'B-13'!L17</f>
        <v>2989.125953417275</v>
      </c>
      <c r="AA14" s="203">
        <f>'B-13'!J17</f>
        <v>11819</v>
      </c>
      <c r="AB14" s="202">
        <f>'B-15'!F17+'B-15'!G17</f>
        <v>86600</v>
      </c>
      <c r="AC14" s="202">
        <f>'B-12'!L17</f>
        <v>31100</v>
      </c>
      <c r="AD14" s="202">
        <f>'B-18'!I17</f>
        <v>2900</v>
      </c>
      <c r="AE14" s="202">
        <f>'B-17'!H17+'B-17'!I17</f>
        <v>31900</v>
      </c>
      <c r="AF14" s="151"/>
      <c r="AG14" s="202">
        <f>'B-14'!I17</f>
        <v>6587</v>
      </c>
      <c r="AH14" s="202">
        <f>'B-41'!G6</f>
        <v>2195.0001199999997</v>
      </c>
      <c r="AI14" s="151" t="s">
        <v>304</v>
      </c>
      <c r="AJ14" s="151" t="s">
        <v>304</v>
      </c>
      <c r="AK14" s="151"/>
      <c r="AL14" s="202">
        <f>'B-41'!G100</f>
        <v>9910.000039999999</v>
      </c>
      <c r="AM14" s="202">
        <f>'B-44'!C6</f>
        <v>965</v>
      </c>
      <c r="AN14" s="151" t="s">
        <v>304</v>
      </c>
      <c r="AO14" s="151" t="s">
        <v>304</v>
      </c>
      <c r="AP14" s="151" t="s">
        <v>304</v>
      </c>
      <c r="AQ14" s="202">
        <f>'B-44'!K6</f>
        <v>20</v>
      </c>
      <c r="AR14" s="151" t="s">
        <v>304</v>
      </c>
      <c r="AS14" s="151" t="s">
        <v>304</v>
      </c>
      <c r="AT14" s="151" t="s">
        <v>304</v>
      </c>
      <c r="AU14" s="151"/>
      <c r="AV14" s="151" t="s">
        <v>304</v>
      </c>
      <c r="AW14" s="151" t="s">
        <v>304</v>
      </c>
      <c r="AX14" s="201">
        <v>208775.59798722595</v>
      </c>
      <c r="AY14" s="203">
        <v>3266</v>
      </c>
      <c r="AZ14" s="151"/>
      <c r="BA14" s="202">
        <v>50541</v>
      </c>
      <c r="BB14" s="273">
        <v>161090</v>
      </c>
      <c r="BC14" s="202">
        <f>'B-24'!F10</f>
        <v>33414</v>
      </c>
      <c r="BD14" s="202">
        <f>'B-28'!F10+'B-28'!G10</f>
        <v>9262</v>
      </c>
      <c r="BE14" s="202">
        <f>'B-37'!F12+'B-37'!G12</f>
        <v>4567</v>
      </c>
      <c r="BF14" s="202">
        <f>'B-42'!H288</f>
        <v>138900</v>
      </c>
      <c r="BG14" s="151"/>
      <c r="BH14" s="202">
        <f>'B-26'!G11</f>
        <v>18100</v>
      </c>
      <c r="BI14" s="202">
        <f>'B-31'!F11</f>
        <v>7000</v>
      </c>
      <c r="BJ14" s="202">
        <f>'B-34'!F11</f>
        <v>3600</v>
      </c>
      <c r="BK14" s="202">
        <f>'B-37'!F65</f>
        <v>10400</v>
      </c>
      <c r="BL14" s="202">
        <f>'B-42'!G6</f>
        <v>9900</v>
      </c>
      <c r="BM14" s="202">
        <f>'B-42'!G147</f>
        <v>26100</v>
      </c>
      <c r="BN14" s="202">
        <f>'B-42'!G100</f>
        <v>9000</v>
      </c>
      <c r="BO14" s="202">
        <f>'B-42'!G194</f>
        <v>9000</v>
      </c>
      <c r="BP14" s="202">
        <f>'B-42'!G241</f>
        <v>56000</v>
      </c>
      <c r="BQ14" s="151"/>
      <c r="BR14" s="151"/>
      <c r="BS14">
        <v>1982</v>
      </c>
    </row>
    <row r="15" spans="1:71" x14ac:dyDescent="0.25">
      <c r="A15" s="151">
        <f t="shared" si="0"/>
        <v>1983</v>
      </c>
      <c r="B15" s="202">
        <f>'B-1'!AD18</f>
        <v>110248.039</v>
      </c>
      <c r="C15" s="202">
        <f>'B-3'!L19+'B-3'!N19</f>
        <v>5408.95</v>
      </c>
      <c r="D15" s="151"/>
      <c r="E15" s="151" t="s">
        <v>304</v>
      </c>
      <c r="F15" s="202">
        <v>30784</v>
      </c>
      <c r="G15" s="151" t="s">
        <v>304</v>
      </c>
      <c r="H15" s="151" t="s">
        <v>304</v>
      </c>
      <c r="I15" s="202">
        <f>'B-8'!M28</f>
        <v>37</v>
      </c>
      <c r="J15" s="202">
        <f>'B-11'!T29</f>
        <v>42</v>
      </c>
      <c r="K15" s="202">
        <f>'B-23'!F11</f>
        <v>2119</v>
      </c>
      <c r="L15" s="202"/>
      <c r="M15" s="202">
        <f>'B-30'!F12</f>
        <v>2750</v>
      </c>
      <c r="N15" s="202">
        <f>'B-33'!F12</f>
        <v>2500</v>
      </c>
      <c r="O15" s="202">
        <f>'B-36'!F12</f>
        <v>3069</v>
      </c>
      <c r="P15" s="202"/>
      <c r="Q15" s="202">
        <f>'B-25'!G13</f>
        <v>800</v>
      </c>
      <c r="R15" s="202">
        <f>'B-29'!F12</f>
        <v>1044</v>
      </c>
      <c r="S15" s="202">
        <f>'B-32'!K12</f>
        <v>1696</v>
      </c>
      <c r="T15" s="202">
        <f>'B-35'!F12</f>
        <v>548</v>
      </c>
      <c r="U15" s="202">
        <f>'B-23'!G11</f>
        <v>5113</v>
      </c>
      <c r="V15" s="151" t="s">
        <v>304</v>
      </c>
      <c r="W15" s="202">
        <f>'B-16'!F18</f>
        <v>14100</v>
      </c>
      <c r="X15" s="202">
        <f>'B-19'!O18</f>
        <v>0</v>
      </c>
      <c r="Y15" s="202">
        <f>'B-12'!G18</f>
        <v>28700</v>
      </c>
      <c r="Z15" s="203">
        <f>'B-13'!L18</f>
        <v>4234.4933578902401</v>
      </c>
      <c r="AA15" s="203">
        <f>'B-13'!J18</f>
        <v>10424.333333333334</v>
      </c>
      <c r="AB15" s="202">
        <f>'B-15'!F18+'B-15'!G18</f>
        <v>70200</v>
      </c>
      <c r="AC15" s="202">
        <f>'B-12'!L18</f>
        <v>27000</v>
      </c>
      <c r="AD15" s="202">
        <f>'B-18'!I18</f>
        <v>4900</v>
      </c>
      <c r="AE15" s="202">
        <f>'B-17'!H18+'B-17'!I18</f>
        <v>11100</v>
      </c>
      <c r="AF15" s="151"/>
      <c r="AG15" s="202">
        <f>'B-14'!I18</f>
        <v>6334</v>
      </c>
      <c r="AH15" s="202">
        <f>'B-41'!G7</f>
        <v>1604.0001199999999</v>
      </c>
      <c r="AI15" s="151" t="s">
        <v>304</v>
      </c>
      <c r="AJ15" s="151" t="s">
        <v>304</v>
      </c>
      <c r="AK15" s="151"/>
      <c r="AL15" s="202">
        <f>'B-41'!G101</f>
        <v>8723.000039999999</v>
      </c>
      <c r="AM15" s="202">
        <f>'B-44'!C7</f>
        <v>710</v>
      </c>
      <c r="AN15" s="151" t="s">
        <v>304</v>
      </c>
      <c r="AO15" s="151" t="s">
        <v>304</v>
      </c>
      <c r="AP15" s="151" t="s">
        <v>304</v>
      </c>
      <c r="AQ15" s="202">
        <f>'B-44'!K7</f>
        <v>42</v>
      </c>
      <c r="AR15" s="151" t="s">
        <v>304</v>
      </c>
      <c r="AS15" s="151" t="s">
        <v>304</v>
      </c>
      <c r="AT15" s="151" t="s">
        <v>304</v>
      </c>
      <c r="AU15" s="151"/>
      <c r="AV15" s="151" t="s">
        <v>304</v>
      </c>
      <c r="AW15" s="151" t="s">
        <v>304</v>
      </c>
      <c r="AX15" s="201">
        <v>113415.88436915693</v>
      </c>
      <c r="AY15" s="203">
        <v>1599</v>
      </c>
      <c r="AZ15" s="151"/>
      <c r="BA15" s="202">
        <v>52051.873</v>
      </c>
      <c r="BB15" s="273">
        <v>40348</v>
      </c>
      <c r="BC15" s="202">
        <f>'B-24'!F11</f>
        <v>18598</v>
      </c>
      <c r="BD15" s="202">
        <f>'B-28'!F11+'B-28'!G11</f>
        <v>13437</v>
      </c>
      <c r="BE15" s="202">
        <f>'B-37'!F13+'B-37'!G13</f>
        <v>4832</v>
      </c>
      <c r="BF15" s="202">
        <f>'B-42'!H289</f>
        <v>124700</v>
      </c>
      <c r="BG15" s="151"/>
      <c r="BH15" s="202">
        <f>'B-26'!G12</f>
        <v>25300</v>
      </c>
      <c r="BI15" s="202">
        <f>'B-31'!F12</f>
        <v>2282</v>
      </c>
      <c r="BJ15" s="202">
        <f>'B-34'!F12</f>
        <v>1735</v>
      </c>
      <c r="BK15" s="202">
        <f>'B-37'!F66</f>
        <v>2660</v>
      </c>
      <c r="BL15" s="202">
        <f>'B-42'!G7</f>
        <v>3500</v>
      </c>
      <c r="BM15" s="202">
        <f>'B-42'!G148</f>
        <v>12800</v>
      </c>
      <c r="BN15" s="202">
        <f>'B-42'!G101</f>
        <v>24000</v>
      </c>
      <c r="BO15" s="202">
        <f>'B-42'!G195</f>
        <v>15000</v>
      </c>
      <c r="BP15" s="202">
        <f>'B-42'!G242</f>
        <v>145000</v>
      </c>
      <c r="BQ15" s="151"/>
      <c r="BR15" s="202">
        <f>'B-43'!H7+'B-43'!H32+'B-43'!H57+'B-43'!H82+'B-43'!H107+'B-43'!H133</f>
        <v>898063</v>
      </c>
      <c r="BS15">
        <v>1983</v>
      </c>
    </row>
    <row r="16" spans="1:71" x14ac:dyDescent="0.25">
      <c r="A16" s="151">
        <f t="shared" si="0"/>
        <v>1984</v>
      </c>
      <c r="B16" s="202">
        <f>'B-1'!AD19</f>
        <v>158971.90100000001</v>
      </c>
      <c r="C16" s="202">
        <f>'B-3'!L20+'B-3'!N20</f>
        <v>3945.5709999999999</v>
      </c>
      <c r="D16" s="151"/>
      <c r="E16" s="151" t="s">
        <v>304</v>
      </c>
      <c r="F16" s="202">
        <v>16064</v>
      </c>
      <c r="G16" s="151" t="s">
        <v>304</v>
      </c>
      <c r="H16" s="151" t="s">
        <v>304</v>
      </c>
      <c r="I16" s="202">
        <f>'B-8'!M29</f>
        <v>22</v>
      </c>
      <c r="J16" s="202">
        <f>'B-11'!T30</f>
        <v>98</v>
      </c>
      <c r="K16" s="202">
        <f>'B-23'!F12</f>
        <v>2076</v>
      </c>
      <c r="L16" s="202"/>
      <c r="M16" s="202">
        <f>'B-30'!F13</f>
        <v>4350</v>
      </c>
      <c r="N16" s="202">
        <f>'B-33'!F13</f>
        <v>1900</v>
      </c>
      <c r="O16" s="202">
        <f>'B-36'!F13</f>
        <v>9128</v>
      </c>
      <c r="P16" s="202"/>
      <c r="Q16" s="202">
        <f>'B-25'!G14</f>
        <v>1128</v>
      </c>
      <c r="R16" s="202">
        <f>'B-29'!F13</f>
        <v>958</v>
      </c>
      <c r="S16" s="202">
        <f>'B-32'!K13</f>
        <v>1430</v>
      </c>
      <c r="T16" s="202">
        <f>'B-35'!F13</f>
        <v>618</v>
      </c>
      <c r="U16" s="202">
        <f>'B-23'!G12</f>
        <v>7830</v>
      </c>
      <c r="V16" s="151" t="s">
        <v>304</v>
      </c>
      <c r="W16" s="202">
        <f>'B-16'!F19</f>
        <v>8500</v>
      </c>
      <c r="X16" s="202">
        <f>'B-19'!O19</f>
        <v>0</v>
      </c>
      <c r="Y16" s="202">
        <f>'B-12'!G19</f>
        <v>42400</v>
      </c>
      <c r="Z16" s="203">
        <f>'B-13'!L19</f>
        <v>4605.6458983463772</v>
      </c>
      <c r="AA16" s="203">
        <f>'B-13'!J19</f>
        <v>8265.8888888888887</v>
      </c>
      <c r="AB16" s="202">
        <f>'B-15'!F19+'B-15'!G19</f>
        <v>59605</v>
      </c>
      <c r="AC16" s="202">
        <f>'B-12'!L19</f>
        <v>33100</v>
      </c>
      <c r="AD16" s="202">
        <f>'B-18'!I19</f>
        <v>3200</v>
      </c>
      <c r="AE16" s="202">
        <f>'B-17'!H19+'B-17'!I19</f>
        <v>10300</v>
      </c>
      <c r="AF16" s="151"/>
      <c r="AG16" s="202">
        <f>'B-14'!I19</f>
        <v>13984</v>
      </c>
      <c r="AH16" s="202">
        <f>'B-41'!G8</f>
        <v>1093.0001199999999</v>
      </c>
      <c r="AI16" s="151" t="s">
        <v>304</v>
      </c>
      <c r="AJ16" s="151" t="s">
        <v>304</v>
      </c>
      <c r="AK16" s="202">
        <f>'B-44'!F8+'B-44'!I8</f>
        <v>45</v>
      </c>
      <c r="AL16" s="202">
        <f>'B-41'!G102</f>
        <v>12628.000039999999</v>
      </c>
      <c r="AM16" s="202">
        <f>'B-44'!C8</f>
        <v>755</v>
      </c>
      <c r="AN16" s="151" t="s">
        <v>304</v>
      </c>
      <c r="AO16" s="151" t="s">
        <v>304</v>
      </c>
      <c r="AP16" s="151" t="s">
        <v>304</v>
      </c>
      <c r="AQ16" s="202">
        <f>'B-44'!K8</f>
        <v>52</v>
      </c>
      <c r="AR16" s="151" t="s">
        <v>304</v>
      </c>
      <c r="AS16" s="151" t="s">
        <v>304</v>
      </c>
      <c r="AT16" s="151" t="s">
        <v>304</v>
      </c>
      <c r="AU16" s="151"/>
      <c r="AV16" s="151" t="s">
        <v>304</v>
      </c>
      <c r="AW16" s="151" t="s">
        <v>304</v>
      </c>
      <c r="AX16" s="201">
        <v>108511.02265812719</v>
      </c>
      <c r="AY16" s="203">
        <v>1481</v>
      </c>
      <c r="AZ16" s="151"/>
      <c r="BA16" s="202">
        <v>54885.761999999995</v>
      </c>
      <c r="BB16" s="273">
        <v>77998</v>
      </c>
      <c r="BC16" s="202">
        <f>'B-24'!F12</f>
        <v>33419</v>
      </c>
      <c r="BD16" s="202">
        <f>'B-28'!F12+'B-28'!G12</f>
        <v>11447</v>
      </c>
      <c r="BE16" s="202">
        <f>'B-37'!F14+'B-37'!G14</f>
        <v>6092</v>
      </c>
      <c r="BF16" s="202">
        <f>'B-42'!H290</f>
        <v>118048</v>
      </c>
      <c r="BG16" s="151"/>
      <c r="BH16" s="202">
        <f>'B-26'!G13</f>
        <v>105741</v>
      </c>
      <c r="BI16" s="202">
        <f>'B-31'!F13</f>
        <v>9217</v>
      </c>
      <c r="BJ16" s="202">
        <f>'B-34'!F13</f>
        <v>7400</v>
      </c>
      <c r="BK16" s="202">
        <f>'B-37'!F67</f>
        <v>10508</v>
      </c>
      <c r="BL16" s="202">
        <f>'B-42'!G8</f>
        <v>4200</v>
      </c>
      <c r="BM16" s="202">
        <f>'B-42'!G149</f>
        <v>36100</v>
      </c>
      <c r="BN16" s="202">
        <f>'B-42'!G102</f>
        <v>33000</v>
      </c>
      <c r="BO16" s="202">
        <f>'B-42'!G196</f>
        <v>18000</v>
      </c>
      <c r="BP16" s="202">
        <f>'B-42'!G243</f>
        <v>71000</v>
      </c>
      <c r="BQ16" s="151"/>
      <c r="BR16" s="151"/>
      <c r="BS16">
        <v>1984</v>
      </c>
    </row>
    <row r="17" spans="1:71" x14ac:dyDescent="0.25">
      <c r="A17" s="151">
        <f t="shared" si="0"/>
        <v>1985</v>
      </c>
      <c r="B17" s="202">
        <f>'B-1'!AD20</f>
        <v>239307.052</v>
      </c>
      <c r="C17" s="202">
        <f>'B-3'!L21+'B-3'!N21</f>
        <v>9301.884</v>
      </c>
      <c r="D17" s="151"/>
      <c r="E17" s="151" t="s">
        <v>304</v>
      </c>
      <c r="F17" s="202">
        <v>25677</v>
      </c>
      <c r="G17" s="151" t="s">
        <v>304</v>
      </c>
      <c r="H17" s="151" t="s">
        <v>304</v>
      </c>
      <c r="I17" s="202">
        <f>'B-8'!M30</f>
        <v>64</v>
      </c>
      <c r="J17" s="202">
        <f>'B-11'!T31</f>
        <v>132</v>
      </c>
      <c r="K17" s="202">
        <f>'B-23'!F13</f>
        <v>1657</v>
      </c>
      <c r="L17" s="202"/>
      <c r="M17" s="202">
        <f>'B-30'!F14</f>
        <v>4150</v>
      </c>
      <c r="N17" s="202">
        <f>'B-33'!F14</f>
        <v>1725</v>
      </c>
      <c r="O17" s="202">
        <f>'B-36'!F14</f>
        <v>6145</v>
      </c>
      <c r="P17" s="202"/>
      <c r="Q17" s="202">
        <f>'B-25'!G15</f>
        <v>1157</v>
      </c>
      <c r="R17" s="202">
        <f>'B-29'!F14</f>
        <v>677</v>
      </c>
      <c r="S17" s="202">
        <f>'B-32'!K14</f>
        <v>978</v>
      </c>
      <c r="T17" s="202">
        <f>'B-35'!F14</f>
        <v>550</v>
      </c>
      <c r="U17" s="202">
        <f>'B-23'!G13</f>
        <v>6723</v>
      </c>
      <c r="V17" s="151" t="s">
        <v>304</v>
      </c>
      <c r="W17" s="202">
        <f>'B-16'!F20</f>
        <v>7900</v>
      </c>
      <c r="X17" s="202">
        <f>'B-19'!O20</f>
        <v>0</v>
      </c>
      <c r="Y17" s="202">
        <f>'B-12'!G20</f>
        <v>33100</v>
      </c>
      <c r="Z17" s="203">
        <f>'B-13'!L20</f>
        <v>8935.1161930561448</v>
      </c>
      <c r="AA17" s="203">
        <f>'B-13'!J20</f>
        <v>11272.750000000004</v>
      </c>
      <c r="AB17" s="202">
        <f>'B-15'!F20+'B-15'!G20</f>
        <v>87600</v>
      </c>
      <c r="AC17" s="202">
        <f>'B-12'!L20</f>
        <v>19200</v>
      </c>
      <c r="AD17" s="202">
        <f>'B-18'!I20</f>
        <v>2800</v>
      </c>
      <c r="AE17" s="202">
        <f>'B-17'!H20+'B-17'!I20</f>
        <v>6100</v>
      </c>
      <c r="AF17" s="151"/>
      <c r="AG17" s="202">
        <f>'B-14'!I20</f>
        <v>14505</v>
      </c>
      <c r="AH17" s="202">
        <f>'B-41'!G9</f>
        <v>1473.0001199999999</v>
      </c>
      <c r="AI17" s="151" t="s">
        <v>304</v>
      </c>
      <c r="AJ17" s="151" t="s">
        <v>304</v>
      </c>
      <c r="AK17" s="202">
        <f>'B-44'!F9+'B-44'!I9</f>
        <v>258</v>
      </c>
      <c r="AL17" s="202">
        <f>'B-41'!G103</f>
        <v>16002.000039999999</v>
      </c>
      <c r="AM17" s="202">
        <f>'B-44'!C9</f>
        <v>3249</v>
      </c>
      <c r="AN17" s="151" t="s">
        <v>304</v>
      </c>
      <c r="AO17" s="151" t="s">
        <v>304</v>
      </c>
      <c r="AP17" s="151" t="s">
        <v>304</v>
      </c>
      <c r="AQ17" s="202">
        <f>'B-44'!K9</f>
        <v>62</v>
      </c>
      <c r="AR17" s="151" t="s">
        <v>304</v>
      </c>
      <c r="AS17" s="151" t="s">
        <v>304</v>
      </c>
      <c r="AT17" s="151" t="s">
        <v>304</v>
      </c>
      <c r="AU17" s="151"/>
      <c r="AV17" s="151" t="s">
        <v>304</v>
      </c>
      <c r="AW17" s="151" t="s">
        <v>304</v>
      </c>
      <c r="AX17" s="201">
        <v>137615.87869281889</v>
      </c>
      <c r="AY17" s="203">
        <v>4760</v>
      </c>
      <c r="AZ17" s="151"/>
      <c r="BA17" s="202">
        <v>41069.968000000001</v>
      </c>
      <c r="BB17" s="273">
        <v>95523.998720000003</v>
      </c>
      <c r="BC17" s="202">
        <f>'B-24'!F13</f>
        <v>24896</v>
      </c>
      <c r="BD17" s="202">
        <f>'B-28'!F13+'B-28'!G13</f>
        <v>4710</v>
      </c>
      <c r="BE17" s="202">
        <f>'B-37'!F15+'B-37'!G15</f>
        <v>1660</v>
      </c>
      <c r="BF17" s="202">
        <f>'B-42'!H291</f>
        <v>86400</v>
      </c>
      <c r="BG17" s="151"/>
      <c r="BH17" s="202">
        <f>'B-26'!G14</f>
        <v>22092</v>
      </c>
      <c r="BI17" s="202">
        <f>'B-31'!F14</f>
        <v>4001</v>
      </c>
      <c r="BJ17" s="202">
        <f>'B-34'!F14</f>
        <v>2218</v>
      </c>
      <c r="BK17" s="202">
        <f>'B-37'!F68</f>
        <v>7484</v>
      </c>
      <c r="BL17" s="202">
        <f>'B-42'!G9</f>
        <v>2400</v>
      </c>
      <c r="BM17" s="202">
        <f>'B-42'!G150</f>
        <v>14700</v>
      </c>
      <c r="BN17" s="202">
        <f>'B-42'!G103</f>
        <v>18000</v>
      </c>
      <c r="BO17" s="202">
        <f>'B-42'!G197</f>
        <v>15000</v>
      </c>
      <c r="BP17" s="202">
        <f>'B-42'!G244</f>
        <v>65000</v>
      </c>
      <c r="BQ17" s="151"/>
      <c r="BR17" s="202">
        <f>'B-43'!H8+'B-43'!H33+'B-43'!H58+'B-43'!H83+'B-43'!H108+'B-43'!H134</f>
        <v>1340544</v>
      </c>
      <c r="BS17">
        <v>1985</v>
      </c>
    </row>
    <row r="18" spans="1:71" x14ac:dyDescent="0.25">
      <c r="A18" s="151">
        <f t="shared" si="0"/>
        <v>1986</v>
      </c>
      <c r="B18" s="202">
        <f>'B-1'!AD21</f>
        <v>240103.38399999999</v>
      </c>
      <c r="C18" s="202">
        <f>'B-3'!L22+'B-3'!N22</f>
        <v>22388.07</v>
      </c>
      <c r="D18" s="151"/>
      <c r="E18" s="151" t="s">
        <v>304</v>
      </c>
      <c r="F18" s="202">
        <v>113360</v>
      </c>
      <c r="G18" s="151" t="s">
        <v>304</v>
      </c>
      <c r="H18" s="151" t="s">
        <v>304</v>
      </c>
      <c r="I18" s="202">
        <f>'B-8'!M31</f>
        <v>39</v>
      </c>
      <c r="J18" s="202">
        <f>'B-11'!T32</f>
        <v>109</v>
      </c>
      <c r="K18" s="202">
        <f>'B-23'!F14</f>
        <v>3469</v>
      </c>
      <c r="L18" s="202">
        <f>'B-25'!G68</f>
        <v>13808</v>
      </c>
      <c r="M18" s="202">
        <f>'B-30'!F15</f>
        <v>7894</v>
      </c>
      <c r="N18" s="202">
        <f>'B-33'!F15</f>
        <v>4981</v>
      </c>
      <c r="O18" s="202">
        <f>'B-36'!F15</f>
        <v>10006</v>
      </c>
      <c r="P18" s="202"/>
      <c r="Q18" s="202">
        <f>'B-25'!G16</f>
        <v>1795</v>
      </c>
      <c r="R18" s="202">
        <f>'B-29'!F15</f>
        <v>925</v>
      </c>
      <c r="S18" s="202">
        <f>'B-32'!K15</f>
        <v>1248</v>
      </c>
      <c r="T18" s="202">
        <f>'B-35'!F15</f>
        <v>853</v>
      </c>
      <c r="U18" s="202">
        <f>'B-23'!G14</f>
        <v>8536</v>
      </c>
      <c r="V18" s="151" t="s">
        <v>304</v>
      </c>
      <c r="W18" s="202">
        <f>'B-16'!F21</f>
        <v>12200</v>
      </c>
      <c r="X18" s="202">
        <f>'B-19'!O21</f>
        <v>0</v>
      </c>
      <c r="Y18" s="202">
        <f>'B-12'!G21</f>
        <v>37300</v>
      </c>
      <c r="Z18" s="203">
        <f>'B-13'!L21</f>
        <v>5514.9630038769728</v>
      </c>
      <c r="AA18" s="203">
        <f>'B-13'!J21</f>
        <v>11988.5</v>
      </c>
      <c r="AB18" s="202">
        <f>'B-15'!F21+'B-15'!G21</f>
        <v>67800</v>
      </c>
      <c r="AC18" s="202">
        <f>'B-12'!L21</f>
        <v>19900</v>
      </c>
      <c r="AD18" s="202">
        <f>'B-18'!I21</f>
        <v>2300</v>
      </c>
      <c r="AE18" s="202">
        <f>'B-17'!H21+'B-17'!I21</f>
        <v>5000</v>
      </c>
      <c r="AF18" s="151"/>
      <c r="AG18" s="202">
        <f>'B-14'!I21</f>
        <v>14850</v>
      </c>
      <c r="AH18" s="202">
        <f>'B-41'!G10</f>
        <v>1894.0001199999999</v>
      </c>
      <c r="AI18" s="151" t="s">
        <v>304</v>
      </c>
      <c r="AJ18" s="151" t="s">
        <v>304</v>
      </c>
      <c r="AK18" s="202">
        <f>'B-44'!F10+'B-44'!I10</f>
        <v>226</v>
      </c>
      <c r="AL18" s="202">
        <f>'B-41'!G104</f>
        <v>17908.000039999999</v>
      </c>
      <c r="AM18" s="202">
        <f>'B-44'!C10</f>
        <v>1977</v>
      </c>
      <c r="AN18" s="151" t="s">
        <v>304</v>
      </c>
      <c r="AO18" s="151" t="s">
        <v>304</v>
      </c>
      <c r="AP18" s="151" t="s">
        <v>304</v>
      </c>
      <c r="AQ18" s="202">
        <f>'B-44'!K10</f>
        <v>192</v>
      </c>
      <c r="AR18" s="151" t="s">
        <v>304</v>
      </c>
      <c r="AS18" s="151" t="s">
        <v>304</v>
      </c>
      <c r="AT18" s="151" t="s">
        <v>304</v>
      </c>
      <c r="AU18" s="151"/>
      <c r="AV18" s="151" t="s">
        <v>304</v>
      </c>
      <c r="AW18" s="151" t="s">
        <v>304</v>
      </c>
      <c r="AX18" s="201">
        <v>114965.46494802393</v>
      </c>
      <c r="AY18" s="272">
        <v>34845.182262617964</v>
      </c>
      <c r="AZ18" s="151">
        <v>48060</v>
      </c>
      <c r="BA18" s="202">
        <v>136782.32139519998</v>
      </c>
      <c r="BB18" s="273">
        <v>280268.48551000003</v>
      </c>
      <c r="BC18" s="202">
        <f>'B-24'!F14</f>
        <v>71438</v>
      </c>
      <c r="BD18" s="202">
        <f>'B-28'!F14+'B-28'!G14</f>
        <v>10043</v>
      </c>
      <c r="BE18" s="202">
        <f>'B-37'!F16+'B-37'!G16</f>
        <v>9632</v>
      </c>
      <c r="BF18" s="202">
        <f>'B-42'!H292</f>
        <v>98594</v>
      </c>
      <c r="BG18" s="151"/>
      <c r="BH18" s="202">
        <f>'B-26'!G15</f>
        <v>33683</v>
      </c>
      <c r="BI18" s="202">
        <f>'B-31'!F15</f>
        <v>5160</v>
      </c>
      <c r="BJ18" s="202">
        <f>'B-34'!F15</f>
        <v>4270</v>
      </c>
      <c r="BK18" s="202">
        <f>'B-37'!F69</f>
        <v>10687</v>
      </c>
      <c r="BL18" s="202">
        <f>'B-42'!G10</f>
        <v>9700</v>
      </c>
      <c r="BM18" s="202">
        <f>'B-42'!G151</f>
        <v>39400</v>
      </c>
      <c r="BN18" s="202">
        <f>'B-42'!G104</f>
        <v>45000</v>
      </c>
      <c r="BO18" s="202">
        <f>'B-42'!G198</f>
        <v>23000</v>
      </c>
      <c r="BP18" s="202">
        <f>'B-42'!G245</f>
        <v>117000</v>
      </c>
      <c r="BQ18" s="151"/>
      <c r="BS18">
        <v>1986</v>
      </c>
    </row>
    <row r="19" spans="1:71" x14ac:dyDescent="0.25">
      <c r="A19" s="151">
        <f t="shared" si="0"/>
        <v>1987</v>
      </c>
      <c r="B19" s="202">
        <f>'B-1'!AD22</f>
        <v>195064.508</v>
      </c>
      <c r="C19" s="202">
        <f>'B-3'!L23+'B-3'!N23</f>
        <v>8184.3270000000002</v>
      </c>
      <c r="D19" s="151"/>
      <c r="E19" s="151" t="s">
        <v>304</v>
      </c>
      <c r="F19" s="202">
        <v>101717</v>
      </c>
      <c r="G19" s="151" t="s">
        <v>304</v>
      </c>
      <c r="H19" s="151" t="s">
        <v>304</v>
      </c>
      <c r="I19" s="202">
        <f>'B-8'!M32</f>
        <v>24</v>
      </c>
      <c r="J19" s="202">
        <f>'B-11'!T33</f>
        <v>121</v>
      </c>
      <c r="K19" s="202">
        <f>'B-23'!F15</f>
        <v>5208</v>
      </c>
      <c r="L19" s="202">
        <f>'B-25'!G69</f>
        <v>19013</v>
      </c>
      <c r="M19" s="202">
        <f>'B-30'!F16</f>
        <v>6557</v>
      </c>
      <c r="N19" s="202">
        <f>'B-33'!F16</f>
        <v>4006</v>
      </c>
      <c r="O19" s="202">
        <f>'B-36'!F16</f>
        <v>12352</v>
      </c>
      <c r="P19" s="202"/>
      <c r="Q19" s="202">
        <f>'B-25'!G17</f>
        <v>841</v>
      </c>
      <c r="R19" s="202">
        <f>'B-29'!F16</f>
        <v>598</v>
      </c>
      <c r="S19" s="202">
        <f>'B-32'!K16</f>
        <v>1710</v>
      </c>
      <c r="T19" s="202">
        <f>'B-35'!F16</f>
        <v>666</v>
      </c>
      <c r="U19" s="202">
        <f>'B-23'!G15</f>
        <v>22384</v>
      </c>
      <c r="V19" s="151" t="s">
        <v>304</v>
      </c>
      <c r="W19" s="202">
        <f>'B-16'!F22</f>
        <v>17500</v>
      </c>
      <c r="X19" s="202">
        <f>'B-19'!O22</f>
        <v>0</v>
      </c>
      <c r="Y19" s="202">
        <f>'B-12'!G22</f>
        <v>52800</v>
      </c>
      <c r="Z19" s="203">
        <f>'B-13'!L22</f>
        <v>6350.0115160361001</v>
      </c>
      <c r="AA19" s="203">
        <f>'B-13'!J22</f>
        <v>10715.75</v>
      </c>
      <c r="AB19" s="202">
        <f>'B-15'!F22+'B-15'!G22</f>
        <v>130100</v>
      </c>
      <c r="AC19" s="202">
        <f>'B-12'!L22</f>
        <v>33100</v>
      </c>
      <c r="AD19" s="202">
        <f>'B-18'!I22</f>
        <v>6500</v>
      </c>
      <c r="AE19" s="202">
        <f>'B-17'!H22+'B-17'!I22</f>
        <v>4000</v>
      </c>
      <c r="AF19" s="151"/>
      <c r="AG19" s="202">
        <f>'B-14'!I22</f>
        <v>13415</v>
      </c>
      <c r="AH19" s="202">
        <f>'B-41'!G11</f>
        <v>2323.0001199999997</v>
      </c>
      <c r="AI19" s="151" t="s">
        <v>304</v>
      </c>
      <c r="AJ19" s="151" t="s">
        <v>304</v>
      </c>
      <c r="AK19" s="202">
        <f>'B-44'!F11+'B-44'!I11</f>
        <v>181</v>
      </c>
      <c r="AL19" s="202">
        <f>'B-41'!G105</f>
        <v>9409.000039999999</v>
      </c>
      <c r="AM19" s="202">
        <f>'B-44'!C11</f>
        <v>1981</v>
      </c>
      <c r="AN19" s="151" t="s">
        <v>304</v>
      </c>
      <c r="AO19" s="151" t="s">
        <v>304</v>
      </c>
      <c r="AP19" s="151" t="s">
        <v>304</v>
      </c>
      <c r="AQ19" s="202">
        <f>'B-44'!K11</f>
        <v>261</v>
      </c>
      <c r="AR19" s="151" t="s">
        <v>304</v>
      </c>
      <c r="AS19" s="151" t="s">
        <v>304</v>
      </c>
      <c r="AT19" s="151" t="s">
        <v>304</v>
      </c>
      <c r="AU19" s="151"/>
      <c r="AV19" s="151" t="s">
        <v>304</v>
      </c>
      <c r="AW19" s="151" t="s">
        <v>304</v>
      </c>
      <c r="AX19" s="201">
        <v>79743.840591095839</v>
      </c>
      <c r="AY19" s="272">
        <v>10328.756450616056</v>
      </c>
      <c r="AZ19" s="151">
        <v>12579</v>
      </c>
      <c r="BA19" s="202">
        <v>36657.78</v>
      </c>
      <c r="BB19" s="273">
        <v>57818</v>
      </c>
      <c r="BC19" s="202">
        <f>'B-24'!F15</f>
        <v>22977</v>
      </c>
      <c r="BD19" s="202">
        <f>'B-28'!F15+'B-28'!G15</f>
        <v>3280</v>
      </c>
      <c r="BE19" s="202">
        <f>'B-37'!F17+'B-37'!G17</f>
        <v>1337</v>
      </c>
      <c r="BF19" s="202">
        <f>'B-42'!H293</f>
        <v>126985</v>
      </c>
      <c r="BG19" s="151"/>
      <c r="BH19" s="202">
        <f>'B-26'!G16</f>
        <v>22642</v>
      </c>
      <c r="BI19" s="202">
        <f>'B-31'!F16</f>
        <v>4760</v>
      </c>
      <c r="BJ19" s="202">
        <f>'B-34'!F16</f>
        <v>3516</v>
      </c>
      <c r="BK19" s="202">
        <f>'B-37'!F70</f>
        <v>11416</v>
      </c>
      <c r="BL19" s="202">
        <f>'B-42'!G11</f>
        <v>4800</v>
      </c>
      <c r="BM19" s="202">
        <f>'B-42'!G152</f>
        <v>17500</v>
      </c>
      <c r="BN19" s="202">
        <f>'B-42'!G105</f>
        <v>33000</v>
      </c>
      <c r="BO19" s="202">
        <f>'B-42'!G199</f>
        <v>16000</v>
      </c>
      <c r="BP19" s="202">
        <f>'B-42'!G246</f>
        <v>89000</v>
      </c>
      <c r="BQ19" s="151"/>
      <c r="BR19" s="202">
        <f>'B-43'!H9+'B-43'!H34+'B-43'!H59+'B-43'!H84+'B-43'!H109+'B-43'!H135</f>
        <v>1018391</v>
      </c>
      <c r="BS19">
        <v>1987</v>
      </c>
    </row>
    <row r="20" spans="1:71" x14ac:dyDescent="0.25">
      <c r="A20" s="151">
        <f t="shared" si="0"/>
        <v>1988</v>
      </c>
      <c r="B20" s="202">
        <f>'B-1'!AD23</f>
        <v>227467.125</v>
      </c>
      <c r="C20" s="202">
        <f>'B-3'!L24+'B-3'!N24</f>
        <v>10294.339</v>
      </c>
      <c r="D20" s="151"/>
      <c r="E20" s="151" t="s">
        <v>304</v>
      </c>
      <c r="F20" s="202">
        <v>79386</v>
      </c>
      <c r="G20" s="151" t="s">
        <v>304</v>
      </c>
      <c r="H20" s="151" t="s">
        <v>304</v>
      </c>
      <c r="I20" s="202">
        <f>'B-8'!M33</f>
        <v>70</v>
      </c>
      <c r="J20" s="202">
        <f>'B-11'!T34</f>
        <v>214</v>
      </c>
      <c r="K20" s="202">
        <f>'B-23'!F16</f>
        <v>7900</v>
      </c>
      <c r="L20" s="202">
        <f>'B-25'!G70</f>
        <v>28158</v>
      </c>
      <c r="M20" s="202">
        <f>'B-30'!F17</f>
        <v>9494</v>
      </c>
      <c r="N20" s="202">
        <f>'B-33'!F17</f>
        <v>4128</v>
      </c>
      <c r="O20" s="202">
        <f>'B-36'!F17</f>
        <v>15168</v>
      </c>
      <c r="P20" s="202"/>
      <c r="Q20" s="202">
        <f>'B-25'!G18</f>
        <v>3106</v>
      </c>
      <c r="R20" s="202">
        <f>'B-29'!F17</f>
        <v>1765</v>
      </c>
      <c r="S20" s="202">
        <f>'B-32'!K17</f>
        <v>2605</v>
      </c>
      <c r="T20" s="202">
        <f>'B-35'!F17</f>
        <v>2599</v>
      </c>
      <c r="U20" s="202">
        <f>'B-23'!G16</f>
        <v>27558</v>
      </c>
      <c r="V20" s="151" t="s">
        <v>304</v>
      </c>
      <c r="W20" s="202">
        <f>'B-16'!F23</f>
        <v>18700</v>
      </c>
      <c r="X20" s="202">
        <f>'B-19'!O23</f>
        <v>0</v>
      </c>
      <c r="Y20" s="202">
        <f>'B-12'!G23</f>
        <v>68700</v>
      </c>
      <c r="Z20" s="203">
        <f>'B-13'!L23</f>
        <v>5654.9915115465628</v>
      </c>
      <c r="AA20" s="203">
        <f>'B-13'!J23</f>
        <v>11572.750000000004</v>
      </c>
      <c r="AB20" s="202">
        <f>'B-15'!F23+'B-15'!G23</f>
        <v>106800</v>
      </c>
      <c r="AC20" s="202">
        <f>'B-12'!L23</f>
        <v>34900</v>
      </c>
      <c r="AD20" s="202">
        <f>'B-18'!I23</f>
        <v>8500</v>
      </c>
      <c r="AE20" s="202">
        <f>'B-17'!H23+'B-17'!I23</f>
        <v>5300</v>
      </c>
      <c r="AF20" s="151"/>
      <c r="AG20" s="202">
        <f>'B-14'!I23</f>
        <v>13634</v>
      </c>
      <c r="AH20" s="202">
        <f>'B-41'!G12</f>
        <v>6298.8574063999995</v>
      </c>
      <c r="AI20" s="151" t="s">
        <v>304</v>
      </c>
      <c r="AJ20" s="151" t="s">
        <v>304</v>
      </c>
      <c r="AK20" s="202">
        <f>'B-44'!F12+'B-44'!I12</f>
        <v>456</v>
      </c>
      <c r="AL20" s="202">
        <f>'B-41'!G106</f>
        <v>11468.000039999999</v>
      </c>
      <c r="AM20" s="202">
        <f>'B-44'!C12</f>
        <v>2064</v>
      </c>
      <c r="AN20" s="151" t="s">
        <v>304</v>
      </c>
      <c r="AO20" s="151" t="s">
        <v>304</v>
      </c>
      <c r="AP20" s="151" t="s">
        <v>304</v>
      </c>
      <c r="AQ20" s="202">
        <f>'B-44'!K12</f>
        <v>631</v>
      </c>
      <c r="AR20" s="151" t="s">
        <v>304</v>
      </c>
      <c r="AS20" s="151" t="s">
        <v>304</v>
      </c>
      <c r="AT20" s="151" t="s">
        <v>304</v>
      </c>
      <c r="AU20" s="151"/>
      <c r="AV20" s="151" t="s">
        <v>304</v>
      </c>
      <c r="AW20" s="151" t="s">
        <v>304</v>
      </c>
      <c r="AX20" s="201">
        <v>127177.97283089971</v>
      </c>
      <c r="AY20" s="272">
        <v>18500.340511074159</v>
      </c>
      <c r="AZ20" s="151">
        <v>33414</v>
      </c>
      <c r="BA20" s="202">
        <v>71061.471761499997</v>
      </c>
      <c r="BB20" s="273">
        <v>79332.850854499993</v>
      </c>
      <c r="BC20" s="202">
        <f>'B-24'!F16</f>
        <v>30067</v>
      </c>
      <c r="BD20" s="202">
        <f>'B-28'!F16+'B-28'!G16</f>
        <v>7350</v>
      </c>
      <c r="BE20" s="202">
        <f>'B-37'!F18+'B-37'!G18</f>
        <v>2812</v>
      </c>
      <c r="BF20" s="202">
        <f>'B-42'!H294</f>
        <v>115193</v>
      </c>
      <c r="BG20" s="151"/>
      <c r="BH20" s="202">
        <f>'B-26'!G17</f>
        <v>61958</v>
      </c>
      <c r="BI20" s="202">
        <f>'B-31'!F17</f>
        <v>4288</v>
      </c>
      <c r="BJ20" s="202">
        <f>'B-34'!F17</f>
        <v>2350</v>
      </c>
      <c r="BK20" s="202">
        <f>'B-37'!F71</f>
        <v>7218</v>
      </c>
      <c r="BL20" s="202">
        <f>'B-42'!G12</f>
        <v>4300</v>
      </c>
      <c r="BM20" s="202">
        <f>'B-42'!G153</f>
        <v>11300</v>
      </c>
      <c r="BN20" s="202">
        <f>'B-42'!G106</f>
        <v>19000</v>
      </c>
      <c r="BO20" s="202">
        <f>'B-42'!G200</f>
        <v>18000</v>
      </c>
      <c r="BP20" s="202">
        <f>'B-42'!G247</f>
        <v>78000</v>
      </c>
      <c r="BQ20" s="151"/>
      <c r="BS20">
        <v>1988</v>
      </c>
    </row>
    <row r="21" spans="1:71" x14ac:dyDescent="0.25">
      <c r="A21" s="151">
        <f t="shared" si="0"/>
        <v>1989</v>
      </c>
      <c r="B21" s="202">
        <f>'B-1'!AD24</f>
        <v>152561.889</v>
      </c>
      <c r="C21" s="202">
        <f>'B-3'!L25+'B-3'!N25</f>
        <v>6284.5640000000003</v>
      </c>
      <c r="D21" s="151"/>
      <c r="E21" s="151" t="s">
        <v>304</v>
      </c>
      <c r="F21" s="202">
        <v>43868</v>
      </c>
      <c r="G21" s="151" t="s">
        <v>304</v>
      </c>
      <c r="H21" s="151" t="s">
        <v>304</v>
      </c>
      <c r="I21" s="202">
        <f>'B-8'!M34</f>
        <v>29</v>
      </c>
      <c r="J21" s="202">
        <f>'B-11'!T35</f>
        <v>138</v>
      </c>
      <c r="K21" s="202">
        <f>'B-23'!F17</f>
        <v>7034</v>
      </c>
      <c r="L21" s="202">
        <f>'B-25'!G71</f>
        <v>25677</v>
      </c>
      <c r="M21" s="202">
        <f>'B-30'!F18</f>
        <v>9324</v>
      </c>
      <c r="N21" s="202">
        <f>'B-33'!F18</f>
        <v>5148</v>
      </c>
      <c r="O21" s="202">
        <f>'B-36'!F18</f>
        <v>9951</v>
      </c>
      <c r="P21" s="202">
        <v>736</v>
      </c>
      <c r="Q21" s="202">
        <f>'B-25'!G19</f>
        <v>2068</v>
      </c>
      <c r="R21" s="202">
        <f>'B-29'!F18</f>
        <v>2568</v>
      </c>
      <c r="S21" s="202">
        <f>'B-32'!K18</f>
        <v>4697</v>
      </c>
      <c r="T21" s="202">
        <f>'B-35'!F18</f>
        <v>2407</v>
      </c>
      <c r="U21" s="202">
        <f>'B-23'!G17</f>
        <v>36957</v>
      </c>
      <c r="V21" s="151" t="s">
        <v>304</v>
      </c>
      <c r="W21" s="202">
        <f>'B-16'!F24</f>
        <v>26700</v>
      </c>
      <c r="X21" s="202">
        <f>'B-19'!O24</f>
        <v>0</v>
      </c>
      <c r="Y21" s="202">
        <f>'B-12'!G24</f>
        <v>65900</v>
      </c>
      <c r="Z21" s="203">
        <f>'B-13'!L24</f>
        <v>4129.5152585728993</v>
      </c>
      <c r="AA21" s="203">
        <f>'B-13'!J24</f>
        <v>6833.3333333333321</v>
      </c>
      <c r="AB21" s="202">
        <f>'B-15'!F24+'B-15'!G24</f>
        <v>84400</v>
      </c>
      <c r="AC21" s="202">
        <f>'B-12'!L24</f>
        <v>35500</v>
      </c>
      <c r="AD21" s="202">
        <f>'B-18'!I24</f>
        <v>14100</v>
      </c>
      <c r="AE21" s="202">
        <f>'B-17'!H24+'B-17'!I24</f>
        <v>7000</v>
      </c>
      <c r="AF21" s="151"/>
      <c r="AG21" s="202">
        <f>'B-14'!I24</f>
        <v>17484</v>
      </c>
      <c r="AH21" s="202">
        <f>'B-41'!G13</f>
        <v>3873.6092100000001</v>
      </c>
      <c r="AI21" s="151" t="s">
        <v>304</v>
      </c>
      <c r="AJ21" s="151" t="s">
        <v>304</v>
      </c>
      <c r="AK21" s="202">
        <f>'B-44'!F13+'B-44'!I13</f>
        <v>303</v>
      </c>
      <c r="AL21" s="202">
        <f>'B-41'!G107</f>
        <v>6684.0000399999999</v>
      </c>
      <c r="AM21" s="202">
        <f>'B-44'!C13</f>
        <v>1516</v>
      </c>
      <c r="AN21" s="151" t="s">
        <v>304</v>
      </c>
      <c r="AO21" s="151" t="s">
        <v>304</v>
      </c>
      <c r="AP21" s="151" t="s">
        <v>304</v>
      </c>
      <c r="AQ21" s="202">
        <f>'B-44'!K13</f>
        <v>438</v>
      </c>
      <c r="AR21" s="151" t="s">
        <v>304</v>
      </c>
      <c r="AS21" s="151" t="s">
        <v>304</v>
      </c>
      <c r="AT21" s="151" t="s">
        <v>304</v>
      </c>
      <c r="AU21" s="151"/>
      <c r="AV21" s="151" t="s">
        <v>304</v>
      </c>
      <c r="AW21" s="151" t="s">
        <v>304</v>
      </c>
      <c r="AX21" s="201">
        <v>114338.38682472386</v>
      </c>
      <c r="AY21" s="272">
        <v>24101.353692183726</v>
      </c>
      <c r="AZ21" s="151">
        <v>49016</v>
      </c>
      <c r="BA21" s="202">
        <v>95296.051999999996</v>
      </c>
      <c r="BB21" s="273">
        <v>122624.47999999998</v>
      </c>
      <c r="BC21" s="202">
        <f>'B-24'!F17</f>
        <v>30894</v>
      </c>
      <c r="BD21" s="202">
        <f>'B-28'!F17+'B-28'!G17</f>
        <v>8407</v>
      </c>
      <c r="BE21" s="202">
        <f>'B-37'!F19+'B-37'!G19</f>
        <v>4581</v>
      </c>
      <c r="BF21" s="202">
        <f>'B-42'!H295</f>
        <v>71780</v>
      </c>
      <c r="BG21" s="151"/>
      <c r="BH21" s="202">
        <f>'B-26'!G18</f>
        <v>56695</v>
      </c>
      <c r="BI21" s="202">
        <f>'B-31'!F18</f>
        <v>4501</v>
      </c>
      <c r="BJ21" s="202">
        <f>'B-34'!F18</f>
        <v>3497</v>
      </c>
      <c r="BK21" s="202">
        <f>'B-37'!F72</f>
        <v>8995</v>
      </c>
      <c r="BL21" s="202">
        <f>'B-42'!G13</f>
        <v>7200</v>
      </c>
      <c r="BM21" s="202">
        <f>'B-42'!G154</f>
        <v>14900</v>
      </c>
      <c r="BN21" s="202">
        <f>'B-42'!G107</f>
        <v>17000</v>
      </c>
      <c r="BO21" s="202">
        <f>'B-42'!G201</f>
        <v>6000</v>
      </c>
      <c r="BP21" s="202">
        <f>'B-42'!G248</f>
        <v>93000</v>
      </c>
      <c r="BQ21" s="151"/>
      <c r="BR21" s="202">
        <f>'B-43'!H10+'B-43'!H35+'B-43'!H60+'B-43'!H85+'B-43'!H110+'B-43'!H136</f>
        <v>826095</v>
      </c>
      <c r="BS21">
        <v>1989</v>
      </c>
    </row>
    <row r="22" spans="1:71" x14ac:dyDescent="0.25">
      <c r="A22" s="151">
        <f t="shared" si="0"/>
        <v>1990</v>
      </c>
      <c r="B22" s="202">
        <f>'B-1'!AD25</f>
        <v>105090.27</v>
      </c>
      <c r="C22" s="202">
        <f>'B-3'!L26+'B-3'!N26</f>
        <v>5109.924</v>
      </c>
      <c r="D22" s="151"/>
      <c r="E22" s="151" t="s">
        <v>304</v>
      </c>
      <c r="F22" s="202">
        <v>15596</v>
      </c>
      <c r="G22" s="151" t="s">
        <v>304</v>
      </c>
      <c r="H22" s="151" t="s">
        <v>304</v>
      </c>
      <c r="I22" s="202">
        <f>'B-8'!M35</f>
        <v>13</v>
      </c>
      <c r="J22" s="202">
        <f>'B-11'!T36</f>
        <v>121</v>
      </c>
      <c r="K22" s="202">
        <f>'B-23'!F18</f>
        <v>4268</v>
      </c>
      <c r="L22" s="202">
        <f>'B-25'!G72</f>
        <v>16995</v>
      </c>
      <c r="M22" s="202">
        <f>'B-30'!F19</f>
        <v>10569</v>
      </c>
      <c r="N22" s="202">
        <f>'B-33'!F19</f>
        <v>4236</v>
      </c>
      <c r="O22" s="202">
        <f>'B-36'!F19</f>
        <v>13711</v>
      </c>
      <c r="P22" s="202">
        <v>190</v>
      </c>
      <c r="Q22" s="202">
        <f>'B-25'!G20</f>
        <v>1567</v>
      </c>
      <c r="R22" s="202">
        <f>'B-29'!F19</f>
        <v>1780</v>
      </c>
      <c r="S22" s="202">
        <f>'B-32'!K19</f>
        <v>3886</v>
      </c>
      <c r="T22" s="202">
        <f>'B-35'!F19</f>
        <v>1483</v>
      </c>
      <c r="U22" s="202">
        <f>'B-23'!G18</f>
        <v>16853</v>
      </c>
      <c r="V22" s="151" t="s">
        <v>304</v>
      </c>
      <c r="W22" s="202">
        <f>'B-16'!F25</f>
        <v>16815</v>
      </c>
      <c r="X22" s="202">
        <f>'B-19'!O25</f>
        <v>0</v>
      </c>
      <c r="Y22" s="202">
        <f>'B-12'!G25</f>
        <v>69100</v>
      </c>
      <c r="Z22" s="203">
        <f>'B-13'!L25</f>
        <v>2805.9217859880691</v>
      </c>
      <c r="AA22" s="203">
        <f>'B-13'!J25</f>
        <v>9850.8888888888887</v>
      </c>
      <c r="AB22" s="202">
        <f>'B-15'!F25+'B-15'!G25</f>
        <v>48877</v>
      </c>
      <c r="AC22" s="202">
        <f>'B-12'!L25</f>
        <v>38900</v>
      </c>
      <c r="AD22" s="202">
        <f>'B-18'!I25</f>
        <v>14569</v>
      </c>
      <c r="AE22" s="202">
        <f>'B-17'!H25+'B-17'!I25</f>
        <v>9200</v>
      </c>
      <c r="AF22" s="151"/>
      <c r="AG22" s="202">
        <f>'B-14'!I25</f>
        <v>13432</v>
      </c>
      <c r="AH22" s="202">
        <f>'B-41'!G14</f>
        <v>2152.1847299999999</v>
      </c>
      <c r="AI22" s="151" t="s">
        <v>304</v>
      </c>
      <c r="AJ22" s="151" t="s">
        <v>304</v>
      </c>
      <c r="AK22" s="202">
        <f>'B-44'!F14+'B-44'!I14</f>
        <v>10</v>
      </c>
      <c r="AL22" s="202">
        <f>'B-41'!G108</f>
        <v>16521.000039999999</v>
      </c>
      <c r="AM22" s="202">
        <f>'B-44'!C14</f>
        <v>1592</v>
      </c>
      <c r="AN22" s="151" t="s">
        <v>304</v>
      </c>
      <c r="AO22" s="151" t="s">
        <v>304</v>
      </c>
      <c r="AP22" s="151" t="s">
        <v>304</v>
      </c>
      <c r="AQ22" s="202">
        <f>'B-44'!K14</f>
        <v>517</v>
      </c>
      <c r="AR22" s="151" t="s">
        <v>304</v>
      </c>
      <c r="AS22" s="151" t="s">
        <v>304</v>
      </c>
      <c r="AT22" s="151" t="s">
        <v>304</v>
      </c>
      <c r="AU22" s="151"/>
      <c r="AV22" s="151" t="s">
        <v>304</v>
      </c>
      <c r="AW22" s="151" t="s">
        <v>304</v>
      </c>
      <c r="AX22" s="201">
        <v>77839.573595612164</v>
      </c>
      <c r="AY22" s="272">
        <v>11913.443338911902</v>
      </c>
      <c r="AZ22" s="151">
        <v>29019</v>
      </c>
      <c r="BA22" s="202">
        <v>50642.355000000003</v>
      </c>
      <c r="BB22" s="273">
        <v>50691.844000000005</v>
      </c>
      <c r="BC22" s="202">
        <f>'B-24'!F18</f>
        <v>23678</v>
      </c>
      <c r="BD22" s="202">
        <f>'B-28'!F18+'B-28'!G18</f>
        <v>8039</v>
      </c>
      <c r="BE22" s="202">
        <f>'B-37'!F20+'B-37'!G20</f>
        <v>5260</v>
      </c>
      <c r="BF22" s="202">
        <f>'B-42'!H296</f>
        <v>77848</v>
      </c>
      <c r="BG22" s="151"/>
      <c r="BH22" s="202">
        <f>'B-26'!G19</f>
        <v>45603</v>
      </c>
      <c r="BI22" s="202">
        <f>'B-31'!F19</f>
        <v>5422</v>
      </c>
      <c r="BJ22" s="202">
        <f>'B-34'!F19</f>
        <v>2094</v>
      </c>
      <c r="BK22" s="202">
        <f>'B-37'!F73</f>
        <v>5512</v>
      </c>
      <c r="BL22" s="202">
        <f>'B-42'!G14</f>
        <v>3700</v>
      </c>
      <c r="BM22" s="202">
        <f>'B-42'!G155</f>
        <v>6600</v>
      </c>
      <c r="BN22" s="202">
        <f>'B-42'!G108</f>
        <v>15000</v>
      </c>
      <c r="BO22" s="202">
        <f>'B-42'!G202</f>
        <v>15000</v>
      </c>
      <c r="BP22" s="202">
        <f>'B-42'!G249</f>
        <v>97000</v>
      </c>
      <c r="BQ22" s="151"/>
      <c r="BS22">
        <v>1990</v>
      </c>
    </row>
    <row r="23" spans="1:71" x14ac:dyDescent="0.25">
      <c r="A23" s="151">
        <f t="shared" si="0"/>
        <v>1991</v>
      </c>
      <c r="B23" s="202">
        <f>'B-1'!AD26</f>
        <v>118868.93700000001</v>
      </c>
      <c r="C23" s="202">
        <f>'B-3'!L27+'B-3'!N27</f>
        <v>1405.2</v>
      </c>
      <c r="D23" s="151"/>
      <c r="E23" s="151" t="s">
        <v>304</v>
      </c>
      <c r="F23" s="202">
        <v>11649</v>
      </c>
      <c r="G23" s="151" t="s">
        <v>304</v>
      </c>
      <c r="H23" s="151" t="s">
        <v>304</v>
      </c>
      <c r="I23" s="202">
        <f>'B-8'!M36</f>
        <v>40</v>
      </c>
      <c r="J23" s="202">
        <f>'B-11'!T37</f>
        <v>150</v>
      </c>
      <c r="K23" s="202">
        <f>'B-23'!F19</f>
        <v>2996</v>
      </c>
      <c r="L23" s="202">
        <f>'B-25'!G73</f>
        <v>14392</v>
      </c>
      <c r="M23" s="202">
        <f>'B-30'!F20</f>
        <v>4795</v>
      </c>
      <c r="N23" s="202">
        <f>'B-33'!F20</f>
        <v>1420</v>
      </c>
      <c r="O23" s="202">
        <f>'B-36'!F20</f>
        <v>6292</v>
      </c>
      <c r="P23" s="202">
        <v>145</v>
      </c>
      <c r="Q23" s="202">
        <f>'B-25'!G21</f>
        <v>1289</v>
      </c>
      <c r="R23" s="202">
        <f>'B-29'!F20</f>
        <v>630</v>
      </c>
      <c r="S23" s="202">
        <f>'B-32'!K20</f>
        <v>1078</v>
      </c>
      <c r="T23" s="202">
        <f>'B-35'!F20</f>
        <v>1188</v>
      </c>
      <c r="U23" s="202">
        <f>'B-23'!G19</f>
        <v>16053</v>
      </c>
      <c r="V23" s="151" t="s">
        <v>304</v>
      </c>
      <c r="W23" s="202">
        <f>'B-16'!F26</f>
        <v>11131</v>
      </c>
      <c r="X23" s="202">
        <f>'B-19'!O26</f>
        <v>0</v>
      </c>
      <c r="Y23" s="202">
        <f>'B-12'!G26</f>
        <v>48700</v>
      </c>
      <c r="Z23" s="203">
        <f>'B-13'!L26</f>
        <v>1531.9825777781859</v>
      </c>
      <c r="AA23" s="203">
        <f>'B-13'!J26</f>
        <v>6013.4444444444443</v>
      </c>
      <c r="AB23" s="202">
        <f>'B-15'!F26+'B-15'!G26</f>
        <v>46853</v>
      </c>
      <c r="AC23" s="202">
        <f>'B-12'!L26</f>
        <v>30200</v>
      </c>
      <c r="AD23" s="202">
        <f>'B-18'!I26</f>
        <v>10282</v>
      </c>
      <c r="AE23" s="202">
        <f>'B-17'!H26+'B-17'!I26</f>
        <v>13700</v>
      </c>
      <c r="AF23" s="151"/>
      <c r="AG23" s="202">
        <f>'B-14'!I26</f>
        <v>10191</v>
      </c>
      <c r="AH23" s="202">
        <f>'B-41'!G15</f>
        <v>1950.125135</v>
      </c>
      <c r="AI23" s="151" t="s">
        <v>304</v>
      </c>
      <c r="AJ23" s="151" t="s">
        <v>304</v>
      </c>
      <c r="AK23" s="202">
        <f>'B-44'!F15+'B-44'!I15</f>
        <v>108</v>
      </c>
      <c r="AL23" s="202">
        <f>'B-41'!G109</f>
        <v>5824.0000399999999</v>
      </c>
      <c r="AM23" s="202">
        <f>'B-44'!C15</f>
        <v>1442</v>
      </c>
      <c r="AN23" s="151" t="s">
        <v>304</v>
      </c>
      <c r="AO23" s="151" t="s">
        <v>304</v>
      </c>
      <c r="AP23" s="151" t="s">
        <v>304</v>
      </c>
      <c r="AQ23" s="202">
        <f>'B-44'!K15</f>
        <v>426</v>
      </c>
      <c r="AR23" s="151" t="s">
        <v>304</v>
      </c>
      <c r="AS23" s="151" t="s">
        <v>304</v>
      </c>
      <c r="AT23" s="151" t="s">
        <v>304</v>
      </c>
      <c r="AU23" s="151"/>
      <c r="AV23" s="151" t="s">
        <v>304</v>
      </c>
      <c r="AW23" s="151" t="s">
        <v>304</v>
      </c>
      <c r="AX23" s="201">
        <v>85180.929968586002</v>
      </c>
      <c r="AY23" s="272">
        <v>30970.568906866964</v>
      </c>
      <c r="AZ23" s="151">
        <v>52097</v>
      </c>
      <c r="BA23" s="202">
        <v>151714.777</v>
      </c>
      <c r="BB23" s="273">
        <v>151367</v>
      </c>
      <c r="BC23" s="202">
        <f>'B-24'!F19</f>
        <v>62338</v>
      </c>
      <c r="BD23" s="202">
        <f>'B-28'!F19+'B-28'!G19</f>
        <v>31781</v>
      </c>
      <c r="BE23" s="202">
        <f>'B-37'!F21+'B-37'!G21</f>
        <v>10878</v>
      </c>
      <c r="BF23" s="202">
        <f>'B-42'!H297</f>
        <v>69673</v>
      </c>
      <c r="BG23" s="151"/>
      <c r="BH23" s="202">
        <f>'B-26'!G20</f>
        <v>61034</v>
      </c>
      <c r="BI23" s="202">
        <f>'B-31'!F20</f>
        <v>6525</v>
      </c>
      <c r="BJ23" s="202">
        <f>'B-34'!F20</f>
        <v>4129</v>
      </c>
      <c r="BK23" s="202">
        <f>'B-37'!F74</f>
        <v>9532</v>
      </c>
      <c r="BL23" s="202">
        <f>'B-42'!G15</f>
        <v>3700</v>
      </c>
      <c r="BM23" s="202">
        <f>'B-42'!G156</f>
        <v>12300</v>
      </c>
      <c r="BN23" s="202">
        <f>'B-42'!G109</f>
        <v>7800</v>
      </c>
      <c r="BO23" s="202">
        <f>'B-42'!G203</f>
        <v>4000</v>
      </c>
      <c r="BP23" s="202">
        <f>'B-42'!G250</f>
        <v>41000</v>
      </c>
      <c r="BQ23" s="151"/>
      <c r="BR23" s="202">
        <f>'B-43'!H11+'B-43'!H36+'B-43'!H61+'B-43'!H86+'B-43'!H111+'B-43'!H137</f>
        <v>783391</v>
      </c>
      <c r="BS23">
        <v>1991</v>
      </c>
    </row>
    <row r="24" spans="1:71" x14ac:dyDescent="0.25">
      <c r="A24" s="151">
        <f t="shared" si="0"/>
        <v>1992</v>
      </c>
      <c r="B24" s="202">
        <f>'B-1'!AD27</f>
        <v>81544.516000000003</v>
      </c>
      <c r="C24" s="202">
        <f>'B-3'!L28+'B-3'!N28</f>
        <v>1496.173</v>
      </c>
      <c r="D24" s="151"/>
      <c r="E24" s="151" t="s">
        <v>304</v>
      </c>
      <c r="F24" s="202">
        <v>12028</v>
      </c>
      <c r="G24" s="151" t="s">
        <v>304</v>
      </c>
      <c r="H24" s="151" t="s">
        <v>304</v>
      </c>
      <c r="I24" s="202">
        <f>'B-8'!M37</f>
        <v>31</v>
      </c>
      <c r="J24" s="202">
        <f>'B-11'!T38</f>
        <v>138</v>
      </c>
      <c r="K24" s="202">
        <f>'B-23'!F20</f>
        <v>3730</v>
      </c>
      <c r="L24" s="202">
        <f>'B-25'!G74</f>
        <v>16592</v>
      </c>
      <c r="M24" s="202">
        <f>'B-30'!F21</f>
        <v>4911</v>
      </c>
      <c r="N24" s="202">
        <f>'B-33'!F21</f>
        <v>4003</v>
      </c>
      <c r="O24" s="202">
        <f>'B-36'!F21</f>
        <v>6342</v>
      </c>
      <c r="P24" s="202">
        <v>441</v>
      </c>
      <c r="Q24" s="202">
        <f>'B-25'!G22</f>
        <v>1813</v>
      </c>
      <c r="R24" s="202">
        <f>'B-29'!F21</f>
        <v>375</v>
      </c>
      <c r="S24" s="202">
        <f>'B-32'!K21</f>
        <v>1018</v>
      </c>
      <c r="T24" s="202">
        <f>'B-35'!F21</f>
        <v>1009</v>
      </c>
      <c r="U24" s="202">
        <f>'B-23'!G20</f>
        <v>21505</v>
      </c>
      <c r="V24" s="151" t="s">
        <v>304</v>
      </c>
      <c r="W24" s="202">
        <f>'B-16'!F27</f>
        <v>7896</v>
      </c>
      <c r="X24" s="202">
        <f>'B-19'!O27</f>
        <v>0</v>
      </c>
      <c r="Y24" s="202">
        <f>'B-12'!G27</f>
        <v>39700</v>
      </c>
      <c r="Z24" s="203">
        <f>'B-13'!L27</f>
        <v>3161.3725345881794</v>
      </c>
      <c r="AA24" s="203">
        <f>'B-13'!J27</f>
        <v>13056.222222222223</v>
      </c>
      <c r="AB24" s="202">
        <f>'B-15'!F27+'B-15'!G27</f>
        <v>50705</v>
      </c>
      <c r="AC24" s="202">
        <f>'B-12'!L27</f>
        <v>29800</v>
      </c>
      <c r="AD24" s="202">
        <f>'B-18'!I27</f>
        <v>9590</v>
      </c>
      <c r="AE24" s="202">
        <f>'B-17'!H27+'B-17'!I27</f>
        <v>10100</v>
      </c>
      <c r="AF24" s="151"/>
      <c r="AG24" s="202">
        <f>'B-14'!I27</f>
        <v>7706</v>
      </c>
      <c r="AH24" s="202">
        <f>'B-41'!G16</f>
        <v>1072.873303102572</v>
      </c>
      <c r="AI24" s="151" t="s">
        <v>304</v>
      </c>
      <c r="AJ24" s="151" t="s">
        <v>304</v>
      </c>
      <c r="AK24" s="202">
        <f>'B-44'!F16+'B-44'!I16</f>
        <v>498</v>
      </c>
      <c r="AL24" s="202">
        <f>'B-41'!G110</f>
        <v>7348.0000399999999</v>
      </c>
      <c r="AM24" s="202">
        <f>'B-44'!C16</f>
        <v>986</v>
      </c>
      <c r="AN24" s="151" t="s">
        <v>304</v>
      </c>
      <c r="AO24" s="151" t="s">
        <v>304</v>
      </c>
      <c r="AP24" s="151" t="s">
        <v>304</v>
      </c>
      <c r="AQ24" s="202">
        <f>'B-44'!K16</f>
        <v>1039</v>
      </c>
      <c r="AR24" s="151" t="s">
        <v>304</v>
      </c>
      <c r="AS24" s="151" t="s">
        <v>304</v>
      </c>
      <c r="AT24" s="151" t="s">
        <v>304</v>
      </c>
      <c r="AU24" s="151"/>
      <c r="AV24" s="151" t="s">
        <v>304</v>
      </c>
      <c r="AW24" s="151" t="s">
        <v>304</v>
      </c>
      <c r="AX24" s="201">
        <v>95288.997652294769</v>
      </c>
      <c r="AY24" s="272">
        <v>13634.219379913337</v>
      </c>
      <c r="AZ24" s="151">
        <v>34610</v>
      </c>
      <c r="BA24" s="202">
        <v>49281.221999999994</v>
      </c>
      <c r="BB24" s="273">
        <v>56330.000000000007</v>
      </c>
      <c r="BC24" s="202">
        <f>'B-24'!F20</f>
        <v>15443</v>
      </c>
      <c r="BD24" s="202">
        <f>'B-28'!F20+'B-28'!G20</f>
        <v>9472</v>
      </c>
      <c r="BE24" s="202">
        <f>'B-37'!F22+'B-37'!G22</f>
        <v>16297</v>
      </c>
      <c r="BF24" s="202">
        <f>'B-42'!H298</f>
        <v>118723</v>
      </c>
      <c r="BG24" s="151"/>
      <c r="BH24" s="202">
        <f>'B-26'!G21</f>
        <v>32906</v>
      </c>
      <c r="BI24" s="202">
        <f>'B-31'!F21</f>
        <v>6261</v>
      </c>
      <c r="BJ24" s="202">
        <f>'B-34'!F21</f>
        <v>4045</v>
      </c>
      <c r="BK24" s="202">
        <f>'B-37'!F75</f>
        <v>8170</v>
      </c>
      <c r="BL24" s="202">
        <f>'B-42'!G16</f>
        <v>6100</v>
      </c>
      <c r="BM24" s="202">
        <f>'B-42'!G157</f>
        <v>19000</v>
      </c>
      <c r="BN24" s="202">
        <f>'B-42'!G110</f>
        <v>7500</v>
      </c>
      <c r="BO24" s="202">
        <f>'B-42'!G204</f>
        <v>12500</v>
      </c>
      <c r="BP24" s="202">
        <f>'B-42'!G251</f>
        <v>85000</v>
      </c>
      <c r="BQ24" s="151"/>
      <c r="BS24">
        <v>1992</v>
      </c>
    </row>
    <row r="25" spans="1:71" x14ac:dyDescent="0.25">
      <c r="A25" s="151">
        <f t="shared" si="0"/>
        <v>1993</v>
      </c>
      <c r="B25" s="202">
        <f>'B-1'!AD28</f>
        <v>137390.217</v>
      </c>
      <c r="C25" s="202">
        <f>'B-3'!L29+'B-3'!N29</f>
        <v>1282.1199999999999</v>
      </c>
      <c r="D25" s="151"/>
      <c r="E25" s="151" t="s">
        <v>304</v>
      </c>
      <c r="F25" s="202">
        <v>21858</v>
      </c>
      <c r="G25" s="151" t="s">
        <v>304</v>
      </c>
      <c r="H25" s="151" t="s">
        <v>304</v>
      </c>
      <c r="I25" s="202">
        <f>'B-8'!M38</f>
        <v>39</v>
      </c>
      <c r="J25" s="202">
        <f>'B-11'!T39</f>
        <v>63</v>
      </c>
      <c r="K25" s="202">
        <f>'B-23'!F21</f>
        <v>3034</v>
      </c>
      <c r="L25" s="202">
        <f>'B-25'!G75</f>
        <v>13349</v>
      </c>
      <c r="M25" s="202">
        <f>'B-30'!F22</f>
        <v>3463</v>
      </c>
      <c r="N25" s="202">
        <f>'B-33'!F22</f>
        <v>2280</v>
      </c>
      <c r="O25" s="202">
        <f>'B-36'!F22</f>
        <v>5254</v>
      </c>
      <c r="P25" s="202">
        <v>699</v>
      </c>
      <c r="Q25" s="202">
        <f>'B-25'!G23</f>
        <v>1254</v>
      </c>
      <c r="R25" s="202">
        <f>'B-29'!F22</f>
        <v>713</v>
      </c>
      <c r="S25" s="202">
        <f>'B-32'!K22</f>
        <v>1411</v>
      </c>
      <c r="T25" s="202">
        <f>'B-35'!F22</f>
        <v>1292</v>
      </c>
      <c r="U25" s="202">
        <f>'B-23'!G21</f>
        <v>16214</v>
      </c>
      <c r="V25" s="151" t="s">
        <v>304</v>
      </c>
      <c r="W25" s="202">
        <f>'B-16'!F28</f>
        <v>8792</v>
      </c>
      <c r="X25" s="202">
        <f>'B-19'!O28</f>
        <v>0</v>
      </c>
      <c r="Y25" s="202">
        <f>'B-12'!G28</f>
        <v>29700</v>
      </c>
      <c r="Z25" s="203">
        <f>'B-13'!L28</f>
        <v>3097.5894492443008</v>
      </c>
      <c r="AA25" s="203">
        <f>'B-13'!J28</f>
        <v>12188.666666666668</v>
      </c>
      <c r="AB25" s="202">
        <f>'B-15'!F28+'B-15'!G28</f>
        <v>41689</v>
      </c>
      <c r="AC25" s="202">
        <f>'B-12'!L28</f>
        <v>26700</v>
      </c>
      <c r="AD25" s="202">
        <f>'B-18'!I28</f>
        <v>7853</v>
      </c>
      <c r="AE25" s="202">
        <f>'B-17'!H28+'B-17'!I28</f>
        <v>9300</v>
      </c>
      <c r="AF25" s="151"/>
      <c r="AG25" s="202">
        <f>'B-14'!I28</f>
        <v>12927</v>
      </c>
      <c r="AH25" s="202">
        <f>'B-41'!G17</f>
        <v>1374.8443480653716</v>
      </c>
      <c r="AI25" s="151" t="s">
        <v>304</v>
      </c>
      <c r="AJ25" s="151" t="s">
        <v>304</v>
      </c>
      <c r="AK25" s="202">
        <f>'B-44'!F17+'B-44'!I17</f>
        <v>449</v>
      </c>
      <c r="AL25" s="202">
        <f>'B-41'!G111</f>
        <v>5801.0000399999999</v>
      </c>
      <c r="AM25" s="202">
        <f>'B-44'!C17</f>
        <v>782</v>
      </c>
      <c r="AN25" s="151" t="s">
        <v>304</v>
      </c>
      <c r="AO25" s="151" t="s">
        <v>304</v>
      </c>
      <c r="AP25" s="151" t="s">
        <v>304</v>
      </c>
      <c r="AQ25" s="202">
        <f>'B-44'!K17</f>
        <v>948</v>
      </c>
      <c r="AR25" s="151" t="s">
        <v>304</v>
      </c>
      <c r="AS25" s="151" t="s">
        <v>304</v>
      </c>
      <c r="AT25" s="151" t="s">
        <v>304</v>
      </c>
      <c r="AU25" s="151"/>
      <c r="AV25" s="151" t="s">
        <v>304</v>
      </c>
      <c r="AW25" s="151" t="s">
        <v>304</v>
      </c>
      <c r="AX25" s="201">
        <v>100742.31843047886</v>
      </c>
      <c r="AY25" s="272">
        <v>4072.1034439159116</v>
      </c>
      <c r="AZ25" s="151">
        <v>23202</v>
      </c>
      <c r="BA25" s="202">
        <v>19132.983999999997</v>
      </c>
      <c r="BB25" s="273">
        <v>31339</v>
      </c>
      <c r="BC25" s="202">
        <f>'B-24'!F21</f>
        <v>11976</v>
      </c>
      <c r="BD25" s="202">
        <f>'B-28'!F21+'B-28'!G21</f>
        <v>7628</v>
      </c>
      <c r="BE25" s="202">
        <f>'B-37'!F23+'B-37'!G23</f>
        <v>1910</v>
      </c>
      <c r="BF25" s="202">
        <f>'B-42'!H299</f>
        <v>119559</v>
      </c>
      <c r="BG25" s="151"/>
      <c r="BH25" s="202">
        <f>'B-26'!G22</f>
        <v>25406</v>
      </c>
      <c r="BI25" s="202">
        <f>'B-31'!F22</f>
        <v>4998</v>
      </c>
      <c r="BJ25" s="202">
        <f>'B-34'!F22</f>
        <v>1345</v>
      </c>
      <c r="BK25" s="202">
        <f>'B-37'!F76</f>
        <v>4165</v>
      </c>
      <c r="BL25" s="202">
        <f>'B-42'!G17</f>
        <v>3300</v>
      </c>
      <c r="BM25" s="202">
        <f>'B-42'!G158</f>
        <v>21900</v>
      </c>
      <c r="BN25" s="202">
        <f>'B-42'!G111</f>
        <v>13400</v>
      </c>
      <c r="BO25" s="202">
        <f>'B-42'!G205</f>
        <v>8800</v>
      </c>
      <c r="BP25" s="202">
        <f>'B-42'!G252</f>
        <v>54000</v>
      </c>
      <c r="BQ25" s="151"/>
      <c r="BR25" s="202">
        <f>'B-43'!H12+'B-43'!H37+'B-43'!H62+'B-43'!H87+'B-43'!H112+'B-43'!H138</f>
        <v>855619</v>
      </c>
      <c r="BS25">
        <v>1993</v>
      </c>
    </row>
    <row r="26" spans="1:71" x14ac:dyDescent="0.25">
      <c r="A26" s="151">
        <f t="shared" si="0"/>
        <v>1994</v>
      </c>
      <c r="B26" s="202">
        <f>'B-1'!AD29</f>
        <v>165587.234</v>
      </c>
      <c r="C26" s="202">
        <f>'B-3'!L30+'B-3'!N30</f>
        <v>2192.58</v>
      </c>
      <c r="D26" s="151"/>
      <c r="E26" s="151" t="s">
        <v>304</v>
      </c>
      <c r="F26" s="202">
        <v>32333</v>
      </c>
      <c r="G26" s="151" t="s">
        <v>304</v>
      </c>
      <c r="H26" s="151" t="s">
        <v>304</v>
      </c>
      <c r="I26" s="202">
        <f>'B-8'!M39</f>
        <v>59</v>
      </c>
      <c r="J26" s="202">
        <f>'B-11'!T40</f>
        <v>125</v>
      </c>
      <c r="K26" s="202">
        <f>'B-23'!F22</f>
        <v>1485</v>
      </c>
      <c r="L26" s="202">
        <f>'B-25'!G76</f>
        <v>14320</v>
      </c>
      <c r="M26" s="202">
        <f>'B-30'!F23</f>
        <v>4233</v>
      </c>
      <c r="N26" s="202">
        <f>'B-33'!F23</f>
        <v>3967</v>
      </c>
      <c r="O26" s="202">
        <f>'B-36'!F23</f>
        <v>4932</v>
      </c>
      <c r="P26" s="202">
        <v>256</v>
      </c>
      <c r="Q26" s="202">
        <f>'B-25'!G24</f>
        <v>1403</v>
      </c>
      <c r="R26" s="202">
        <f>'B-29'!F23</f>
        <v>705</v>
      </c>
      <c r="S26" s="202">
        <f>'B-32'!K23</f>
        <v>1699</v>
      </c>
      <c r="T26" s="202">
        <f>'B-35'!F23</f>
        <v>974</v>
      </c>
      <c r="U26" s="202">
        <f>'B-23'!G22</f>
        <v>14434</v>
      </c>
      <c r="V26" s="151" t="s">
        <v>304</v>
      </c>
      <c r="W26" s="202">
        <f>'B-16'!F29</f>
        <v>10921</v>
      </c>
      <c r="X26" s="202">
        <f>'B-19'!O29</f>
        <v>0</v>
      </c>
      <c r="Y26" s="202">
        <f>'B-12'!G29</f>
        <v>25500</v>
      </c>
      <c r="Z26" s="203">
        <f>'B-13'!L29</f>
        <v>611.82258401932916</v>
      </c>
      <c r="AA26" s="203">
        <f>'B-13'!J29</f>
        <v>1954.1111111111113</v>
      </c>
      <c r="AB26" s="202">
        <f>'B-15'!F29+'B-15'!G29</f>
        <v>53311</v>
      </c>
      <c r="AC26" s="202">
        <f>'B-12'!L29</f>
        <v>16600</v>
      </c>
      <c r="AD26" s="202">
        <f>'B-18'!I29</f>
        <v>11411</v>
      </c>
      <c r="AE26" s="202">
        <f>'B-17'!H29+'B-17'!I29</f>
        <v>12200</v>
      </c>
      <c r="AF26" s="151"/>
      <c r="AG26" s="202">
        <f>'B-14'!I29</f>
        <v>12292</v>
      </c>
      <c r="AH26" s="202">
        <f>'B-41'!G18</f>
        <v>484.24360617315995</v>
      </c>
      <c r="AI26" s="151" t="s">
        <v>304</v>
      </c>
      <c r="AJ26" s="151" t="s">
        <v>304</v>
      </c>
      <c r="AK26" s="202">
        <f>'B-44'!F18+'B-44'!I18</f>
        <v>45</v>
      </c>
      <c r="AL26" s="202">
        <f>'B-41'!G112</f>
        <v>5549.0000399999999</v>
      </c>
      <c r="AM26" s="202">
        <f>'B-44'!C18</f>
        <v>470</v>
      </c>
      <c r="AN26" s="151" t="s">
        <v>304</v>
      </c>
      <c r="AO26" s="151" t="s">
        <v>304</v>
      </c>
      <c r="AP26" s="151" t="s">
        <v>304</v>
      </c>
      <c r="AQ26" s="202">
        <f>'B-44'!K18</f>
        <v>1227</v>
      </c>
      <c r="AR26" s="151" t="s">
        <v>304</v>
      </c>
      <c r="AS26" s="151" t="s">
        <v>304</v>
      </c>
      <c r="AT26" s="151" t="s">
        <v>304</v>
      </c>
      <c r="AU26" s="151"/>
      <c r="AV26" s="151" t="s">
        <v>304</v>
      </c>
      <c r="AW26" s="151" t="s">
        <v>304</v>
      </c>
      <c r="AX26" s="201">
        <v>47195.651759464374</v>
      </c>
      <c r="AY26" s="272">
        <v>7628.4977678763889</v>
      </c>
      <c r="AZ26" s="151">
        <v>20408</v>
      </c>
      <c r="BA26" s="202">
        <v>26130.456000000002</v>
      </c>
      <c r="BB26" s="273">
        <v>72877</v>
      </c>
      <c r="BC26" s="202">
        <f>'B-24'!F22</f>
        <v>15798</v>
      </c>
      <c r="BD26" s="202">
        <f>'B-28'!F22+'B-28'!G22</f>
        <v>2119</v>
      </c>
      <c r="BE26" s="202">
        <f>'B-37'!F24+'B-37'!G24</f>
        <v>2326</v>
      </c>
      <c r="BF26" s="202">
        <f>'B-42'!H300</f>
        <v>161838</v>
      </c>
      <c r="BG26" s="151"/>
      <c r="BH26" s="202">
        <f>'B-26'!G23</f>
        <v>12360</v>
      </c>
      <c r="BI26" s="202">
        <f>'B-31'!F23</f>
        <v>1108</v>
      </c>
      <c r="BJ26" s="202">
        <f>'B-34'!F23</f>
        <v>1161</v>
      </c>
      <c r="BK26" s="202">
        <f>'B-37'!F77</f>
        <v>4882</v>
      </c>
      <c r="BL26" s="202">
        <f>'B-42'!G18</f>
        <v>2500</v>
      </c>
      <c r="BM26" s="202">
        <f>'B-42'!G159</f>
        <v>55940</v>
      </c>
      <c r="BN26" s="202">
        <f>'B-42'!G112</f>
        <v>29100</v>
      </c>
      <c r="BO26" s="202">
        <f>'B-42'!G206</f>
        <v>25600</v>
      </c>
      <c r="BP26" s="202">
        <f>'B-42'!G253</f>
        <v>157000</v>
      </c>
      <c r="BQ26" s="151"/>
      <c r="BS26">
        <v>1994</v>
      </c>
    </row>
    <row r="27" spans="1:71" x14ac:dyDescent="0.25">
      <c r="A27" s="151">
        <f t="shared" si="0"/>
        <v>1995</v>
      </c>
      <c r="B27" s="202">
        <f>'B-1'!AD30</f>
        <v>295312.86599999998</v>
      </c>
      <c r="C27" s="202">
        <f>'B-3'!L31+'B-3'!N31</f>
        <v>9738.7999999999993</v>
      </c>
      <c r="D27" s="151"/>
      <c r="E27" s="151" t="s">
        <v>304</v>
      </c>
      <c r="F27" s="202">
        <v>161794</v>
      </c>
      <c r="G27" s="151" t="s">
        <v>304</v>
      </c>
      <c r="H27" s="151" t="s">
        <v>304</v>
      </c>
      <c r="I27" s="202">
        <f>'B-8'!M40</f>
        <v>62</v>
      </c>
      <c r="J27" s="202">
        <f>'B-11'!T41</f>
        <v>103</v>
      </c>
      <c r="K27" s="202">
        <f>'B-23'!F23</f>
        <v>2852</v>
      </c>
      <c r="L27" s="202">
        <f>'B-25'!G77</f>
        <v>12727</v>
      </c>
      <c r="M27" s="202">
        <f>'B-30'!F24</f>
        <v>3127</v>
      </c>
      <c r="N27" s="202">
        <f>'B-33'!F24</f>
        <v>2202</v>
      </c>
      <c r="O27" s="202">
        <f>'B-36'!F24</f>
        <v>5532</v>
      </c>
      <c r="P27" s="202">
        <v>271</v>
      </c>
      <c r="Q27" s="202">
        <f>'B-25'!G25</f>
        <v>2070</v>
      </c>
      <c r="R27" s="202">
        <f>'B-29'!F24</f>
        <v>625</v>
      </c>
      <c r="S27" s="202">
        <f>'B-32'!K24</f>
        <v>1132</v>
      </c>
      <c r="T27" s="202">
        <f>'B-35'!F24</f>
        <v>1333</v>
      </c>
      <c r="U27" s="202">
        <f>'B-23'!G23</f>
        <v>17226</v>
      </c>
      <c r="V27" s="151" t="s">
        <v>304</v>
      </c>
      <c r="W27" s="202">
        <f>'B-16'!F30</f>
        <v>11766</v>
      </c>
      <c r="X27" s="202">
        <f>'B-19'!O30</f>
        <v>0</v>
      </c>
      <c r="Y27" s="202">
        <f>'B-12'!G30</f>
        <v>19300</v>
      </c>
      <c r="Z27" s="203">
        <f>'B-13'!L30</f>
        <v>108.04194901327341</v>
      </c>
      <c r="AA27" s="203">
        <f>'B-13'!J30</f>
        <v>1186</v>
      </c>
      <c r="AB27" s="202">
        <f>'B-15'!F30+'B-15'!G30</f>
        <v>44114</v>
      </c>
      <c r="AC27" s="202">
        <f>'B-12'!L30</f>
        <v>15200</v>
      </c>
      <c r="AD27" s="202">
        <f>'B-18'!I30</f>
        <v>14019</v>
      </c>
      <c r="AE27" s="202">
        <f>'B-17'!H30+'B-17'!I30</f>
        <v>10500</v>
      </c>
      <c r="AF27" s="151"/>
      <c r="AG27" s="202">
        <f>'B-14'!I30</f>
        <v>10623</v>
      </c>
      <c r="AH27" s="202">
        <f>'B-41'!G19</f>
        <v>957.87276255319046</v>
      </c>
      <c r="AI27" s="151" t="s">
        <v>304</v>
      </c>
      <c r="AJ27" s="151" t="s">
        <v>304</v>
      </c>
      <c r="AK27" s="202">
        <f>'B-44'!F19+'B-44'!I19</f>
        <v>230</v>
      </c>
      <c r="AL27" s="202">
        <f>'B-41'!G113</f>
        <v>6877.0000399999999</v>
      </c>
      <c r="AM27" s="202">
        <f>'B-44'!C19</f>
        <v>855</v>
      </c>
      <c r="AN27" s="151" t="s">
        <v>304</v>
      </c>
      <c r="AO27" s="151" t="s">
        <v>304</v>
      </c>
      <c r="AP27" s="151" t="s">
        <v>304</v>
      </c>
      <c r="AQ27" s="202">
        <f>'B-44'!K19</f>
        <v>1684</v>
      </c>
      <c r="AR27" s="151" t="s">
        <v>304</v>
      </c>
      <c r="AS27" s="151" t="s">
        <v>304</v>
      </c>
      <c r="AT27" s="151" t="s">
        <v>304</v>
      </c>
      <c r="AU27" s="151"/>
      <c r="AV27" s="151" t="s">
        <v>304</v>
      </c>
      <c r="AW27" s="151" t="s">
        <v>304</v>
      </c>
      <c r="AX27" s="201">
        <v>63444.946467232563</v>
      </c>
      <c r="AY27" s="272">
        <v>4907.8010634437951</v>
      </c>
      <c r="AZ27" s="151">
        <v>19552</v>
      </c>
      <c r="BA27" s="202">
        <v>15230.569000000001</v>
      </c>
      <c r="BB27" s="273">
        <v>27959.000000000004</v>
      </c>
      <c r="BC27" s="202">
        <f>'B-24'!F23</f>
        <v>30471</v>
      </c>
      <c r="BD27" s="202">
        <f>'B-28'!F23+'B-28'!G23</f>
        <v>10827</v>
      </c>
      <c r="BE27" s="202">
        <f>'B-37'!F25+'B-37'!G25</f>
        <v>5017</v>
      </c>
      <c r="BF27" s="202">
        <f>'B-42'!H301</f>
        <v>134943</v>
      </c>
      <c r="BG27" s="202">
        <f>'B-24'!E23</f>
        <v>4582</v>
      </c>
      <c r="BH27" s="202">
        <f>'B-26'!G24</f>
        <v>47422</v>
      </c>
      <c r="BI27" s="202">
        <f>'B-31'!F24</f>
        <v>5831</v>
      </c>
      <c r="BJ27" s="202">
        <f>'B-34'!F24</f>
        <v>4710</v>
      </c>
      <c r="BK27" s="202">
        <f>'B-37'!F78</f>
        <v>10035</v>
      </c>
      <c r="BL27" s="202">
        <f>'B-42'!G19</f>
        <v>6379</v>
      </c>
      <c r="BM27" s="202">
        <f>'B-42'!G160</f>
        <v>39900</v>
      </c>
      <c r="BN27" s="202">
        <f>'B-42'!G113</f>
        <v>13400</v>
      </c>
      <c r="BO27" s="202">
        <f>'B-42'!G207</f>
        <v>17700</v>
      </c>
      <c r="BP27" s="202">
        <f>'B-42'!G254</f>
        <v>83000</v>
      </c>
      <c r="BQ27" s="151"/>
      <c r="BR27" s="202">
        <f>'B-43'!H13+'B-43'!H38+'B-43'!H63+'B-43'!H88+'B-43'!H113+'B-43'!H139</f>
        <v>1469261</v>
      </c>
      <c r="BS27">
        <v>1995</v>
      </c>
    </row>
    <row r="28" spans="1:71" x14ac:dyDescent="0.25">
      <c r="A28" s="151">
        <f t="shared" si="0"/>
        <v>1996</v>
      </c>
      <c r="B28" s="202">
        <f>'B-1'!AD31</f>
        <v>301632.76500000001</v>
      </c>
      <c r="C28" s="202">
        <f>'B-3'!L32+'B-3'!N32</f>
        <v>2636</v>
      </c>
      <c r="D28" s="151"/>
      <c r="E28" s="151" t="s">
        <v>304</v>
      </c>
      <c r="F28" s="202">
        <v>81326</v>
      </c>
      <c r="G28" s="151" t="s">
        <v>304</v>
      </c>
      <c r="H28" s="151" t="s">
        <v>304</v>
      </c>
      <c r="I28" s="202">
        <f>'B-8'!M41</f>
        <v>85</v>
      </c>
      <c r="J28" s="202">
        <f>'B-11'!T42</f>
        <v>147</v>
      </c>
      <c r="K28" s="202">
        <f>'B-23'!F24</f>
        <v>2153</v>
      </c>
      <c r="L28" s="202">
        <f>'B-25'!G78</f>
        <v>20227</v>
      </c>
      <c r="M28" s="202">
        <f>'B-30'!F25</f>
        <v>4218</v>
      </c>
      <c r="N28" s="202">
        <f>'B-33'!F25</f>
        <v>3022</v>
      </c>
      <c r="O28" s="202">
        <f>'B-36'!F25</f>
        <v>7316</v>
      </c>
      <c r="P28" s="202">
        <v>435</v>
      </c>
      <c r="Q28" s="202">
        <f>'B-25'!G26</f>
        <v>4462</v>
      </c>
      <c r="R28" s="202">
        <f>'B-29'!F25</f>
        <v>776</v>
      </c>
      <c r="S28" s="202">
        <f>'B-32'!K25</f>
        <v>1371</v>
      </c>
      <c r="T28" s="202">
        <f>'B-35'!F25</f>
        <v>1170</v>
      </c>
      <c r="U28" s="202">
        <f>'B-23'!G24</f>
        <v>12079</v>
      </c>
      <c r="V28" s="151" t="s">
        <v>304</v>
      </c>
      <c r="W28" s="202">
        <f>'B-16'!F31</f>
        <v>13914</v>
      </c>
      <c r="X28" s="202">
        <f>'B-19'!O31</f>
        <v>0</v>
      </c>
      <c r="Y28" s="202">
        <f>'B-12'!G31</f>
        <v>20400</v>
      </c>
      <c r="Z28" s="203">
        <f>'B-13'!L31</f>
        <v>310.3744743742983</v>
      </c>
      <c r="AA28" s="203">
        <f>'B-13'!J31</f>
        <v>3774.7777777777778</v>
      </c>
      <c r="AB28" s="202">
        <f>'B-15'!F31+'B-15'!G31</f>
        <v>66571</v>
      </c>
      <c r="AC28" s="202">
        <f>'B-12'!L31</f>
        <v>15900</v>
      </c>
      <c r="AD28" s="202">
        <f>'B-18'!I31</f>
        <v>15868</v>
      </c>
      <c r="AE28" s="202">
        <f>'B-17'!H31+'B-17'!I31</f>
        <v>9000</v>
      </c>
      <c r="AF28" s="151"/>
      <c r="AG28" s="202">
        <f>'B-14'!I31</f>
        <v>9417</v>
      </c>
      <c r="AH28" s="202">
        <f>'B-41'!G20</f>
        <v>981.70011999999986</v>
      </c>
      <c r="AI28" s="151" t="s">
        <v>304</v>
      </c>
      <c r="AJ28" s="151" t="s">
        <v>304</v>
      </c>
      <c r="AK28" s="202">
        <f>'B-44'!F20+'B-44'!I20</f>
        <v>535</v>
      </c>
      <c r="AL28" s="202">
        <f>'B-41'!G114</f>
        <v>10613.000039999999</v>
      </c>
      <c r="AM28" s="202">
        <f>'B-44'!C20</f>
        <v>1051</v>
      </c>
      <c r="AN28" s="151" t="s">
        <v>304</v>
      </c>
      <c r="AO28" s="151" t="s">
        <v>304</v>
      </c>
      <c r="AP28" s="151" t="s">
        <v>304</v>
      </c>
      <c r="AQ28" s="202">
        <f>'B-44'!K20</f>
        <v>1625</v>
      </c>
      <c r="AR28" s="151" t="s">
        <v>304</v>
      </c>
      <c r="AS28" s="151" t="s">
        <v>304</v>
      </c>
      <c r="AT28" s="151" t="s">
        <v>304</v>
      </c>
      <c r="AU28" s="151"/>
      <c r="AV28" s="151" t="s">
        <v>304</v>
      </c>
      <c r="AW28" s="151" t="s">
        <v>304</v>
      </c>
      <c r="AX28" s="201">
        <v>81968.210336838587</v>
      </c>
      <c r="AY28" s="272">
        <v>4391.7213058022553</v>
      </c>
      <c r="AZ28" s="151">
        <v>21099</v>
      </c>
      <c r="BA28" s="202">
        <v>24704.000000000004</v>
      </c>
      <c r="BB28" s="273">
        <v>53527.999999999993</v>
      </c>
      <c r="BC28" s="202">
        <f>'B-24'!F24</f>
        <v>48895</v>
      </c>
      <c r="BD28" s="202">
        <f>'B-28'!F24+'B-28'!G24</f>
        <v>22848</v>
      </c>
      <c r="BE28" s="202">
        <f>'B-37'!F26+'B-37'!G26</f>
        <v>3865</v>
      </c>
      <c r="BF28" s="202">
        <f>'B-42'!H302</f>
        <v>129454</v>
      </c>
      <c r="BG28" s="202">
        <f>'B-24'!E24</f>
        <v>41535</v>
      </c>
      <c r="BH28" s="202">
        <f>'B-26'!G25</f>
        <v>63571</v>
      </c>
      <c r="BI28" s="202">
        <f>'B-31'!F25</f>
        <v>8991</v>
      </c>
      <c r="BJ28" s="202">
        <f>'B-34'!F25</f>
        <v>4858</v>
      </c>
      <c r="BK28" s="202">
        <f>'B-37'!F79</f>
        <v>11009</v>
      </c>
      <c r="BL28" s="202">
        <f>'B-42'!G20</f>
        <v>2950</v>
      </c>
      <c r="BM28" s="202">
        <f>'B-42'!G161</f>
        <v>37001</v>
      </c>
      <c r="BN28" s="202">
        <f>'B-42'!G114</f>
        <v>8300</v>
      </c>
      <c r="BO28" s="202">
        <f>'B-42'!G208</f>
        <v>9200</v>
      </c>
      <c r="BP28" s="202">
        <f>'B-42'!G255</f>
        <v>50000</v>
      </c>
      <c r="BQ28" s="151"/>
      <c r="BS28">
        <v>1996</v>
      </c>
    </row>
    <row r="29" spans="1:71" x14ac:dyDescent="0.25">
      <c r="A29" s="151">
        <f t="shared" si="0"/>
        <v>1997</v>
      </c>
      <c r="B29" s="202">
        <f>'B-1'!AD32</f>
        <v>344840.57400000002</v>
      </c>
      <c r="C29" s="202">
        <f>'B-3'!L33+'B-3'!N33</f>
        <v>1339</v>
      </c>
      <c r="D29" s="151"/>
      <c r="E29" s="151" t="s">
        <v>304</v>
      </c>
      <c r="F29" s="202">
        <v>46144</v>
      </c>
      <c r="G29" s="151" t="s">
        <v>304</v>
      </c>
      <c r="H29" s="151" t="s">
        <v>304</v>
      </c>
      <c r="I29" s="202">
        <f>'B-8'!M42</f>
        <v>41</v>
      </c>
      <c r="J29" s="202">
        <f>'B-11'!T43</f>
        <v>105</v>
      </c>
      <c r="K29" s="202">
        <f>'B-23'!F25</f>
        <v>3891</v>
      </c>
      <c r="L29" s="202">
        <f>'B-25'!G79</f>
        <v>18168</v>
      </c>
      <c r="M29" s="202">
        <f>'B-30'!F26</f>
        <v>2872</v>
      </c>
      <c r="N29" s="202">
        <f>'B-33'!F26</f>
        <v>1773</v>
      </c>
      <c r="O29" s="202">
        <f>'B-36'!F26</f>
        <v>5405</v>
      </c>
      <c r="P29" s="202">
        <v>365</v>
      </c>
      <c r="Q29" s="202">
        <f>'B-25'!G27</f>
        <v>4460</v>
      </c>
      <c r="R29" s="202">
        <f>'B-29'!F26</f>
        <v>540</v>
      </c>
      <c r="S29" s="202">
        <f>'B-32'!K26</f>
        <v>1826</v>
      </c>
      <c r="T29" s="202">
        <f>'B-35'!F26</f>
        <v>890</v>
      </c>
      <c r="U29" s="202">
        <f>'B-23'!G25</f>
        <v>13729</v>
      </c>
      <c r="V29" s="151" t="s">
        <v>304</v>
      </c>
      <c r="W29" s="202">
        <f>'B-16'!F32</f>
        <v>11241</v>
      </c>
      <c r="X29" s="202">
        <f>'B-19'!O32</f>
        <v>0</v>
      </c>
      <c r="Y29" s="202">
        <f>'B-12'!G32</f>
        <v>26200</v>
      </c>
      <c r="Z29" s="203">
        <f>'B-13'!L32</f>
        <v>630.3129603820895</v>
      </c>
      <c r="AA29" s="203">
        <f>'B-13'!J32</f>
        <v>4709.5135135135133</v>
      </c>
      <c r="AB29" s="202">
        <f>'B-15'!F32+'B-15'!G32</f>
        <v>47320</v>
      </c>
      <c r="AC29" s="202">
        <f>'B-12'!L32</f>
        <v>18100</v>
      </c>
      <c r="AD29" s="202">
        <f>'B-18'!I32</f>
        <v>15808</v>
      </c>
      <c r="AE29" s="202">
        <f>'B-17'!H32+'B-17'!I32</f>
        <v>13300</v>
      </c>
      <c r="AF29" s="151"/>
      <c r="AG29" s="202">
        <f>'B-14'!I32</f>
        <v>10063</v>
      </c>
      <c r="AH29" s="202">
        <f>'B-41'!G21</f>
        <v>2000.16632</v>
      </c>
      <c r="AI29" s="151" t="s">
        <v>304</v>
      </c>
      <c r="AJ29" s="151" t="s">
        <v>304</v>
      </c>
      <c r="AK29" s="202">
        <f>'B-44'!F21+'B-44'!I21</f>
        <v>617</v>
      </c>
      <c r="AL29" s="202">
        <f>'B-41'!G115</f>
        <v>4872.0000399999999</v>
      </c>
      <c r="AM29" s="202">
        <f>'B-44'!C21</f>
        <v>1041</v>
      </c>
      <c r="AN29" s="151" t="s">
        <v>304</v>
      </c>
      <c r="AO29" s="151" t="s">
        <v>304</v>
      </c>
      <c r="AP29" s="151" t="s">
        <v>304</v>
      </c>
      <c r="AQ29" s="202">
        <f>'B-44'!K21</f>
        <v>1609</v>
      </c>
      <c r="AR29" s="151" t="s">
        <v>304</v>
      </c>
      <c r="AS29" s="151" t="s">
        <v>304</v>
      </c>
      <c r="AT29" s="151" t="s">
        <v>304</v>
      </c>
      <c r="AU29" s="151"/>
      <c r="AV29" s="151" t="s">
        <v>304</v>
      </c>
      <c r="AW29" s="151" t="s">
        <v>304</v>
      </c>
      <c r="AX29" s="201">
        <v>26765.128158061878</v>
      </c>
      <c r="AY29" s="272">
        <v>8461.9303300593492</v>
      </c>
      <c r="AZ29" s="151">
        <v>11030</v>
      </c>
      <c r="BA29" s="202">
        <v>36646</v>
      </c>
      <c r="BB29" s="273">
        <v>58825</v>
      </c>
      <c r="BC29" s="202">
        <f>'B-24'!F25</f>
        <v>6399</v>
      </c>
      <c r="BD29" s="202">
        <f>'B-28'!F25+'B-28'!G25</f>
        <v>4204</v>
      </c>
      <c r="BE29" s="202">
        <f>'B-37'!F27+'B-37'!G27</f>
        <v>2262</v>
      </c>
      <c r="BF29" s="202">
        <f>'B-42'!H303</f>
        <v>101762</v>
      </c>
      <c r="BG29" s="202">
        <f>'B-24'!E25</f>
        <v>7813</v>
      </c>
      <c r="BH29" s="202">
        <f>'B-26'!G26</f>
        <v>22470</v>
      </c>
      <c r="BI29" s="202">
        <f>'B-31'!F26</f>
        <v>1499</v>
      </c>
      <c r="BJ29" s="202">
        <f>'B-34'!F26</f>
        <v>1386</v>
      </c>
      <c r="BK29" s="202">
        <f>'B-37'!F80</f>
        <v>4623</v>
      </c>
      <c r="BL29" s="202">
        <f>'B-42'!G21</f>
        <v>13065</v>
      </c>
      <c r="BM29" s="202">
        <f>'B-42'!G162</f>
        <v>95762</v>
      </c>
      <c r="BN29" s="202">
        <f>'B-42'!G115</f>
        <v>38999</v>
      </c>
      <c r="BO29" s="202">
        <f>'B-42'!G209</f>
        <v>10922</v>
      </c>
      <c r="BP29" s="202">
        <f>'B-42'!G256</f>
        <v>58188</v>
      </c>
      <c r="BQ29" s="151"/>
      <c r="BR29" s="202">
        <f>'B-43'!H14+'B-43'!H39+'B-43'!H64+'B-43'!H89+'B-43'!H114+'B-43'!H140</f>
        <v>315956</v>
      </c>
      <c r="BS29">
        <v>1997</v>
      </c>
    </row>
    <row r="30" spans="1:71" x14ac:dyDescent="0.25">
      <c r="A30" s="151">
        <f t="shared" si="0"/>
        <v>1998</v>
      </c>
      <c r="B30" s="202">
        <f>'B-1'!AD33</f>
        <v>245907.39799999999</v>
      </c>
      <c r="C30" s="202">
        <f>'B-3'!L34+'B-3'!N34</f>
        <v>24233.4</v>
      </c>
      <c r="D30" s="151"/>
      <c r="E30" s="151" t="s">
        <v>304</v>
      </c>
      <c r="F30" s="202">
        <v>42488</v>
      </c>
      <c r="G30" s="151" t="s">
        <v>304</v>
      </c>
      <c r="H30" s="151" t="s">
        <v>304</v>
      </c>
      <c r="I30" s="202">
        <f>'B-8'!M43</f>
        <v>53</v>
      </c>
      <c r="J30" s="202">
        <f>'B-11'!T44</f>
        <v>99</v>
      </c>
      <c r="K30" s="202">
        <f>'B-23'!F26</f>
        <v>3114</v>
      </c>
      <c r="L30" s="202">
        <f>'B-25'!G80</f>
        <v>12529</v>
      </c>
      <c r="M30" s="202">
        <f>'B-30'!F27</f>
        <v>3859</v>
      </c>
      <c r="N30" s="202">
        <f>'B-33'!F27</f>
        <v>4257</v>
      </c>
      <c r="O30" s="202">
        <f>'B-36'!F27</f>
        <v>6752</v>
      </c>
      <c r="P30" s="202">
        <v>705</v>
      </c>
      <c r="Q30" s="202">
        <f>'B-25'!G28</f>
        <v>2388</v>
      </c>
      <c r="R30" s="202">
        <f>'B-29'!F27</f>
        <v>492</v>
      </c>
      <c r="S30" s="202">
        <f>'B-32'!K27</f>
        <v>1287</v>
      </c>
      <c r="T30" s="202">
        <f>'B-35'!F27</f>
        <v>1599</v>
      </c>
      <c r="U30" s="202">
        <f>'B-23'!G26</f>
        <v>4677</v>
      </c>
      <c r="V30" s="151" t="s">
        <v>304</v>
      </c>
      <c r="W30" s="202">
        <f>'B-16'!F33</f>
        <v>6493</v>
      </c>
      <c r="X30" s="202">
        <f>'B-19'!O33</f>
        <v>0</v>
      </c>
      <c r="Y30" s="202">
        <f>'B-12'!G33</f>
        <v>33100</v>
      </c>
      <c r="Z30" s="203">
        <f>'B-13'!L33</f>
        <v>355.99419459965964</v>
      </c>
      <c r="AA30" s="203">
        <f>'B-13'!J33</f>
        <v>7355.7777777777783</v>
      </c>
      <c r="AB30" s="202">
        <f>'B-15'!F33+'B-15'!G33</f>
        <v>39748</v>
      </c>
      <c r="AC30" s="202">
        <f>'B-12'!L33</f>
        <v>22900</v>
      </c>
      <c r="AD30" s="202">
        <f>'B-18'!I33</f>
        <v>8401</v>
      </c>
      <c r="AE30" s="202">
        <f>'B-17'!H33+'B-17'!I33</f>
        <v>5955</v>
      </c>
      <c r="AF30" s="151"/>
      <c r="AG30" s="202">
        <f>'B-14'!I33</f>
        <v>11225</v>
      </c>
      <c r="AH30" s="202">
        <f>'B-41'!G22</f>
        <v>1535.0001199999999</v>
      </c>
      <c r="AI30" s="151" t="s">
        <v>304</v>
      </c>
      <c r="AJ30" s="151" t="s">
        <v>304</v>
      </c>
      <c r="AK30" s="202">
        <f>'B-44'!F22+'B-44'!I22</f>
        <v>370</v>
      </c>
      <c r="AL30" s="202">
        <f>'B-41'!G116</f>
        <v>14609.000039999999</v>
      </c>
      <c r="AM30" s="202">
        <f>'B-44'!C22</f>
        <v>1086</v>
      </c>
      <c r="AN30" s="151" t="s">
        <v>304</v>
      </c>
      <c r="AO30" s="151" t="s">
        <v>304</v>
      </c>
      <c r="AP30" s="151" t="s">
        <v>304</v>
      </c>
      <c r="AQ30" s="202">
        <f>'B-44'!K22</f>
        <v>2710</v>
      </c>
      <c r="AR30" s="151" t="s">
        <v>304</v>
      </c>
      <c r="AS30" s="151" t="s">
        <v>304</v>
      </c>
      <c r="AT30" s="151" t="s">
        <v>304</v>
      </c>
      <c r="AU30" s="151"/>
      <c r="AV30" s="151" t="s">
        <v>304</v>
      </c>
      <c r="AW30" s="151" t="s">
        <v>304</v>
      </c>
      <c r="AX30" s="201">
        <v>34634.320893569165</v>
      </c>
      <c r="AY30" s="272">
        <v>8416.5447923023203</v>
      </c>
      <c r="AZ30" s="151">
        <v>18513</v>
      </c>
      <c r="BA30" s="202">
        <v>44711</v>
      </c>
      <c r="BB30" s="273">
        <v>89853</v>
      </c>
      <c r="BC30" s="202">
        <f>'B-24'!F26</f>
        <v>6785</v>
      </c>
      <c r="BD30" s="202">
        <f>'B-28'!F26+'B-28'!G26</f>
        <v>6928</v>
      </c>
      <c r="BE30" s="202">
        <f>'B-37'!F28+'B-37'!G28</f>
        <v>2034</v>
      </c>
      <c r="BF30" s="202">
        <f>'B-42'!H304</f>
        <v>51324</v>
      </c>
      <c r="BG30" s="202">
        <f>'B-24'!E26</f>
        <v>15775</v>
      </c>
      <c r="BH30" s="202">
        <f>'B-26'!G27</f>
        <v>34892</v>
      </c>
      <c r="BI30" s="202">
        <f>'B-31'!F27</f>
        <v>4128</v>
      </c>
      <c r="BJ30" s="202">
        <f>'B-34'!F27</f>
        <v>4418</v>
      </c>
      <c r="BK30" s="202">
        <f>'B-37'!F81</f>
        <v>13866</v>
      </c>
      <c r="BL30" s="202">
        <f>'B-42'!G22</f>
        <v>18113</v>
      </c>
      <c r="BM30" s="202">
        <f>'B-42'!G163</f>
        <v>100718</v>
      </c>
      <c r="BN30" s="202">
        <f>'B-42'!G116</f>
        <v>72739</v>
      </c>
      <c r="BO30" s="202">
        <f>'B-42'!G210</f>
        <v>27273</v>
      </c>
      <c r="BP30" s="202">
        <f>'B-42'!G257</f>
        <v>149992</v>
      </c>
      <c r="BQ30" s="151"/>
      <c r="BS30">
        <v>1998</v>
      </c>
    </row>
    <row r="31" spans="1:71" x14ac:dyDescent="0.25">
      <c r="A31" s="151">
        <f t="shared" si="0"/>
        <v>1999</v>
      </c>
      <c r="B31" s="202">
        <f>'B-1'!AD34</f>
        <v>399829.56</v>
      </c>
      <c r="C31" s="202">
        <f>'B-3'!L35+'B-3'!N35</f>
        <v>6246.45</v>
      </c>
      <c r="D31" s="151"/>
      <c r="E31" s="151" t="s">
        <v>304</v>
      </c>
      <c r="F31" s="202">
        <v>18457</v>
      </c>
      <c r="G31" s="151" t="s">
        <v>304</v>
      </c>
      <c r="H31" s="151" t="s">
        <v>304</v>
      </c>
      <c r="I31" s="202">
        <f>'B-8'!M44</f>
        <v>36</v>
      </c>
      <c r="J31" s="202">
        <f>'B-11'!T45</f>
        <v>124</v>
      </c>
      <c r="K31" s="202">
        <f>'B-23'!F27</f>
        <v>1360</v>
      </c>
      <c r="L31" s="202">
        <f>'B-25'!G81</f>
        <v>10363</v>
      </c>
      <c r="M31" s="202">
        <f>'B-30'!F28</f>
        <v>1918</v>
      </c>
      <c r="N31" s="202">
        <f>'B-33'!F28</f>
        <v>1924</v>
      </c>
      <c r="O31" s="202">
        <f>'B-36'!F28</f>
        <v>3334</v>
      </c>
      <c r="P31" s="202">
        <v>734</v>
      </c>
      <c r="Q31" s="202">
        <f>'B-25'!G29</f>
        <v>1285</v>
      </c>
      <c r="R31" s="202">
        <f>'B-29'!F28</f>
        <v>373</v>
      </c>
      <c r="S31" s="202">
        <f>'B-32'!K28</f>
        <v>928</v>
      </c>
      <c r="T31" s="202">
        <f>'B-35'!F28</f>
        <v>713</v>
      </c>
      <c r="U31" s="202">
        <f>'B-23'!G27</f>
        <v>4900</v>
      </c>
      <c r="V31" s="151" t="s">
        <v>304</v>
      </c>
      <c r="W31" s="202">
        <f>'B-16'!F34</f>
        <v>3257</v>
      </c>
      <c r="X31" s="202">
        <f>'B-19'!O34</f>
        <v>0</v>
      </c>
      <c r="Y31" s="202">
        <f>'B-12'!G34</f>
        <v>38900</v>
      </c>
      <c r="Z31" s="203">
        <f>'B-13'!L34</f>
        <v>289.44153557720369</v>
      </c>
      <c r="AA31" s="203">
        <f>'B-13'!J34</f>
        <v>2855.863684845529</v>
      </c>
      <c r="AB31" s="202">
        <f>'B-15'!F34+'B-15'!G34</f>
        <v>31581</v>
      </c>
      <c r="AC31" s="202">
        <f>'B-12'!L34</f>
        <v>25900</v>
      </c>
      <c r="AD31" s="202">
        <f>'B-18'!I34</f>
        <v>7334</v>
      </c>
      <c r="AE31" s="202">
        <f>'B-17'!H34+'B-17'!I34</f>
        <v>17826</v>
      </c>
      <c r="AF31" s="151"/>
      <c r="AG31" s="202">
        <f>'B-14'!I34</f>
        <v>18588</v>
      </c>
      <c r="AH31" s="202">
        <f>'B-41'!G23</f>
        <v>1712.0001199999999</v>
      </c>
      <c r="AI31" s="151" t="s">
        <v>304</v>
      </c>
      <c r="AJ31" s="151" t="s">
        <v>304</v>
      </c>
      <c r="AK31" s="202">
        <f>'B-44'!F23+'B-44'!I23</f>
        <v>823</v>
      </c>
      <c r="AL31" s="202">
        <f>'B-41'!G117</f>
        <v>4924.0000399999999</v>
      </c>
      <c r="AM31" s="202">
        <f>'B-44'!C23</f>
        <v>471</v>
      </c>
      <c r="AN31" s="151" t="s">
        <v>304</v>
      </c>
      <c r="AO31" s="151" t="s">
        <v>304</v>
      </c>
      <c r="AP31" s="151" t="s">
        <v>304</v>
      </c>
      <c r="AQ31" s="202">
        <f>'B-44'!K23</f>
        <v>1448</v>
      </c>
      <c r="AR31" s="151" t="s">
        <v>304</v>
      </c>
      <c r="AS31" s="151" t="s">
        <v>304</v>
      </c>
      <c r="AT31" s="151" t="s">
        <v>304</v>
      </c>
      <c r="AU31" s="151"/>
      <c r="AV31" s="151" t="s">
        <v>304</v>
      </c>
      <c r="AW31" s="151" t="s">
        <v>304</v>
      </c>
      <c r="AX31" s="201">
        <v>54125.852629922323</v>
      </c>
      <c r="AY31" s="272">
        <v>15233.371107864496</v>
      </c>
      <c r="AZ31" s="151">
        <v>13907</v>
      </c>
      <c r="BA31" s="202">
        <v>72295</v>
      </c>
      <c r="BB31" s="273">
        <v>93545</v>
      </c>
      <c r="BC31" s="202">
        <f>'B-24'!F27</f>
        <v>22711</v>
      </c>
      <c r="BD31" s="202">
        <f>'B-28'!F27+'B-28'!G27</f>
        <v>27283</v>
      </c>
      <c r="BE31" s="202">
        <f>'B-37'!F29+'B-37'!G29</f>
        <v>8151</v>
      </c>
      <c r="BF31" s="202">
        <f>'B-42'!H305</f>
        <v>36532</v>
      </c>
      <c r="BG31" s="202">
        <f>'B-24'!E27</f>
        <v>14032</v>
      </c>
      <c r="BH31" s="202">
        <f>'B-26'!G28</f>
        <v>33348</v>
      </c>
      <c r="BI31" s="202">
        <f>'B-31'!F28</f>
        <v>4794</v>
      </c>
      <c r="BJ31" s="202">
        <f>'B-34'!F28</f>
        <v>4594</v>
      </c>
      <c r="BK31" s="202">
        <f>'B-37'!F82</f>
        <v>9365</v>
      </c>
      <c r="BL31" s="202">
        <f>'B-42'!G23</f>
        <v>8484</v>
      </c>
      <c r="BM31" s="202">
        <f>'B-42'!G164</f>
        <v>16430</v>
      </c>
      <c r="BN31" s="202">
        <f>'B-42'!G117</f>
        <v>29699</v>
      </c>
      <c r="BO31" s="202">
        <f>'B-42'!G211</f>
        <v>6996</v>
      </c>
      <c r="BP31" s="202">
        <f>'B-42'!G258</f>
        <v>61282</v>
      </c>
      <c r="BQ31" s="151"/>
      <c r="BR31" s="202">
        <f>'B-43'!H15+'B-43'!H40+'B-43'!H65+'B-43'!H90+'B-43'!H115+'B-43'!H141</f>
        <v>909275</v>
      </c>
      <c r="BS31">
        <v>1999</v>
      </c>
    </row>
    <row r="32" spans="1:71" x14ac:dyDescent="0.25">
      <c r="A32" s="151">
        <f t="shared" si="0"/>
        <v>2000</v>
      </c>
      <c r="B32" s="202">
        <f>'B-1'!AD35</f>
        <v>417536.64</v>
      </c>
      <c r="C32" s="202">
        <f>'B-3'!L36+'B-3'!N36</f>
        <v>5598</v>
      </c>
      <c r="D32" s="151"/>
      <c r="E32" s="151" t="s">
        <v>304</v>
      </c>
      <c r="F32" s="202">
        <v>82728</v>
      </c>
      <c r="G32" s="151" t="s">
        <v>304</v>
      </c>
      <c r="H32" s="151" t="s">
        <v>304</v>
      </c>
      <c r="I32" s="202">
        <f>'B-8'!M45</f>
        <v>45</v>
      </c>
      <c r="J32" s="202">
        <f>'B-11'!T46</f>
        <v>85</v>
      </c>
      <c r="K32" s="202">
        <f>'B-23'!F28</f>
        <v>2303</v>
      </c>
      <c r="L32" s="202">
        <f>'B-25'!G82</f>
        <v>9385</v>
      </c>
      <c r="M32" s="202">
        <f>'B-30'!F29</f>
        <v>3755</v>
      </c>
      <c r="N32" s="202">
        <f>'B-33'!F29</f>
        <v>1749</v>
      </c>
      <c r="O32" s="202">
        <f>'B-36'!F29</f>
        <v>3730</v>
      </c>
      <c r="P32" s="202">
        <v>294</v>
      </c>
      <c r="Q32" s="202">
        <f>'B-25'!G30</f>
        <v>3135</v>
      </c>
      <c r="R32" s="202">
        <f>'B-29'!F29</f>
        <v>248</v>
      </c>
      <c r="S32" s="202">
        <f>'B-32'!K29</f>
        <v>492</v>
      </c>
      <c r="T32" s="202">
        <f>'B-35'!F29</f>
        <v>989</v>
      </c>
      <c r="U32" s="202">
        <f>'B-23'!G28</f>
        <v>10455</v>
      </c>
      <c r="V32" s="151" t="s">
        <v>304</v>
      </c>
      <c r="W32" s="202">
        <f>'B-16'!F35</f>
        <v>9422</v>
      </c>
      <c r="X32" s="202">
        <f>'B-19'!O35</f>
        <v>0</v>
      </c>
      <c r="Y32" s="202">
        <f>'B-12'!G35</f>
        <v>37594</v>
      </c>
      <c r="Z32" s="203">
        <f>'B-13'!L35</f>
        <v>962.15225150344691</v>
      </c>
      <c r="AA32" s="203">
        <f>'B-13'!J35</f>
        <v>8255.1684264748892</v>
      </c>
      <c r="AB32" s="202">
        <f>'B-15'!F35+'B-15'!G35</f>
        <v>22925</v>
      </c>
      <c r="AC32" s="202">
        <f>'B-12'!L35</f>
        <v>24100</v>
      </c>
      <c r="AD32" s="202">
        <f>'B-18'!I35</f>
        <v>7884</v>
      </c>
      <c r="AE32" s="202">
        <f>'B-17'!H35+'B-17'!I35</f>
        <v>10342</v>
      </c>
      <c r="AF32" s="202">
        <f>'B-19'!J35</f>
        <v>58513</v>
      </c>
      <c r="AG32" s="202">
        <f>'B-14'!I35</f>
        <v>20218</v>
      </c>
      <c r="AH32" s="202">
        <f>'B-41'!G24</f>
        <v>1227.0001199999999</v>
      </c>
      <c r="AI32" s="151" t="s">
        <v>304</v>
      </c>
      <c r="AJ32" s="151" t="s">
        <v>304</v>
      </c>
      <c r="AK32" s="202">
        <f>'B-44'!F24+'B-44'!I24</f>
        <v>1242</v>
      </c>
      <c r="AL32" s="202">
        <f>'B-41'!G118</f>
        <v>16930.000039999999</v>
      </c>
      <c r="AM32" s="202">
        <f>'B-44'!C24</f>
        <v>1021</v>
      </c>
      <c r="AN32" s="151" t="s">
        <v>304</v>
      </c>
      <c r="AO32" s="151" t="s">
        <v>304</v>
      </c>
      <c r="AP32" s="151" t="s">
        <v>304</v>
      </c>
      <c r="AQ32" s="202">
        <f>'B-44'!K24</f>
        <v>2650</v>
      </c>
      <c r="AR32" s="151" t="s">
        <v>304</v>
      </c>
      <c r="AS32" s="151" t="s">
        <v>304</v>
      </c>
      <c r="AT32" s="151" t="s">
        <v>304</v>
      </c>
      <c r="AU32" s="151"/>
      <c r="AV32" s="151" t="s">
        <v>304</v>
      </c>
      <c r="AW32" s="151" t="s">
        <v>304</v>
      </c>
      <c r="AX32" s="201">
        <v>75791.487964986067</v>
      </c>
      <c r="AY32" s="272">
        <v>16462.599999999999</v>
      </c>
      <c r="AZ32" s="151">
        <v>17033</v>
      </c>
      <c r="BA32" s="202">
        <v>118184</v>
      </c>
      <c r="BB32" s="273">
        <v>196074.00000000003</v>
      </c>
      <c r="BC32" s="202">
        <f>'B-24'!F28</f>
        <v>27865</v>
      </c>
      <c r="BD32" s="202">
        <f>'B-28'!F28+'B-28'!G28</f>
        <v>16902</v>
      </c>
      <c r="BE32" s="202">
        <f>'B-37'!F30+'B-37'!G30</f>
        <v>4746</v>
      </c>
      <c r="BF32" s="202">
        <f>'B-42'!H306</f>
        <v>191036</v>
      </c>
      <c r="BG32" s="202">
        <f>'B-24'!E28</f>
        <v>26679</v>
      </c>
      <c r="BH32" s="202">
        <f>'B-26'!G29</f>
        <v>38054</v>
      </c>
      <c r="BI32" s="202">
        <f>'B-31'!F29</f>
        <v>8097</v>
      </c>
      <c r="BJ32" s="202">
        <f>'B-34'!F29</f>
        <v>6772</v>
      </c>
      <c r="BK32" s="202">
        <f>'B-37'!F83</f>
        <v>13343</v>
      </c>
      <c r="BL32" s="202">
        <f>'B-42'!G24</f>
        <v>22654</v>
      </c>
      <c r="BM32" s="202">
        <f>'B-42'!G165</f>
        <v>27094</v>
      </c>
      <c r="BN32" s="202">
        <f>'B-42'!G118</f>
        <v>60960</v>
      </c>
      <c r="BO32" s="202">
        <f>'B-42'!G212</f>
        <v>28293</v>
      </c>
      <c r="BP32" s="202">
        <f>'B-42'!G259</f>
        <v>94093</v>
      </c>
      <c r="BQ32" s="151"/>
      <c r="BS32">
        <v>2000</v>
      </c>
    </row>
    <row r="33" spans="1:71" x14ac:dyDescent="0.25">
      <c r="A33" s="151">
        <f t="shared" si="0"/>
        <v>2001</v>
      </c>
      <c r="B33" s="202">
        <f>'B-1'!AD36</f>
        <v>596775.07999999996</v>
      </c>
      <c r="C33" s="202">
        <f>'B-3'!L37+'B-3'!N37</f>
        <v>22604</v>
      </c>
      <c r="D33" s="202">
        <f>'B-3'!H37</f>
        <v>7443</v>
      </c>
      <c r="E33" s="151" t="s">
        <v>304</v>
      </c>
      <c r="F33" s="202">
        <v>77834</v>
      </c>
      <c r="G33" s="151" t="s">
        <v>304</v>
      </c>
      <c r="H33" s="151" t="s">
        <v>304</v>
      </c>
      <c r="I33" s="202">
        <f>'B-8'!M46</f>
        <v>38</v>
      </c>
      <c r="J33" s="202">
        <f>'B-11'!T47</f>
        <v>203</v>
      </c>
      <c r="K33" s="202">
        <f>'B-23'!F29</f>
        <v>2161</v>
      </c>
      <c r="L33" s="202">
        <f>'B-25'!G83</f>
        <v>9492</v>
      </c>
      <c r="M33" s="202">
        <f>'B-30'!F30</f>
        <v>3066</v>
      </c>
      <c r="N33" s="202">
        <f>'B-33'!F30</f>
        <v>2560</v>
      </c>
      <c r="O33" s="202">
        <f>'B-36'!F30</f>
        <v>5136</v>
      </c>
      <c r="P33" s="202">
        <v>496</v>
      </c>
      <c r="Q33" s="202">
        <f>'B-25'!G31</f>
        <v>2860</v>
      </c>
      <c r="R33" s="202">
        <f>'B-29'!F30</f>
        <v>548</v>
      </c>
      <c r="S33" s="202">
        <f>'B-32'!K30</f>
        <v>1159</v>
      </c>
      <c r="T33" s="202">
        <f>'B-35'!F30</f>
        <v>1225</v>
      </c>
      <c r="U33" s="202">
        <f>'B-23'!G29</f>
        <v>10099</v>
      </c>
      <c r="V33" s="151" t="s">
        <v>304</v>
      </c>
      <c r="W33" s="202">
        <f>'B-16'!F36</f>
        <v>13610</v>
      </c>
      <c r="X33" s="202">
        <f>'B-19'!O36</f>
        <v>0</v>
      </c>
      <c r="Y33" s="202">
        <f>'B-12'!G36</f>
        <v>52700</v>
      </c>
      <c r="Z33" s="203">
        <f>'B-13'!L36</f>
        <v>4702.2439112710872</v>
      </c>
      <c r="AA33" s="203">
        <f>'B-13'!J36</f>
        <v>45272.684057963408</v>
      </c>
      <c r="AB33" s="202">
        <f>'B-15'!F36+'B-15'!G36</f>
        <v>82430</v>
      </c>
      <c r="AC33" s="202">
        <f>'B-12'!L36</f>
        <v>29000</v>
      </c>
      <c r="AD33" s="202">
        <f>'B-18'!I36</f>
        <v>13701</v>
      </c>
      <c r="AE33" s="202">
        <f>'B-17'!H36+'B-17'!I36</f>
        <v>41726</v>
      </c>
      <c r="AF33" s="202">
        <f>'B-19'!J36</f>
        <v>72738</v>
      </c>
      <c r="AG33" s="202">
        <f>'B-14'!I36</f>
        <v>48844</v>
      </c>
      <c r="AH33" s="202">
        <f>'B-41'!G25</f>
        <v>1604.0001199999999</v>
      </c>
      <c r="AI33" s="151" t="s">
        <v>304</v>
      </c>
      <c r="AJ33" s="151" t="s">
        <v>304</v>
      </c>
      <c r="AK33" s="202">
        <f>'B-44'!F25+'B-44'!I25</f>
        <v>2185</v>
      </c>
      <c r="AL33" s="202">
        <f>'B-41'!G119</f>
        <v>13793.000039999999</v>
      </c>
      <c r="AM33" s="202">
        <f>'B-44'!C25</f>
        <v>1856</v>
      </c>
      <c r="AN33" s="151" t="s">
        <v>304</v>
      </c>
      <c r="AO33" s="151" t="s">
        <v>304</v>
      </c>
      <c r="AP33" s="151" t="s">
        <v>304</v>
      </c>
      <c r="AQ33" s="202">
        <f>'B-44'!K25</f>
        <v>3074</v>
      </c>
      <c r="AR33" s="151" t="s">
        <v>304</v>
      </c>
      <c r="AS33" s="151" t="s">
        <v>304</v>
      </c>
      <c r="AT33" s="151" t="s">
        <v>304</v>
      </c>
      <c r="AU33" s="151"/>
      <c r="AV33" s="151" t="s">
        <v>304</v>
      </c>
      <c r="AW33" s="151" t="s">
        <v>304</v>
      </c>
      <c r="AX33" s="201">
        <v>186726.66891080915</v>
      </c>
      <c r="AY33" s="272">
        <v>29204</v>
      </c>
      <c r="AZ33" s="151">
        <v>43597</v>
      </c>
      <c r="BA33" s="202">
        <v>210568</v>
      </c>
      <c r="BB33" s="273">
        <v>426225</v>
      </c>
      <c r="BC33" s="202">
        <f>'B-24'!F29</f>
        <v>53547</v>
      </c>
      <c r="BD33" s="202">
        <f>'B-28'!F29+'B-28'!G29</f>
        <v>52254</v>
      </c>
      <c r="BE33" s="202">
        <f>'B-37'!F31+'B-37'!G31</f>
        <v>13954</v>
      </c>
      <c r="BF33" s="202">
        <f>'B-42'!H307</f>
        <v>164867</v>
      </c>
      <c r="BG33" s="202">
        <f>'B-24'!E29</f>
        <v>56166</v>
      </c>
      <c r="BH33" s="202">
        <f>'B-26'!G30</f>
        <v>80100</v>
      </c>
      <c r="BI33" s="202">
        <f>'B-31'!F30</f>
        <v>23890</v>
      </c>
      <c r="BJ33" s="202">
        <f>'B-34'!F30</f>
        <v>10773</v>
      </c>
      <c r="BK33" s="202">
        <f>'B-37'!F84</f>
        <v>18876</v>
      </c>
      <c r="BL33" s="202">
        <f>'B-42'!G25</f>
        <v>35274</v>
      </c>
      <c r="BM33" s="202">
        <f>'B-42'!G166</f>
        <v>94579</v>
      </c>
      <c r="BN33" s="202">
        <f>'B-42'!G119</f>
        <v>87017</v>
      </c>
      <c r="BO33" s="202">
        <f>'B-42'!G213</f>
        <v>74773</v>
      </c>
      <c r="BP33" s="202">
        <f>'B-42'!G260</f>
        <v>261550</v>
      </c>
      <c r="BQ33" s="151"/>
      <c r="BR33" s="202">
        <f>'B-43'!H16+'B-43'!H41+'B-43'!H66+'B-43'!H91+'B-43'!H116+'B-43'!H142</f>
        <v>3249413</v>
      </c>
      <c r="BS33">
        <v>2001</v>
      </c>
    </row>
    <row r="34" spans="1:71" x14ac:dyDescent="0.25">
      <c r="A34" s="151">
        <f t="shared" si="0"/>
        <v>2002</v>
      </c>
      <c r="B34" s="202">
        <f>'B-1'!AD37</f>
        <v>769868</v>
      </c>
      <c r="C34" s="202">
        <f>'B-3'!L38+'B-3'!N38</f>
        <v>20627.87</v>
      </c>
      <c r="D34" s="202">
        <f>'B-3'!H38</f>
        <v>7047</v>
      </c>
      <c r="E34" s="151" t="s">
        <v>304</v>
      </c>
      <c r="F34" s="202">
        <v>65635</v>
      </c>
      <c r="G34" s="151" t="s">
        <v>304</v>
      </c>
      <c r="H34" s="151" t="s">
        <v>304</v>
      </c>
      <c r="I34" s="202">
        <f>'B-8'!M47</f>
        <v>67</v>
      </c>
      <c r="J34" s="202">
        <f>'B-11'!T48</f>
        <v>269</v>
      </c>
      <c r="K34" s="202">
        <f>'B-23'!F30</f>
        <v>1729</v>
      </c>
      <c r="L34" s="202">
        <f>'B-25'!G84</f>
        <v>11841</v>
      </c>
      <c r="M34" s="202">
        <f>'B-30'!F31</f>
        <v>2598</v>
      </c>
      <c r="N34" s="202">
        <f>'B-33'!F31</f>
        <v>4415</v>
      </c>
      <c r="O34" s="202">
        <f>'B-36'!F31</f>
        <v>6067</v>
      </c>
      <c r="P34" s="202">
        <v>192</v>
      </c>
      <c r="Q34" s="202">
        <f>'B-25'!G32</f>
        <v>2598</v>
      </c>
      <c r="R34" s="202">
        <f>'B-29'!F31</f>
        <v>738</v>
      </c>
      <c r="S34" s="202">
        <f>'B-32'!K31</f>
        <v>2464</v>
      </c>
      <c r="T34" s="202">
        <f>'B-35'!F31</f>
        <v>1002</v>
      </c>
      <c r="U34" s="202">
        <f>'B-23'!G30</f>
        <v>13680</v>
      </c>
      <c r="V34" s="151" t="s">
        <v>304</v>
      </c>
      <c r="W34" s="202">
        <f>'B-16'!F37</f>
        <v>19654</v>
      </c>
      <c r="X34" s="202">
        <f>'B-19'!O37</f>
        <v>0</v>
      </c>
      <c r="Y34" s="202">
        <f>'B-12'!G37</f>
        <v>83100</v>
      </c>
      <c r="Z34" s="203">
        <f>'B-13'!L37</f>
        <v>1860.8834163883112</v>
      </c>
      <c r="AA34" s="203">
        <f>'B-13'!J37</f>
        <v>30212.758149962781</v>
      </c>
      <c r="AB34" s="202">
        <f>'B-15'!F37+'B-15'!G37</f>
        <v>130808</v>
      </c>
      <c r="AC34" s="202">
        <f>'B-12'!L37</f>
        <v>58300</v>
      </c>
      <c r="AD34" s="202">
        <f>'B-18'!I37</f>
        <v>21946</v>
      </c>
      <c r="AE34" s="202">
        <f>'B-17'!H37+'B-17'!I37</f>
        <v>75505</v>
      </c>
      <c r="AF34" s="202">
        <f>'B-19'!J37</f>
        <v>99728</v>
      </c>
      <c r="AG34" s="202">
        <f>'B-14'!I37</f>
        <v>86825</v>
      </c>
      <c r="AH34" s="202">
        <f>'B-41'!G26</f>
        <v>1688.0001199999999</v>
      </c>
      <c r="AI34" s="151" t="s">
        <v>304</v>
      </c>
      <c r="AJ34" s="151" t="s">
        <v>304</v>
      </c>
      <c r="AK34" s="202">
        <f>'B-44'!F26+'B-44'!I26</f>
        <v>3741</v>
      </c>
      <c r="AL34" s="202">
        <f>'B-41'!G120</f>
        <v>19591.000039999999</v>
      </c>
      <c r="AM34" s="202">
        <f>'B-44'!C26</f>
        <v>1065</v>
      </c>
      <c r="AN34" s="151" t="s">
        <v>304</v>
      </c>
      <c r="AO34" s="151" t="s">
        <v>304</v>
      </c>
      <c r="AP34" s="151" t="s">
        <v>304</v>
      </c>
      <c r="AQ34" s="202">
        <f>'B-44'!K26</f>
        <v>1656</v>
      </c>
      <c r="AR34" s="151" t="s">
        <v>304</v>
      </c>
      <c r="AS34" s="151" t="s">
        <v>304</v>
      </c>
      <c r="AT34" s="151" t="s">
        <v>304</v>
      </c>
      <c r="AU34" s="151"/>
      <c r="AV34" s="151" t="s">
        <v>304</v>
      </c>
      <c r="AW34" s="151" t="s">
        <v>304</v>
      </c>
      <c r="AX34" s="201">
        <v>297488.13746260141</v>
      </c>
      <c r="AY34" s="272">
        <v>40051</v>
      </c>
      <c r="AZ34" s="151">
        <v>30027</v>
      </c>
      <c r="BA34" s="202">
        <v>147734</v>
      </c>
      <c r="BB34" s="273">
        <v>151498</v>
      </c>
      <c r="BC34" s="202">
        <f>'B-24'!F30</f>
        <v>54794</v>
      </c>
      <c r="BD34" s="202">
        <f>'B-28'!F30+'B-28'!G30</f>
        <v>29054</v>
      </c>
      <c r="BE34" s="202">
        <f>'B-37'!F32+'B-37'!G32</f>
        <v>4951</v>
      </c>
      <c r="BF34" s="202">
        <f>'B-42'!H308</f>
        <v>133441</v>
      </c>
      <c r="BG34" s="202">
        <f>'B-24'!E30</f>
        <v>66438</v>
      </c>
      <c r="BH34" s="202">
        <f>'B-26'!G31</f>
        <v>110066</v>
      </c>
      <c r="BI34" s="202">
        <f>'B-31'!F31</f>
        <v>13968</v>
      </c>
      <c r="BJ34" s="202">
        <f>'B-34'!F31</f>
        <v>9009</v>
      </c>
      <c r="BK34" s="202">
        <f>'B-37'!F85</f>
        <v>23016</v>
      </c>
      <c r="BL34" s="202">
        <f>'B-42'!G26</f>
        <v>22375</v>
      </c>
      <c r="BM34" s="202">
        <f>'B-42'!G167</f>
        <v>69296</v>
      </c>
      <c r="BN34" s="202">
        <f>'B-42'!G120</f>
        <v>55968</v>
      </c>
      <c r="BO34" s="202">
        <f>'B-42'!G214</f>
        <v>27305</v>
      </c>
      <c r="BP34" s="202">
        <f>'B-42'!G261</f>
        <v>161441</v>
      </c>
      <c r="BQ34" s="151"/>
      <c r="BS34">
        <v>2002</v>
      </c>
    </row>
    <row r="35" spans="1:71" x14ac:dyDescent="0.25">
      <c r="A35" s="151">
        <f t="shared" si="0"/>
        <v>2003</v>
      </c>
      <c r="B35" s="202">
        <f>'B-1'!AD38</f>
        <v>523016</v>
      </c>
      <c r="C35" s="202">
        <f>'B-3'!L39+'B-3'!N39</f>
        <v>21798</v>
      </c>
      <c r="D35" s="202">
        <f>'B-3'!H39</f>
        <v>7675</v>
      </c>
      <c r="E35" s="151" t="s">
        <v>304</v>
      </c>
      <c r="F35" s="202">
        <v>87642</v>
      </c>
      <c r="G35" s="151" t="s">
        <v>304</v>
      </c>
      <c r="H35" s="151" t="s">
        <v>304</v>
      </c>
      <c r="I35" s="202">
        <f>'B-8'!M48</f>
        <v>27</v>
      </c>
      <c r="J35" s="202">
        <f>'B-11'!T49</f>
        <v>279</v>
      </c>
      <c r="K35" s="202">
        <f>'B-23'!F31</f>
        <v>2732</v>
      </c>
      <c r="L35" s="202">
        <f>'B-25'!G85</f>
        <v>19871</v>
      </c>
      <c r="M35" s="202">
        <f>'B-30'!F32</f>
        <v>4971</v>
      </c>
      <c r="N35" s="202">
        <f>'B-33'!F32</f>
        <v>1649</v>
      </c>
      <c r="O35" s="202">
        <f>'B-36'!F32</f>
        <v>7398</v>
      </c>
      <c r="P35" s="202">
        <v>402</v>
      </c>
      <c r="Q35" s="202">
        <f>'B-25'!G33</f>
        <v>1904</v>
      </c>
      <c r="R35" s="202">
        <f>'B-29'!F32</f>
        <v>189</v>
      </c>
      <c r="S35" s="202">
        <f>'B-32'!K32</f>
        <v>1228</v>
      </c>
      <c r="T35" s="202">
        <f>'B-35'!F32</f>
        <v>1219</v>
      </c>
      <c r="U35" s="202">
        <f>'B-23'!G31</f>
        <v>14628</v>
      </c>
      <c r="V35" s="151" t="s">
        <v>304</v>
      </c>
      <c r="W35" s="202">
        <f>'B-16'!F38</f>
        <v>17668</v>
      </c>
      <c r="X35" s="202">
        <f>'B-19'!O38</f>
        <v>0</v>
      </c>
      <c r="Y35" s="202">
        <f>'B-12'!G38</f>
        <v>87600</v>
      </c>
      <c r="Z35" s="203">
        <f>'B-13'!L38</f>
        <v>1610.9905768382926</v>
      </c>
      <c r="AA35" s="203">
        <f>'B-13'!J38</f>
        <v>32323.687674890134</v>
      </c>
      <c r="AB35" s="202">
        <f>'B-15'!F38+'B-15'!G38</f>
        <v>131554</v>
      </c>
      <c r="AC35" s="202">
        <f>'B-12'!L38</f>
        <v>50286</v>
      </c>
      <c r="AD35" s="202">
        <f>'B-18'!I38</f>
        <v>24175</v>
      </c>
      <c r="AE35" s="202">
        <f>'B-17'!H38+'B-17'!I38</f>
        <v>84829</v>
      </c>
      <c r="AF35" s="202">
        <f>'B-19'!J38</f>
        <v>146437</v>
      </c>
      <c r="AG35" s="202">
        <f>'B-14'!I38</f>
        <v>81543</v>
      </c>
      <c r="AH35" s="202">
        <f>'B-41'!G27</f>
        <v>2087.0001199999997</v>
      </c>
      <c r="AI35" s="151" t="s">
        <v>304</v>
      </c>
      <c r="AJ35" s="151" t="s">
        <v>304</v>
      </c>
      <c r="AK35" s="202">
        <f>'B-44'!F27+'B-44'!I27</f>
        <v>2857</v>
      </c>
      <c r="AL35" s="202">
        <f>'B-41'!G121</f>
        <v>9777.000039999999</v>
      </c>
      <c r="AM35" s="202">
        <f>'B-44'!C27</f>
        <v>844</v>
      </c>
      <c r="AN35" s="151" t="s">
        <v>304</v>
      </c>
      <c r="AO35" s="151" t="s">
        <v>304</v>
      </c>
      <c r="AP35" s="151" t="s">
        <v>304</v>
      </c>
      <c r="AQ35" s="202">
        <f>'B-44'!K27</f>
        <v>2734</v>
      </c>
      <c r="AR35" s="151" t="s">
        <v>304</v>
      </c>
      <c r="AS35" s="151" t="s">
        <v>304</v>
      </c>
      <c r="AT35" s="151" t="s">
        <v>304</v>
      </c>
      <c r="AU35" s="151"/>
      <c r="AV35" s="151" t="s">
        <v>304</v>
      </c>
      <c r="AW35" s="151" t="s">
        <v>304</v>
      </c>
      <c r="AX35" s="201">
        <v>267368.14827088907</v>
      </c>
      <c r="AY35" s="272">
        <v>46748</v>
      </c>
      <c r="AZ35" s="151">
        <v>22261</v>
      </c>
      <c r="BA35" s="202">
        <v>95975.999999999985</v>
      </c>
      <c r="BB35" s="273">
        <v>235145</v>
      </c>
      <c r="BC35" s="202">
        <f>'B-24'!F31</f>
        <v>68762</v>
      </c>
      <c r="BD35" s="202">
        <f>'B-28'!F31+'B-28'!G31</f>
        <v>21551</v>
      </c>
      <c r="BE35" s="202">
        <f>'B-37'!F33+'B-37'!G33</f>
        <v>7044</v>
      </c>
      <c r="BF35" s="202">
        <f>'B-42'!H309</f>
        <v>146298</v>
      </c>
      <c r="BG35" s="202">
        <f>'B-24'!E31</f>
        <v>55943</v>
      </c>
      <c r="BH35" s="202">
        <f>'B-26'!G32</f>
        <v>84952</v>
      </c>
      <c r="BI35" s="202">
        <f>'B-31'!F32</f>
        <v>9846</v>
      </c>
      <c r="BJ35" s="202">
        <f>'B-34'!F32</f>
        <v>6273</v>
      </c>
      <c r="BK35" s="202">
        <f>'B-37'!F86</f>
        <v>14756</v>
      </c>
      <c r="BL35" s="202">
        <f>'B-42'!G27</f>
        <v>17042</v>
      </c>
      <c r="BM35" s="202">
        <f>'B-42'!G168</f>
        <v>172000</v>
      </c>
      <c r="BN35" s="202">
        <f>'B-42'!G121</f>
        <v>89491</v>
      </c>
      <c r="BO35" s="202">
        <f>'B-42'!G215</f>
        <v>45691</v>
      </c>
      <c r="BP35" s="202">
        <f>'B-42'!G262</f>
        <v>182599</v>
      </c>
      <c r="BQ35" s="151"/>
      <c r="BR35" s="202">
        <f>'B-43'!H17+'B-43'!H42+'B-43'!H67+'B-43'!H92+'B-43'!H117+'B-43'!H143</f>
        <v>2671956</v>
      </c>
      <c r="BS35">
        <v>2003</v>
      </c>
    </row>
    <row r="36" spans="1:71" x14ac:dyDescent="0.25">
      <c r="A36" s="151">
        <f t="shared" si="0"/>
        <v>2004</v>
      </c>
      <c r="B36" s="202">
        <f>'B-1'!AD39</f>
        <v>286885</v>
      </c>
      <c r="C36" s="202">
        <f>'B-3'!L40+'B-3'!N40</f>
        <v>13319</v>
      </c>
      <c r="D36" s="202">
        <f>'B-3'!H40</f>
        <v>5786</v>
      </c>
      <c r="E36" s="151" t="s">
        <v>304</v>
      </c>
      <c r="F36" s="202">
        <v>23831</v>
      </c>
      <c r="G36" s="151" t="s">
        <v>304</v>
      </c>
      <c r="H36" s="151" t="s">
        <v>304</v>
      </c>
      <c r="I36" s="202">
        <f>'B-8'!M49</f>
        <v>62</v>
      </c>
      <c r="J36" s="202">
        <f>'B-11'!T50</f>
        <v>198</v>
      </c>
      <c r="K36" s="202">
        <f>'B-23'!F32</f>
        <v>2838</v>
      </c>
      <c r="L36" s="202">
        <f>'B-25'!G86</f>
        <v>31773</v>
      </c>
      <c r="M36" s="202">
        <f>'B-30'!F33</f>
        <v>5173</v>
      </c>
      <c r="N36" s="202">
        <f>'B-33'!F33</f>
        <v>3282</v>
      </c>
      <c r="O36" s="202">
        <f>'B-36'!F33</f>
        <v>3831</v>
      </c>
      <c r="P36" s="202">
        <v>266</v>
      </c>
      <c r="Q36" s="202">
        <f>'B-25'!G34</f>
        <v>5034</v>
      </c>
      <c r="R36" s="202">
        <f>'B-29'!F33</f>
        <v>604</v>
      </c>
      <c r="S36" s="202">
        <f>'B-32'!K33</f>
        <v>1786</v>
      </c>
      <c r="T36" s="202">
        <f>'B-35'!F33</f>
        <v>1093</v>
      </c>
      <c r="U36" s="202">
        <f>'B-23'!G32</f>
        <v>21444</v>
      </c>
      <c r="V36" s="151" t="s">
        <v>304</v>
      </c>
      <c r="W36" s="202">
        <f>'B-16'!F39</f>
        <v>16346</v>
      </c>
      <c r="X36" s="202">
        <f>'B-19'!O39</f>
        <v>0</v>
      </c>
      <c r="Y36" s="202">
        <f>'B-12'!G39</f>
        <v>95200</v>
      </c>
      <c r="Z36" s="203">
        <f>'B-13'!L39</f>
        <v>1617.0379579021223</v>
      </c>
      <c r="AA36" s="203">
        <f>'B-13'!J39</f>
        <v>21366.540204464924</v>
      </c>
      <c r="AB36" s="202">
        <f>'B-15'!F39+'B-15'!G39</f>
        <v>83502</v>
      </c>
      <c r="AC36" s="202">
        <f>'B-12'!L39</f>
        <v>70880</v>
      </c>
      <c r="AD36" s="202">
        <f>'B-18'!I39</f>
        <v>26210</v>
      </c>
      <c r="AE36" s="202">
        <f>'B-17'!H39+'B-17'!I39</f>
        <v>83016</v>
      </c>
      <c r="AF36" s="202">
        <f>'B-19'!J39</f>
        <v>122417</v>
      </c>
      <c r="AG36" s="202">
        <f>'B-14'!I39</f>
        <v>62311</v>
      </c>
      <c r="AH36" s="202">
        <f>'B-41'!G28</f>
        <v>3294.0001200000002</v>
      </c>
      <c r="AI36" s="202">
        <v>2398.0000200000004</v>
      </c>
      <c r="AJ36" s="202">
        <v>129.00006000000002</v>
      </c>
      <c r="AK36" s="202">
        <f>'B-44'!F28+'B-44'!I28</f>
        <v>1719</v>
      </c>
      <c r="AL36" s="202">
        <f>'B-41'!G122</f>
        <v>23553.000039999999</v>
      </c>
      <c r="AM36" s="202">
        <f>'B-44'!C28</f>
        <v>1575</v>
      </c>
      <c r="AN36" s="202">
        <v>1506.0119047619048</v>
      </c>
      <c r="AO36" s="202">
        <v>10602</v>
      </c>
      <c r="AP36" s="202">
        <v>730</v>
      </c>
      <c r="AQ36" s="202">
        <f>'B-44'!K28</f>
        <v>2863</v>
      </c>
      <c r="AR36">
        <v>7946.9999999999991</v>
      </c>
      <c r="AS36">
        <v>2788.0000200000004</v>
      </c>
      <c r="AT36">
        <v>1065.0000199999999</v>
      </c>
      <c r="AU36" s="151"/>
      <c r="AV36" s="151" t="s">
        <v>304</v>
      </c>
      <c r="AW36" s="151" t="s">
        <v>304</v>
      </c>
      <c r="AX36" s="201">
        <v>192547.00078155531</v>
      </c>
      <c r="AY36" s="273">
        <v>26609</v>
      </c>
      <c r="AZ36">
        <v>13374</v>
      </c>
      <c r="BA36" s="273">
        <v>93265</v>
      </c>
      <c r="BB36" s="273">
        <v>195238</v>
      </c>
      <c r="BC36" s="202">
        <f>'B-24'!F32</f>
        <v>21171</v>
      </c>
      <c r="BD36" s="202">
        <f>'B-28'!F32+'B-28'!G32</f>
        <v>11725</v>
      </c>
      <c r="BE36" s="202">
        <f>'B-37'!F34+'B-37'!G34</f>
        <v>7796</v>
      </c>
      <c r="BF36" s="202">
        <f>'B-42'!H310</f>
        <v>179191</v>
      </c>
      <c r="BG36" s="202">
        <f>'B-24'!E32</f>
        <v>44463</v>
      </c>
      <c r="BH36" s="202">
        <f>'B-26'!G33</f>
        <v>60690</v>
      </c>
      <c r="BI36" s="202">
        <f>'B-31'!F33</f>
        <v>7484</v>
      </c>
      <c r="BJ36" s="202">
        <f>'B-34'!F33</f>
        <v>4702</v>
      </c>
      <c r="BK36" s="202">
        <f>'B-37'!F87</f>
        <v>13354</v>
      </c>
      <c r="BL36" s="202">
        <f>'B-42'!G28</f>
        <v>19755</v>
      </c>
      <c r="BM36" s="202">
        <f>'B-42'!G169</f>
        <v>145879</v>
      </c>
      <c r="BN36" s="202">
        <f>'B-42'!G122</f>
        <v>119456</v>
      </c>
      <c r="BO36" s="202">
        <f>'B-42'!G216</f>
        <v>65228</v>
      </c>
      <c r="BP36" s="202">
        <f>'B-42'!G263</f>
        <v>252768</v>
      </c>
      <c r="BQ36" s="151"/>
      <c r="BS36">
        <v>2004</v>
      </c>
    </row>
    <row r="37" spans="1:71" x14ac:dyDescent="0.25">
      <c r="A37" s="151">
        <f t="shared" si="0"/>
        <v>2005</v>
      </c>
      <c r="B37" s="202">
        <f>'B-1'!AD40</f>
        <v>396005</v>
      </c>
      <c r="C37" s="202">
        <f>'B-3'!L41+'B-3'!N41</f>
        <v>21340</v>
      </c>
      <c r="D37" s="202">
        <f>'B-3'!H41</f>
        <v>14684</v>
      </c>
      <c r="E37" s="151" t="s">
        <v>304</v>
      </c>
      <c r="F37" s="202">
        <v>26789</v>
      </c>
      <c r="G37" s="151" t="s">
        <v>304</v>
      </c>
      <c r="H37" s="151" t="s">
        <v>304</v>
      </c>
      <c r="I37" s="202">
        <f>'B-8'!M50</f>
        <v>15</v>
      </c>
      <c r="J37" s="202">
        <f>'B-11'!T51</f>
        <v>118</v>
      </c>
      <c r="K37" s="202">
        <f>'B-23'!F33</f>
        <v>1978</v>
      </c>
      <c r="L37" s="202">
        <f>'B-25'!G87</f>
        <v>19695</v>
      </c>
      <c r="M37" s="202">
        <f>'B-30'!F34</f>
        <v>4578</v>
      </c>
      <c r="N37" s="202">
        <f>'B-33'!F34</f>
        <v>4180</v>
      </c>
      <c r="O37" s="202">
        <f>'B-36'!F34</f>
        <v>6406</v>
      </c>
      <c r="P37" s="202">
        <v>72</v>
      </c>
      <c r="Q37" s="202">
        <f>'B-25'!G35</f>
        <v>2129</v>
      </c>
      <c r="R37" s="202">
        <f>'B-29'!F34</f>
        <v>298</v>
      </c>
      <c r="S37" s="202">
        <f>'B-32'!K34</f>
        <v>1193</v>
      </c>
      <c r="T37" s="202">
        <f>'B-35'!F34</f>
        <v>876</v>
      </c>
      <c r="U37" s="202">
        <f>'B-23'!G33</f>
        <v>18088</v>
      </c>
      <c r="V37" s="151" t="s">
        <v>304</v>
      </c>
      <c r="W37" s="202">
        <f>'B-16'!F40</f>
        <v>11725</v>
      </c>
      <c r="X37" s="202">
        <f>'B-19'!O40</f>
        <v>0</v>
      </c>
      <c r="Y37" s="202">
        <f>'B-12'!G40</f>
        <v>35453</v>
      </c>
      <c r="Z37" s="203">
        <f>'B-13'!L40</f>
        <v>2055.930046511628</v>
      </c>
      <c r="AA37" s="203">
        <f>'B-13'!J40</f>
        <v>10131.4764</v>
      </c>
      <c r="AB37" s="202">
        <f>'B-15'!F40+'B-15'!G40</f>
        <v>58640</v>
      </c>
      <c r="AC37" s="202">
        <f>'B-12'!L40</f>
        <v>35865</v>
      </c>
      <c r="AD37" s="202">
        <f>'B-18'!I40</f>
        <v>30991</v>
      </c>
      <c r="AE37" s="202">
        <f>'B-17'!H40+'B-17'!I40</f>
        <v>36644</v>
      </c>
      <c r="AF37" s="202">
        <f>'B-19'!J40</f>
        <v>98777</v>
      </c>
      <c r="AG37" s="202">
        <f>'B-14'!I40</f>
        <v>54033</v>
      </c>
      <c r="AH37" s="202">
        <f>'B-41'!G29</f>
        <v>1984.0001199999999</v>
      </c>
      <c r="AI37" s="202">
        <v>2032.0000199999999</v>
      </c>
      <c r="AJ37" s="202">
        <v>45.000060000000005</v>
      </c>
      <c r="AK37" s="202">
        <f>'B-44'!F29+'B-44'!I29</f>
        <v>2047</v>
      </c>
      <c r="AL37" s="202">
        <f>'B-41'!G123</f>
        <v>20803.000039999999</v>
      </c>
      <c r="AM37" s="202">
        <f>'B-44'!C29</f>
        <v>1246</v>
      </c>
      <c r="AN37" s="202">
        <v>1035.5966914369446</v>
      </c>
      <c r="AO37" s="202">
        <v>4480.4786000000004</v>
      </c>
      <c r="AP37" s="202">
        <v>726</v>
      </c>
      <c r="AQ37" s="202">
        <f>'B-44'!K29</f>
        <v>3488</v>
      </c>
      <c r="AR37">
        <v>2523</v>
      </c>
      <c r="AS37">
        <v>2159.0000200000004</v>
      </c>
      <c r="AT37">
        <v>725.00001999999995</v>
      </c>
      <c r="AU37" s="151"/>
      <c r="AV37" s="151" t="s">
        <v>304</v>
      </c>
      <c r="AW37" s="151" t="s">
        <v>304</v>
      </c>
      <c r="AX37" s="201">
        <v>171424.89705832227</v>
      </c>
      <c r="AY37" s="273">
        <v>17011.605989491782</v>
      </c>
      <c r="AZ37">
        <v>14435</v>
      </c>
      <c r="BA37" s="273">
        <v>73938</v>
      </c>
      <c r="BB37" s="273">
        <v>151631</v>
      </c>
      <c r="BC37" s="202">
        <f>'B-24'!F33</f>
        <v>47582</v>
      </c>
      <c r="BD37" s="202">
        <f>'B-28'!F33+'B-28'!G33</f>
        <v>16452</v>
      </c>
      <c r="BE37" s="202">
        <f>'B-37'!F35+'B-37'!G35</f>
        <v>8400</v>
      </c>
      <c r="BF37" s="202">
        <f>'B-42'!H311</f>
        <v>117114</v>
      </c>
      <c r="BG37" s="202">
        <f>'B-24'!E33</f>
        <v>32558</v>
      </c>
      <c r="BH37" s="202">
        <f>'B-26'!G34</f>
        <v>38297</v>
      </c>
      <c r="BI37" s="202">
        <f>'B-31'!F34</f>
        <v>6539</v>
      </c>
      <c r="BJ37" s="202">
        <f>'B-34'!F34</f>
        <v>4711</v>
      </c>
      <c r="BK37" s="202">
        <f>'B-37'!F88</f>
        <v>11501</v>
      </c>
      <c r="BL37" s="202">
        <f>'B-42'!G29</f>
        <v>10201</v>
      </c>
      <c r="BM37" s="202">
        <f>'B-42'!G170</f>
        <v>37503</v>
      </c>
      <c r="BN37" s="202">
        <f>'B-42'!G123</f>
        <v>35274</v>
      </c>
      <c r="BO37" s="202">
        <f>'B-42'!G217</f>
        <v>25141</v>
      </c>
      <c r="BP37" s="202">
        <f>'B-42'!G264</f>
        <v>109020</v>
      </c>
      <c r="BQ37" s="151"/>
      <c r="BR37" s="202">
        <f>'B-43'!H18+'B-43'!H43+'B-43'!H68+'B-43'!H93+'B-43'!H118+'B-43'!H144</f>
        <v>1793797</v>
      </c>
      <c r="BS37">
        <v>2005</v>
      </c>
    </row>
    <row r="38" spans="1:71" x14ac:dyDescent="0.25">
      <c r="A38" s="151">
        <f t="shared" si="0"/>
        <v>2006</v>
      </c>
      <c r="B38" s="202">
        <f>'B-1'!AD41</f>
        <v>275030</v>
      </c>
      <c r="C38" s="202">
        <f>'B-3'!L42+'B-3'!N42</f>
        <v>10669</v>
      </c>
      <c r="D38" s="202">
        <f>'B-3'!H42</f>
        <v>16911</v>
      </c>
      <c r="E38" s="151" t="s">
        <v>304</v>
      </c>
      <c r="F38" s="202">
        <v>30163</v>
      </c>
      <c r="G38" s="151" t="s">
        <v>304</v>
      </c>
      <c r="H38" s="151" t="s">
        <v>304</v>
      </c>
      <c r="I38" s="202">
        <f>'B-8'!M51</f>
        <v>23</v>
      </c>
      <c r="J38" s="202">
        <f>'B-11'!T52</f>
        <v>76</v>
      </c>
      <c r="K38" s="202">
        <f>'B-23'!F34</f>
        <v>3739</v>
      </c>
      <c r="L38" s="202">
        <f>'B-25'!G88</f>
        <v>17428</v>
      </c>
      <c r="M38" s="202">
        <f>'B-30'!F35</f>
        <v>3050</v>
      </c>
      <c r="N38" s="202">
        <f>'B-33'!F35</f>
        <v>1535</v>
      </c>
      <c r="O38" s="202">
        <f>'B-36'!F35</f>
        <v>5642</v>
      </c>
      <c r="P38" s="202">
        <v>172</v>
      </c>
      <c r="Q38" s="202">
        <f>'B-25'!G36</f>
        <v>2481</v>
      </c>
      <c r="R38" s="202">
        <f>'B-29'!F35</f>
        <v>330</v>
      </c>
      <c r="S38" s="202">
        <f>'B-32'!K35</f>
        <v>904</v>
      </c>
      <c r="T38" s="202">
        <f>'B-35'!F35</f>
        <v>553</v>
      </c>
      <c r="U38" s="202">
        <f>'B-23'!G34</f>
        <v>24209</v>
      </c>
      <c r="V38" s="151" t="s">
        <v>304</v>
      </c>
      <c r="W38" s="202">
        <f>'B-16'!F41</f>
        <v>12758</v>
      </c>
      <c r="X38" s="202">
        <f>'B-19'!O41</f>
        <v>0</v>
      </c>
      <c r="Y38" s="202">
        <f>'B-12'!G41</f>
        <v>36851</v>
      </c>
      <c r="Z38" s="203">
        <f>'B-13'!L41</f>
        <v>911.42483469365777</v>
      </c>
      <c r="AA38" s="203">
        <f>'B-13'!J41</f>
        <v>9484.7480800000012</v>
      </c>
      <c r="AB38" s="202">
        <f>'B-15'!F41+'B-15'!G41</f>
        <v>42590</v>
      </c>
      <c r="AC38" s="202">
        <f>'B-12'!L41</f>
        <v>38623</v>
      </c>
      <c r="AD38" s="202">
        <f>'B-18'!I41</f>
        <v>19745</v>
      </c>
      <c r="AE38" s="202">
        <f>'B-17'!H41+'B-17'!I41</f>
        <v>11820</v>
      </c>
      <c r="AF38" s="202">
        <f>'B-19'!J41</f>
        <v>62567</v>
      </c>
      <c r="AG38" s="202">
        <f>'B-14'!I41</f>
        <v>61821</v>
      </c>
      <c r="AH38" s="202">
        <f>'B-41'!G30</f>
        <v>2270.0001199999997</v>
      </c>
      <c r="AI38" s="202">
        <v>1209.0000199999999</v>
      </c>
      <c r="AJ38" s="202">
        <v>30.000059999999998</v>
      </c>
      <c r="AK38" s="202">
        <f>'B-44'!F30+'B-44'!I30</f>
        <v>1184</v>
      </c>
      <c r="AL38" s="202">
        <f>'B-41'!G124</f>
        <v>20768.000039999999</v>
      </c>
      <c r="AM38" s="202">
        <f>'B-44'!C30</f>
        <v>1896</v>
      </c>
      <c r="AN38" s="202">
        <v>1254</v>
      </c>
      <c r="AO38" s="202">
        <v>8188</v>
      </c>
      <c r="AP38" s="202">
        <v>1219</v>
      </c>
      <c r="AQ38" s="202">
        <f>'B-44'!K30</f>
        <v>3864</v>
      </c>
      <c r="AR38">
        <v>5790</v>
      </c>
      <c r="AS38">
        <v>2179.0000200000004</v>
      </c>
      <c r="AT38">
        <v>1599.0000199999999</v>
      </c>
      <c r="AU38" s="151"/>
      <c r="AV38" s="151" t="s">
        <v>304</v>
      </c>
      <c r="AW38" s="151" t="s">
        <v>304</v>
      </c>
      <c r="AX38" s="201">
        <v>134209.87683422965</v>
      </c>
      <c r="AY38" s="273">
        <v>33339.021174273308</v>
      </c>
      <c r="AZ38">
        <v>12900</v>
      </c>
      <c r="BA38" s="273">
        <v>127727</v>
      </c>
      <c r="BB38" s="273">
        <v>165075</v>
      </c>
      <c r="BC38" s="202">
        <f>'B-24'!F34</f>
        <v>7437</v>
      </c>
      <c r="BD38" s="202">
        <f>'B-28'!F34+'B-28'!G34</f>
        <v>4305</v>
      </c>
      <c r="BE38" s="202">
        <f>'B-37'!F36+'B-37'!G36</f>
        <v>2453</v>
      </c>
      <c r="BF38" s="202">
        <f>'B-42'!H312</f>
        <v>68784</v>
      </c>
      <c r="BG38" s="202">
        <f>'B-24'!E34</f>
        <v>14301</v>
      </c>
      <c r="BH38" s="202">
        <f>'B-26'!G35</f>
        <v>17767</v>
      </c>
      <c r="BI38" s="202">
        <f>'B-31'!F35</f>
        <v>5612</v>
      </c>
      <c r="BJ38" s="202">
        <f>'B-34'!F35</f>
        <v>1282</v>
      </c>
      <c r="BK38" s="202">
        <f>'B-37'!F89</f>
        <v>5210</v>
      </c>
      <c r="BL38" s="202">
        <f>'B-42'!G30</f>
        <v>3801</v>
      </c>
      <c r="BM38" s="202">
        <f>'B-42'!G171</f>
        <v>13269</v>
      </c>
      <c r="BN38" s="202">
        <f>'B-42'!G124</f>
        <v>8037</v>
      </c>
      <c r="BO38" s="202">
        <f>'B-42'!G218</f>
        <v>8549</v>
      </c>
      <c r="BP38" s="202">
        <f>'B-42'!G265</f>
        <v>75630</v>
      </c>
      <c r="BQ38" s="151"/>
      <c r="BS38">
        <v>2006</v>
      </c>
    </row>
    <row r="39" spans="1:71" x14ac:dyDescent="0.25">
      <c r="A39" s="151">
        <f t="shared" si="0"/>
        <v>2007</v>
      </c>
      <c r="B39" s="202">
        <f>'B-1'!AD42</f>
        <v>91374</v>
      </c>
      <c r="C39" s="202">
        <f>'B-3'!L43+'B-3'!N43</f>
        <v>9177</v>
      </c>
      <c r="D39" s="202">
        <f>'B-3'!H43</f>
        <v>2402</v>
      </c>
      <c r="E39" s="151" t="s">
        <v>304</v>
      </c>
      <c r="F39" s="202">
        <v>60670</v>
      </c>
      <c r="G39" s="151" t="s">
        <v>304</v>
      </c>
      <c r="H39" s="151" t="s">
        <v>304</v>
      </c>
      <c r="I39" s="202">
        <f>'B-8'!M52</f>
        <v>29</v>
      </c>
      <c r="J39" s="202">
        <f>'B-11'!T53</f>
        <v>42</v>
      </c>
      <c r="K39" s="202">
        <f>'B-23'!F35</f>
        <v>1907</v>
      </c>
      <c r="L39" s="202">
        <f>'B-25'!G89</f>
        <v>13117</v>
      </c>
      <c r="M39" s="202">
        <f>'B-30'!F36</f>
        <v>878</v>
      </c>
      <c r="N39" s="202">
        <f>'B-33'!F36</f>
        <v>1556</v>
      </c>
      <c r="O39" s="202">
        <f>'B-36'!F36</f>
        <v>3066</v>
      </c>
      <c r="P39" s="202">
        <v>251</v>
      </c>
      <c r="Q39" s="202">
        <f>'B-25'!G37</f>
        <v>651</v>
      </c>
      <c r="R39" s="202">
        <f>'B-29'!F36</f>
        <v>352</v>
      </c>
      <c r="S39" s="202">
        <f>'B-32'!K36</f>
        <v>810</v>
      </c>
      <c r="T39" s="202">
        <f>'B-35'!F36</f>
        <v>502</v>
      </c>
      <c r="U39" s="202">
        <f>'B-23'!G35</f>
        <v>13400</v>
      </c>
      <c r="V39" s="151" t="s">
        <v>304</v>
      </c>
      <c r="W39" s="202">
        <f>'B-16'!F42</f>
        <v>3857</v>
      </c>
      <c r="X39" s="202">
        <f>'B-19'!O42</f>
        <v>0</v>
      </c>
      <c r="Y39" s="202">
        <f>'B-12'!G42</f>
        <v>22818</v>
      </c>
      <c r="Z39" s="203">
        <f>'B-13'!L42</f>
        <v>437.72440245853812</v>
      </c>
      <c r="AA39" s="203">
        <f>'B-13'!J42</f>
        <v>7087.7295000000013</v>
      </c>
      <c r="AB39" s="202">
        <f>'B-15'!F42+'B-15'!G42</f>
        <v>25258</v>
      </c>
      <c r="AC39" s="202">
        <f>'B-12'!L42</f>
        <v>27756</v>
      </c>
      <c r="AD39" s="202">
        <f>'B-18'!I42</f>
        <v>13053</v>
      </c>
      <c r="AE39" s="202">
        <f>'B-17'!H42+'B-17'!I42</f>
        <v>8769</v>
      </c>
      <c r="AF39" s="202">
        <f>'B-19'!J42</f>
        <v>34201</v>
      </c>
      <c r="AG39" s="202">
        <f>'B-14'!I42</f>
        <v>28222</v>
      </c>
      <c r="AH39" s="202">
        <f>'B-41'!G31</f>
        <v>936.00011999999981</v>
      </c>
      <c r="AI39" s="202">
        <v>531.00001999999995</v>
      </c>
      <c r="AJ39" s="202">
        <v>73.000060000000005</v>
      </c>
      <c r="AK39" s="202">
        <f>'B-44'!F31+'B-44'!I31</f>
        <v>1438</v>
      </c>
      <c r="AL39" s="202">
        <f>'B-41'!G125</f>
        <v>11281.000039999999</v>
      </c>
      <c r="AM39" s="202">
        <f>'B-44'!C31</f>
        <v>613</v>
      </c>
      <c r="AN39" s="202">
        <v>607</v>
      </c>
      <c r="AO39" s="202">
        <v>3982</v>
      </c>
      <c r="AP39" s="202">
        <v>1968</v>
      </c>
      <c r="AQ39" s="202">
        <f>'B-44'!K31</f>
        <v>8005</v>
      </c>
      <c r="AR39">
        <v>4301</v>
      </c>
      <c r="AS39">
        <v>1744.0000199999999</v>
      </c>
      <c r="AT39">
        <v>2931.4495078048785</v>
      </c>
      <c r="AU39" s="151"/>
      <c r="AV39" s="151" t="s">
        <v>304</v>
      </c>
      <c r="AW39" s="151" t="s">
        <v>304</v>
      </c>
      <c r="AX39" s="201">
        <v>73279.523761100936</v>
      </c>
      <c r="AY39" s="273">
        <v>25897.275305380725</v>
      </c>
      <c r="AZ39">
        <v>2900</v>
      </c>
      <c r="BA39" s="273">
        <v>88505</v>
      </c>
      <c r="BB39" s="273">
        <v>161766</v>
      </c>
      <c r="BC39" s="202">
        <f>'B-24'!F35</f>
        <v>10345</v>
      </c>
      <c r="BD39" s="202">
        <f>'B-28'!F35+'B-28'!G35</f>
        <v>6332</v>
      </c>
      <c r="BE39" s="202">
        <f>'B-37'!F37+'B-37'!G37</f>
        <v>5583</v>
      </c>
      <c r="BF39" s="202">
        <f>'B-42'!H313</f>
        <v>86699</v>
      </c>
      <c r="BG39" s="202">
        <f>'B-24'!E35</f>
        <v>18310</v>
      </c>
      <c r="BH39" s="202">
        <f>'B-26'!G36</f>
        <v>25121</v>
      </c>
      <c r="BI39" s="202">
        <f>'B-31'!F36</f>
        <v>4600</v>
      </c>
      <c r="BJ39" s="202">
        <f>'B-34'!F36</f>
        <v>3072</v>
      </c>
      <c r="BK39" s="202">
        <f>'B-37'!F90</f>
        <v>6252</v>
      </c>
      <c r="BL39" s="202">
        <f>'B-42'!G31</f>
        <v>7525</v>
      </c>
      <c r="BM39" s="202">
        <f>'B-42'!G172</f>
        <v>46347</v>
      </c>
      <c r="BN39" s="202">
        <f>'B-42'!G125</f>
        <v>52506</v>
      </c>
      <c r="BO39" s="202">
        <f>'B-42'!G219</f>
        <v>38732</v>
      </c>
      <c r="BP39" s="202">
        <f>'B-42'!G266</f>
        <v>118455</v>
      </c>
      <c r="BQ39" s="151"/>
      <c r="BR39" s="202">
        <f>'B-43'!H19+'B-43'!H44+'B-43'!H69+'B-43'!H94+'B-43'!H119+'B-43'!H145</f>
        <v>2951724</v>
      </c>
      <c r="BS39">
        <v>2007</v>
      </c>
    </row>
    <row r="40" spans="1:71" x14ac:dyDescent="0.25">
      <c r="A40" s="151">
        <f t="shared" si="0"/>
        <v>2008</v>
      </c>
      <c r="B40" s="202">
        <f>'B-1'!AD43</f>
        <v>65364</v>
      </c>
      <c r="C40" s="202">
        <f>'B-3'!L44+'B-3'!N44</f>
        <v>11943</v>
      </c>
      <c r="D40" s="202">
        <f>'B-3'!H44</f>
        <v>2623</v>
      </c>
      <c r="E40" s="151" t="s">
        <v>304</v>
      </c>
      <c r="F40" s="202">
        <v>30850</v>
      </c>
      <c r="G40" s="151" t="s">
        <v>304</v>
      </c>
      <c r="H40" s="151" t="s">
        <v>304</v>
      </c>
      <c r="I40" s="202">
        <f>'B-8'!M53</f>
        <v>13</v>
      </c>
      <c r="J40" s="202">
        <f>'B-11'!T54</f>
        <v>40</v>
      </c>
      <c r="K40" s="202">
        <f>'B-23'!F36</f>
        <v>1544</v>
      </c>
      <c r="L40" s="202">
        <f>'B-25'!G90</f>
        <v>15391</v>
      </c>
      <c r="M40" s="202">
        <f>'B-30'!F37</f>
        <v>3081</v>
      </c>
      <c r="N40" s="202">
        <f>'B-33'!F37</f>
        <v>2999</v>
      </c>
      <c r="O40" s="202">
        <f>'B-36'!F37</f>
        <v>3612</v>
      </c>
      <c r="P40" s="202">
        <v>106</v>
      </c>
      <c r="Q40" s="202">
        <f>'B-25'!G38</f>
        <v>995</v>
      </c>
      <c r="R40" s="202">
        <f>'B-29'!F37</f>
        <v>305</v>
      </c>
      <c r="S40" s="202">
        <f>'B-32'!K37</f>
        <v>671</v>
      </c>
      <c r="T40" s="202">
        <f>'B-35'!F37</f>
        <v>949</v>
      </c>
      <c r="U40" s="202">
        <f>'B-23'!G36</f>
        <v>14891</v>
      </c>
      <c r="V40" s="151" t="s">
        <v>304</v>
      </c>
      <c r="W40" s="202">
        <f>'B-16'!F43</f>
        <v>6183</v>
      </c>
      <c r="X40" s="202">
        <f>'B-19'!O43</f>
        <v>0</v>
      </c>
      <c r="Y40" s="202">
        <f>'B-12'!G43</f>
        <v>14151</v>
      </c>
      <c r="Z40" s="203">
        <f>'B-13'!L43</f>
        <v>652.99244105961793</v>
      </c>
      <c r="AA40" s="203">
        <f>'B-13'!J43</f>
        <v>17573.887999999999</v>
      </c>
      <c r="AB40" s="202">
        <f>'B-15'!F43+'B-15'!G43</f>
        <v>48793</v>
      </c>
      <c r="AC40" s="202">
        <f>'B-12'!L43</f>
        <v>18407</v>
      </c>
      <c r="AD40" s="202">
        <f>'B-18'!I43</f>
        <v>21409</v>
      </c>
      <c r="AE40" s="202">
        <f>'B-17'!H43+'B-17'!I43</f>
        <v>36487</v>
      </c>
      <c r="AF40" s="202">
        <f>'B-19'!J43</f>
        <v>51757</v>
      </c>
      <c r="AG40" s="202">
        <f>'B-14'!I43</f>
        <v>38171</v>
      </c>
      <c r="AH40" s="202">
        <f>'B-41'!G32</f>
        <v>716.00011999999981</v>
      </c>
      <c r="AI40" s="202">
        <v>1134.0000199999999</v>
      </c>
      <c r="AJ40" s="202">
        <v>273.00006000000002</v>
      </c>
      <c r="AK40" s="202">
        <f>'B-44'!F32+'B-44'!I32</f>
        <v>1266</v>
      </c>
      <c r="AL40" s="202">
        <f>'B-41'!G126</f>
        <v>11664.000039999999</v>
      </c>
      <c r="AM40" s="202">
        <f>'B-44'!C32</f>
        <v>1470</v>
      </c>
      <c r="AN40" s="202">
        <v>1671</v>
      </c>
      <c r="AO40" s="202">
        <v>8373.25</v>
      </c>
      <c r="AP40" s="202">
        <v>941</v>
      </c>
      <c r="AQ40" s="202">
        <f>'B-44'!K32</f>
        <v>3575</v>
      </c>
      <c r="AR40">
        <v>5971</v>
      </c>
      <c r="AS40">
        <v>3398.0000200000004</v>
      </c>
      <c r="AT40">
        <v>2679.0911397183104</v>
      </c>
      <c r="AU40" s="151"/>
      <c r="AV40" s="151" t="s">
        <v>304</v>
      </c>
      <c r="AW40" s="151" t="s">
        <v>304</v>
      </c>
      <c r="AX40" s="201">
        <v>182313.30797317359</v>
      </c>
      <c r="AY40" s="273">
        <v>32357.868649673652</v>
      </c>
      <c r="AZ40">
        <v>6478</v>
      </c>
      <c r="BA40" s="273">
        <v>160094</v>
      </c>
      <c r="BB40" s="273">
        <v>216323</v>
      </c>
      <c r="BC40" s="202">
        <f>'B-24'!F36</f>
        <v>10832</v>
      </c>
      <c r="BD40" s="202">
        <f>'B-28'!F36+'B-28'!G36</f>
        <v>29879</v>
      </c>
      <c r="BE40" s="202">
        <f>'B-37'!F38+'B-37'!G38</f>
        <v>7125</v>
      </c>
      <c r="BF40" s="202">
        <f>'B-42'!H314</f>
        <v>72304</v>
      </c>
      <c r="BG40" s="202">
        <f>'B-24'!E36</f>
        <v>18561</v>
      </c>
      <c r="BH40" s="202">
        <f>'B-26'!G37</f>
        <v>34054</v>
      </c>
      <c r="BI40" s="202">
        <f>'B-31'!F37</f>
        <v>4629</v>
      </c>
      <c r="BJ40" s="202">
        <f>'B-34'!F37</f>
        <v>2461</v>
      </c>
      <c r="BK40" s="202">
        <f>'B-37'!F91</f>
        <v>6947</v>
      </c>
      <c r="BL40" s="202">
        <f>'B-42'!G32</f>
        <v>3999</v>
      </c>
      <c r="BM40" s="202">
        <f>'B-42'!G173</f>
        <v>11516</v>
      </c>
      <c r="BN40" s="202">
        <f>'B-42'!G126</f>
        <v>22740</v>
      </c>
      <c r="BO40" s="202">
        <f>'B-42'!G220</f>
        <v>12938</v>
      </c>
      <c r="BP40" s="202">
        <f>'B-42'!G267</f>
        <v>35441</v>
      </c>
      <c r="BQ40" s="151"/>
      <c r="BS40">
        <v>2008</v>
      </c>
    </row>
    <row r="41" spans="1:71" x14ac:dyDescent="0.25">
      <c r="A41" s="151">
        <f t="shared" si="0"/>
        <v>2009</v>
      </c>
      <c r="B41" s="202">
        <f>'B-1'!AD44</f>
        <v>40873</v>
      </c>
      <c r="C41" s="202">
        <f>'B-3'!L45</f>
        <v>3517</v>
      </c>
      <c r="D41" s="202">
        <f>'B-3'!H45</f>
        <v>4483</v>
      </c>
      <c r="E41" s="151" t="s">
        <v>304</v>
      </c>
      <c r="F41" s="202">
        <v>44409</v>
      </c>
      <c r="G41" s="151" t="s">
        <v>304</v>
      </c>
      <c r="H41" s="151" t="s">
        <v>304</v>
      </c>
      <c r="I41" s="202">
        <f>'B-8'!M54</f>
        <v>66</v>
      </c>
      <c r="J41" s="202">
        <f>'B-11'!T55</f>
        <v>61</v>
      </c>
      <c r="K41" s="202">
        <f>'B-23'!F37</f>
        <v>2345</v>
      </c>
      <c r="L41" s="202">
        <f>'B-25'!G91</f>
        <v>9290</v>
      </c>
      <c r="M41" s="202">
        <f>'B-30'!F38</f>
        <v>4156</v>
      </c>
      <c r="N41" s="202">
        <f>'B-33'!F38</f>
        <v>2081</v>
      </c>
      <c r="O41" s="202">
        <f>'B-36'!F38</f>
        <v>3130</v>
      </c>
      <c r="P41" s="202">
        <v>38</v>
      </c>
      <c r="Q41" s="202">
        <f>'B-25'!G39</f>
        <v>1132</v>
      </c>
      <c r="R41" s="202">
        <f>'B-29'!F38</f>
        <v>495</v>
      </c>
      <c r="S41" s="202">
        <f>'B-32'!K38</f>
        <v>880</v>
      </c>
      <c r="T41" s="202">
        <f>'B-35'!F38</f>
        <v>646</v>
      </c>
      <c r="U41" s="202">
        <f>'B-23'!G37</f>
        <v>19831</v>
      </c>
      <c r="V41" s="151" t="s">
        <v>304</v>
      </c>
      <c r="W41" s="202">
        <f>'B-16'!F44</f>
        <v>6893</v>
      </c>
      <c r="X41" s="202">
        <f>'B-19'!O44</f>
        <v>0</v>
      </c>
      <c r="Y41" s="202">
        <f>'B-12'!G44</f>
        <v>25795</v>
      </c>
      <c r="Z41" s="203">
        <f>'B-13'!L44</f>
        <v>1124.5893027163261</v>
      </c>
      <c r="AA41" s="203">
        <f>'B-13'!J44</f>
        <v>14946.50778203462</v>
      </c>
      <c r="AB41" s="202">
        <f>'B-15'!F44+'B-15'!G44</f>
        <v>55182</v>
      </c>
      <c r="AC41" s="202">
        <f>'B-12'!L44</f>
        <v>22496</v>
      </c>
      <c r="AD41" s="202">
        <f>'B-18'!I44</f>
        <v>22003</v>
      </c>
      <c r="AE41" s="202">
        <f>'B-17'!H44+'B-17'!I44</f>
        <v>17783</v>
      </c>
      <c r="AF41" s="202">
        <f>'B-19'!J44</f>
        <v>62428</v>
      </c>
      <c r="AG41" s="202">
        <f>'B-14'!I44</f>
        <v>44295</v>
      </c>
      <c r="AH41" s="202">
        <f>'B-41'!G33</f>
        <v>1971.4288244875913</v>
      </c>
      <c r="AI41" s="202">
        <v>1067.0000199999999</v>
      </c>
      <c r="AJ41" s="202">
        <v>228.00006000000002</v>
      </c>
      <c r="AK41" s="202">
        <f>'B-44'!F33+'B-44'!I33</f>
        <v>1903</v>
      </c>
      <c r="AL41" s="202">
        <f>'B-41'!G127</f>
        <v>6979.0000399999999</v>
      </c>
      <c r="AM41" s="202">
        <f>'B-44'!C33</f>
        <v>978</v>
      </c>
      <c r="AN41" s="202">
        <v>1001</v>
      </c>
      <c r="AO41" s="202">
        <v>2309.4047619047619</v>
      </c>
      <c r="AP41" s="202">
        <v>793</v>
      </c>
      <c r="AQ41" s="202">
        <f>'B-44'!K33</f>
        <v>2342</v>
      </c>
      <c r="AR41">
        <v>688</v>
      </c>
      <c r="AS41">
        <v>872.00001999999995</v>
      </c>
      <c r="AT41">
        <v>1525.51252</v>
      </c>
      <c r="AU41" s="151"/>
      <c r="AV41" s="151" t="s">
        <v>304</v>
      </c>
      <c r="AW41" s="151" t="s">
        <v>304</v>
      </c>
      <c r="AX41" s="201">
        <v>298117.76950909785</v>
      </c>
      <c r="AY41" s="273">
        <v>61954</v>
      </c>
      <c r="AZ41">
        <v>5233</v>
      </c>
      <c r="BA41" s="273">
        <v>205075</v>
      </c>
      <c r="BB41" s="273">
        <v>280243</v>
      </c>
      <c r="BC41" s="202">
        <f>'B-24'!F37</f>
        <v>21759</v>
      </c>
      <c r="BD41" s="202">
        <f>'B-28'!F37+'B-28'!G37</f>
        <v>56493</v>
      </c>
      <c r="BE41" s="202">
        <f>'B-37'!F39+'B-37'!G39</f>
        <v>9422</v>
      </c>
      <c r="BF41" s="202">
        <f>'B-42'!H315</f>
        <v>80163</v>
      </c>
      <c r="BG41" s="202">
        <f>'B-24'!E37</f>
        <v>50650</v>
      </c>
      <c r="BH41" s="202">
        <f>'B-26'!G38</f>
        <v>69222</v>
      </c>
      <c r="BI41" s="202">
        <f>'B-31'!F38</f>
        <v>9204</v>
      </c>
      <c r="BJ41" s="202">
        <f>'B-34'!F38</f>
        <v>6595</v>
      </c>
      <c r="BK41" s="202">
        <f>'B-37'!F92</f>
        <v>7863</v>
      </c>
      <c r="BL41" s="202">
        <f>'B-42'!G33</f>
        <v>14957</v>
      </c>
      <c r="BM41" s="202">
        <f>'B-42'!G174</f>
        <v>26961</v>
      </c>
      <c r="BN41" s="202">
        <f>'B-42'!G127</f>
        <v>76990</v>
      </c>
      <c r="BO41" s="202">
        <f>'B-42'!G221</f>
        <v>22179</v>
      </c>
      <c r="BP41" s="202">
        <f>'B-42'!G268</f>
        <v>98979</v>
      </c>
      <c r="BQ41" s="151"/>
      <c r="BR41" s="202">
        <f>'B-43'!H20+'B-43'!H45+'B-43'!H70+'B-43'!H95+'B-43'!H120+'B-43'!H146</f>
        <v>8255955</v>
      </c>
      <c r="BS41">
        <v>2009</v>
      </c>
    </row>
    <row r="42" spans="1:71" x14ac:dyDescent="0.25">
      <c r="A42" s="151">
        <f t="shared" si="0"/>
        <v>2010</v>
      </c>
      <c r="B42" s="202">
        <f>'B-1'!AD45</f>
        <v>124276</v>
      </c>
      <c r="C42" s="202">
        <f>'B-3'!L46</f>
        <v>2951</v>
      </c>
      <c r="D42" s="202">
        <f>'B-3'!H46</f>
        <v>1554</v>
      </c>
      <c r="E42" s="151" t="s">
        <v>304</v>
      </c>
      <c r="F42" s="202">
        <v>37225</v>
      </c>
      <c r="G42" s="151" t="s">
        <v>304</v>
      </c>
      <c r="H42" s="151" t="s">
        <v>304</v>
      </c>
      <c r="I42" s="202">
        <f>'B-8'!M55</f>
        <v>52</v>
      </c>
      <c r="J42" s="202">
        <f>'B-11'!T56</f>
        <v>87</v>
      </c>
      <c r="K42" s="202">
        <f>'B-23'!F38</f>
        <v>4499</v>
      </c>
      <c r="L42" s="202">
        <f>'B-25'!G92</f>
        <v>18158</v>
      </c>
      <c r="M42" s="202">
        <f>'B-30'!F39</f>
        <v>4022</v>
      </c>
      <c r="N42" s="202">
        <f>'B-33'!F39</f>
        <v>2599</v>
      </c>
      <c r="O42" s="202">
        <f>'B-36'!F39</f>
        <v>4635</v>
      </c>
      <c r="P42" s="202">
        <v>322</v>
      </c>
      <c r="Q42" s="202">
        <f>'B-25'!G40</f>
        <v>3495</v>
      </c>
      <c r="R42" s="202">
        <f>'B-29'!F39</f>
        <v>259</v>
      </c>
      <c r="S42" s="202">
        <f>'B-32'!K39</f>
        <v>828</v>
      </c>
      <c r="T42" s="202">
        <f>'B-35'!F39</f>
        <v>815</v>
      </c>
      <c r="U42" s="202">
        <f>'B-23'!G38</f>
        <v>21565</v>
      </c>
      <c r="V42" s="151" t="s">
        <v>304</v>
      </c>
      <c r="W42" s="202">
        <f>'B-16'!F45</f>
        <v>10661</v>
      </c>
      <c r="X42" s="202">
        <f>'B-19'!O45</f>
        <v>0</v>
      </c>
      <c r="Y42" s="202">
        <f>'B-12'!G45</f>
        <v>65293</v>
      </c>
      <c r="Z42" s="203">
        <f>'B-13'!L45</f>
        <v>2440.3437736912506</v>
      </c>
      <c r="AA42" s="203">
        <f>'B-13'!J45</f>
        <v>26622.104999999996</v>
      </c>
      <c r="AB42" s="202">
        <f>'B-15'!F45+'B-15'!G45</f>
        <v>74926</v>
      </c>
      <c r="AC42" s="202">
        <f>'B-12'!L45</f>
        <v>42646</v>
      </c>
      <c r="AD42" s="202">
        <f>'B-18'!I45</f>
        <v>33391</v>
      </c>
      <c r="AE42" s="202">
        <f>'B-17'!H45+'B-17'!I45</f>
        <v>50122</v>
      </c>
      <c r="AF42" s="202">
        <f>'B-19'!J45</f>
        <v>114230</v>
      </c>
      <c r="AG42" s="202">
        <f>'B-14'!I45</f>
        <v>47220</v>
      </c>
      <c r="AH42" s="202">
        <f>'B-41'!G34</f>
        <v>1317.3142418993359</v>
      </c>
      <c r="AI42" s="202">
        <v>1214.0000199999999</v>
      </c>
      <c r="AJ42" s="202">
        <v>84.000060000000005</v>
      </c>
      <c r="AK42" s="202">
        <f>'B-44'!F34+'B-44'!I34</f>
        <v>2048</v>
      </c>
      <c r="AL42" s="202">
        <f>'B-41'!G128</f>
        <v>8017.0000399999999</v>
      </c>
      <c r="AM42" s="202">
        <f>'B-44'!C34</f>
        <v>1361</v>
      </c>
      <c r="AN42" s="202">
        <v>783</v>
      </c>
      <c r="AO42" s="202">
        <v>4298.8523809523813</v>
      </c>
      <c r="AP42" s="202">
        <v>729</v>
      </c>
      <c r="AQ42" s="202">
        <f>'B-44'!K34</f>
        <v>2071</v>
      </c>
      <c r="AR42">
        <v>2092</v>
      </c>
      <c r="AS42">
        <v>2067.0000200000004</v>
      </c>
      <c r="AT42">
        <v>1568.0000199999999</v>
      </c>
      <c r="AU42" s="151"/>
      <c r="AV42" s="151" t="s">
        <v>304</v>
      </c>
      <c r="AW42" s="151" t="s">
        <v>304</v>
      </c>
      <c r="AX42" s="201">
        <v>293080.30047641473</v>
      </c>
      <c r="AY42" s="273">
        <v>53128</v>
      </c>
      <c r="AZ42">
        <v>7768</v>
      </c>
      <c r="BA42" s="273">
        <v>178293</v>
      </c>
      <c r="BB42" s="273">
        <v>131640</v>
      </c>
      <c r="BC42" s="202">
        <f>'B-24'!F38</f>
        <v>34387</v>
      </c>
      <c r="BD42" s="202">
        <f>'B-28'!F38+'B-28'!G38</f>
        <v>32719</v>
      </c>
      <c r="BE42" s="202">
        <f>'B-37'!F40+'B-37'!G40</f>
        <v>1917</v>
      </c>
      <c r="BF42" s="202">
        <f>'B-42'!H316</f>
        <v>33624</v>
      </c>
      <c r="BG42" s="202">
        <f>'B-24'!E38</f>
        <v>84564.42857142858</v>
      </c>
      <c r="BH42" s="202">
        <f>'B-26'!G39</f>
        <v>102237</v>
      </c>
      <c r="BI42" s="202">
        <f>'B-31'!F39</f>
        <v>11261</v>
      </c>
      <c r="BJ42" s="202">
        <f>'B-34'!F39</f>
        <v>8231</v>
      </c>
      <c r="BK42" s="202">
        <f>'B-37'!F93</f>
        <v>9837</v>
      </c>
      <c r="BL42" s="202">
        <f>'B-42'!G34</f>
        <v>18419</v>
      </c>
      <c r="BM42" s="202">
        <f>'B-42'!G175</f>
        <v>4197</v>
      </c>
      <c r="BN42" s="202">
        <f>'B-42'!G128</f>
        <v>34018</v>
      </c>
      <c r="BO42" s="202">
        <f>'B-42'!G222</f>
        <v>15172</v>
      </c>
      <c r="BP42" s="202">
        <f>'B-42'!G269</f>
        <v>49100</v>
      </c>
      <c r="BQ42" s="151"/>
      <c r="BS42">
        <v>2010</v>
      </c>
    </row>
    <row r="43" spans="1:71" x14ac:dyDescent="0.25">
      <c r="A43" s="151">
        <f t="shared" si="0"/>
        <v>2011</v>
      </c>
      <c r="B43" s="202">
        <f>'B-1'!AD46</f>
        <v>119342</v>
      </c>
      <c r="C43" s="202">
        <f>'B-3'!L47</f>
        <v>5547</v>
      </c>
      <c r="D43" s="202">
        <f>'B-3'!H47</f>
        <v>637</v>
      </c>
      <c r="E43" s="151" t="s">
        <v>304</v>
      </c>
      <c r="F43" s="202">
        <v>46763</v>
      </c>
      <c r="G43" s="151" t="s">
        <v>304</v>
      </c>
      <c r="H43" s="151" t="s">
        <v>304</v>
      </c>
      <c r="I43" s="202">
        <f>'B-8'!M56</f>
        <v>35</v>
      </c>
      <c r="J43" s="202">
        <f>'B-11'!T57</f>
        <v>109</v>
      </c>
      <c r="K43" s="202">
        <f>'B-23'!F39</f>
        <v>3811</v>
      </c>
      <c r="L43" s="202">
        <f>'B-25'!G93</f>
        <v>22870</v>
      </c>
      <c r="M43" s="202">
        <f>'B-30'!F40</f>
        <v>3857</v>
      </c>
      <c r="N43" s="202">
        <f>'B-33'!F40</f>
        <v>1293</v>
      </c>
      <c r="O43" s="202">
        <f>'B-36'!F40</f>
        <v>3963</v>
      </c>
      <c r="P43" s="202">
        <v>1081</v>
      </c>
      <c r="Q43" s="202">
        <f>'B-25'!G41</f>
        <v>2563</v>
      </c>
      <c r="R43" s="202">
        <f>'B-29'!F40</f>
        <v>373</v>
      </c>
      <c r="S43" s="202">
        <f>'B-32'!K40</f>
        <v>827</v>
      </c>
      <c r="T43" s="202">
        <f>'B-35'!F40</f>
        <v>587</v>
      </c>
      <c r="U43" s="202">
        <f>'B-23'!G39</f>
        <v>21838</v>
      </c>
      <c r="V43" s="151" t="s">
        <v>304</v>
      </c>
      <c r="W43" s="202">
        <f>'B-16'!F46</f>
        <v>10601</v>
      </c>
      <c r="X43" s="202">
        <f>'B-19'!O46</f>
        <v>0</v>
      </c>
      <c r="Y43" s="202">
        <f>'B-12'!G46</f>
        <v>43748</v>
      </c>
      <c r="Z43" s="203">
        <f>'B-13'!L46</f>
        <v>2005.4644364576325</v>
      </c>
      <c r="AA43" s="203">
        <f>'B-13'!J46</f>
        <v>24525.8986</v>
      </c>
      <c r="AB43" s="202">
        <f>'B-15'!F46+'B-15'!G46</f>
        <v>76069</v>
      </c>
      <c r="AC43" s="202">
        <f>'B-12'!L46</f>
        <v>31030</v>
      </c>
      <c r="AD43" s="202">
        <f>'B-18'!I46</f>
        <v>24923</v>
      </c>
      <c r="AE43" s="202">
        <f>'B-17'!H46+'B-17'!I46</f>
        <v>27375</v>
      </c>
      <c r="AF43" s="202">
        <f>'B-19'!J46</f>
        <v>93510</v>
      </c>
      <c r="AG43" s="202">
        <f>'B-14'!I46</f>
        <v>44432</v>
      </c>
      <c r="AH43" s="202">
        <f>'B-41'!G35</f>
        <v>1836.7493868371157</v>
      </c>
      <c r="AI43" s="202">
        <v>1321.0000199999999</v>
      </c>
      <c r="AJ43" s="202">
        <v>289.00005999999996</v>
      </c>
      <c r="AK43" s="202">
        <f>'B-44'!F35+'B-44'!I35</f>
        <v>865</v>
      </c>
      <c r="AL43" s="202">
        <f>'B-41'!G129</f>
        <v>5537.0000399999999</v>
      </c>
      <c r="AM43" s="202">
        <f>'B-44'!C35</f>
        <v>825</v>
      </c>
      <c r="AN43" s="202">
        <v>1017</v>
      </c>
      <c r="AO43" s="202">
        <v>1880</v>
      </c>
      <c r="AP43" s="202">
        <v>906</v>
      </c>
      <c r="AQ43" s="202">
        <f>'B-44'!K35</f>
        <v>3151</v>
      </c>
      <c r="AR43">
        <v>993</v>
      </c>
      <c r="AS43">
        <v>2264.0000200000004</v>
      </c>
      <c r="AT43">
        <v>1486.0000199999999</v>
      </c>
      <c r="AU43" s="151"/>
      <c r="AV43" s="151" t="s">
        <v>304</v>
      </c>
      <c r="AW43" s="151" t="s">
        <v>304</v>
      </c>
      <c r="AX43" s="201">
        <v>375458.00087197579</v>
      </c>
      <c r="AY43" s="273">
        <v>33876</v>
      </c>
      <c r="AZ43">
        <v>3190</v>
      </c>
      <c r="BA43" s="273">
        <v>88938</v>
      </c>
      <c r="BB43" s="273">
        <v>165826</v>
      </c>
      <c r="BC43" s="202">
        <f>'B-24'!F39</f>
        <v>22022</v>
      </c>
      <c r="BD43" s="202">
        <f>'B-28'!F39+'B-28'!G39</f>
        <v>8552</v>
      </c>
      <c r="BE43" s="202">
        <f>'B-37'!F41+'B-37'!G41</f>
        <v>5454</v>
      </c>
      <c r="BF43" s="202">
        <f>'B-42'!H317</f>
        <v>82288</v>
      </c>
      <c r="BG43" s="202">
        <f>'B-24'!E39</f>
        <v>31737</v>
      </c>
      <c r="BH43" s="202">
        <f>'B-26'!G40</f>
        <v>64403</v>
      </c>
      <c r="BI43" s="202">
        <f>'B-31'!F40</f>
        <v>8588</v>
      </c>
      <c r="BJ43" s="202">
        <f>'B-34'!F40</f>
        <v>8043</v>
      </c>
      <c r="BK43" s="202">
        <f>'B-37'!F94</f>
        <v>8070</v>
      </c>
      <c r="BL43" s="202">
        <f>'B-42'!G35</f>
        <v>10731</v>
      </c>
      <c r="BM43" s="202">
        <f>'B-42'!G176</f>
        <v>24389</v>
      </c>
      <c r="BN43" s="202">
        <f>'B-42'!G129</f>
        <v>43916</v>
      </c>
      <c r="BO43" s="202">
        <f>'B-42'!G223</f>
        <v>49991</v>
      </c>
      <c r="BP43" s="202">
        <f>'B-42'!G270</f>
        <v>111374</v>
      </c>
      <c r="BQ43" s="151"/>
      <c r="BR43" s="202">
        <f>'B-43'!H21+'B-43'!H46+'B-43'!H71+'B-43'!H96+'B-43'!H121+'B-43'!H147</f>
        <v>3941378.8904761905</v>
      </c>
      <c r="BS43">
        <v>2011</v>
      </c>
    </row>
    <row r="44" spans="1:71" x14ac:dyDescent="0.25">
      <c r="A44" s="151">
        <f t="shared" si="0"/>
        <v>2012</v>
      </c>
      <c r="B44" s="202">
        <f>'B-1'!AD47</f>
        <v>285429</v>
      </c>
      <c r="C44" s="202">
        <f>'B-3'!L48</f>
        <v>18694</v>
      </c>
      <c r="D44" s="202">
        <f>'B-3'!H48</f>
        <v>2527</v>
      </c>
      <c r="E44" s="151" t="s">
        <v>304</v>
      </c>
      <c r="F44" s="202">
        <v>121543</v>
      </c>
      <c r="G44" s="151" t="s">
        <v>304</v>
      </c>
      <c r="H44" s="151" t="s">
        <v>304</v>
      </c>
      <c r="I44" s="202">
        <f>'B-8'!M57</f>
        <v>39</v>
      </c>
      <c r="J44" s="202">
        <f>'B-11'!T58</f>
        <v>146</v>
      </c>
      <c r="K44" s="202">
        <f>'B-23'!F40</f>
        <v>2677</v>
      </c>
      <c r="L44" s="202">
        <f>'B-25'!G94</f>
        <v>14032</v>
      </c>
      <c r="M44" s="202">
        <f>'B-30'!F41</f>
        <v>3706</v>
      </c>
      <c r="N44" s="202">
        <f>'B-33'!F41</f>
        <v>1937</v>
      </c>
      <c r="O44" s="202">
        <f>'B-36'!F41</f>
        <v>3518</v>
      </c>
      <c r="P44" s="202">
        <v>212</v>
      </c>
      <c r="Q44" s="202">
        <f>'B-25'!G42</f>
        <v>878</v>
      </c>
      <c r="R44" s="202">
        <f>'B-29'!F41</f>
        <v>760</v>
      </c>
      <c r="S44" s="202">
        <f>'B-32'!K41</f>
        <v>915</v>
      </c>
      <c r="T44" s="202">
        <f>'B-35'!F41</f>
        <v>785</v>
      </c>
      <c r="U44" s="202">
        <f>'B-23'!G40</f>
        <v>14134</v>
      </c>
      <c r="V44" s="151" t="s">
        <v>304</v>
      </c>
      <c r="W44" s="202">
        <f>'B-16'!F47</f>
        <v>9407</v>
      </c>
      <c r="X44" s="202">
        <f>'B-19'!O47</f>
        <v>0</v>
      </c>
      <c r="Y44" s="202">
        <f>'B-12'!G47</f>
        <v>35899</v>
      </c>
      <c r="Z44" s="203">
        <f>'B-13'!L47</f>
        <v>3838.1205780197115</v>
      </c>
      <c r="AA44" s="203">
        <f>'B-13'!J47</f>
        <v>25634.278381331562</v>
      </c>
      <c r="AB44" s="202">
        <f>'B-15'!F47+'B-15'!G47</f>
        <v>51815</v>
      </c>
      <c r="AC44" s="202">
        <f>'B-12'!L47</f>
        <v>32106</v>
      </c>
      <c r="AD44" s="202">
        <f>'B-18'!I47</f>
        <v>17052</v>
      </c>
      <c r="AE44" s="202">
        <f>'B-17'!H47+'B-17'!I47</f>
        <v>31318</v>
      </c>
      <c r="AF44" s="202">
        <f>'B-19'!J47</f>
        <v>94925</v>
      </c>
      <c r="AG44" s="202">
        <f>'B-14'!I47</f>
        <v>52184</v>
      </c>
      <c r="AH44" s="202">
        <f>'B-41'!G36</f>
        <v>2377.0715028111026</v>
      </c>
      <c r="AI44" s="202">
        <v>1533.0000199999999</v>
      </c>
      <c r="AJ44" s="202">
        <v>429.00005999999996</v>
      </c>
      <c r="AK44" s="202">
        <f>'B-44'!F36+'B-44'!I36</f>
        <v>758</v>
      </c>
      <c r="AL44" s="202">
        <f>'B-41'!G130</f>
        <v>13818.000039999999</v>
      </c>
      <c r="AM44" s="202">
        <f>'B-44'!C36</f>
        <v>2774</v>
      </c>
      <c r="AN44" s="202">
        <v>1534</v>
      </c>
      <c r="AO44" s="202">
        <v>5124</v>
      </c>
      <c r="AP44" s="202">
        <v>1674</v>
      </c>
      <c r="AQ44" s="202">
        <f>'B-44'!K36</f>
        <v>3819</v>
      </c>
      <c r="AR44">
        <v>3091</v>
      </c>
      <c r="AS44">
        <v>2570.0000200000004</v>
      </c>
      <c r="AT44">
        <v>773.00001999999995</v>
      </c>
      <c r="AU44" s="151"/>
      <c r="AV44" s="151" t="s">
        <v>304</v>
      </c>
      <c r="AW44" s="151" t="s">
        <v>304</v>
      </c>
      <c r="AX44" s="201">
        <v>98422</v>
      </c>
      <c r="AY44" s="273">
        <v>17828</v>
      </c>
      <c r="AZ44">
        <v>2365</v>
      </c>
      <c r="BA44" s="273">
        <v>33735</v>
      </c>
      <c r="BB44" s="273">
        <v>63170</v>
      </c>
      <c r="BC44" s="202">
        <f>'B-24'!F40</f>
        <v>14609</v>
      </c>
      <c r="BD44" s="202">
        <f>'B-28'!F40+'B-28'!G40</f>
        <v>15194</v>
      </c>
      <c r="BE44" s="202">
        <f>'B-37'!F42+'B-37'!G42</f>
        <v>2260</v>
      </c>
      <c r="BF44" s="202">
        <f>'B-42'!H318</f>
        <v>137487</v>
      </c>
      <c r="BG44" s="202">
        <f>'B-24'!E40</f>
        <v>20412</v>
      </c>
      <c r="BH44" s="202">
        <f>'B-26'!G41</f>
        <v>66836</v>
      </c>
      <c r="BI44" s="202">
        <f>'B-31'!F41</f>
        <v>4285</v>
      </c>
      <c r="BJ44" s="202">
        <f>'B-34'!F41</f>
        <v>4072</v>
      </c>
      <c r="BK44" s="202">
        <f>'B-37'!F95</f>
        <v>5846</v>
      </c>
      <c r="BL44" s="202">
        <f>'B-42'!G36</f>
        <v>11020</v>
      </c>
      <c r="BM44" s="202">
        <f>'B-42'!G177</f>
        <v>45921</v>
      </c>
      <c r="BN44" s="202">
        <f>'B-42'!G130</f>
        <v>92687</v>
      </c>
      <c r="BO44" s="202">
        <f>'B-42'!G224</f>
        <v>45156</v>
      </c>
      <c r="BP44" s="202">
        <f>'B-42'!G271</f>
        <v>130637</v>
      </c>
      <c r="BQ44" s="151"/>
      <c r="BS44">
        <v>2012</v>
      </c>
    </row>
    <row r="45" spans="1:71" x14ac:dyDescent="0.25">
      <c r="A45" s="151">
        <f t="shared" si="0"/>
        <v>2013</v>
      </c>
      <c r="B45" s="202">
        <f>'B-1'!AD48</f>
        <v>406846</v>
      </c>
      <c r="C45" s="202">
        <f>'B-3'!L49</f>
        <v>18507</v>
      </c>
      <c r="D45" s="202">
        <f>'B-3'!H49</f>
        <v>5622</v>
      </c>
      <c r="E45" s="151" t="s">
        <v>304</v>
      </c>
      <c r="F45" s="202">
        <v>59156</v>
      </c>
      <c r="G45" s="151" t="s">
        <v>304</v>
      </c>
      <c r="H45" s="151" t="s">
        <v>304</v>
      </c>
      <c r="I45" s="202">
        <f>'B-8'!M58</f>
        <v>23</v>
      </c>
      <c r="J45" s="202">
        <f>'B-11'!T59</f>
        <v>189</v>
      </c>
      <c r="K45" s="202">
        <f>'B-23'!F41</f>
        <v>1904</v>
      </c>
      <c r="L45" s="202">
        <f>'B-25'!G95</f>
        <v>12503</v>
      </c>
      <c r="M45" s="202">
        <f>'B-30'!F42</f>
        <v>2582</v>
      </c>
      <c r="N45" s="202">
        <f>'B-33'!F42</f>
        <v>1269</v>
      </c>
      <c r="O45" s="202">
        <f>'B-36'!F42</f>
        <v>3901</v>
      </c>
      <c r="P45" s="202">
        <v>726</v>
      </c>
      <c r="Q45" s="202">
        <f>'B-25'!G43</f>
        <v>2459</v>
      </c>
      <c r="R45" s="202">
        <f>'B-29'!F42</f>
        <v>520</v>
      </c>
      <c r="S45" s="202">
        <f>'B-32'!K42</f>
        <v>750</v>
      </c>
      <c r="T45" s="202">
        <f>'B-35'!F42</f>
        <v>968</v>
      </c>
      <c r="U45" s="202">
        <f>'B-23'!G41</f>
        <v>14483</v>
      </c>
      <c r="V45" s="151" t="s">
        <v>304</v>
      </c>
      <c r="W45" s="202">
        <f>'B-16'!F48</f>
        <v>18675</v>
      </c>
      <c r="X45" s="202">
        <f>'B-19'!O48</f>
        <v>0</v>
      </c>
      <c r="Y45" s="202">
        <f>'B-12'!G48</f>
        <v>27897</v>
      </c>
      <c r="Z45" s="247">
        <f>'B-13'!L48</f>
        <v>1820.5987234042555</v>
      </c>
      <c r="AA45" s="247">
        <f>'B-13'!J48</f>
        <v>14575.682055435565</v>
      </c>
      <c r="AB45" s="202">
        <f>'B-15'!F48+'B-15'!G48</f>
        <v>74073</v>
      </c>
      <c r="AC45" s="202">
        <f>'B-12'!L48</f>
        <v>26892</v>
      </c>
      <c r="AD45" s="202">
        <f>'B-18'!I48</f>
        <v>58045</v>
      </c>
      <c r="AE45" s="202">
        <f>'B-17'!H48+'B-17'!I48</f>
        <v>26381</v>
      </c>
      <c r="AF45" s="202">
        <f>'B-19'!J48</f>
        <v>305445</v>
      </c>
      <c r="AG45" s="202">
        <f>'B-14'!I48</f>
        <v>68380</v>
      </c>
      <c r="AH45" s="202">
        <f>'B-41'!G37</f>
        <v>3266.0415381443022</v>
      </c>
      <c r="AI45" s="202" t="s">
        <v>304</v>
      </c>
      <c r="AJ45" s="202" t="s">
        <v>304</v>
      </c>
      <c r="AK45" s="202">
        <f>SUM('B-44'!F37,'B-44'!I37)</f>
        <v>1346</v>
      </c>
      <c r="AL45" s="202">
        <f>'B-41'!G131</f>
        <v>10882.000039999999</v>
      </c>
      <c r="AM45" s="202">
        <f>'B-44'!C37</f>
        <v>2010</v>
      </c>
      <c r="AN45" s="202">
        <v>854</v>
      </c>
      <c r="AO45" s="202">
        <v>3244</v>
      </c>
      <c r="AP45" s="202">
        <v>2098</v>
      </c>
      <c r="AQ45" s="202">
        <f>'B-44'!K37</f>
        <v>6541</v>
      </c>
      <c r="AR45">
        <v>2041</v>
      </c>
      <c r="AS45" s="245" t="s">
        <v>304</v>
      </c>
      <c r="AT45" s="245" t="s">
        <v>304</v>
      </c>
      <c r="AU45" s="151"/>
      <c r="AV45" s="151" t="s">
        <v>304</v>
      </c>
      <c r="AW45" s="151" t="s">
        <v>304</v>
      </c>
      <c r="AX45" s="201">
        <v>122178.00000000001</v>
      </c>
      <c r="AY45" s="273">
        <v>50170</v>
      </c>
      <c r="AZ45">
        <v>4481</v>
      </c>
      <c r="BA45" s="273">
        <v>65834.176470588223</v>
      </c>
      <c r="BB45" s="273">
        <v>75659.682539682544</v>
      </c>
      <c r="BC45" s="202">
        <f>'B-24'!F41</f>
        <v>13490</v>
      </c>
      <c r="BD45" s="202">
        <f>SUM('B-28'!F41,'B-28'!G41)</f>
        <v>4807</v>
      </c>
      <c r="BE45" s="202">
        <f>'B-37'!F43+'B-37'!G43</f>
        <v>2955</v>
      </c>
      <c r="BF45" s="202">
        <f>'B-42'!H319</f>
        <v>90537</v>
      </c>
      <c r="BG45" s="202">
        <f>'B-24'!E41</f>
        <v>26302.999999999996</v>
      </c>
      <c r="BH45" s="202">
        <f>'B-26'!G42</f>
        <v>56785</v>
      </c>
      <c r="BI45" s="202">
        <f>'B-31'!F42</f>
        <v>5684</v>
      </c>
      <c r="BJ45" s="202">
        <f>'B-34'!F42</f>
        <v>2899</v>
      </c>
      <c r="BK45" s="202">
        <f>'B-37'!F96</f>
        <v>7072</v>
      </c>
      <c r="BL45" s="202">
        <f>'B-42'!G37</f>
        <v>8458</v>
      </c>
      <c r="BM45" s="202">
        <f>'B-42'!G178</f>
        <v>16064</v>
      </c>
      <c r="BN45" s="202">
        <f>'B-42'!G131</f>
        <v>85751</v>
      </c>
      <c r="BO45" s="202">
        <f>'B-42'!G225</f>
        <v>60387</v>
      </c>
      <c r="BP45" s="202">
        <f>'B-42'!G272</f>
        <v>125870</v>
      </c>
      <c r="BQ45" s="151"/>
      <c r="BR45" s="202">
        <f>'B-43'!H22+'B-43'!H47+'B-43'!H72+'B-43'!H97+'B-43'!H122+'B-43'!H148</f>
        <v>7139374.1551280282</v>
      </c>
      <c r="BS45">
        <v>2013</v>
      </c>
    </row>
    <row r="46" spans="1:71" x14ac:dyDescent="0.25">
      <c r="A46" s="151">
        <f t="shared" si="0"/>
        <v>2014</v>
      </c>
      <c r="B46" s="202">
        <f>'B-1'!AD49</f>
        <v>212476</v>
      </c>
      <c r="C46" s="202">
        <f>'B-3'!L50</f>
        <v>7127</v>
      </c>
      <c r="D46" s="202">
        <f>'B-3'!H50</f>
        <v>2688</v>
      </c>
      <c r="E46" s="151" t="s">
        <v>304</v>
      </c>
      <c r="F46" s="202">
        <v>95104</v>
      </c>
      <c r="G46" s="151" t="s">
        <v>304</v>
      </c>
      <c r="H46" s="151" t="s">
        <v>304</v>
      </c>
      <c r="I46" s="202">
        <f>'B-8'!M59</f>
        <v>34</v>
      </c>
      <c r="J46" s="202">
        <f>'B-11'!T60</f>
        <v>157</v>
      </c>
      <c r="K46" s="202">
        <f>'B-23'!F42</f>
        <v>2075</v>
      </c>
      <c r="L46" s="202">
        <f>'B-25'!G96</f>
        <v>11893</v>
      </c>
      <c r="M46" s="202">
        <f>'B-30'!F43</f>
        <v>3806</v>
      </c>
      <c r="N46" s="202">
        <f>'B-33'!F43</f>
        <v>1933</v>
      </c>
      <c r="O46" s="202">
        <f>'B-36'!F43</f>
        <v>2782</v>
      </c>
      <c r="P46" s="202">
        <v>1531</v>
      </c>
      <c r="Q46" s="202">
        <f>'B-25'!G44</f>
        <v>1583</v>
      </c>
      <c r="R46" s="202">
        <f>'B-29'!F43</f>
        <v>377</v>
      </c>
      <c r="S46" s="202">
        <f>'B-32'!K43</f>
        <v>744</v>
      </c>
      <c r="T46" s="202">
        <f>'B-35'!F43</f>
        <v>625</v>
      </c>
      <c r="U46" s="202">
        <f>'B-23'!G42</f>
        <v>18367</v>
      </c>
      <c r="V46" s="151" t="s">
        <v>304</v>
      </c>
      <c r="W46" s="202">
        <f>'B-16'!F49</f>
        <v>22900</v>
      </c>
      <c r="X46" s="202">
        <f>'B-19'!O49</f>
        <v>0</v>
      </c>
      <c r="Y46" s="202">
        <f>'B-12'!G49</f>
        <v>30071</v>
      </c>
      <c r="Z46" s="247">
        <f>'B-13'!L49</f>
        <v>3043.9776555716358</v>
      </c>
      <c r="AA46" s="247">
        <f>'B-13'!J49</f>
        <v>32064.971205968228</v>
      </c>
      <c r="AB46" s="202">
        <f>'B-15'!F49+'B-15'!G49</f>
        <v>72597</v>
      </c>
      <c r="AC46" s="202">
        <f>'B-12'!L49</f>
        <v>27783</v>
      </c>
      <c r="AD46" s="202">
        <f>'B-18'!I49</f>
        <v>34075</v>
      </c>
      <c r="AE46" s="202">
        <f>'B-17'!H49+'B-17'!I49</f>
        <v>40767</v>
      </c>
      <c r="AF46" s="202">
        <f>'B-19'!J49</f>
        <v>233934</v>
      </c>
      <c r="AG46" s="202">
        <f>'B-14'!I49</f>
        <v>77982</v>
      </c>
      <c r="AH46" s="202">
        <f>'B-41'!G38</f>
        <v>3649.127608520073</v>
      </c>
      <c r="AI46" s="202" t="s">
        <v>304</v>
      </c>
      <c r="AJ46" s="202" t="s">
        <v>304</v>
      </c>
      <c r="AK46" s="202">
        <f>SUM('B-44'!F38,'B-44'!I38)</f>
        <v>1398</v>
      </c>
      <c r="AL46" s="202">
        <f>'B-41'!G132</f>
        <v>10457.000039999999</v>
      </c>
      <c r="AM46" s="202">
        <f>'B-44'!C38</f>
        <v>1608</v>
      </c>
      <c r="AN46" s="202">
        <v>854</v>
      </c>
      <c r="AO46" s="202">
        <v>3244</v>
      </c>
      <c r="AP46" s="202">
        <v>2098</v>
      </c>
      <c r="AQ46" s="202">
        <f>'B-44'!K38</f>
        <v>2131</v>
      </c>
      <c r="AR46">
        <v>2041</v>
      </c>
      <c r="AS46" s="245" t="s">
        <v>304</v>
      </c>
      <c r="AT46" s="245" t="s">
        <v>304</v>
      </c>
      <c r="AU46" s="151"/>
      <c r="AV46" s="151" t="s">
        <v>304</v>
      </c>
      <c r="AW46" s="151" t="s">
        <v>304</v>
      </c>
      <c r="AX46" s="201">
        <v>353021</v>
      </c>
      <c r="AY46" s="273">
        <v>108773</v>
      </c>
      <c r="AZ46" s="245"/>
      <c r="BA46" s="273">
        <v>262681</v>
      </c>
      <c r="BB46" s="273">
        <v>310296</v>
      </c>
      <c r="BC46" s="202">
        <f>'B-24'!F42</f>
        <v>83059</v>
      </c>
      <c r="BD46" s="202">
        <f>SUM('B-28'!F42,'B-28'!G42)</f>
        <v>45744</v>
      </c>
      <c r="BE46" s="202">
        <f>'B-37'!F44+'B-37'!G44</f>
        <v>5773</v>
      </c>
      <c r="BF46" s="202">
        <f>'B-42'!H320</f>
        <v>72225</v>
      </c>
      <c r="BG46" s="202">
        <f>'B-24'!E42</f>
        <v>59569</v>
      </c>
      <c r="BH46" s="202">
        <f>'B-26'!G43</f>
        <v>105039</v>
      </c>
      <c r="BI46" s="202">
        <f>'B-31'!F43</f>
        <v>7558</v>
      </c>
      <c r="BJ46" s="202">
        <f>'B-34'!F43</f>
        <v>4565</v>
      </c>
      <c r="BK46" s="202">
        <f>'B-37'!F97</f>
        <v>7425</v>
      </c>
      <c r="BL46" s="202">
        <f>'B-42'!G38</f>
        <v>11488</v>
      </c>
      <c r="BM46" s="202">
        <f>'B-42'!G179</f>
        <v>26787</v>
      </c>
      <c r="BN46" s="202">
        <f>'B-42'!G132</f>
        <v>24820</v>
      </c>
      <c r="BO46" s="202">
        <f>'B-42'!G226</f>
        <v>35829</v>
      </c>
      <c r="BP46" s="202">
        <f>'B-42'!G273</f>
        <v>46244</v>
      </c>
      <c r="BQ46" s="151"/>
      <c r="BS46">
        <v>2014</v>
      </c>
    </row>
    <row r="47" spans="1:71" x14ac:dyDescent="0.25">
      <c r="A47" s="151">
        <f t="shared" si="0"/>
        <v>2015</v>
      </c>
      <c r="B47" s="202">
        <f>'B-1'!AD50</f>
        <v>113468</v>
      </c>
      <c r="C47" s="202">
        <f>'B-3'!L51</f>
        <v>1039</v>
      </c>
      <c r="D47" s="202">
        <f>'B-3'!H51</f>
        <v>3382</v>
      </c>
      <c r="E47" s="151" t="s">
        <v>304</v>
      </c>
      <c r="F47" s="202">
        <v>28112</v>
      </c>
      <c r="G47" s="151" t="s">
        <v>304</v>
      </c>
      <c r="H47" s="151" t="s">
        <v>304</v>
      </c>
      <c r="I47" s="202">
        <f>'B-8'!M60</f>
        <v>60</v>
      </c>
      <c r="J47" s="202">
        <f>'B-11'!T61</f>
        <v>247</v>
      </c>
      <c r="K47" s="202">
        <f>'B-23'!F43</f>
        <v>2824</v>
      </c>
      <c r="L47" s="202">
        <f>'B-25'!G97</f>
        <v>17305</v>
      </c>
      <c r="M47" s="202">
        <f>'B-30'!F44</f>
        <v>5483</v>
      </c>
      <c r="N47" s="202">
        <f>'B-33'!F44</f>
        <v>1795</v>
      </c>
      <c r="O47" s="202">
        <f>'B-36'!F44</f>
        <v>3440</v>
      </c>
      <c r="P47" s="202">
        <v>1532</v>
      </c>
      <c r="Q47" s="202">
        <f>'B-25'!G45</f>
        <v>1841</v>
      </c>
      <c r="R47" s="202">
        <f>'B-29'!F44</f>
        <v>532</v>
      </c>
      <c r="S47" s="202">
        <f>'B-32'!K44</f>
        <v>1070</v>
      </c>
      <c r="T47" s="202">
        <f>'B-35'!F44</f>
        <v>783</v>
      </c>
      <c r="U47" s="202">
        <f>'B-23'!G43</f>
        <v>26584</v>
      </c>
      <c r="V47" s="151" t="s">
        <v>304</v>
      </c>
      <c r="W47" s="202">
        <f>'B-16'!F50</f>
        <v>27169</v>
      </c>
      <c r="X47" s="202">
        <f>'B-19'!O50</f>
        <v>0</v>
      </c>
      <c r="Y47" s="202">
        <f>'B-12'!G50</f>
        <v>53088</v>
      </c>
      <c r="Z47" s="247">
        <f>'B-13'!L50</f>
        <v>3917.8976989594021</v>
      </c>
      <c r="AA47" s="247">
        <f>'B-13'!J50</f>
        <v>22576.752915061355</v>
      </c>
      <c r="AB47" s="202">
        <f>'B-15'!F50+'B-15'!G50</f>
        <v>98372</v>
      </c>
      <c r="AC47" s="202">
        <f>'B-12'!L50</f>
        <v>52237</v>
      </c>
      <c r="AD47" s="202">
        <f>'B-18'!I50</f>
        <v>30744</v>
      </c>
      <c r="AE47" s="202">
        <f>'B-17'!H50+'B-17'!I50</f>
        <v>65565</v>
      </c>
      <c r="AF47" s="202">
        <f>'B-19'!J50</f>
        <v>323276</v>
      </c>
      <c r="AG47" s="202">
        <f>'B-14'!I50</f>
        <v>88691</v>
      </c>
      <c r="AH47" s="202">
        <f>'B-41'!G39</f>
        <v>3893.4616577454112</v>
      </c>
      <c r="AI47" s="202" t="s">
        <v>304</v>
      </c>
      <c r="AJ47" s="202" t="s">
        <v>304</v>
      </c>
      <c r="AK47" s="202">
        <f>SUM('B-44'!F39,'B-44'!I39)</f>
        <v>1717</v>
      </c>
      <c r="AL47" s="202">
        <f>'B-41'!G133</f>
        <v>13314.000039999999</v>
      </c>
      <c r="AM47" s="202">
        <f>'B-44'!C39</f>
        <v>1409</v>
      </c>
      <c r="AN47" s="245"/>
      <c r="AO47" s="245"/>
      <c r="AP47" s="245"/>
      <c r="AQ47" s="202">
        <f>'B-44'!K39</f>
        <v>2893</v>
      </c>
      <c r="AR47" s="245"/>
      <c r="AS47" s="245" t="s">
        <v>304</v>
      </c>
      <c r="AT47" s="245" t="s">
        <v>304</v>
      </c>
      <c r="AU47" s="151"/>
      <c r="AV47" s="151" t="s">
        <v>304</v>
      </c>
      <c r="AW47" s="151" t="s">
        <v>304</v>
      </c>
      <c r="AX47" s="201">
        <v>55829</v>
      </c>
      <c r="AY47" s="273">
        <v>18438</v>
      </c>
      <c r="AZ47" s="245"/>
      <c r="BA47" s="273">
        <v>34666</v>
      </c>
      <c r="BB47" s="273">
        <v>46227</v>
      </c>
      <c r="BC47" s="202">
        <f>'B-24'!F43</f>
        <v>21296</v>
      </c>
      <c r="BD47" s="202">
        <f>SUM('B-28'!F43,'B-28'!G43)</f>
        <v>18977</v>
      </c>
      <c r="BE47" s="202">
        <f>'B-37'!F45+'B-37'!G45</f>
        <v>5238</v>
      </c>
      <c r="BF47" s="202">
        <f>'B-42'!H321</f>
        <v>35402</v>
      </c>
      <c r="BG47" s="202">
        <f>'B-24'!E43</f>
        <v>17086</v>
      </c>
      <c r="BH47" s="202">
        <f>'B-26'!G44</f>
        <v>21278</v>
      </c>
      <c r="BI47" s="202">
        <f>'B-31'!F44</f>
        <v>2028</v>
      </c>
      <c r="BJ47" s="202">
        <f>'B-34'!F44</f>
        <v>1794</v>
      </c>
      <c r="BK47" s="202">
        <f>'B-37'!F98</f>
        <v>2571</v>
      </c>
      <c r="BL47" s="202">
        <f>'B-42'!G39</f>
        <v>3859</v>
      </c>
      <c r="BM47" s="202">
        <f>'B-42'!G180</f>
        <v>26926</v>
      </c>
      <c r="BN47" s="202">
        <f>'B-42'!G133</f>
        <v>5794</v>
      </c>
      <c r="BO47" s="202">
        <f>'B-42'!G227</f>
        <v>2914</v>
      </c>
      <c r="BP47" s="202">
        <f>'B-42'!G274</f>
        <v>12804</v>
      </c>
      <c r="BQ47" s="151"/>
      <c r="BR47" s="202">
        <f>'B-43'!H23+'B-43'!H48+'B-43'!H73+'B-43'!H98+'B-43'!H123+'B-43'!H149</f>
        <v>2958771</v>
      </c>
      <c r="BS47">
        <v>2015</v>
      </c>
    </row>
    <row r="48" spans="1:71" x14ac:dyDescent="0.25">
      <c r="A48" s="151">
        <f t="shared" si="0"/>
        <v>2016</v>
      </c>
      <c r="B48" s="202">
        <f>'B-1'!AD51</f>
        <v>89699</v>
      </c>
      <c r="C48" s="202">
        <f>'B-3'!L52</f>
        <v>6458</v>
      </c>
      <c r="D48" s="202">
        <f>'B-3'!H52</f>
        <v>924</v>
      </c>
      <c r="E48" s="151" t="s">
        <v>304</v>
      </c>
      <c r="F48" s="202">
        <v>13937</v>
      </c>
      <c r="G48" s="151" t="s">
        <v>304</v>
      </c>
      <c r="H48" s="151" t="s">
        <v>304</v>
      </c>
      <c r="I48" s="202">
        <f>'B-8'!M61</f>
        <v>34</v>
      </c>
      <c r="J48" s="202">
        <f>'B-11'!T62</f>
        <v>118</v>
      </c>
      <c r="K48" s="202">
        <f>'B-23'!F44</f>
        <v>1888</v>
      </c>
      <c r="L48" s="202">
        <f>'B-25'!G98</f>
        <v>11248</v>
      </c>
      <c r="M48" s="202">
        <f>'B-30'!F45</f>
        <v>3035</v>
      </c>
      <c r="N48" s="202">
        <f>'B-33'!F45</f>
        <v>2831</v>
      </c>
      <c r="O48" s="202">
        <f>'B-36'!F45</f>
        <v>3654</v>
      </c>
      <c r="P48" s="202">
        <v>1533</v>
      </c>
      <c r="Q48" s="202">
        <f>'B-25'!G46</f>
        <v>926</v>
      </c>
      <c r="R48" s="202">
        <f>'B-29'!F45</f>
        <v>704</v>
      </c>
      <c r="S48" s="202">
        <f>'B-32'!K45</f>
        <v>1144</v>
      </c>
      <c r="T48" s="202">
        <f>'B-35'!F45</f>
        <v>871</v>
      </c>
      <c r="U48" s="202">
        <f>'B-23'!G44</f>
        <v>12897</v>
      </c>
      <c r="V48" s="151" t="s">
        <v>304</v>
      </c>
      <c r="W48" s="202">
        <f>'B-16'!F51</f>
        <v>9414</v>
      </c>
      <c r="X48" s="202">
        <f>'B-19'!O51</f>
        <v>0</v>
      </c>
      <c r="Y48" s="202">
        <f>'B-12'!G51</f>
        <v>30317</v>
      </c>
      <c r="Z48" s="247">
        <f>'B-13'!L51</f>
        <v>2717.1248452842647</v>
      </c>
      <c r="AA48" s="247">
        <f>'B-13'!J51</f>
        <v>16161.095754583352</v>
      </c>
      <c r="AB48" s="202">
        <f>'B-15'!F51+'B-15'!G51</f>
        <v>59314</v>
      </c>
      <c r="AC48" s="202">
        <f>'B-12'!L51</f>
        <v>31303</v>
      </c>
      <c r="AD48" s="202">
        <f>'B-18'!I51</f>
        <v>15806</v>
      </c>
      <c r="AE48" s="202">
        <f>'B-17'!H51+'B-17'!I51</f>
        <v>14101</v>
      </c>
      <c r="AF48" s="202">
        <f>'B-19'!J51</f>
        <v>151373</v>
      </c>
      <c r="AG48" s="202">
        <f>'B-14'!I51</f>
        <v>79253</v>
      </c>
      <c r="AH48" s="202">
        <f>'B-41'!G40</f>
        <v>2696.6227480403127</v>
      </c>
      <c r="AI48" s="202" t="s">
        <v>304</v>
      </c>
      <c r="AJ48" s="202" t="s">
        <v>304</v>
      </c>
      <c r="AK48" s="202">
        <f>SUM('B-44'!F40,'B-44'!I40)</f>
        <v>1141</v>
      </c>
      <c r="AL48" s="202">
        <f>'B-41'!G134</f>
        <v>19290.000039999999</v>
      </c>
      <c r="AM48" s="202">
        <f>'B-44'!C40</f>
        <v>2445</v>
      </c>
      <c r="AN48" s="245"/>
      <c r="AO48" s="245"/>
      <c r="AP48" s="245"/>
      <c r="AQ48" s="202">
        <f>'B-44'!K40</f>
        <v>6585</v>
      </c>
      <c r="AR48" s="245"/>
      <c r="AS48" s="245" t="s">
        <v>304</v>
      </c>
      <c r="AT48" s="245" t="s">
        <v>304</v>
      </c>
      <c r="AU48" s="151"/>
      <c r="AV48" s="151" t="s">
        <v>304</v>
      </c>
      <c r="AW48" s="151" t="s">
        <v>304</v>
      </c>
      <c r="AX48" s="201">
        <v>74896.999999999985</v>
      </c>
      <c r="AY48" s="273">
        <v>16954</v>
      </c>
      <c r="AZ48" s="245"/>
      <c r="BA48" s="273">
        <v>63197.999999999993</v>
      </c>
      <c r="BB48" s="273">
        <v>62924</v>
      </c>
      <c r="BC48" s="202">
        <f>'B-24'!F44</f>
        <v>21866</v>
      </c>
      <c r="BD48" s="202">
        <f>SUM('B-28'!F44,'B-28'!G44)</f>
        <v>25301</v>
      </c>
      <c r="BE48" s="202">
        <f>'B-37'!F46+'B-37'!G46</f>
        <v>2888</v>
      </c>
      <c r="BF48" s="202">
        <f>'B-42'!H322</f>
        <v>131646</v>
      </c>
      <c r="BG48" s="202">
        <f>'B-24'!E44</f>
        <v>30667</v>
      </c>
      <c r="BH48" s="202">
        <f>'B-26'!G45</f>
        <v>38595</v>
      </c>
      <c r="BI48" s="202">
        <f>'B-31'!F45</f>
        <v>5156</v>
      </c>
      <c r="BJ48" s="202">
        <f>'B-34'!F45</f>
        <v>5009</v>
      </c>
      <c r="BK48" s="202">
        <f>'B-37'!F99</f>
        <v>9630</v>
      </c>
      <c r="BL48" s="202">
        <f>'B-42'!G40</f>
        <v>8435</v>
      </c>
      <c r="BM48" s="202">
        <f>'B-42'!G181</f>
        <v>24313</v>
      </c>
      <c r="BN48" s="202">
        <f>'B-42'!G134</f>
        <v>35822</v>
      </c>
      <c r="BO48" s="202">
        <f>'B-42'!G228</f>
        <v>13048</v>
      </c>
      <c r="BP48" s="202">
        <f>'B-42'!G275</f>
        <v>44141</v>
      </c>
      <c r="BQ48" s="151"/>
      <c r="BS48">
        <v>2016</v>
      </c>
    </row>
    <row r="49" spans="1:71" x14ac:dyDescent="0.25">
      <c r="A49" s="151">
        <f t="shared" si="0"/>
        <v>2017</v>
      </c>
      <c r="B49" s="202">
        <f>'B-1'!AD52</f>
        <v>44329</v>
      </c>
      <c r="C49" s="202">
        <f>'B-3'!L53</f>
        <v>1055</v>
      </c>
      <c r="D49" s="202">
        <f>'B-3'!H53</f>
        <v>490</v>
      </c>
      <c r="E49" s="151" t="s">
        <v>304</v>
      </c>
      <c r="F49" s="202">
        <v>19904</v>
      </c>
      <c r="G49" s="151" t="s">
        <v>304</v>
      </c>
      <c r="H49" s="151" t="s">
        <v>304</v>
      </c>
      <c r="I49" s="202">
        <f>'B-8'!M62</f>
        <v>26</v>
      </c>
      <c r="J49" s="202">
        <f>'B-11'!T63</f>
        <v>114</v>
      </c>
      <c r="K49" s="202">
        <f>'B-23'!F45</f>
        <v>3147</v>
      </c>
      <c r="L49" s="202">
        <f>'B-25'!G99</f>
        <v>17145</v>
      </c>
      <c r="M49" s="202">
        <f>'B-30'!F46</f>
        <v>2822</v>
      </c>
      <c r="N49" s="202">
        <f>'B-33'!F46</f>
        <v>1808</v>
      </c>
      <c r="O49" s="202">
        <f>'B-36'!F46</f>
        <v>3604</v>
      </c>
      <c r="P49" s="202">
        <v>1534</v>
      </c>
      <c r="Q49" s="202">
        <f>'B-25'!G47</f>
        <v>1384</v>
      </c>
      <c r="R49" s="202">
        <f>'B-29'!F46</f>
        <v>825</v>
      </c>
      <c r="S49" s="202">
        <f>'B-32'!K46</f>
        <v>1364</v>
      </c>
      <c r="T49" s="202">
        <f>'B-35'!F46</f>
        <v>1097</v>
      </c>
      <c r="U49" s="202">
        <f>'B-23'!G45</f>
        <v>19937</v>
      </c>
      <c r="V49" s="151" t="s">
        <v>304</v>
      </c>
      <c r="W49" s="202">
        <f>'B-16'!F52</f>
        <v>6583</v>
      </c>
      <c r="X49" s="202">
        <f>'B-19'!O52</f>
        <v>0</v>
      </c>
      <c r="Y49" s="202">
        <f>'B-12'!G52</f>
        <v>34186</v>
      </c>
      <c r="Z49" s="247">
        <f>'B-13'!L52</f>
        <v>1294.5465167226523</v>
      </c>
      <c r="AA49" s="247">
        <f>'B-13'!J52</f>
        <v>4424.5841010956174</v>
      </c>
      <c r="AB49" s="202">
        <f>'B-15'!F52+'B-15'!G52</f>
        <v>47666</v>
      </c>
      <c r="AC49" s="202">
        <f>'B-12'!L52</f>
        <v>25445</v>
      </c>
      <c r="AD49" s="202">
        <f>'B-18'!I52</f>
        <v>7750</v>
      </c>
      <c r="AE49" s="202">
        <f>'B-17'!H52+'B-17'!I52</f>
        <v>13990</v>
      </c>
      <c r="AF49" s="202">
        <f>'B-19'!J52</f>
        <v>96096</v>
      </c>
      <c r="AG49" s="202">
        <f>'B-14'!I52</f>
        <v>56265</v>
      </c>
      <c r="AH49" s="202">
        <f>'B-41'!G41</f>
        <v>2797.8402141161509</v>
      </c>
      <c r="AI49" s="202" t="s">
        <v>304</v>
      </c>
      <c r="AJ49" s="202" t="s">
        <v>304</v>
      </c>
      <c r="AK49" s="202">
        <f>SUM('B-44'!F41,'B-44'!I41)</f>
        <v>2016</v>
      </c>
      <c r="AL49" s="202">
        <f>'B-41'!G135</f>
        <v>12579.000039999999</v>
      </c>
      <c r="AM49" s="202">
        <f>'B-44'!C41</f>
        <v>2850</v>
      </c>
      <c r="AN49" s="245"/>
      <c r="AO49" s="245"/>
      <c r="AP49" s="245"/>
      <c r="AQ49" s="202">
        <f>'B-44'!K41</f>
        <v>9986</v>
      </c>
      <c r="AR49" s="245"/>
      <c r="AS49" s="245" t="s">
        <v>304</v>
      </c>
      <c r="AT49" s="245" t="s">
        <v>304</v>
      </c>
      <c r="AU49" s="151"/>
      <c r="AV49" s="151" t="s">
        <v>304</v>
      </c>
      <c r="AW49" s="151" t="s">
        <v>304</v>
      </c>
      <c r="AX49" s="246"/>
      <c r="AY49" s="246"/>
      <c r="AZ49" s="245"/>
      <c r="BA49" s="245"/>
      <c r="BB49" s="245"/>
      <c r="BC49" s="202">
        <f>'B-24'!F45</f>
        <v>6743</v>
      </c>
      <c r="BD49" s="202">
        <f>SUM('B-28'!F45,'B-28'!G45)</f>
        <v>47818</v>
      </c>
      <c r="BE49" s="202">
        <f>'B-37'!F47+'B-37'!G47</f>
        <v>7933</v>
      </c>
      <c r="BF49" s="202">
        <f>'B-42'!H323</f>
        <v>75265</v>
      </c>
      <c r="BG49" s="202">
        <f>'B-24'!E45</f>
        <v>11379</v>
      </c>
      <c r="BH49" s="202">
        <f>'B-26'!G46</f>
        <v>26907</v>
      </c>
      <c r="BI49" s="202">
        <f>'B-31'!F46</f>
        <v>5232</v>
      </c>
      <c r="BJ49" s="202">
        <f>'B-34'!F46</f>
        <v>4478</v>
      </c>
      <c r="BK49" s="202">
        <f>'B-37'!F100</f>
        <v>7474</v>
      </c>
      <c r="BL49" s="202">
        <f>'B-42'!G41</f>
        <v>5530</v>
      </c>
      <c r="BM49" s="202">
        <f>'B-42'!G182</f>
        <v>23871</v>
      </c>
      <c r="BN49" s="202">
        <f>'B-42'!G135</f>
        <v>20184</v>
      </c>
      <c r="BO49" s="202">
        <f>'B-42'!G229</f>
        <v>6099</v>
      </c>
      <c r="BP49" s="202">
        <f>'B-42'!G276</f>
        <v>18195</v>
      </c>
      <c r="BQ49" s="151"/>
      <c r="BR49" s="202" t="s">
        <v>304</v>
      </c>
      <c r="BS49">
        <v>2017</v>
      </c>
    </row>
    <row r="50" spans="1:71" x14ac:dyDescent="0.25">
      <c r="A50" s="151">
        <f t="shared" si="0"/>
        <v>2018</v>
      </c>
      <c r="B50" s="202">
        <f>'B-1'!AD59</f>
        <v>99274</v>
      </c>
      <c r="C50" s="202">
        <f>'B-3'!L60</f>
        <v>176</v>
      </c>
      <c r="D50" s="202">
        <f>'B-3'!H60</f>
        <v>789</v>
      </c>
      <c r="E50" s="151" t="s">
        <v>304</v>
      </c>
      <c r="F50" s="202">
        <v>52352</v>
      </c>
      <c r="G50" s="151" t="s">
        <v>304</v>
      </c>
      <c r="H50" s="151" t="s">
        <v>304</v>
      </c>
      <c r="I50" s="202">
        <f>'B-8'!M69</f>
        <v>26</v>
      </c>
      <c r="J50" s="202">
        <f>'B-11'!T64</f>
        <v>92</v>
      </c>
      <c r="K50" s="202" t="str">
        <f>'B-23'!F52</f>
        <v xml:space="preserve">NA </v>
      </c>
      <c r="L50" s="202">
        <f>'B-25'!G100</f>
        <v>20741</v>
      </c>
      <c r="M50" s="202" t="str">
        <f>'B-30'!F53</f>
        <v>NA</v>
      </c>
      <c r="N50" s="202" t="str">
        <f>'B-33'!F53</f>
        <v>NA</v>
      </c>
      <c r="O50" s="202">
        <f>'B-36'!F53</f>
        <v>5378</v>
      </c>
      <c r="P50" s="202">
        <v>1535</v>
      </c>
      <c r="Q50" s="202" t="str">
        <f>'B-25'!G54</f>
        <v>NA</v>
      </c>
      <c r="R50" s="202" t="str">
        <f>'B-29'!F53</f>
        <v>NA</v>
      </c>
      <c r="S50" s="202" t="str">
        <f>'B-32'!K53</f>
        <v>NA</v>
      </c>
      <c r="T50" s="202">
        <f>'B-35'!F53</f>
        <v>1275</v>
      </c>
      <c r="U50" s="202" t="str">
        <f>'B-23'!G52</f>
        <v>NA</v>
      </c>
      <c r="V50" s="151" t="s">
        <v>304</v>
      </c>
      <c r="W50" s="202">
        <f>'B-16'!F59</f>
        <v>14024</v>
      </c>
      <c r="X50" s="202">
        <f>'B-19'!O59</f>
        <v>0</v>
      </c>
      <c r="Y50" s="202">
        <f>'B-12'!G59</f>
        <v>21989</v>
      </c>
      <c r="Z50" s="247">
        <f>'B-13'!L59</f>
        <v>1296</v>
      </c>
      <c r="AA50" s="247">
        <f>'B-13'!J59</f>
        <v>8584</v>
      </c>
      <c r="AB50" s="202">
        <f>'B-15'!F59+'B-15'!G59</f>
        <v>90878</v>
      </c>
      <c r="AC50" s="202">
        <f>'B-12'!L59</f>
        <v>24209</v>
      </c>
      <c r="AD50" s="202">
        <f>'B-18'!I53</f>
        <v>6354</v>
      </c>
      <c r="AE50" s="202">
        <f>'B-17'!H59+'B-17'!I59</f>
        <v>51951</v>
      </c>
      <c r="AF50" s="202">
        <f>'B-19'!J59</f>
        <v>57580</v>
      </c>
      <c r="AG50" s="202">
        <f>'B-14'!I59</f>
        <v>41142</v>
      </c>
      <c r="AH50" s="202" t="str">
        <f>'B-41'!G48</f>
        <v>NA</v>
      </c>
      <c r="AI50" s="202" t="s">
        <v>304</v>
      </c>
      <c r="AJ50" s="202" t="s">
        <v>304</v>
      </c>
      <c r="AK50" s="202">
        <f>SUM('B-44'!F48,'B-44'!H48)</f>
        <v>1631</v>
      </c>
      <c r="AL50" s="202" t="str">
        <f>'B-41'!G142</f>
        <v>NA</v>
      </c>
      <c r="AM50" s="202">
        <f>'B-44'!C48</f>
        <v>2201</v>
      </c>
      <c r="AQ50" s="202">
        <f>'B-44'!K48</f>
        <v>4109</v>
      </c>
      <c r="AX50" s="246"/>
      <c r="AY50" s="246"/>
      <c r="AZ50" s="245"/>
      <c r="BA50" s="245"/>
      <c r="BB50" s="245"/>
      <c r="BC50" s="202" t="str">
        <f>'B-24'!F52</f>
        <v>NA</v>
      </c>
      <c r="BD50" s="202">
        <f>SUM('B-28'!F52,'B-28'!G52)</f>
        <v>0</v>
      </c>
      <c r="BE50" s="202">
        <f>'B-37'!F54+'B-37'!G54</f>
        <v>2125</v>
      </c>
      <c r="BF50" s="202" t="str">
        <f>'B-42'!H330</f>
        <v>NA</v>
      </c>
      <c r="BG50" s="202" t="str">
        <f>'B-24'!E52</f>
        <v>NA</v>
      </c>
      <c r="BH50" s="202" t="str">
        <f>'B-26'!G53</f>
        <v>NA</v>
      </c>
      <c r="BI50" s="202" t="str">
        <f>'B-31'!F53</f>
        <v>NA</v>
      </c>
      <c r="BJ50" s="202" t="str">
        <f>'B-34'!F53</f>
        <v>NA</v>
      </c>
      <c r="BK50" s="202" t="str">
        <f>'B-37'!F107</f>
        <v>NA</v>
      </c>
      <c r="BL50" s="202" t="str">
        <f>'B-42'!G48</f>
        <v>NA</v>
      </c>
      <c r="BM50" s="202" t="str">
        <f>'B-42'!G189</f>
        <v>NA</v>
      </c>
      <c r="BN50" s="202" t="str">
        <f>'B-42'!G142</f>
        <v>NA</v>
      </c>
      <c r="BO50" s="202" t="str">
        <f>'B-42'!G236</f>
        <v>NA</v>
      </c>
      <c r="BP50" s="202" t="str">
        <f>'B-42'!G283</f>
        <v>NA</v>
      </c>
      <c r="BS50">
        <v>2018</v>
      </c>
    </row>
    <row r="51" spans="1:71" x14ac:dyDescent="0.25">
      <c r="AL51" s="202"/>
      <c r="AM51" s="202"/>
    </row>
    <row r="56" spans="1:71" x14ac:dyDescent="0.25">
      <c r="BA56" s="273"/>
    </row>
    <row r="57" spans="1:71" x14ac:dyDescent="0.25">
      <c r="BA57" s="273"/>
    </row>
    <row r="58" spans="1:71" x14ac:dyDescent="0.25">
      <c r="BA58" s="273"/>
    </row>
    <row r="59" spans="1:71" x14ac:dyDescent="0.25">
      <c r="BA59" s="273"/>
    </row>
    <row r="60" spans="1:71" x14ac:dyDescent="0.25">
      <c r="BA60" s="273"/>
    </row>
    <row r="61" spans="1:71" x14ac:dyDescent="0.25">
      <c r="BA61" s="273"/>
    </row>
    <row r="62" spans="1:71" x14ac:dyDescent="0.25">
      <c r="BA62" s="273"/>
    </row>
    <row r="63" spans="1:71" x14ac:dyDescent="0.25">
      <c r="BA63" s="273"/>
    </row>
    <row r="64" spans="1:71" x14ac:dyDescent="0.25">
      <c r="BA64" s="273"/>
    </row>
    <row r="65" spans="53:53" x14ac:dyDescent="0.25">
      <c r="BA65" s="273"/>
    </row>
    <row r="66" spans="53:53" x14ac:dyDescent="0.25">
      <c r="BA66" s="273"/>
    </row>
  </sheetData>
  <customSheetViews>
    <customSheetView guid="{EF5D9E67-CDBC-4DA7-AF4B-457CDBE1825C}">
      <pane xSplit="1" ySplit="1" topLeftCell="X22" activePane="bottomRight" state="frozen"/>
      <selection pane="bottomRight" activeCell="AR47" sqref="AR47"/>
      <pageMargins left="0.7" right="0.7" top="0.75" bottom="0.75" header="0.3" footer="0.3"/>
    </customSheetView>
  </customSheetViews>
  <pageMargins left="0.7" right="0.7" top="0.75" bottom="0.75" header="0.3" footer="0.3"/>
  <pageSetup orientation="landscape"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2AB8-44A7-4ED1-B40A-CE9C1836CC75}">
  <dimension ref="A1:AL170"/>
  <sheetViews>
    <sheetView showGridLines="0" zoomScale="115" zoomScaleNormal="115" workbookViewId="0">
      <pane ySplit="4" topLeftCell="A119" activePane="bottomLeft" state="frozen"/>
      <selection activeCell="R23" sqref="R23"/>
      <selection pane="bottomLeft" activeCell="X65" sqref="X65"/>
    </sheetView>
  </sheetViews>
  <sheetFormatPr defaultColWidth="9.109375" defaultRowHeight="12" customHeight="1" x14ac:dyDescent="0.2"/>
  <cols>
    <col min="1" max="1" width="9.33203125" style="733" customWidth="1"/>
    <col min="2" max="2" width="7.6640625" style="733" customWidth="1"/>
    <col min="3" max="3" width="7.109375" style="754" customWidth="1"/>
    <col min="4" max="4" width="1.6640625" style="754" customWidth="1"/>
    <col min="5" max="5" width="7.109375" style="754" customWidth="1"/>
    <col min="6" max="6" width="1.6640625" style="754" customWidth="1"/>
    <col min="7" max="7" width="7.109375" style="754" customWidth="1"/>
    <col min="8" max="8" width="1.6640625" style="754" customWidth="1"/>
    <col min="9" max="9" width="7.109375" style="754" customWidth="1"/>
    <col min="10" max="10" width="1.6640625" style="754" customWidth="1"/>
    <col min="11" max="11" width="9.44140625" style="763" customWidth="1"/>
    <col min="12" max="14" width="7.109375" style="754" customWidth="1"/>
    <col min="15" max="15" width="1.6640625" style="754" customWidth="1"/>
    <col min="16" max="18" width="7.109375" style="754" customWidth="1"/>
    <col min="19" max="19" width="1.6640625" style="754" customWidth="1"/>
    <col min="20" max="20" width="7.6640625" style="754" customWidth="1"/>
    <col min="21" max="22" width="7.109375" style="754" customWidth="1"/>
    <col min="23" max="16384" width="9.109375" style="729"/>
  </cols>
  <sheetData>
    <row r="1" spans="1:38" ht="12" customHeight="1" x14ac:dyDescent="0.25">
      <c r="A1" s="972" t="s">
        <v>350</v>
      </c>
      <c r="B1" s="972"/>
      <c r="C1" s="972"/>
      <c r="D1" s="972"/>
      <c r="E1" s="972"/>
      <c r="F1" s="972"/>
      <c r="G1" s="972"/>
      <c r="H1" s="972"/>
      <c r="I1" s="972"/>
      <c r="J1" s="972"/>
      <c r="K1" s="972"/>
      <c r="L1" s="972"/>
      <c r="M1" s="972"/>
      <c r="N1" s="972"/>
      <c r="O1" s="972"/>
      <c r="P1" s="972"/>
      <c r="Q1" s="972"/>
      <c r="R1" s="972"/>
      <c r="S1" s="972"/>
      <c r="T1" s="972"/>
      <c r="U1" s="972"/>
      <c r="V1" s="972"/>
      <c r="X1"/>
      <c r="Y1"/>
      <c r="Z1"/>
    </row>
    <row r="2" spans="1:38" ht="12" customHeight="1" x14ac:dyDescent="0.25">
      <c r="A2" s="730"/>
      <c r="B2" s="730"/>
      <c r="C2" s="973" t="s">
        <v>203</v>
      </c>
      <c r="D2" s="973"/>
      <c r="E2" s="731"/>
      <c r="F2" s="731"/>
      <c r="G2" s="731"/>
      <c r="H2" s="731"/>
      <c r="I2" s="731"/>
      <c r="J2" s="732"/>
      <c r="K2" s="976" t="s">
        <v>204</v>
      </c>
      <c r="L2" s="979" t="s">
        <v>205</v>
      </c>
      <c r="M2" s="979"/>
      <c r="N2" s="979"/>
      <c r="O2" s="979"/>
      <c r="P2" s="979"/>
      <c r="Q2" s="979"/>
      <c r="R2" s="979"/>
      <c r="S2" s="979"/>
      <c r="T2" s="979"/>
      <c r="U2" s="979"/>
      <c r="V2" s="979"/>
      <c r="AG2"/>
      <c r="AH2"/>
      <c r="AI2"/>
      <c r="AJ2"/>
      <c r="AK2"/>
      <c r="AL2"/>
    </row>
    <row r="3" spans="1:38" ht="12" customHeight="1" x14ac:dyDescent="0.25">
      <c r="A3" s="980" t="s">
        <v>171</v>
      </c>
      <c r="C3" s="974"/>
      <c r="D3" s="974"/>
      <c r="E3" s="982" t="s">
        <v>206</v>
      </c>
      <c r="F3" s="982"/>
      <c r="G3" s="982"/>
      <c r="H3" s="982"/>
      <c r="I3" s="982"/>
      <c r="J3" s="734"/>
      <c r="K3" s="977"/>
      <c r="L3" s="982" t="s">
        <v>207</v>
      </c>
      <c r="M3" s="982"/>
      <c r="N3" s="982"/>
      <c r="O3" s="735"/>
      <c r="P3" s="982" t="s">
        <v>208</v>
      </c>
      <c r="Q3" s="982"/>
      <c r="R3" s="982"/>
      <c r="S3" s="735"/>
      <c r="T3" s="982" t="s">
        <v>209</v>
      </c>
      <c r="U3" s="982"/>
      <c r="V3" s="982"/>
      <c r="AG3"/>
      <c r="AH3"/>
      <c r="AI3"/>
      <c r="AJ3"/>
      <c r="AK3"/>
      <c r="AL3"/>
    </row>
    <row r="4" spans="1:38" ht="12" customHeight="1" x14ac:dyDescent="0.2">
      <c r="A4" s="981"/>
      <c r="B4" s="736" t="s">
        <v>211</v>
      </c>
      <c r="C4" s="975"/>
      <c r="D4" s="975"/>
      <c r="E4" s="737" t="s">
        <v>212</v>
      </c>
      <c r="F4" s="737"/>
      <c r="G4" s="737" t="s">
        <v>213</v>
      </c>
      <c r="H4" s="737"/>
      <c r="I4" s="737" t="s">
        <v>209</v>
      </c>
      <c r="J4" s="738"/>
      <c r="K4" s="978"/>
      <c r="L4" s="739" t="s">
        <v>214</v>
      </c>
      <c r="M4" s="739" t="s">
        <v>215</v>
      </c>
      <c r="N4" s="739" t="s">
        <v>209</v>
      </c>
      <c r="O4" s="739"/>
      <c r="P4" s="739" t="s">
        <v>214</v>
      </c>
      <c r="Q4" s="739" t="s">
        <v>215</v>
      </c>
      <c r="R4" s="739" t="s">
        <v>209</v>
      </c>
      <c r="S4" s="739"/>
      <c r="T4" s="739" t="s">
        <v>214</v>
      </c>
      <c r="U4" s="739" t="s">
        <v>215</v>
      </c>
      <c r="V4" s="739" t="s">
        <v>209</v>
      </c>
    </row>
    <row r="5" spans="1:38" ht="12" customHeight="1" x14ac:dyDescent="0.2">
      <c r="A5" s="740">
        <v>1978</v>
      </c>
      <c r="B5" s="740" t="s">
        <v>175</v>
      </c>
      <c r="C5" s="741">
        <v>92983</v>
      </c>
      <c r="D5" s="741"/>
      <c r="E5" s="742">
        <v>18200</v>
      </c>
      <c r="F5" s="743"/>
      <c r="G5" s="742">
        <v>1694</v>
      </c>
      <c r="H5" s="743"/>
      <c r="I5" s="742">
        <v>19894</v>
      </c>
      <c r="J5" s="743"/>
      <c r="K5" s="744">
        <v>1618</v>
      </c>
      <c r="L5" s="741">
        <v>6945</v>
      </c>
      <c r="M5" s="741">
        <v>27440</v>
      </c>
      <c r="N5" s="741">
        <v>34385</v>
      </c>
      <c r="O5" s="741"/>
      <c r="P5" s="741">
        <v>6034</v>
      </c>
      <c r="Q5" s="741">
        <v>31052</v>
      </c>
      <c r="R5" s="742">
        <v>37086</v>
      </c>
      <c r="S5" s="741"/>
      <c r="T5" s="741">
        <v>12979</v>
      </c>
      <c r="U5" s="741">
        <v>58492</v>
      </c>
      <c r="V5" s="741">
        <v>71471</v>
      </c>
    </row>
    <row r="6" spans="1:38" ht="12" customHeight="1" x14ac:dyDescent="0.2">
      <c r="A6" s="740"/>
      <c r="B6" s="740" t="s">
        <v>176</v>
      </c>
      <c r="C6" s="741">
        <v>22745</v>
      </c>
      <c r="D6" s="741"/>
      <c r="E6" s="742">
        <v>1800</v>
      </c>
      <c r="F6" s="743"/>
      <c r="G6" s="742">
        <v>2082</v>
      </c>
      <c r="H6" s="743"/>
      <c r="I6" s="742">
        <v>3882</v>
      </c>
      <c r="J6" s="743"/>
      <c r="K6" s="744">
        <v>199</v>
      </c>
      <c r="L6" s="741">
        <v>925</v>
      </c>
      <c r="M6" s="741">
        <v>11702</v>
      </c>
      <c r="N6" s="741">
        <v>12627</v>
      </c>
      <c r="O6" s="741"/>
      <c r="P6" s="741">
        <v>1325</v>
      </c>
      <c r="Q6" s="741">
        <v>4712</v>
      </c>
      <c r="R6" s="742">
        <v>6037</v>
      </c>
      <c r="S6" s="741"/>
      <c r="T6" s="741">
        <v>2250</v>
      </c>
      <c r="U6" s="741">
        <v>16414</v>
      </c>
      <c r="V6" s="741">
        <v>18664</v>
      </c>
    </row>
    <row r="7" spans="1:38" ht="12" customHeight="1" x14ac:dyDescent="0.2">
      <c r="A7" s="740">
        <v>1979</v>
      </c>
      <c r="B7" s="740" t="s">
        <v>175</v>
      </c>
      <c r="C7" s="741">
        <v>51295</v>
      </c>
      <c r="D7" s="741"/>
      <c r="E7" s="742">
        <v>13650</v>
      </c>
      <c r="F7" s="743"/>
      <c r="G7" s="742">
        <v>2141</v>
      </c>
      <c r="H7" s="743"/>
      <c r="I7" s="742">
        <v>15791</v>
      </c>
      <c r="J7" s="743"/>
      <c r="K7" s="744">
        <v>1231</v>
      </c>
      <c r="L7" s="741">
        <v>2301</v>
      </c>
      <c r="M7" s="741">
        <v>22609</v>
      </c>
      <c r="N7" s="741">
        <v>24910</v>
      </c>
      <c r="O7" s="741"/>
      <c r="P7" s="741">
        <v>1335</v>
      </c>
      <c r="Q7" s="741">
        <v>8028</v>
      </c>
      <c r="R7" s="742">
        <v>9363</v>
      </c>
      <c r="S7" s="741"/>
      <c r="T7" s="741">
        <v>3636</v>
      </c>
      <c r="U7" s="741">
        <v>30637</v>
      </c>
      <c r="V7" s="741">
        <v>34273</v>
      </c>
    </row>
    <row r="8" spans="1:38" ht="12" customHeight="1" x14ac:dyDescent="0.2">
      <c r="A8" s="740"/>
      <c r="B8" s="740" t="s">
        <v>176</v>
      </c>
      <c r="C8" s="741">
        <v>11675</v>
      </c>
      <c r="D8" s="741"/>
      <c r="E8" s="742">
        <v>1350</v>
      </c>
      <c r="F8" s="743"/>
      <c r="G8" s="742">
        <v>2181</v>
      </c>
      <c r="H8" s="743"/>
      <c r="I8" s="742">
        <v>3531</v>
      </c>
      <c r="J8" s="743"/>
      <c r="K8" s="744">
        <v>162</v>
      </c>
      <c r="L8" s="741">
        <v>257</v>
      </c>
      <c r="M8" s="741">
        <v>2825</v>
      </c>
      <c r="N8" s="741">
        <v>3082</v>
      </c>
      <c r="O8" s="741"/>
      <c r="P8" s="741">
        <v>964</v>
      </c>
      <c r="Q8" s="741">
        <v>3936</v>
      </c>
      <c r="R8" s="742">
        <v>4900</v>
      </c>
      <c r="S8" s="741"/>
      <c r="T8" s="741">
        <v>1221</v>
      </c>
      <c r="U8" s="741">
        <v>6761</v>
      </c>
      <c r="V8" s="741">
        <v>7982</v>
      </c>
    </row>
    <row r="9" spans="1:38" ht="12" customHeight="1" x14ac:dyDescent="0.2">
      <c r="A9" s="740">
        <v>1980</v>
      </c>
      <c r="B9" s="740" t="s">
        <v>175</v>
      </c>
      <c r="C9" s="741">
        <v>45640</v>
      </c>
      <c r="D9" s="741"/>
      <c r="E9" s="742">
        <v>12013</v>
      </c>
      <c r="F9" s="743"/>
      <c r="G9" s="742">
        <v>4496</v>
      </c>
      <c r="H9" s="743"/>
      <c r="I9" s="742">
        <v>16509</v>
      </c>
      <c r="J9" s="743"/>
      <c r="K9" s="744">
        <v>1137</v>
      </c>
      <c r="L9" s="741">
        <v>2412</v>
      </c>
      <c r="M9" s="741">
        <v>13783</v>
      </c>
      <c r="N9" s="741">
        <v>16195</v>
      </c>
      <c r="O9" s="741"/>
      <c r="P9" s="741">
        <v>4099</v>
      </c>
      <c r="Q9" s="741">
        <v>7700</v>
      </c>
      <c r="R9" s="742">
        <v>11799</v>
      </c>
      <c r="S9" s="741"/>
      <c r="T9" s="741">
        <v>6511</v>
      </c>
      <c r="U9" s="741">
        <v>21483</v>
      </c>
      <c r="V9" s="741">
        <v>27994</v>
      </c>
    </row>
    <row r="10" spans="1:38" ht="12" customHeight="1" x14ac:dyDescent="0.2">
      <c r="A10" s="740"/>
      <c r="B10" s="740" t="s">
        <v>176</v>
      </c>
      <c r="C10" s="741">
        <v>36773</v>
      </c>
      <c r="D10" s="741"/>
      <c r="E10" s="742">
        <v>987</v>
      </c>
      <c r="F10" s="743"/>
      <c r="G10" s="742">
        <v>5891</v>
      </c>
      <c r="H10" s="743"/>
      <c r="I10" s="742">
        <v>6878</v>
      </c>
      <c r="J10" s="743"/>
      <c r="K10" s="744">
        <v>206</v>
      </c>
      <c r="L10" s="741">
        <v>451</v>
      </c>
      <c r="M10" s="741">
        <v>10145</v>
      </c>
      <c r="N10" s="741">
        <v>10596</v>
      </c>
      <c r="O10" s="741"/>
      <c r="P10" s="741">
        <v>2256</v>
      </c>
      <c r="Q10" s="741">
        <v>16837</v>
      </c>
      <c r="R10" s="742">
        <v>19093</v>
      </c>
      <c r="S10" s="741"/>
      <c r="T10" s="741">
        <v>2707</v>
      </c>
      <c r="U10" s="741">
        <v>26982</v>
      </c>
      <c r="V10" s="741">
        <v>29689</v>
      </c>
    </row>
    <row r="11" spans="1:38" ht="12" customHeight="1" x14ac:dyDescent="0.2">
      <c r="A11" s="740">
        <v>1981</v>
      </c>
      <c r="B11" s="740" t="s">
        <v>175</v>
      </c>
      <c r="C11" s="741">
        <v>80292</v>
      </c>
      <c r="D11" s="741"/>
      <c r="E11" s="742">
        <v>33033</v>
      </c>
      <c r="F11" s="743"/>
      <c r="G11" s="742">
        <v>5983</v>
      </c>
      <c r="H11" s="743"/>
      <c r="I11" s="742">
        <v>39016</v>
      </c>
      <c r="J11" s="743"/>
      <c r="K11" s="744">
        <v>2994</v>
      </c>
      <c r="L11" s="741">
        <v>2055</v>
      </c>
      <c r="M11" s="741">
        <v>18517</v>
      </c>
      <c r="N11" s="741">
        <v>20572</v>
      </c>
      <c r="O11" s="741"/>
      <c r="P11" s="741">
        <v>2370</v>
      </c>
      <c r="Q11" s="741">
        <v>15340</v>
      </c>
      <c r="R11" s="742">
        <v>17710</v>
      </c>
      <c r="S11" s="741"/>
      <c r="T11" s="741">
        <v>4425</v>
      </c>
      <c r="U11" s="741">
        <v>33857</v>
      </c>
      <c r="V11" s="741">
        <v>38282</v>
      </c>
    </row>
    <row r="12" spans="1:38" ht="12" customHeight="1" x14ac:dyDescent="0.2">
      <c r="A12" s="740"/>
      <c r="B12" s="740" t="s">
        <v>176</v>
      </c>
      <c r="C12" s="741">
        <v>28130</v>
      </c>
      <c r="D12" s="741"/>
      <c r="E12" s="742">
        <v>2465</v>
      </c>
      <c r="F12" s="743"/>
      <c r="G12" s="742">
        <v>7252</v>
      </c>
      <c r="H12" s="743"/>
      <c r="I12" s="742">
        <v>9717</v>
      </c>
      <c r="J12" s="743"/>
      <c r="K12" s="744">
        <v>362</v>
      </c>
      <c r="L12" s="741">
        <v>540</v>
      </c>
      <c r="M12" s="741">
        <v>10601</v>
      </c>
      <c r="N12" s="741">
        <v>11141</v>
      </c>
      <c r="O12" s="741"/>
      <c r="P12" s="741">
        <v>1004</v>
      </c>
      <c r="Q12" s="741">
        <v>5906</v>
      </c>
      <c r="R12" s="742">
        <v>6910</v>
      </c>
      <c r="S12" s="741"/>
      <c r="T12" s="741">
        <v>1544</v>
      </c>
      <c r="U12" s="741">
        <v>16507</v>
      </c>
      <c r="V12" s="741">
        <v>18051</v>
      </c>
    </row>
    <row r="13" spans="1:38" ht="12" customHeight="1" x14ac:dyDescent="0.2">
      <c r="A13" s="740">
        <v>1982</v>
      </c>
      <c r="B13" s="740" t="s">
        <v>175</v>
      </c>
      <c r="C13" s="741">
        <v>66612</v>
      </c>
      <c r="D13" s="741"/>
      <c r="E13" s="742">
        <v>14482</v>
      </c>
      <c r="F13" s="743"/>
      <c r="G13" s="742">
        <v>8339</v>
      </c>
      <c r="H13" s="743"/>
      <c r="I13" s="742">
        <v>22821</v>
      </c>
      <c r="J13" s="743"/>
      <c r="K13" s="744">
        <v>1429</v>
      </c>
      <c r="L13" s="741">
        <v>8353</v>
      </c>
      <c r="M13" s="741">
        <v>22677</v>
      </c>
      <c r="N13" s="741">
        <v>31030</v>
      </c>
      <c r="O13" s="741"/>
      <c r="P13" s="741">
        <v>2058</v>
      </c>
      <c r="Q13" s="741">
        <v>9274</v>
      </c>
      <c r="R13" s="742">
        <v>11332</v>
      </c>
      <c r="S13" s="741"/>
      <c r="T13" s="741">
        <v>10411</v>
      </c>
      <c r="U13" s="741">
        <v>31951</v>
      </c>
      <c r="V13" s="741">
        <v>42362</v>
      </c>
    </row>
    <row r="14" spans="1:38" ht="12" customHeight="1" x14ac:dyDescent="0.2">
      <c r="A14" s="740"/>
      <c r="B14" s="740" t="s">
        <v>176</v>
      </c>
      <c r="C14" s="741">
        <v>39408</v>
      </c>
      <c r="D14" s="741"/>
      <c r="E14" s="742">
        <v>1799</v>
      </c>
      <c r="F14" s="743"/>
      <c r="G14" s="742">
        <v>12484</v>
      </c>
      <c r="H14" s="743"/>
      <c r="I14" s="742">
        <v>14283</v>
      </c>
      <c r="J14" s="743"/>
      <c r="K14" s="744">
        <v>411</v>
      </c>
      <c r="L14" s="741">
        <v>1833</v>
      </c>
      <c r="M14" s="741">
        <v>10497</v>
      </c>
      <c r="N14" s="741">
        <v>12330</v>
      </c>
      <c r="O14" s="741"/>
      <c r="P14" s="741">
        <v>4235</v>
      </c>
      <c r="Q14" s="741">
        <v>8149</v>
      </c>
      <c r="R14" s="742">
        <v>12384</v>
      </c>
      <c r="S14" s="741"/>
      <c r="T14" s="741">
        <v>6068</v>
      </c>
      <c r="U14" s="741">
        <v>18646</v>
      </c>
      <c r="V14" s="741">
        <v>24714</v>
      </c>
    </row>
    <row r="15" spans="1:38" ht="12" customHeight="1" x14ac:dyDescent="0.2">
      <c r="A15" s="740">
        <v>1983</v>
      </c>
      <c r="B15" s="740" t="s">
        <v>175</v>
      </c>
      <c r="C15" s="741">
        <v>57546</v>
      </c>
      <c r="D15" s="741"/>
      <c r="E15" s="742">
        <v>7890</v>
      </c>
      <c r="F15" s="743"/>
      <c r="G15" s="742">
        <v>4235</v>
      </c>
      <c r="H15" s="743"/>
      <c r="I15" s="742">
        <v>12125</v>
      </c>
      <c r="J15" s="743"/>
      <c r="K15" s="744">
        <v>772</v>
      </c>
      <c r="L15" s="741">
        <v>8371</v>
      </c>
      <c r="M15" s="741">
        <v>13500</v>
      </c>
      <c r="N15" s="741">
        <v>21871</v>
      </c>
      <c r="O15" s="741"/>
      <c r="P15" s="741">
        <v>5494</v>
      </c>
      <c r="Q15" s="741">
        <v>17284</v>
      </c>
      <c r="R15" s="742">
        <v>22778</v>
      </c>
      <c r="S15" s="741"/>
      <c r="T15" s="741">
        <v>13865</v>
      </c>
      <c r="U15" s="741">
        <v>30784</v>
      </c>
      <c r="V15" s="741">
        <v>44649</v>
      </c>
    </row>
    <row r="16" spans="1:38" ht="12" customHeight="1" x14ac:dyDescent="0.2">
      <c r="A16" s="740"/>
      <c r="B16" s="740" t="s">
        <v>176</v>
      </c>
      <c r="C16" s="741">
        <v>3846</v>
      </c>
      <c r="D16" s="741"/>
      <c r="E16" s="742">
        <v>163</v>
      </c>
      <c r="F16" s="743"/>
      <c r="G16" s="742">
        <v>351</v>
      </c>
      <c r="H16" s="743"/>
      <c r="I16" s="742">
        <v>514</v>
      </c>
      <c r="J16" s="743"/>
      <c r="K16" s="744">
        <v>21</v>
      </c>
      <c r="L16" s="741">
        <v>514</v>
      </c>
      <c r="M16" s="741">
        <v>1673</v>
      </c>
      <c r="N16" s="741">
        <v>2187</v>
      </c>
      <c r="O16" s="741"/>
      <c r="P16" s="741">
        <v>271</v>
      </c>
      <c r="Q16" s="741">
        <v>853</v>
      </c>
      <c r="R16" s="742">
        <v>1124</v>
      </c>
      <c r="S16" s="741"/>
      <c r="T16" s="741">
        <v>785</v>
      </c>
      <c r="U16" s="741">
        <v>2526</v>
      </c>
      <c r="V16" s="741">
        <v>3311</v>
      </c>
    </row>
    <row r="17" spans="1:22" ht="12" customHeight="1" x14ac:dyDescent="0.2">
      <c r="A17" s="740">
        <v>1984</v>
      </c>
      <c r="B17" s="740" t="s">
        <v>175</v>
      </c>
      <c r="C17" s="741">
        <v>47261</v>
      </c>
      <c r="D17" s="741"/>
      <c r="E17" s="742">
        <v>18670</v>
      </c>
      <c r="F17" s="743"/>
      <c r="G17" s="742">
        <v>3340</v>
      </c>
      <c r="H17" s="743"/>
      <c r="I17" s="742">
        <v>22010</v>
      </c>
      <c r="J17" s="743"/>
      <c r="K17" s="744">
        <v>1691</v>
      </c>
      <c r="L17" s="741">
        <v>5330</v>
      </c>
      <c r="M17" s="741">
        <v>10410</v>
      </c>
      <c r="N17" s="741">
        <v>15740</v>
      </c>
      <c r="O17" s="741"/>
      <c r="P17" s="741">
        <v>2166</v>
      </c>
      <c r="Q17" s="741">
        <v>5654</v>
      </c>
      <c r="R17" s="742">
        <v>7820</v>
      </c>
      <c r="S17" s="741"/>
      <c r="T17" s="741">
        <v>7496</v>
      </c>
      <c r="U17" s="741">
        <v>16064</v>
      </c>
      <c r="V17" s="741">
        <v>23560</v>
      </c>
    </row>
    <row r="18" spans="1:22" ht="12" customHeight="1" x14ac:dyDescent="0.2">
      <c r="A18" s="740"/>
      <c r="B18" s="740" t="s">
        <v>176</v>
      </c>
      <c r="C18" s="741">
        <v>8281</v>
      </c>
      <c r="D18" s="741"/>
      <c r="E18" s="742">
        <v>455</v>
      </c>
      <c r="F18" s="743"/>
      <c r="G18" s="742">
        <v>952</v>
      </c>
      <c r="H18" s="743"/>
      <c r="I18" s="742">
        <v>1407</v>
      </c>
      <c r="J18" s="743"/>
      <c r="K18" s="744">
        <v>59</v>
      </c>
      <c r="L18" s="741">
        <v>764</v>
      </c>
      <c r="M18" s="741">
        <v>1869</v>
      </c>
      <c r="N18" s="741">
        <v>2633</v>
      </c>
      <c r="O18" s="741"/>
      <c r="P18" s="741">
        <v>766</v>
      </c>
      <c r="Q18" s="741">
        <v>3416</v>
      </c>
      <c r="R18" s="742">
        <v>4182</v>
      </c>
      <c r="S18" s="741"/>
      <c r="T18" s="741">
        <v>1530</v>
      </c>
      <c r="U18" s="741">
        <v>5285</v>
      </c>
      <c r="V18" s="741">
        <v>6815</v>
      </c>
    </row>
    <row r="19" spans="1:22" ht="12" customHeight="1" x14ac:dyDescent="0.2">
      <c r="A19" s="740">
        <v>1985</v>
      </c>
      <c r="B19" s="740" t="s">
        <v>175</v>
      </c>
      <c r="C19" s="741">
        <v>64438</v>
      </c>
      <c r="D19" s="741"/>
      <c r="E19" s="742">
        <v>11566</v>
      </c>
      <c r="F19" s="743"/>
      <c r="G19" s="742">
        <v>3582</v>
      </c>
      <c r="H19" s="743"/>
      <c r="I19" s="742">
        <v>15148</v>
      </c>
      <c r="J19" s="743"/>
      <c r="K19" s="744">
        <v>1079</v>
      </c>
      <c r="L19" s="741">
        <v>19951</v>
      </c>
      <c r="M19" s="741">
        <v>16460</v>
      </c>
      <c r="N19" s="741">
        <v>36411</v>
      </c>
      <c r="O19" s="741"/>
      <c r="P19" s="741">
        <v>2583</v>
      </c>
      <c r="Q19" s="741">
        <v>9217</v>
      </c>
      <c r="R19" s="742">
        <v>11800</v>
      </c>
      <c r="S19" s="741"/>
      <c r="T19" s="741">
        <v>22534</v>
      </c>
      <c r="U19" s="741">
        <v>25677</v>
      </c>
      <c r="V19" s="741">
        <v>48211</v>
      </c>
    </row>
    <row r="20" spans="1:22" ht="12" customHeight="1" x14ac:dyDescent="0.2">
      <c r="A20" s="740"/>
      <c r="B20" s="740" t="s">
        <v>176</v>
      </c>
      <c r="C20" s="741">
        <v>69389</v>
      </c>
      <c r="D20" s="741"/>
      <c r="E20" s="742">
        <v>1555</v>
      </c>
      <c r="F20" s="743"/>
      <c r="G20" s="742">
        <v>11195</v>
      </c>
      <c r="H20" s="743"/>
      <c r="I20" s="742">
        <v>12750</v>
      </c>
      <c r="J20" s="743"/>
      <c r="K20" s="744">
        <v>363</v>
      </c>
      <c r="L20" s="741">
        <v>2159</v>
      </c>
      <c r="M20" s="741">
        <v>6497</v>
      </c>
      <c r="N20" s="741">
        <v>8656</v>
      </c>
      <c r="O20" s="741"/>
      <c r="P20" s="741">
        <v>18166</v>
      </c>
      <c r="Q20" s="741">
        <v>29454</v>
      </c>
      <c r="R20" s="742">
        <v>47620</v>
      </c>
      <c r="S20" s="741"/>
      <c r="T20" s="741">
        <v>20325</v>
      </c>
      <c r="U20" s="741">
        <v>35951</v>
      </c>
      <c r="V20" s="741">
        <v>56276</v>
      </c>
    </row>
    <row r="21" spans="1:22" ht="12" customHeight="1" x14ac:dyDescent="0.2">
      <c r="A21" s="740">
        <v>1986</v>
      </c>
      <c r="B21" s="740" t="s">
        <v>175</v>
      </c>
      <c r="C21" s="741">
        <v>195019</v>
      </c>
      <c r="D21" s="741"/>
      <c r="E21" s="742">
        <v>25127</v>
      </c>
      <c r="F21" s="743"/>
      <c r="G21" s="742">
        <v>21027</v>
      </c>
      <c r="H21" s="743"/>
      <c r="I21" s="742">
        <v>46154</v>
      </c>
      <c r="J21" s="743"/>
      <c r="K21" s="744">
        <v>2614</v>
      </c>
      <c r="L21" s="741">
        <v>17096</v>
      </c>
      <c r="M21" s="741">
        <v>20812</v>
      </c>
      <c r="N21" s="741">
        <v>37908</v>
      </c>
      <c r="O21" s="741"/>
      <c r="P21" s="741">
        <v>15795</v>
      </c>
      <c r="Q21" s="741">
        <v>92548</v>
      </c>
      <c r="R21" s="742">
        <v>108343</v>
      </c>
      <c r="S21" s="741"/>
      <c r="T21" s="741">
        <v>32891</v>
      </c>
      <c r="U21" s="741">
        <v>113360</v>
      </c>
      <c r="V21" s="741">
        <v>146251</v>
      </c>
    </row>
    <row r="22" spans="1:22" ht="12" customHeight="1" x14ac:dyDescent="0.2">
      <c r="A22" s="740"/>
      <c r="B22" s="740" t="s">
        <v>176</v>
      </c>
      <c r="C22" s="741">
        <v>44540</v>
      </c>
      <c r="D22" s="741"/>
      <c r="E22" s="742">
        <v>854</v>
      </c>
      <c r="F22" s="743"/>
      <c r="G22" s="742">
        <v>9408</v>
      </c>
      <c r="H22" s="743"/>
      <c r="I22" s="742">
        <v>10262</v>
      </c>
      <c r="J22" s="743"/>
      <c r="K22" s="744">
        <v>266</v>
      </c>
      <c r="L22" s="741">
        <v>1461</v>
      </c>
      <c r="M22" s="741">
        <v>8483</v>
      </c>
      <c r="N22" s="741">
        <v>9944</v>
      </c>
      <c r="O22" s="741"/>
      <c r="P22" s="741">
        <v>3609</v>
      </c>
      <c r="Q22" s="741">
        <v>20459</v>
      </c>
      <c r="R22" s="742">
        <v>24068</v>
      </c>
      <c r="S22" s="741"/>
      <c r="T22" s="741">
        <v>5070</v>
      </c>
      <c r="U22" s="741">
        <v>28942</v>
      </c>
      <c r="V22" s="741">
        <v>34012</v>
      </c>
    </row>
    <row r="23" spans="1:22" ht="12" customHeight="1" x14ac:dyDescent="0.2">
      <c r="A23" s="740">
        <v>1987</v>
      </c>
      <c r="B23" s="740" t="s">
        <v>175</v>
      </c>
      <c r="C23" s="741">
        <v>209134</v>
      </c>
      <c r="D23" s="741"/>
      <c r="E23" s="742">
        <v>53096</v>
      </c>
      <c r="F23" s="743"/>
      <c r="G23" s="742">
        <v>20169</v>
      </c>
      <c r="H23" s="743"/>
      <c r="I23" s="742">
        <v>73265</v>
      </c>
      <c r="J23" s="743"/>
      <c r="K23" s="744">
        <v>5029</v>
      </c>
      <c r="L23" s="741">
        <v>15189</v>
      </c>
      <c r="M23" s="741">
        <v>29797</v>
      </c>
      <c r="N23" s="741">
        <v>44986</v>
      </c>
      <c r="O23" s="741"/>
      <c r="P23" s="741">
        <v>13934</v>
      </c>
      <c r="Q23" s="741">
        <v>71920</v>
      </c>
      <c r="R23" s="742">
        <v>85854</v>
      </c>
      <c r="S23" s="741"/>
      <c r="T23" s="741">
        <v>29123</v>
      </c>
      <c r="U23" s="741">
        <v>101717</v>
      </c>
      <c r="V23" s="741">
        <v>130840</v>
      </c>
    </row>
    <row r="24" spans="1:22" ht="12" customHeight="1" x14ac:dyDescent="0.2">
      <c r="A24" s="740"/>
      <c r="B24" s="740" t="s">
        <v>176</v>
      </c>
      <c r="C24" s="741">
        <v>19048</v>
      </c>
      <c r="D24" s="741"/>
      <c r="E24" s="742">
        <v>415</v>
      </c>
      <c r="F24" s="743"/>
      <c r="G24" s="742">
        <v>5436</v>
      </c>
      <c r="H24" s="743"/>
      <c r="I24" s="742">
        <v>5851</v>
      </c>
      <c r="J24" s="743"/>
      <c r="K24" s="744">
        <v>147</v>
      </c>
      <c r="L24" s="741">
        <v>1825</v>
      </c>
      <c r="M24" s="741">
        <v>2823</v>
      </c>
      <c r="N24" s="741">
        <v>4648</v>
      </c>
      <c r="O24" s="741"/>
      <c r="P24" s="741">
        <v>2453</v>
      </c>
      <c r="Q24" s="741">
        <v>5949</v>
      </c>
      <c r="R24" s="742">
        <v>8402</v>
      </c>
      <c r="S24" s="741"/>
      <c r="T24" s="741">
        <v>4278</v>
      </c>
      <c r="U24" s="741">
        <v>8772</v>
      </c>
      <c r="V24" s="741">
        <v>13050</v>
      </c>
    </row>
    <row r="25" spans="1:22" ht="12" customHeight="1" x14ac:dyDescent="0.2">
      <c r="A25" s="740">
        <v>1988</v>
      </c>
      <c r="B25" s="740" t="s">
        <v>175</v>
      </c>
      <c r="C25" s="741">
        <v>191642</v>
      </c>
      <c r="D25" s="741"/>
      <c r="E25" s="742">
        <v>51651</v>
      </c>
      <c r="F25" s="743"/>
      <c r="G25" s="742">
        <v>22203</v>
      </c>
      <c r="H25" s="743"/>
      <c r="I25" s="742">
        <v>73854</v>
      </c>
      <c r="J25" s="743"/>
      <c r="K25" s="744">
        <v>4944</v>
      </c>
      <c r="L25" s="741">
        <v>16106</v>
      </c>
      <c r="M25" s="741">
        <v>34770</v>
      </c>
      <c r="N25" s="741">
        <v>50876</v>
      </c>
      <c r="O25" s="741"/>
      <c r="P25" s="741">
        <v>17352</v>
      </c>
      <c r="Q25" s="741">
        <v>44616</v>
      </c>
      <c r="R25" s="742">
        <v>61968</v>
      </c>
      <c r="S25" s="741"/>
      <c r="T25" s="741">
        <v>33458</v>
      </c>
      <c r="U25" s="741">
        <v>79386</v>
      </c>
      <c r="V25" s="741">
        <v>112844</v>
      </c>
    </row>
    <row r="26" spans="1:22" ht="12" customHeight="1" x14ac:dyDescent="0.2">
      <c r="A26" s="740"/>
      <c r="B26" s="740" t="s">
        <v>176</v>
      </c>
      <c r="C26" s="741">
        <v>24054</v>
      </c>
      <c r="D26" s="741"/>
      <c r="E26" s="742">
        <v>578</v>
      </c>
      <c r="F26" s="743"/>
      <c r="G26" s="742">
        <v>5411</v>
      </c>
      <c r="H26" s="743"/>
      <c r="I26" s="742">
        <v>5989</v>
      </c>
      <c r="J26" s="743"/>
      <c r="K26" s="744">
        <v>160</v>
      </c>
      <c r="L26" s="741">
        <v>609</v>
      </c>
      <c r="M26" s="741">
        <v>1918</v>
      </c>
      <c r="N26" s="741">
        <v>2527</v>
      </c>
      <c r="O26" s="741"/>
      <c r="P26" s="741">
        <v>4752</v>
      </c>
      <c r="Q26" s="741">
        <v>10626</v>
      </c>
      <c r="R26" s="742">
        <v>15378</v>
      </c>
      <c r="S26" s="741"/>
      <c r="T26" s="741">
        <v>5361</v>
      </c>
      <c r="U26" s="741">
        <v>12544</v>
      </c>
      <c r="V26" s="741">
        <v>17905</v>
      </c>
    </row>
    <row r="27" spans="1:22" ht="12" customHeight="1" x14ac:dyDescent="0.2">
      <c r="A27" s="740">
        <v>1989</v>
      </c>
      <c r="B27" s="740" t="s">
        <v>175</v>
      </c>
      <c r="C27" s="741">
        <v>124340</v>
      </c>
      <c r="D27" s="741"/>
      <c r="E27" s="742">
        <v>45565</v>
      </c>
      <c r="F27" s="743"/>
      <c r="G27" s="742">
        <v>8775</v>
      </c>
      <c r="H27" s="743"/>
      <c r="I27" s="742">
        <v>54340</v>
      </c>
      <c r="J27" s="743"/>
      <c r="K27" s="744">
        <v>4141</v>
      </c>
      <c r="L27" s="741">
        <v>10859</v>
      </c>
      <c r="M27" s="741">
        <v>14423</v>
      </c>
      <c r="N27" s="741">
        <v>25282</v>
      </c>
      <c r="O27" s="741"/>
      <c r="P27" s="741">
        <v>11132</v>
      </c>
      <c r="Q27" s="741">
        <v>29445</v>
      </c>
      <c r="R27" s="742">
        <v>40577</v>
      </c>
      <c r="S27" s="741"/>
      <c r="T27" s="741">
        <v>21991</v>
      </c>
      <c r="U27" s="741">
        <v>43868</v>
      </c>
      <c r="V27" s="741">
        <v>65859</v>
      </c>
    </row>
    <row r="28" spans="1:22" ht="12" customHeight="1" x14ac:dyDescent="0.2">
      <c r="A28" s="740"/>
      <c r="B28" s="740" t="s">
        <v>176</v>
      </c>
      <c r="C28" s="741">
        <v>9100</v>
      </c>
      <c r="D28" s="741"/>
      <c r="E28" s="742">
        <v>191</v>
      </c>
      <c r="F28" s="743"/>
      <c r="G28" s="742">
        <v>2267</v>
      </c>
      <c r="H28" s="743"/>
      <c r="I28" s="742">
        <v>2458</v>
      </c>
      <c r="J28" s="743"/>
      <c r="K28" s="744">
        <v>63</v>
      </c>
      <c r="L28" s="741">
        <v>831</v>
      </c>
      <c r="M28" s="741">
        <v>2966</v>
      </c>
      <c r="N28" s="741">
        <v>3797</v>
      </c>
      <c r="O28" s="741"/>
      <c r="P28" s="741">
        <v>239</v>
      </c>
      <c r="Q28" s="741">
        <v>2543</v>
      </c>
      <c r="R28" s="742">
        <v>2782</v>
      </c>
      <c r="S28" s="741"/>
      <c r="T28" s="741">
        <v>1070</v>
      </c>
      <c r="U28" s="741">
        <v>5509</v>
      </c>
      <c r="V28" s="741">
        <v>6579</v>
      </c>
    </row>
    <row r="29" spans="1:22" ht="12" customHeight="1" x14ac:dyDescent="0.2">
      <c r="A29" s="740">
        <v>1990</v>
      </c>
      <c r="B29" s="740" t="s">
        <v>175</v>
      </c>
      <c r="C29" s="741">
        <v>35882</v>
      </c>
      <c r="D29" s="741"/>
      <c r="E29" s="742">
        <v>7906</v>
      </c>
      <c r="F29" s="743"/>
      <c r="G29" s="742">
        <v>3553</v>
      </c>
      <c r="H29" s="743"/>
      <c r="I29" s="742">
        <v>11459</v>
      </c>
      <c r="J29" s="743"/>
      <c r="K29" s="744">
        <v>760</v>
      </c>
      <c r="L29" s="741">
        <v>6719</v>
      </c>
      <c r="M29" s="741">
        <v>7914</v>
      </c>
      <c r="N29" s="741">
        <v>14633</v>
      </c>
      <c r="O29" s="741"/>
      <c r="P29" s="741">
        <v>1348</v>
      </c>
      <c r="Q29" s="741">
        <v>7682</v>
      </c>
      <c r="R29" s="742">
        <v>9030</v>
      </c>
      <c r="S29" s="741"/>
      <c r="T29" s="741">
        <v>8067</v>
      </c>
      <c r="U29" s="741">
        <v>15596</v>
      </c>
      <c r="V29" s="741">
        <v>23663</v>
      </c>
    </row>
    <row r="30" spans="1:22" ht="12" customHeight="1" x14ac:dyDescent="0.2">
      <c r="A30" s="740"/>
      <c r="B30" s="740" t="s">
        <v>176</v>
      </c>
      <c r="C30" s="741">
        <v>4392</v>
      </c>
      <c r="D30" s="741"/>
      <c r="E30" s="742">
        <v>190</v>
      </c>
      <c r="F30" s="743"/>
      <c r="G30" s="742">
        <v>2100</v>
      </c>
      <c r="H30" s="743"/>
      <c r="I30" s="742">
        <v>2290</v>
      </c>
      <c r="J30" s="743"/>
      <c r="K30" s="744">
        <v>60</v>
      </c>
      <c r="L30" s="741">
        <v>321</v>
      </c>
      <c r="M30" s="741">
        <v>1109</v>
      </c>
      <c r="N30" s="741">
        <v>1430</v>
      </c>
      <c r="O30" s="741"/>
      <c r="P30" s="741">
        <v>371</v>
      </c>
      <c r="Q30" s="741">
        <v>241</v>
      </c>
      <c r="R30" s="742">
        <v>612</v>
      </c>
      <c r="S30" s="741"/>
      <c r="T30" s="741">
        <v>692</v>
      </c>
      <c r="U30" s="741">
        <v>1350</v>
      </c>
      <c r="V30" s="741">
        <v>2042</v>
      </c>
    </row>
    <row r="31" spans="1:22" ht="12" customHeight="1" x14ac:dyDescent="0.2">
      <c r="A31" s="740">
        <v>1991</v>
      </c>
      <c r="B31" s="740" t="s">
        <v>175</v>
      </c>
      <c r="C31" s="741">
        <v>32670</v>
      </c>
      <c r="D31" s="745"/>
      <c r="E31" s="742">
        <v>10198</v>
      </c>
      <c r="F31" s="743"/>
      <c r="G31" s="742">
        <v>3383</v>
      </c>
      <c r="H31" s="743"/>
      <c r="I31" s="742">
        <v>13581</v>
      </c>
      <c r="J31" s="743"/>
      <c r="K31" s="744">
        <v>956</v>
      </c>
      <c r="L31" s="741">
        <v>4002</v>
      </c>
      <c r="M31" s="741">
        <v>6782</v>
      </c>
      <c r="N31" s="746">
        <v>10784</v>
      </c>
      <c r="O31" s="741"/>
      <c r="P31" s="741">
        <v>2482</v>
      </c>
      <c r="Q31" s="741">
        <v>4867</v>
      </c>
      <c r="R31" s="746">
        <v>7349</v>
      </c>
      <c r="S31" s="741"/>
      <c r="T31" s="741">
        <v>6484</v>
      </c>
      <c r="U31" s="741">
        <v>11649</v>
      </c>
      <c r="V31" s="741">
        <v>18133</v>
      </c>
    </row>
    <row r="32" spans="1:22" ht="12" customHeight="1" x14ac:dyDescent="0.2">
      <c r="A32" s="740"/>
      <c r="B32" s="740" t="s">
        <v>176</v>
      </c>
      <c r="C32" s="741">
        <v>1755</v>
      </c>
      <c r="D32" s="745"/>
      <c r="E32" s="742">
        <v>62</v>
      </c>
      <c r="F32" s="743"/>
      <c r="G32" s="742">
        <v>686</v>
      </c>
      <c r="H32" s="743"/>
      <c r="I32" s="742">
        <v>748</v>
      </c>
      <c r="J32" s="743"/>
      <c r="K32" s="744">
        <v>19</v>
      </c>
      <c r="L32" s="741">
        <v>65</v>
      </c>
      <c r="M32" s="741">
        <v>336</v>
      </c>
      <c r="N32" s="746">
        <v>401</v>
      </c>
      <c r="O32" s="741"/>
      <c r="P32" s="741">
        <v>205</v>
      </c>
      <c r="Q32" s="741">
        <v>382</v>
      </c>
      <c r="R32" s="746">
        <v>587</v>
      </c>
      <c r="S32" s="741"/>
      <c r="T32" s="741">
        <v>270</v>
      </c>
      <c r="U32" s="741">
        <v>718</v>
      </c>
      <c r="V32" s="741">
        <v>988</v>
      </c>
    </row>
    <row r="33" spans="1:22" ht="12" customHeight="1" x14ac:dyDescent="0.2">
      <c r="A33" s="740">
        <v>1992</v>
      </c>
      <c r="B33" s="740" t="s">
        <v>175</v>
      </c>
      <c r="C33" s="741">
        <v>26698</v>
      </c>
      <c r="D33" s="745"/>
      <c r="E33" s="742">
        <v>5785</v>
      </c>
      <c r="F33" s="743"/>
      <c r="G33" s="742">
        <v>1002</v>
      </c>
      <c r="H33" s="743"/>
      <c r="I33" s="742">
        <v>6787</v>
      </c>
      <c r="J33" s="743"/>
      <c r="K33" s="744">
        <v>523</v>
      </c>
      <c r="L33" s="741">
        <v>3581</v>
      </c>
      <c r="M33" s="741">
        <v>4889</v>
      </c>
      <c r="N33" s="746">
        <v>8470</v>
      </c>
      <c r="O33" s="741"/>
      <c r="P33" s="741">
        <v>3779</v>
      </c>
      <c r="Q33" s="741">
        <v>7139</v>
      </c>
      <c r="R33" s="746">
        <v>10918</v>
      </c>
      <c r="S33" s="741"/>
      <c r="T33" s="741">
        <v>7360</v>
      </c>
      <c r="U33" s="741">
        <v>12028</v>
      </c>
      <c r="V33" s="741">
        <v>19388</v>
      </c>
    </row>
    <row r="34" spans="1:22" ht="12" customHeight="1" x14ac:dyDescent="0.2">
      <c r="A34" s="740"/>
      <c r="B34" s="740" t="s">
        <v>176</v>
      </c>
      <c r="C34" s="741">
        <v>13693</v>
      </c>
      <c r="D34" s="745"/>
      <c r="E34" s="742">
        <v>366</v>
      </c>
      <c r="F34" s="743"/>
      <c r="G34" s="742">
        <v>4120</v>
      </c>
      <c r="H34" s="743"/>
      <c r="I34" s="742">
        <v>4486</v>
      </c>
      <c r="J34" s="743"/>
      <c r="K34" s="744">
        <v>116</v>
      </c>
      <c r="L34" s="741">
        <v>3737</v>
      </c>
      <c r="M34" s="741">
        <v>2580</v>
      </c>
      <c r="N34" s="746">
        <v>6317</v>
      </c>
      <c r="O34" s="741"/>
      <c r="P34" s="741">
        <v>211</v>
      </c>
      <c r="Q34" s="741">
        <v>2563</v>
      </c>
      <c r="R34" s="746">
        <v>2774</v>
      </c>
      <c r="S34" s="741"/>
      <c r="T34" s="741">
        <v>3948</v>
      </c>
      <c r="U34" s="741">
        <v>5143</v>
      </c>
      <c r="V34" s="741">
        <v>9091</v>
      </c>
    </row>
    <row r="35" spans="1:22" ht="12" customHeight="1" x14ac:dyDescent="0.2">
      <c r="A35" s="740">
        <v>1993</v>
      </c>
      <c r="B35" s="740" t="s">
        <v>175</v>
      </c>
      <c r="C35" s="741">
        <v>57212</v>
      </c>
      <c r="D35" s="745"/>
      <c r="E35" s="742">
        <v>9636</v>
      </c>
      <c r="F35" s="743"/>
      <c r="G35" s="742">
        <v>3172</v>
      </c>
      <c r="H35" s="743"/>
      <c r="I35" s="742">
        <v>12808</v>
      </c>
      <c r="J35" s="743"/>
      <c r="K35" s="744">
        <v>903</v>
      </c>
      <c r="L35" s="741">
        <v>20828</v>
      </c>
      <c r="M35" s="741">
        <v>15953</v>
      </c>
      <c r="N35" s="746">
        <v>36781</v>
      </c>
      <c r="O35" s="741"/>
      <c r="P35" s="741">
        <v>815</v>
      </c>
      <c r="Q35" s="741">
        <v>5905</v>
      </c>
      <c r="R35" s="746">
        <v>6720</v>
      </c>
      <c r="S35" s="741"/>
      <c r="T35" s="741">
        <v>21643</v>
      </c>
      <c r="U35" s="741">
        <v>21858</v>
      </c>
      <c r="V35" s="741">
        <v>43501</v>
      </c>
    </row>
    <row r="36" spans="1:22" ht="12" customHeight="1" x14ac:dyDescent="0.2">
      <c r="A36" s="740"/>
      <c r="B36" s="740" t="s">
        <v>176</v>
      </c>
      <c r="C36" s="741">
        <v>7598</v>
      </c>
      <c r="D36" s="745"/>
      <c r="E36" s="742">
        <v>175</v>
      </c>
      <c r="F36" s="743"/>
      <c r="G36" s="742">
        <v>1925</v>
      </c>
      <c r="H36" s="743"/>
      <c r="I36" s="742">
        <v>2100</v>
      </c>
      <c r="J36" s="743"/>
      <c r="K36" s="744">
        <v>54</v>
      </c>
      <c r="L36" s="741">
        <v>883</v>
      </c>
      <c r="M36" s="741">
        <v>1360</v>
      </c>
      <c r="N36" s="746">
        <v>2243</v>
      </c>
      <c r="O36" s="741"/>
      <c r="P36" s="741">
        <v>736</v>
      </c>
      <c r="Q36" s="741">
        <v>2465</v>
      </c>
      <c r="R36" s="746">
        <v>3201</v>
      </c>
      <c r="S36" s="741"/>
      <c r="T36" s="741">
        <v>1619</v>
      </c>
      <c r="U36" s="741">
        <v>3825</v>
      </c>
      <c r="V36" s="741">
        <v>5444</v>
      </c>
    </row>
    <row r="37" spans="1:22" ht="12" customHeight="1" x14ac:dyDescent="0.2">
      <c r="A37" s="740">
        <v>1994</v>
      </c>
      <c r="B37" s="740" t="s">
        <v>175</v>
      </c>
      <c r="C37" s="741">
        <v>63983</v>
      </c>
      <c r="D37" s="745"/>
      <c r="E37" s="742">
        <v>11692</v>
      </c>
      <c r="F37" s="743"/>
      <c r="G37" s="742">
        <v>1832</v>
      </c>
      <c r="H37" s="743"/>
      <c r="I37" s="742">
        <v>13524</v>
      </c>
      <c r="J37" s="743"/>
      <c r="K37" s="744">
        <v>1054</v>
      </c>
      <c r="L37" s="741">
        <v>13808</v>
      </c>
      <c r="M37" s="741">
        <v>21427</v>
      </c>
      <c r="N37" s="746">
        <v>35235</v>
      </c>
      <c r="O37" s="741"/>
      <c r="P37" s="741">
        <v>3264</v>
      </c>
      <c r="Q37" s="741">
        <v>10906</v>
      </c>
      <c r="R37" s="746">
        <v>14170</v>
      </c>
      <c r="S37" s="741"/>
      <c r="T37" s="741">
        <v>17072</v>
      </c>
      <c r="U37" s="741">
        <v>32333</v>
      </c>
      <c r="V37" s="741">
        <v>49405</v>
      </c>
    </row>
    <row r="38" spans="1:22" ht="12" customHeight="1" x14ac:dyDescent="0.2">
      <c r="A38" s="740"/>
      <c r="B38" s="740" t="s">
        <v>176</v>
      </c>
      <c r="C38" s="741">
        <v>14371</v>
      </c>
      <c r="D38" s="745"/>
      <c r="E38" s="742">
        <v>293</v>
      </c>
      <c r="F38" s="743"/>
      <c r="G38" s="742">
        <v>2556</v>
      </c>
      <c r="H38" s="743"/>
      <c r="I38" s="742">
        <v>2849</v>
      </c>
      <c r="J38" s="743"/>
      <c r="K38" s="744">
        <v>77</v>
      </c>
      <c r="L38" s="741">
        <v>758</v>
      </c>
      <c r="M38" s="741">
        <v>3740</v>
      </c>
      <c r="N38" s="746">
        <v>4498</v>
      </c>
      <c r="O38" s="741"/>
      <c r="P38" s="741">
        <v>4442</v>
      </c>
      <c r="Q38" s="741">
        <v>2505</v>
      </c>
      <c r="R38" s="746">
        <v>6947</v>
      </c>
      <c r="S38" s="741"/>
      <c r="T38" s="741">
        <v>5200</v>
      </c>
      <c r="U38" s="741">
        <v>6245</v>
      </c>
      <c r="V38" s="741">
        <v>11445</v>
      </c>
    </row>
    <row r="39" spans="1:22" ht="12" customHeight="1" x14ac:dyDescent="0.2">
      <c r="A39" s="740">
        <v>1995</v>
      </c>
      <c r="B39" s="740" t="s">
        <v>175</v>
      </c>
      <c r="C39" s="741">
        <v>222768</v>
      </c>
      <c r="D39" s="745"/>
      <c r="E39" s="742">
        <v>15557</v>
      </c>
      <c r="F39" s="743"/>
      <c r="G39" s="742">
        <v>6081</v>
      </c>
      <c r="H39" s="743"/>
      <c r="I39" s="742">
        <v>21638</v>
      </c>
      <c r="J39" s="743"/>
      <c r="K39" s="744">
        <v>1477</v>
      </c>
      <c r="L39" s="741">
        <v>22681</v>
      </c>
      <c r="M39" s="741">
        <v>83918</v>
      </c>
      <c r="N39" s="746">
        <v>106599</v>
      </c>
      <c r="O39" s="741"/>
      <c r="P39" s="741">
        <v>15178</v>
      </c>
      <c r="Q39" s="741">
        <v>77876</v>
      </c>
      <c r="R39" s="746">
        <v>93054</v>
      </c>
      <c r="S39" s="741"/>
      <c r="T39" s="741">
        <v>37859</v>
      </c>
      <c r="U39" s="741">
        <v>161794</v>
      </c>
      <c r="V39" s="741">
        <v>199653</v>
      </c>
    </row>
    <row r="40" spans="1:22" ht="12" customHeight="1" x14ac:dyDescent="0.2">
      <c r="A40" s="740"/>
      <c r="B40" s="740" t="s">
        <v>176</v>
      </c>
      <c r="C40" s="741">
        <v>22774</v>
      </c>
      <c r="D40" s="745"/>
      <c r="E40" s="742">
        <v>557</v>
      </c>
      <c r="F40" s="743"/>
      <c r="G40" s="742">
        <v>4420</v>
      </c>
      <c r="H40" s="743"/>
      <c r="I40" s="742">
        <v>4977</v>
      </c>
      <c r="J40" s="743"/>
      <c r="K40" s="744">
        <v>138</v>
      </c>
      <c r="L40" s="741">
        <v>259</v>
      </c>
      <c r="M40" s="741">
        <v>8062</v>
      </c>
      <c r="N40" s="746">
        <v>8321</v>
      </c>
      <c r="O40" s="741"/>
      <c r="P40" s="741">
        <v>76</v>
      </c>
      <c r="Q40" s="741">
        <v>9262</v>
      </c>
      <c r="R40" s="746">
        <v>9338</v>
      </c>
      <c r="S40" s="741"/>
      <c r="T40" s="741">
        <v>335</v>
      </c>
      <c r="U40" s="741">
        <v>17324</v>
      </c>
      <c r="V40" s="741">
        <v>17659</v>
      </c>
    </row>
    <row r="41" spans="1:22" ht="12" customHeight="1" x14ac:dyDescent="0.2">
      <c r="A41" s="740">
        <v>1996</v>
      </c>
      <c r="B41" s="740" t="s">
        <v>175</v>
      </c>
      <c r="C41" s="741">
        <v>175773</v>
      </c>
      <c r="D41" s="745"/>
      <c r="E41" s="742">
        <v>56476</v>
      </c>
      <c r="F41" s="743"/>
      <c r="G41" s="742">
        <v>12766</v>
      </c>
      <c r="H41" s="743"/>
      <c r="I41" s="742">
        <v>69242</v>
      </c>
      <c r="J41" s="743"/>
      <c r="K41" s="744">
        <v>5172</v>
      </c>
      <c r="L41" s="741">
        <v>13622</v>
      </c>
      <c r="M41" s="741">
        <v>38680</v>
      </c>
      <c r="N41" s="746">
        <v>52302</v>
      </c>
      <c r="O41" s="741"/>
      <c r="P41" s="741">
        <v>6411</v>
      </c>
      <c r="Q41" s="741">
        <v>42646</v>
      </c>
      <c r="R41" s="746">
        <v>49057</v>
      </c>
      <c r="S41" s="741"/>
      <c r="T41" s="741">
        <v>20033</v>
      </c>
      <c r="U41" s="741">
        <v>81326</v>
      </c>
      <c r="V41" s="741">
        <v>101359</v>
      </c>
    </row>
    <row r="42" spans="1:22" ht="12" customHeight="1" x14ac:dyDescent="0.2">
      <c r="A42" s="740"/>
      <c r="B42" s="740" t="s">
        <v>176</v>
      </c>
      <c r="C42" s="741">
        <v>9532</v>
      </c>
      <c r="D42" s="745"/>
      <c r="E42" s="742">
        <v>190</v>
      </c>
      <c r="F42" s="743"/>
      <c r="G42" s="742">
        <v>2312</v>
      </c>
      <c r="H42" s="743"/>
      <c r="I42" s="742">
        <v>2502</v>
      </c>
      <c r="J42" s="743"/>
      <c r="K42" s="744">
        <v>64</v>
      </c>
      <c r="L42" s="741">
        <v>543</v>
      </c>
      <c r="M42" s="741">
        <v>1696</v>
      </c>
      <c r="N42" s="746">
        <v>2239</v>
      </c>
      <c r="O42" s="741"/>
      <c r="P42" s="741">
        <v>249</v>
      </c>
      <c r="Q42" s="741">
        <v>4478</v>
      </c>
      <c r="R42" s="746">
        <v>4727</v>
      </c>
      <c r="S42" s="741"/>
      <c r="T42" s="741">
        <v>792</v>
      </c>
      <c r="U42" s="741">
        <v>6174</v>
      </c>
      <c r="V42" s="741">
        <v>6966</v>
      </c>
    </row>
    <row r="43" spans="1:22" ht="12" customHeight="1" x14ac:dyDescent="0.2">
      <c r="A43" s="740">
        <v>1997</v>
      </c>
      <c r="B43" s="740" t="s">
        <v>175</v>
      </c>
      <c r="C43" s="741">
        <v>83736</v>
      </c>
      <c r="D43" s="745"/>
      <c r="E43" s="742">
        <v>12087</v>
      </c>
      <c r="F43" s="743"/>
      <c r="G43" s="742">
        <v>5676</v>
      </c>
      <c r="H43" s="743"/>
      <c r="I43" s="742">
        <v>17763</v>
      </c>
      <c r="J43" s="743"/>
      <c r="K43" s="744">
        <v>1167</v>
      </c>
      <c r="L43" s="741">
        <v>13275</v>
      </c>
      <c r="M43" s="741">
        <v>34637</v>
      </c>
      <c r="N43" s="746">
        <v>47912</v>
      </c>
      <c r="O43" s="741"/>
      <c r="P43" s="741">
        <v>5387</v>
      </c>
      <c r="Q43" s="741">
        <v>11507</v>
      </c>
      <c r="R43" s="746">
        <v>16894</v>
      </c>
      <c r="S43" s="741"/>
      <c r="T43" s="741">
        <v>18662</v>
      </c>
      <c r="U43" s="741">
        <v>46144</v>
      </c>
      <c r="V43" s="741">
        <v>64806</v>
      </c>
    </row>
    <row r="44" spans="1:22" ht="12" customHeight="1" x14ac:dyDescent="0.2">
      <c r="A44" s="740"/>
      <c r="B44" s="740" t="s">
        <v>176</v>
      </c>
      <c r="C44" s="741">
        <v>7993</v>
      </c>
      <c r="D44" s="745"/>
      <c r="E44" s="742">
        <v>35</v>
      </c>
      <c r="F44" s="743"/>
      <c r="G44" s="742">
        <v>2409</v>
      </c>
      <c r="H44" s="743"/>
      <c r="I44" s="742">
        <v>2444</v>
      </c>
      <c r="J44" s="743"/>
      <c r="K44" s="744">
        <v>52</v>
      </c>
      <c r="L44" s="741">
        <v>452</v>
      </c>
      <c r="M44" s="741">
        <v>1380</v>
      </c>
      <c r="N44" s="746">
        <v>1832</v>
      </c>
      <c r="O44" s="741"/>
      <c r="P44" s="741">
        <v>820</v>
      </c>
      <c r="Q44" s="741">
        <v>2845</v>
      </c>
      <c r="R44" s="746">
        <v>3665</v>
      </c>
      <c r="S44" s="741"/>
      <c r="T44" s="741">
        <v>1272</v>
      </c>
      <c r="U44" s="741">
        <v>4225</v>
      </c>
      <c r="V44" s="741">
        <v>5497</v>
      </c>
    </row>
    <row r="45" spans="1:22" ht="12" customHeight="1" x14ac:dyDescent="0.2">
      <c r="A45" s="740">
        <v>1998</v>
      </c>
      <c r="B45" s="740" t="s">
        <v>175</v>
      </c>
      <c r="C45" s="741">
        <v>90647</v>
      </c>
      <c r="D45" s="745"/>
      <c r="E45" s="742">
        <v>10187</v>
      </c>
      <c r="F45" s="743"/>
      <c r="G45" s="742">
        <v>7710</v>
      </c>
      <c r="H45" s="743"/>
      <c r="I45" s="742">
        <v>17897</v>
      </c>
      <c r="J45" s="743"/>
      <c r="K45" s="744">
        <v>1043</v>
      </c>
      <c r="L45" s="741">
        <v>14923</v>
      </c>
      <c r="M45" s="741">
        <v>18028</v>
      </c>
      <c r="N45" s="746">
        <v>32951</v>
      </c>
      <c r="O45" s="741"/>
      <c r="P45" s="741">
        <v>14296</v>
      </c>
      <c r="Q45" s="741">
        <v>24460</v>
      </c>
      <c r="R45" s="746">
        <v>38756</v>
      </c>
      <c r="S45" s="741"/>
      <c r="T45" s="741">
        <v>29219</v>
      </c>
      <c r="U45" s="741">
        <v>42488</v>
      </c>
      <c r="V45" s="741">
        <v>71707</v>
      </c>
    </row>
    <row r="46" spans="1:22" ht="12" customHeight="1" x14ac:dyDescent="0.2">
      <c r="A46" s="740"/>
      <c r="B46" s="740" t="s">
        <v>176</v>
      </c>
      <c r="C46" s="741">
        <v>4639</v>
      </c>
      <c r="D46" s="745"/>
      <c r="E46" s="742">
        <v>53</v>
      </c>
      <c r="F46" s="743"/>
      <c r="G46" s="742">
        <v>1108</v>
      </c>
      <c r="H46" s="743"/>
      <c r="I46" s="742">
        <v>1161</v>
      </c>
      <c r="J46" s="743"/>
      <c r="K46" s="744">
        <v>28</v>
      </c>
      <c r="L46" s="741">
        <v>403</v>
      </c>
      <c r="M46" s="741">
        <v>881</v>
      </c>
      <c r="N46" s="746">
        <v>1284</v>
      </c>
      <c r="O46" s="741"/>
      <c r="P46" s="741">
        <v>192</v>
      </c>
      <c r="Q46" s="741">
        <v>1974</v>
      </c>
      <c r="R46" s="746">
        <v>2166</v>
      </c>
      <c r="S46" s="741"/>
      <c r="T46" s="741">
        <v>595</v>
      </c>
      <c r="U46" s="741">
        <v>2855</v>
      </c>
      <c r="V46" s="741">
        <v>3450</v>
      </c>
    </row>
    <row r="47" spans="1:22" ht="12" customHeight="1" x14ac:dyDescent="0.2">
      <c r="A47" s="740">
        <v>1999</v>
      </c>
      <c r="B47" s="740" t="s">
        <v>175</v>
      </c>
      <c r="C47" s="741">
        <v>51048</v>
      </c>
      <c r="D47" s="745"/>
      <c r="E47" s="742">
        <v>14660</v>
      </c>
      <c r="F47" s="743"/>
      <c r="G47" s="742">
        <v>2282</v>
      </c>
      <c r="H47" s="743"/>
      <c r="I47" s="742">
        <v>16942</v>
      </c>
      <c r="J47" s="743"/>
      <c r="K47" s="744">
        <v>1322</v>
      </c>
      <c r="L47" s="741">
        <v>9290</v>
      </c>
      <c r="M47" s="741">
        <v>11660</v>
      </c>
      <c r="N47" s="746">
        <v>20950</v>
      </c>
      <c r="O47" s="741"/>
      <c r="P47" s="741">
        <v>5037</v>
      </c>
      <c r="Q47" s="741">
        <v>6797</v>
      </c>
      <c r="R47" s="746">
        <v>11834</v>
      </c>
      <c r="S47" s="741"/>
      <c r="T47" s="741">
        <v>14327</v>
      </c>
      <c r="U47" s="741">
        <v>18457</v>
      </c>
      <c r="V47" s="741">
        <v>32784</v>
      </c>
    </row>
    <row r="48" spans="1:22" ht="12" customHeight="1" x14ac:dyDescent="0.2">
      <c r="A48" s="740"/>
      <c r="B48" s="740" t="s">
        <v>176</v>
      </c>
      <c r="C48" s="741">
        <v>19248</v>
      </c>
      <c r="D48" s="745"/>
      <c r="E48" s="742">
        <v>271</v>
      </c>
      <c r="F48" s="743"/>
      <c r="G48" s="742">
        <v>1616</v>
      </c>
      <c r="H48" s="743"/>
      <c r="I48" s="742">
        <v>1887</v>
      </c>
      <c r="J48" s="743"/>
      <c r="K48" s="744">
        <v>57</v>
      </c>
      <c r="L48" s="741">
        <v>4830</v>
      </c>
      <c r="M48" s="741">
        <v>6293</v>
      </c>
      <c r="N48" s="746">
        <v>11123</v>
      </c>
      <c r="O48" s="741"/>
      <c r="P48" s="741">
        <v>2027</v>
      </c>
      <c r="Q48" s="741">
        <v>4154</v>
      </c>
      <c r="R48" s="746">
        <v>6181</v>
      </c>
      <c r="S48" s="741"/>
      <c r="T48" s="741">
        <v>6857</v>
      </c>
      <c r="U48" s="741">
        <v>10447</v>
      </c>
      <c r="V48" s="741">
        <v>17304</v>
      </c>
    </row>
    <row r="49" spans="1:22" ht="12" customHeight="1" x14ac:dyDescent="0.2">
      <c r="A49" s="740">
        <v>2000</v>
      </c>
      <c r="B49" s="740" t="s">
        <v>175</v>
      </c>
      <c r="C49" s="741">
        <v>218077</v>
      </c>
      <c r="D49" s="745"/>
      <c r="E49" s="742">
        <v>29415</v>
      </c>
      <c r="F49" s="743"/>
      <c r="G49" s="742">
        <v>5650</v>
      </c>
      <c r="H49" s="743"/>
      <c r="I49" s="742">
        <v>35065</v>
      </c>
      <c r="J49" s="743"/>
      <c r="K49" s="744">
        <v>2673</v>
      </c>
      <c r="L49" s="741">
        <v>71635</v>
      </c>
      <c r="M49" s="741">
        <v>58388</v>
      </c>
      <c r="N49" s="746">
        <v>130023</v>
      </c>
      <c r="O49" s="741"/>
      <c r="P49" s="741">
        <v>25976</v>
      </c>
      <c r="Q49" s="741">
        <v>24340</v>
      </c>
      <c r="R49" s="746">
        <v>50316</v>
      </c>
      <c r="S49" s="741"/>
      <c r="T49" s="741">
        <v>97611</v>
      </c>
      <c r="U49" s="741">
        <v>82728</v>
      </c>
      <c r="V49" s="741">
        <v>180339</v>
      </c>
    </row>
    <row r="50" spans="1:22" ht="12" customHeight="1" x14ac:dyDescent="0.2">
      <c r="A50" s="740"/>
      <c r="B50" s="740" t="s">
        <v>176</v>
      </c>
      <c r="C50" s="741">
        <v>10246</v>
      </c>
      <c r="D50" s="745"/>
      <c r="E50" s="742">
        <v>303</v>
      </c>
      <c r="F50" s="743"/>
      <c r="G50" s="742">
        <v>1582</v>
      </c>
      <c r="H50" s="743"/>
      <c r="I50" s="742">
        <v>1885</v>
      </c>
      <c r="J50" s="743"/>
      <c r="K50" s="744">
        <v>58</v>
      </c>
      <c r="L50" s="741">
        <v>839</v>
      </c>
      <c r="M50" s="741">
        <v>2891</v>
      </c>
      <c r="N50" s="746">
        <v>3730</v>
      </c>
      <c r="O50" s="741"/>
      <c r="P50" s="741">
        <v>1070</v>
      </c>
      <c r="Q50" s="741">
        <v>3503</v>
      </c>
      <c r="R50" s="746">
        <v>4573</v>
      </c>
      <c r="S50" s="741"/>
      <c r="T50" s="741">
        <v>1909</v>
      </c>
      <c r="U50" s="741">
        <v>6394</v>
      </c>
      <c r="V50" s="741">
        <v>8303</v>
      </c>
    </row>
    <row r="51" spans="1:22" ht="12" customHeight="1" x14ac:dyDescent="0.2">
      <c r="A51" s="740">
        <v>2001</v>
      </c>
      <c r="B51" s="740" t="s">
        <v>175</v>
      </c>
      <c r="C51" s="741">
        <v>187333</v>
      </c>
      <c r="D51" s="745"/>
      <c r="E51" s="742">
        <v>38645</v>
      </c>
      <c r="F51" s="743"/>
      <c r="G51" s="742">
        <v>12134</v>
      </c>
      <c r="H51" s="743"/>
      <c r="I51" s="742">
        <v>50779</v>
      </c>
      <c r="J51" s="743"/>
      <c r="K51" s="744">
        <v>3608</v>
      </c>
      <c r="L51" s="741">
        <v>37204</v>
      </c>
      <c r="M51" s="741">
        <v>40944</v>
      </c>
      <c r="N51" s="746">
        <v>78148</v>
      </c>
      <c r="O51" s="741"/>
      <c r="P51" s="741">
        <v>17908</v>
      </c>
      <c r="Q51" s="741">
        <v>36890</v>
      </c>
      <c r="R51" s="746">
        <v>54798</v>
      </c>
      <c r="S51" s="741"/>
      <c r="T51" s="741">
        <v>55112</v>
      </c>
      <c r="U51" s="741">
        <v>77834</v>
      </c>
      <c r="V51" s="741">
        <v>132946</v>
      </c>
    </row>
    <row r="52" spans="1:22" ht="12" customHeight="1" x14ac:dyDescent="0.2">
      <c r="A52" s="740"/>
      <c r="B52" s="740" t="s">
        <v>176</v>
      </c>
      <c r="C52" s="741">
        <v>11343</v>
      </c>
      <c r="D52" s="745"/>
      <c r="E52" s="742">
        <v>399</v>
      </c>
      <c r="F52" s="743"/>
      <c r="G52" s="742">
        <v>1500</v>
      </c>
      <c r="H52" s="743"/>
      <c r="I52" s="742">
        <v>1899</v>
      </c>
      <c r="J52" s="743"/>
      <c r="K52" s="744">
        <v>66</v>
      </c>
      <c r="L52" s="741">
        <v>1364</v>
      </c>
      <c r="M52" s="741">
        <v>6378</v>
      </c>
      <c r="N52" s="746">
        <v>7742</v>
      </c>
      <c r="O52" s="741"/>
      <c r="P52" s="741">
        <v>267</v>
      </c>
      <c r="Q52" s="741">
        <v>1369</v>
      </c>
      <c r="R52" s="746">
        <v>1636</v>
      </c>
      <c r="S52" s="741"/>
      <c r="T52" s="741">
        <v>1631</v>
      </c>
      <c r="U52" s="741">
        <v>7747</v>
      </c>
      <c r="V52" s="741">
        <v>9378</v>
      </c>
    </row>
    <row r="53" spans="1:22" ht="12" customHeight="1" x14ac:dyDescent="0.2">
      <c r="A53" s="740">
        <v>2002</v>
      </c>
      <c r="B53" s="740" t="s">
        <v>175</v>
      </c>
      <c r="C53" s="741">
        <v>160788</v>
      </c>
      <c r="D53" s="747" t="s">
        <v>218</v>
      </c>
      <c r="E53" s="742">
        <v>24574</v>
      </c>
      <c r="F53" s="743"/>
      <c r="G53" s="742">
        <v>10495</v>
      </c>
      <c r="H53" s="743"/>
      <c r="I53" s="742">
        <v>35069</v>
      </c>
      <c r="J53" s="743"/>
      <c r="K53" s="744">
        <v>2351</v>
      </c>
      <c r="L53" s="741">
        <v>23667</v>
      </c>
      <c r="M53" s="741">
        <v>54225</v>
      </c>
      <c r="N53" s="746">
        <v>77892</v>
      </c>
      <c r="O53" s="741"/>
      <c r="P53" s="741">
        <v>3516</v>
      </c>
      <c r="Q53" s="741">
        <v>11410</v>
      </c>
      <c r="R53" s="746">
        <v>14926</v>
      </c>
      <c r="S53" s="741"/>
      <c r="T53" s="741">
        <v>27183</v>
      </c>
      <c r="U53" s="741">
        <v>65635</v>
      </c>
      <c r="V53" s="741">
        <v>92818</v>
      </c>
    </row>
    <row r="54" spans="1:22" ht="12" customHeight="1" x14ac:dyDescent="0.2">
      <c r="A54" s="740"/>
      <c r="B54" s="740" t="s">
        <v>176</v>
      </c>
      <c r="C54" s="741">
        <v>9226</v>
      </c>
      <c r="D54" s="745"/>
      <c r="E54" s="742">
        <v>126</v>
      </c>
      <c r="F54" s="743"/>
      <c r="G54" s="742">
        <v>870</v>
      </c>
      <c r="H54" s="743"/>
      <c r="I54" s="742">
        <v>996</v>
      </c>
      <c r="J54" s="743"/>
      <c r="K54" s="744">
        <v>29</v>
      </c>
      <c r="L54" s="741">
        <v>1294</v>
      </c>
      <c r="M54" s="741">
        <v>1529</v>
      </c>
      <c r="N54" s="746">
        <v>2823</v>
      </c>
      <c r="O54" s="741"/>
      <c r="P54" s="741">
        <v>1037</v>
      </c>
      <c r="Q54" s="741">
        <v>2338</v>
      </c>
      <c r="R54" s="746">
        <v>3375</v>
      </c>
      <c r="S54" s="741"/>
      <c r="T54" s="741">
        <v>2331</v>
      </c>
      <c r="U54" s="741">
        <v>3867</v>
      </c>
      <c r="V54" s="741">
        <v>6198</v>
      </c>
    </row>
    <row r="55" spans="1:22" ht="12" customHeight="1" x14ac:dyDescent="0.2">
      <c r="A55" s="740">
        <v>2003</v>
      </c>
      <c r="B55" s="740" t="s">
        <v>175</v>
      </c>
      <c r="C55" s="741">
        <v>191949</v>
      </c>
      <c r="D55" s="745"/>
      <c r="E55" s="742">
        <v>30034</v>
      </c>
      <c r="F55" s="743"/>
      <c r="G55" s="742">
        <v>9680</v>
      </c>
      <c r="H55" s="743"/>
      <c r="I55" s="742">
        <v>39714</v>
      </c>
      <c r="J55" s="743"/>
      <c r="K55" s="744">
        <v>2810</v>
      </c>
      <c r="L55" s="741">
        <v>31970</v>
      </c>
      <c r="M55" s="741">
        <v>55423</v>
      </c>
      <c r="N55" s="746">
        <v>87393</v>
      </c>
      <c r="O55" s="741"/>
      <c r="P55" s="741">
        <v>29812</v>
      </c>
      <c r="Q55" s="741">
        <v>32219</v>
      </c>
      <c r="R55" s="746">
        <v>62031</v>
      </c>
      <c r="S55" s="741"/>
      <c r="T55" s="741">
        <v>61782</v>
      </c>
      <c r="U55" s="741">
        <v>87642</v>
      </c>
      <c r="V55" s="741">
        <v>149424</v>
      </c>
    </row>
    <row r="56" spans="1:22" ht="12" customHeight="1" x14ac:dyDescent="0.2">
      <c r="A56" s="740"/>
      <c r="B56" s="740" t="s">
        <v>176</v>
      </c>
      <c r="C56" s="741">
        <v>3845</v>
      </c>
      <c r="D56" s="745"/>
      <c r="E56" s="742">
        <v>44</v>
      </c>
      <c r="F56" s="743"/>
      <c r="G56" s="742">
        <v>814</v>
      </c>
      <c r="H56" s="743"/>
      <c r="I56" s="742">
        <v>858</v>
      </c>
      <c r="J56" s="743"/>
      <c r="K56" s="744">
        <v>21</v>
      </c>
      <c r="L56" s="741">
        <v>290</v>
      </c>
      <c r="M56" s="741">
        <v>848</v>
      </c>
      <c r="N56" s="746">
        <v>1138</v>
      </c>
      <c r="O56" s="741"/>
      <c r="P56" s="741">
        <v>574</v>
      </c>
      <c r="Q56" s="741">
        <v>1254</v>
      </c>
      <c r="R56" s="746">
        <v>1828</v>
      </c>
      <c r="S56" s="741"/>
      <c r="T56" s="741">
        <v>864</v>
      </c>
      <c r="U56" s="741">
        <v>2102</v>
      </c>
      <c r="V56" s="741">
        <v>2966</v>
      </c>
    </row>
    <row r="57" spans="1:22" ht="12" customHeight="1" x14ac:dyDescent="0.2">
      <c r="A57" s="740">
        <v>2004</v>
      </c>
      <c r="B57" s="740" t="s">
        <v>175</v>
      </c>
      <c r="C57" s="741">
        <v>78943</v>
      </c>
      <c r="D57" s="745"/>
      <c r="E57" s="742">
        <v>25803</v>
      </c>
      <c r="F57" s="743"/>
      <c r="G57" s="742">
        <v>4003</v>
      </c>
      <c r="H57" s="743"/>
      <c r="I57" s="742">
        <v>29806</v>
      </c>
      <c r="J57" s="743"/>
      <c r="K57" s="744">
        <v>2325</v>
      </c>
      <c r="L57" s="741">
        <v>10582</v>
      </c>
      <c r="M57" s="741">
        <v>10711</v>
      </c>
      <c r="N57" s="746">
        <v>21293</v>
      </c>
      <c r="O57" s="741"/>
      <c r="P57" s="741">
        <v>12399</v>
      </c>
      <c r="Q57" s="741">
        <v>13120</v>
      </c>
      <c r="R57" s="746">
        <v>25519</v>
      </c>
      <c r="S57" s="741"/>
      <c r="T57" s="741">
        <v>22982</v>
      </c>
      <c r="U57" s="741">
        <v>23831</v>
      </c>
      <c r="V57" s="741">
        <v>46813</v>
      </c>
    </row>
    <row r="58" spans="1:22" ht="12" customHeight="1" x14ac:dyDescent="0.2">
      <c r="A58" s="740"/>
      <c r="B58" s="740" t="s">
        <v>176</v>
      </c>
      <c r="C58" s="741">
        <v>9646</v>
      </c>
      <c r="D58" s="745"/>
      <c r="E58" s="742">
        <v>168</v>
      </c>
      <c r="F58" s="743"/>
      <c r="G58" s="742">
        <v>2741</v>
      </c>
      <c r="H58" s="743"/>
      <c r="I58" s="742">
        <v>2909</v>
      </c>
      <c r="J58" s="743"/>
      <c r="K58" s="744">
        <v>71</v>
      </c>
      <c r="L58" s="741">
        <v>937</v>
      </c>
      <c r="M58" s="741">
        <v>846</v>
      </c>
      <c r="N58" s="746">
        <v>1783</v>
      </c>
      <c r="O58" s="741"/>
      <c r="P58" s="741">
        <v>1044</v>
      </c>
      <c r="Q58" s="741">
        <v>3839</v>
      </c>
      <c r="R58" s="746">
        <v>4883</v>
      </c>
      <c r="S58" s="741"/>
      <c r="T58" s="741">
        <v>1980</v>
      </c>
      <c r="U58" s="741">
        <v>4685</v>
      </c>
      <c r="V58" s="741">
        <v>6665</v>
      </c>
    </row>
    <row r="59" spans="1:22" ht="12" customHeight="1" x14ac:dyDescent="0.2">
      <c r="A59" s="740">
        <v>2005</v>
      </c>
      <c r="B59" s="740" t="s">
        <v>175</v>
      </c>
      <c r="C59" s="741">
        <v>65227</v>
      </c>
      <c r="D59" s="745"/>
      <c r="E59" s="742">
        <v>8016</v>
      </c>
      <c r="F59" s="743"/>
      <c r="G59" s="742">
        <v>1985</v>
      </c>
      <c r="H59" s="743"/>
      <c r="I59" s="742">
        <v>10001</v>
      </c>
      <c r="J59" s="743"/>
      <c r="K59" s="744">
        <v>738</v>
      </c>
      <c r="L59" s="741">
        <v>13955</v>
      </c>
      <c r="M59" s="741">
        <v>13554</v>
      </c>
      <c r="N59" s="746">
        <v>27509</v>
      </c>
      <c r="O59" s="741"/>
      <c r="P59" s="741">
        <v>13744</v>
      </c>
      <c r="Q59" s="741">
        <v>13235</v>
      </c>
      <c r="R59" s="746">
        <v>26979</v>
      </c>
      <c r="S59" s="741"/>
      <c r="T59" s="741">
        <v>27699</v>
      </c>
      <c r="U59" s="741">
        <v>26789</v>
      </c>
      <c r="V59" s="741">
        <v>54488</v>
      </c>
    </row>
    <row r="60" spans="1:22" ht="12" customHeight="1" x14ac:dyDescent="0.2">
      <c r="A60" s="740"/>
      <c r="B60" s="740" t="s">
        <v>176</v>
      </c>
      <c r="C60" s="741">
        <v>2296</v>
      </c>
      <c r="D60" s="745"/>
      <c r="E60" s="742">
        <v>70</v>
      </c>
      <c r="F60" s="743"/>
      <c r="G60" s="742">
        <v>1030</v>
      </c>
      <c r="H60" s="743"/>
      <c r="I60" s="742">
        <v>1100</v>
      </c>
      <c r="J60" s="743"/>
      <c r="K60" s="744">
        <v>27</v>
      </c>
      <c r="L60" s="741">
        <v>42</v>
      </c>
      <c r="M60" s="741">
        <v>398</v>
      </c>
      <c r="N60" s="746">
        <v>440</v>
      </c>
      <c r="O60" s="741"/>
      <c r="P60" s="741">
        <v>59</v>
      </c>
      <c r="Q60" s="741">
        <v>670</v>
      </c>
      <c r="R60" s="746">
        <v>729</v>
      </c>
      <c r="S60" s="741"/>
      <c r="T60" s="741">
        <v>101</v>
      </c>
      <c r="U60" s="741">
        <v>1068</v>
      </c>
      <c r="V60" s="741">
        <v>1169</v>
      </c>
    </row>
    <row r="61" spans="1:22" ht="12" customHeight="1" x14ac:dyDescent="0.2">
      <c r="A61" s="740">
        <v>2006</v>
      </c>
      <c r="B61" s="740" t="s">
        <v>175</v>
      </c>
      <c r="C61" s="741">
        <v>61374</v>
      </c>
      <c r="D61" s="745"/>
      <c r="E61" s="742">
        <v>10283</v>
      </c>
      <c r="F61" s="743"/>
      <c r="G61" s="742">
        <v>62</v>
      </c>
      <c r="H61" s="743"/>
      <c r="I61" s="742">
        <v>10345</v>
      </c>
      <c r="J61" s="743"/>
      <c r="K61" s="744">
        <v>1344</v>
      </c>
      <c r="L61" s="741">
        <v>11604</v>
      </c>
      <c r="M61" s="741">
        <v>14264</v>
      </c>
      <c r="N61" s="746">
        <v>25868</v>
      </c>
      <c r="O61" s="741"/>
      <c r="P61" s="741">
        <v>7918</v>
      </c>
      <c r="Q61" s="741">
        <v>15899</v>
      </c>
      <c r="R61" s="746">
        <v>23817</v>
      </c>
      <c r="S61" s="741"/>
      <c r="T61" s="741">
        <v>19522</v>
      </c>
      <c r="U61" s="741">
        <v>30163</v>
      </c>
      <c r="V61" s="741">
        <v>49685</v>
      </c>
    </row>
    <row r="62" spans="1:22" ht="12" customHeight="1" x14ac:dyDescent="0.2">
      <c r="A62" s="740"/>
      <c r="B62" s="740" t="s">
        <v>176</v>
      </c>
      <c r="C62" s="741">
        <v>26935</v>
      </c>
      <c r="D62" s="745"/>
      <c r="E62" s="742">
        <v>415</v>
      </c>
      <c r="F62" s="743"/>
      <c r="G62" s="742">
        <v>5527</v>
      </c>
      <c r="H62" s="743"/>
      <c r="I62" s="742">
        <v>5942</v>
      </c>
      <c r="J62" s="743"/>
      <c r="K62" s="744">
        <v>149</v>
      </c>
      <c r="L62" s="741">
        <v>2386</v>
      </c>
      <c r="M62" s="741">
        <v>6516</v>
      </c>
      <c r="N62" s="746">
        <v>8902</v>
      </c>
      <c r="O62" s="741"/>
      <c r="P62" s="741">
        <v>4076</v>
      </c>
      <c r="Q62" s="741">
        <v>7866</v>
      </c>
      <c r="R62" s="746">
        <v>11942</v>
      </c>
      <c r="S62" s="741"/>
      <c r="T62" s="741">
        <v>6462</v>
      </c>
      <c r="U62" s="741">
        <v>14382</v>
      </c>
      <c r="V62" s="741">
        <v>20844</v>
      </c>
    </row>
    <row r="63" spans="1:22" ht="12" customHeight="1" x14ac:dyDescent="0.2">
      <c r="A63" s="740">
        <v>2007</v>
      </c>
      <c r="B63" s="740" t="s">
        <v>175</v>
      </c>
      <c r="C63" s="741">
        <v>132131</v>
      </c>
      <c r="D63" s="745"/>
      <c r="E63" s="742">
        <v>27572.699510282862</v>
      </c>
      <c r="F63" s="743"/>
      <c r="G63" s="742">
        <v>6312</v>
      </c>
      <c r="H63" s="743"/>
      <c r="I63" s="742">
        <v>33884.699510282866</v>
      </c>
      <c r="J63" s="743"/>
      <c r="K63" s="744">
        <v>2526</v>
      </c>
      <c r="L63" s="741">
        <v>16968.800995588768</v>
      </c>
      <c r="M63" s="741">
        <v>21292</v>
      </c>
      <c r="N63" s="746">
        <v>38260.800995588768</v>
      </c>
      <c r="O63" s="741"/>
      <c r="P63" s="741">
        <v>18081</v>
      </c>
      <c r="Q63" s="741">
        <v>39378</v>
      </c>
      <c r="R63" s="746">
        <v>57459</v>
      </c>
      <c r="S63" s="741"/>
      <c r="T63" s="741">
        <v>35049.800995588768</v>
      </c>
      <c r="U63" s="741">
        <v>60670</v>
      </c>
      <c r="V63" s="741">
        <v>95719.800995588768</v>
      </c>
    </row>
    <row r="64" spans="1:22" ht="12" customHeight="1" x14ac:dyDescent="0.2">
      <c r="A64" s="740"/>
      <c r="B64" s="740" t="s">
        <v>176</v>
      </c>
      <c r="C64" s="741">
        <v>1684</v>
      </c>
      <c r="D64" s="745"/>
      <c r="E64" s="742">
        <v>21.300489717139641</v>
      </c>
      <c r="F64" s="743"/>
      <c r="G64" s="742">
        <v>369</v>
      </c>
      <c r="H64" s="743"/>
      <c r="I64" s="742">
        <v>390.30048971713961</v>
      </c>
      <c r="J64" s="743"/>
      <c r="K64" s="744">
        <v>10</v>
      </c>
      <c r="L64" s="741">
        <v>180.199004411234</v>
      </c>
      <c r="M64" s="741">
        <v>232</v>
      </c>
      <c r="N64" s="746">
        <v>412.199004411234</v>
      </c>
      <c r="O64" s="741"/>
      <c r="P64" s="741">
        <v>33</v>
      </c>
      <c r="Q64" s="741">
        <v>839</v>
      </c>
      <c r="R64" s="746">
        <v>872</v>
      </c>
      <c r="S64" s="741"/>
      <c r="T64" s="741">
        <v>213.199004411234</v>
      </c>
      <c r="U64" s="741">
        <v>1071</v>
      </c>
      <c r="V64" s="741">
        <v>1284.199004411234</v>
      </c>
    </row>
    <row r="65" spans="1:26" ht="12" customHeight="1" x14ac:dyDescent="0.2">
      <c r="A65" s="740">
        <v>2008</v>
      </c>
      <c r="B65" s="740" t="s">
        <v>175</v>
      </c>
      <c r="C65" s="741">
        <v>70554</v>
      </c>
      <c r="D65" s="745"/>
      <c r="E65" s="742">
        <v>22259.250248791373</v>
      </c>
      <c r="F65" s="743"/>
      <c r="G65" s="742">
        <v>1919</v>
      </c>
      <c r="H65" s="743"/>
      <c r="I65" s="742">
        <v>24178</v>
      </c>
      <c r="J65" s="743"/>
      <c r="K65" s="744">
        <v>1974</v>
      </c>
      <c r="L65" s="741">
        <v>9101.0485907196526</v>
      </c>
      <c r="M65" s="741">
        <v>19020</v>
      </c>
      <c r="N65" s="746">
        <v>28121.048590719653</v>
      </c>
      <c r="O65" s="741"/>
      <c r="P65" s="741">
        <v>4451</v>
      </c>
      <c r="Q65" s="741">
        <v>11830</v>
      </c>
      <c r="R65" s="746">
        <v>16281</v>
      </c>
      <c r="S65" s="741"/>
      <c r="T65" s="741">
        <v>13552.048590719653</v>
      </c>
      <c r="U65" s="741">
        <v>30850</v>
      </c>
      <c r="V65" s="741">
        <v>44402</v>
      </c>
    </row>
    <row r="66" spans="1:26" ht="12" customHeight="1" x14ac:dyDescent="0.2">
      <c r="A66" s="740"/>
      <c r="B66" s="740" t="s">
        <v>176</v>
      </c>
      <c r="C66" s="741">
        <v>25247</v>
      </c>
      <c r="D66" s="745"/>
      <c r="E66" s="742">
        <v>640.74975120862484</v>
      </c>
      <c r="F66" s="743"/>
      <c r="G66" s="742">
        <v>4308</v>
      </c>
      <c r="H66" s="743"/>
      <c r="I66" s="742">
        <v>4949</v>
      </c>
      <c r="J66" s="743"/>
      <c r="K66" s="744">
        <v>144</v>
      </c>
      <c r="L66" s="741">
        <v>2129.9514092803483</v>
      </c>
      <c r="M66" s="741">
        <v>9425</v>
      </c>
      <c r="N66" s="746">
        <v>11554.951409280347</v>
      </c>
      <c r="O66" s="741"/>
      <c r="P66" s="741">
        <v>801</v>
      </c>
      <c r="Q66" s="741">
        <v>7798</v>
      </c>
      <c r="R66" s="746">
        <v>8599</v>
      </c>
      <c r="S66" s="741"/>
      <c r="T66" s="741">
        <v>2931</v>
      </c>
      <c r="U66" s="741">
        <v>17223</v>
      </c>
      <c r="V66" s="741">
        <v>20154</v>
      </c>
    </row>
    <row r="67" spans="1:26" ht="12" customHeight="1" x14ac:dyDescent="0.2">
      <c r="A67" s="740">
        <v>2009</v>
      </c>
      <c r="B67" s="740" t="s">
        <v>175</v>
      </c>
      <c r="C67" s="741">
        <v>100644</v>
      </c>
      <c r="D67" s="745"/>
      <c r="E67" s="742">
        <v>28387</v>
      </c>
      <c r="F67" s="743"/>
      <c r="G67" s="742">
        <v>5651</v>
      </c>
      <c r="H67" s="743"/>
      <c r="I67" s="742">
        <v>34038</v>
      </c>
      <c r="J67" s="743"/>
      <c r="K67" s="744">
        <v>2583</v>
      </c>
      <c r="L67" s="741">
        <v>12263</v>
      </c>
      <c r="M67" s="741">
        <v>27743</v>
      </c>
      <c r="N67" s="746">
        <v>40006</v>
      </c>
      <c r="O67" s="741"/>
      <c r="P67" s="741">
        <v>7351</v>
      </c>
      <c r="Q67" s="741">
        <v>16666</v>
      </c>
      <c r="R67" s="746">
        <v>24017</v>
      </c>
      <c r="S67" s="741"/>
      <c r="T67" s="741">
        <v>19614</v>
      </c>
      <c r="U67" s="741">
        <v>44409</v>
      </c>
      <c r="V67" s="741">
        <v>64023</v>
      </c>
    </row>
    <row r="68" spans="1:26" ht="12" customHeight="1" x14ac:dyDescent="0.25">
      <c r="A68" s="740"/>
      <c r="B68" s="740" t="s">
        <v>176</v>
      </c>
      <c r="C68" s="741">
        <v>11914</v>
      </c>
      <c r="D68" s="745"/>
      <c r="E68" s="742">
        <v>178</v>
      </c>
      <c r="F68" s="743"/>
      <c r="G68" s="742">
        <v>2214</v>
      </c>
      <c r="H68" s="743"/>
      <c r="I68" s="742">
        <v>2392</v>
      </c>
      <c r="J68" s="743"/>
      <c r="K68" s="744">
        <v>60</v>
      </c>
      <c r="L68" s="741">
        <v>1229</v>
      </c>
      <c r="M68" s="741">
        <v>1948</v>
      </c>
      <c r="N68" s="746">
        <v>3177</v>
      </c>
      <c r="O68" s="741"/>
      <c r="P68" s="741">
        <v>143</v>
      </c>
      <c r="Q68" s="741">
        <v>6142</v>
      </c>
      <c r="R68" s="746">
        <v>6285</v>
      </c>
      <c r="S68" s="741"/>
      <c r="T68" s="741">
        <v>1372</v>
      </c>
      <c r="U68" s="741">
        <v>8090</v>
      </c>
      <c r="V68" s="741">
        <v>9462</v>
      </c>
      <c r="W68"/>
      <c r="X68"/>
      <c r="Y68"/>
      <c r="Z68"/>
    </row>
    <row r="69" spans="1:26" ht="12" customHeight="1" x14ac:dyDescent="0.25">
      <c r="A69" s="740">
        <v>2010</v>
      </c>
      <c r="B69" s="740" t="s">
        <v>175</v>
      </c>
      <c r="C69" s="741">
        <v>90860</v>
      </c>
      <c r="D69" s="745"/>
      <c r="E69" s="742">
        <v>29887</v>
      </c>
      <c r="F69" s="743"/>
      <c r="G69" s="742">
        <v>3035</v>
      </c>
      <c r="H69" s="743"/>
      <c r="I69" s="742">
        <v>32922</v>
      </c>
      <c r="J69" s="743"/>
      <c r="K69" s="744">
        <v>2661</v>
      </c>
      <c r="L69" s="741">
        <v>10278.279863199961</v>
      </c>
      <c r="M69" s="741">
        <v>15170</v>
      </c>
      <c r="N69" s="746">
        <v>25448.279863199961</v>
      </c>
      <c r="O69" s="741"/>
      <c r="P69" s="741">
        <v>7773.9284787251399</v>
      </c>
      <c r="Q69" s="741">
        <v>22055</v>
      </c>
      <c r="R69" s="746">
        <v>29828.928478725138</v>
      </c>
      <c r="S69" s="741"/>
      <c r="T69" s="741">
        <v>18052.208341925099</v>
      </c>
      <c r="U69" s="741">
        <v>37225</v>
      </c>
      <c r="V69" s="741">
        <v>55277.208341925099</v>
      </c>
      <c r="W69"/>
      <c r="X69"/>
      <c r="Y69"/>
      <c r="Z69"/>
    </row>
    <row r="70" spans="1:26" ht="12" customHeight="1" x14ac:dyDescent="0.25">
      <c r="A70" s="740"/>
      <c r="B70" s="740" t="s">
        <v>176</v>
      </c>
      <c r="C70" s="741">
        <v>16640</v>
      </c>
      <c r="D70" s="745"/>
      <c r="E70" s="742">
        <v>428</v>
      </c>
      <c r="F70" s="743"/>
      <c r="G70" s="742">
        <v>1831</v>
      </c>
      <c r="H70" s="743"/>
      <c r="I70" s="742">
        <v>2259</v>
      </c>
      <c r="J70" s="743"/>
      <c r="K70" s="744">
        <v>74</v>
      </c>
      <c r="L70" s="741">
        <v>1068.7201368000387</v>
      </c>
      <c r="M70" s="741">
        <v>1811</v>
      </c>
      <c r="N70" s="746">
        <v>2879.7201368000387</v>
      </c>
      <c r="O70" s="741"/>
      <c r="P70" s="741">
        <v>1432.0715212748605</v>
      </c>
      <c r="Q70" s="741">
        <v>9995</v>
      </c>
      <c r="R70" s="746">
        <v>11427.07152127486</v>
      </c>
      <c r="S70" s="741"/>
      <c r="T70" s="741">
        <v>2500.7916580748993</v>
      </c>
      <c r="U70" s="741">
        <v>11806</v>
      </c>
      <c r="V70" s="741">
        <v>14306.791658074899</v>
      </c>
      <c r="W70"/>
      <c r="X70"/>
      <c r="Y70"/>
      <c r="Z70"/>
    </row>
    <row r="71" spans="1:26" ht="12" customHeight="1" x14ac:dyDescent="0.25">
      <c r="A71" s="740">
        <v>2011</v>
      </c>
      <c r="B71" s="740" t="s">
        <v>175</v>
      </c>
      <c r="C71" s="741">
        <v>101977</v>
      </c>
      <c r="D71" s="745"/>
      <c r="E71" s="742">
        <v>26353</v>
      </c>
      <c r="F71" s="743"/>
      <c r="G71" s="742">
        <v>4147</v>
      </c>
      <c r="H71" s="743"/>
      <c r="I71" s="742">
        <v>30500</v>
      </c>
      <c r="J71" s="743"/>
      <c r="K71" s="744">
        <v>2377</v>
      </c>
      <c r="L71" s="741">
        <v>8489.8546525768215</v>
      </c>
      <c r="M71" s="741">
        <v>17973</v>
      </c>
      <c r="N71" s="746">
        <v>26462.854652576822</v>
      </c>
      <c r="O71" s="741"/>
      <c r="P71" s="741">
        <v>13847.222530703355</v>
      </c>
      <c r="Q71" s="741">
        <v>28790</v>
      </c>
      <c r="R71" s="746">
        <v>42637.222530703351</v>
      </c>
      <c r="S71" s="741"/>
      <c r="T71" s="741">
        <v>22337.077183280177</v>
      </c>
      <c r="U71" s="741">
        <v>46763</v>
      </c>
      <c r="V71" s="741">
        <v>69100.077183280169</v>
      </c>
      <c r="W71"/>
      <c r="X71"/>
      <c r="Y71"/>
      <c r="Z71"/>
    </row>
    <row r="72" spans="1:26" ht="12" customHeight="1" x14ac:dyDescent="0.25">
      <c r="A72" s="740"/>
      <c r="B72" s="740" t="s">
        <v>176</v>
      </c>
      <c r="C72" s="741">
        <v>84895</v>
      </c>
      <c r="D72" s="745"/>
      <c r="E72" s="742">
        <v>1322</v>
      </c>
      <c r="F72" s="743"/>
      <c r="G72" s="742">
        <v>9981</v>
      </c>
      <c r="H72" s="743"/>
      <c r="I72" s="742">
        <v>11303</v>
      </c>
      <c r="J72" s="743"/>
      <c r="K72" s="744">
        <v>319</v>
      </c>
      <c r="L72" s="741">
        <v>9549.1453474231785</v>
      </c>
      <c r="M72" s="741">
        <v>24746</v>
      </c>
      <c r="N72" s="746">
        <v>34295.145347423182</v>
      </c>
      <c r="O72" s="741"/>
      <c r="P72" s="741">
        <v>1874.7774692966443</v>
      </c>
      <c r="Q72" s="741">
        <v>37103</v>
      </c>
      <c r="R72" s="746">
        <v>38977.777469296641</v>
      </c>
      <c r="S72" s="741"/>
      <c r="T72" s="741">
        <v>11423.922816719823</v>
      </c>
      <c r="U72" s="741">
        <v>61849</v>
      </c>
      <c r="V72" s="741">
        <v>73272.922816719831</v>
      </c>
      <c r="W72"/>
      <c r="X72"/>
      <c r="Y72"/>
      <c r="Z72"/>
    </row>
    <row r="73" spans="1:26" ht="12" customHeight="1" x14ac:dyDescent="0.25">
      <c r="A73" s="740">
        <v>2012</v>
      </c>
      <c r="B73" s="740" t="s">
        <v>175</v>
      </c>
      <c r="C73" s="741">
        <v>295322</v>
      </c>
      <c r="D73" s="745"/>
      <c r="E73" s="742">
        <v>95386</v>
      </c>
      <c r="F73" s="743"/>
      <c r="G73" s="742">
        <v>13876</v>
      </c>
      <c r="H73" s="743"/>
      <c r="I73" s="742">
        <v>109262</v>
      </c>
      <c r="J73" s="743"/>
      <c r="K73" s="744">
        <v>8578</v>
      </c>
      <c r="L73" s="741">
        <v>38478</v>
      </c>
      <c r="M73" s="741">
        <v>72786</v>
      </c>
      <c r="N73" s="746">
        <v>111264</v>
      </c>
      <c r="O73" s="741"/>
      <c r="P73" s="741">
        <v>17461</v>
      </c>
      <c r="Q73" s="741">
        <v>48757</v>
      </c>
      <c r="R73" s="746">
        <v>66218</v>
      </c>
      <c r="S73" s="741"/>
      <c r="T73" s="741">
        <v>55939</v>
      </c>
      <c r="U73" s="741">
        <v>121543</v>
      </c>
      <c r="V73" s="741">
        <v>177481.96763143109</v>
      </c>
      <c r="W73"/>
      <c r="X73"/>
      <c r="Y73"/>
      <c r="Z73"/>
    </row>
    <row r="74" spans="1:26" ht="12" customHeight="1" x14ac:dyDescent="0.25">
      <c r="A74" s="740"/>
      <c r="B74" s="740" t="s">
        <v>176</v>
      </c>
      <c r="C74" s="741">
        <v>21433</v>
      </c>
      <c r="D74" s="745"/>
      <c r="E74" s="742">
        <v>177</v>
      </c>
      <c r="F74" s="743"/>
      <c r="G74" s="742">
        <v>3875</v>
      </c>
      <c r="H74" s="743"/>
      <c r="I74" s="742">
        <v>4052</v>
      </c>
      <c r="J74" s="743"/>
      <c r="K74" s="744">
        <v>94</v>
      </c>
      <c r="L74" s="741">
        <v>1537.2952215471905</v>
      </c>
      <c r="M74" s="741">
        <v>8289</v>
      </c>
      <c r="N74" s="746">
        <v>9826</v>
      </c>
      <c r="O74" s="741"/>
      <c r="P74" s="741">
        <v>91.737147021716765</v>
      </c>
      <c r="Q74" s="741">
        <v>7369</v>
      </c>
      <c r="R74" s="746">
        <v>7461</v>
      </c>
      <c r="S74" s="741"/>
      <c r="T74" s="741">
        <v>1629</v>
      </c>
      <c r="U74" s="741">
        <v>15658</v>
      </c>
      <c r="V74" s="741">
        <v>17287.032368568907</v>
      </c>
      <c r="W74"/>
      <c r="X74"/>
      <c r="Y74"/>
      <c r="Z74"/>
    </row>
    <row r="75" spans="1:26" ht="12" customHeight="1" x14ac:dyDescent="0.25">
      <c r="A75" s="740">
        <v>2013</v>
      </c>
      <c r="B75" s="740" t="s">
        <v>175</v>
      </c>
      <c r="C75" s="741">
        <v>165025</v>
      </c>
      <c r="D75" s="745"/>
      <c r="E75" s="742">
        <v>63036</v>
      </c>
      <c r="F75" s="743"/>
      <c r="G75" s="742">
        <v>19800</v>
      </c>
      <c r="H75" s="743"/>
      <c r="I75" s="742">
        <v>82836</v>
      </c>
      <c r="J75" s="743"/>
      <c r="K75" s="744">
        <v>5885</v>
      </c>
      <c r="L75" s="741">
        <v>13431</v>
      </c>
      <c r="M75" s="741">
        <v>31711</v>
      </c>
      <c r="N75" s="746">
        <v>45142</v>
      </c>
      <c r="O75" s="741"/>
      <c r="P75" s="741">
        <v>3717</v>
      </c>
      <c r="Q75" s="741">
        <v>27445</v>
      </c>
      <c r="R75" s="746">
        <v>31162</v>
      </c>
      <c r="S75" s="741"/>
      <c r="T75" s="741">
        <v>17148</v>
      </c>
      <c r="U75" s="741">
        <v>59156</v>
      </c>
      <c r="V75" s="741">
        <v>76304</v>
      </c>
      <c r="W75"/>
      <c r="X75"/>
      <c r="Y75"/>
      <c r="Z75"/>
    </row>
    <row r="76" spans="1:26" ht="12" customHeight="1" x14ac:dyDescent="0.25">
      <c r="A76" s="740"/>
      <c r="B76" s="740" t="s">
        <v>176</v>
      </c>
      <c r="C76" s="741">
        <v>14356</v>
      </c>
      <c r="D76" s="745"/>
      <c r="E76" s="742">
        <v>259</v>
      </c>
      <c r="F76" s="743"/>
      <c r="G76" s="742">
        <v>2260</v>
      </c>
      <c r="H76" s="743"/>
      <c r="I76" s="742">
        <v>2519</v>
      </c>
      <c r="J76" s="743"/>
      <c r="K76" s="744">
        <v>69</v>
      </c>
      <c r="L76" s="741">
        <v>1323</v>
      </c>
      <c r="M76" s="741">
        <v>3274</v>
      </c>
      <c r="N76" s="746">
        <v>4597</v>
      </c>
      <c r="O76" s="741"/>
      <c r="P76" s="741">
        <v>135</v>
      </c>
      <c r="Q76" s="741">
        <v>7036</v>
      </c>
      <c r="R76" s="746">
        <v>7171</v>
      </c>
      <c r="S76" s="741"/>
      <c r="T76" s="741">
        <v>1458</v>
      </c>
      <c r="U76" s="741">
        <v>10310</v>
      </c>
      <c r="V76" s="741">
        <v>11768</v>
      </c>
      <c r="W76"/>
      <c r="X76"/>
      <c r="Y76"/>
      <c r="Z76"/>
    </row>
    <row r="77" spans="1:26" ht="12" customHeight="1" x14ac:dyDescent="0.25">
      <c r="A77" s="740" t="s">
        <v>989</v>
      </c>
      <c r="B77" s="740" t="s">
        <v>175</v>
      </c>
      <c r="C77" s="741">
        <v>160396</v>
      </c>
      <c r="D77" s="747" t="s">
        <v>193</v>
      </c>
      <c r="E77" s="742">
        <v>25967</v>
      </c>
      <c r="F77" s="743"/>
      <c r="G77" s="742">
        <v>5386</v>
      </c>
      <c r="H77" s="743"/>
      <c r="I77" s="742">
        <v>31353</v>
      </c>
      <c r="J77" s="743"/>
      <c r="K77" s="744">
        <v>2392</v>
      </c>
      <c r="L77" s="741">
        <v>24300.435376927566</v>
      </c>
      <c r="M77" s="741">
        <v>70709</v>
      </c>
      <c r="N77" s="746">
        <v>95009.435376927562</v>
      </c>
      <c r="O77" s="741"/>
      <c r="P77" s="741">
        <v>6975.3564954682779</v>
      </c>
      <c r="Q77" s="741">
        <v>24395</v>
      </c>
      <c r="R77" s="746">
        <v>31370.356495468277</v>
      </c>
      <c r="S77" s="741"/>
      <c r="T77" s="741">
        <v>31275.791872395843</v>
      </c>
      <c r="U77" s="741">
        <v>95104</v>
      </c>
      <c r="V77" s="741">
        <v>126379.79187239584</v>
      </c>
      <c r="W77"/>
      <c r="X77"/>
      <c r="Y77"/>
      <c r="Z77"/>
    </row>
    <row r="78" spans="1:26" ht="12" customHeight="1" x14ac:dyDescent="0.25">
      <c r="A78" s="740"/>
      <c r="B78" s="740" t="s">
        <v>176</v>
      </c>
      <c r="C78" s="741">
        <v>22321</v>
      </c>
      <c r="D78" s="747"/>
      <c r="E78" s="742">
        <v>348</v>
      </c>
      <c r="F78" s="743"/>
      <c r="G78" s="742">
        <v>3364</v>
      </c>
      <c r="H78" s="743"/>
      <c r="I78" s="742">
        <v>3712</v>
      </c>
      <c r="J78" s="743"/>
      <c r="K78" s="744">
        <v>100</v>
      </c>
      <c r="L78" s="741">
        <v>1038.5646230724356</v>
      </c>
      <c r="M78" s="741">
        <v>10520</v>
      </c>
      <c r="N78" s="746">
        <v>11558.564623072436</v>
      </c>
      <c r="O78" s="741"/>
      <c r="P78" s="741">
        <v>220.64350453172207</v>
      </c>
      <c r="Q78" s="741">
        <v>6719</v>
      </c>
      <c r="R78" s="746">
        <v>6939.6435045317221</v>
      </c>
      <c r="S78" s="741"/>
      <c r="T78" s="741">
        <v>1259.2081276041577</v>
      </c>
      <c r="U78" s="741">
        <v>17239</v>
      </c>
      <c r="V78" s="741">
        <v>18498.208127604157</v>
      </c>
      <c r="W78"/>
      <c r="X78"/>
      <c r="Y78"/>
      <c r="Z78"/>
    </row>
    <row r="79" spans="1:26" ht="12" customHeight="1" x14ac:dyDescent="0.25">
      <c r="A79" s="740" t="s">
        <v>988</v>
      </c>
      <c r="B79" s="740" t="s">
        <v>175</v>
      </c>
      <c r="C79" s="741">
        <v>77821</v>
      </c>
      <c r="D79" s="747" t="s">
        <v>193</v>
      </c>
      <c r="E79" s="742">
        <v>28048</v>
      </c>
      <c r="F79" s="743"/>
      <c r="G79" s="742">
        <v>7842</v>
      </c>
      <c r="H79" s="743"/>
      <c r="I79" s="742">
        <v>35890</v>
      </c>
      <c r="J79" s="743"/>
      <c r="K79" s="744">
        <v>2611</v>
      </c>
      <c r="L79" s="741">
        <v>7956.013544746037</v>
      </c>
      <c r="M79" s="741">
        <v>23273</v>
      </c>
      <c r="N79" s="746">
        <v>31229.013544746038</v>
      </c>
      <c r="O79" s="741"/>
      <c r="P79" s="741">
        <v>3129.005319148936</v>
      </c>
      <c r="Q79" s="741">
        <v>4839</v>
      </c>
      <c r="R79" s="746">
        <v>7968</v>
      </c>
      <c r="S79" s="741"/>
      <c r="T79" s="741">
        <v>11085.018863894973</v>
      </c>
      <c r="U79" s="741">
        <v>28112</v>
      </c>
      <c r="V79" s="741">
        <v>39197</v>
      </c>
      <c r="W79"/>
      <c r="X79"/>
      <c r="Y79"/>
      <c r="Z79"/>
    </row>
    <row r="80" spans="1:26" ht="12" customHeight="1" x14ac:dyDescent="0.25">
      <c r="A80" s="740"/>
      <c r="B80" s="740" t="s">
        <v>176</v>
      </c>
      <c r="C80" s="741">
        <v>6094</v>
      </c>
      <c r="D80" s="747"/>
      <c r="E80" s="742">
        <v>496</v>
      </c>
      <c r="F80" s="743"/>
      <c r="G80" s="742">
        <v>1605</v>
      </c>
      <c r="H80" s="743"/>
      <c r="I80" s="742">
        <v>2101</v>
      </c>
      <c r="J80" s="743"/>
      <c r="K80" s="744">
        <v>76</v>
      </c>
      <c r="L80" s="741">
        <v>219.98645525396401</v>
      </c>
      <c r="M80" s="741">
        <v>748</v>
      </c>
      <c r="N80" s="746">
        <v>968</v>
      </c>
      <c r="O80" s="741"/>
      <c r="P80" s="741">
        <v>223.9946808510638</v>
      </c>
      <c r="Q80" s="741">
        <v>2724</v>
      </c>
      <c r="R80" s="746">
        <v>2948</v>
      </c>
      <c r="S80" s="741"/>
      <c r="T80" s="741">
        <v>443.98113610502782</v>
      </c>
      <c r="U80" s="741">
        <v>3472</v>
      </c>
      <c r="V80" s="741">
        <v>3916</v>
      </c>
      <c r="W80"/>
      <c r="X80"/>
      <c r="Y80"/>
      <c r="Z80"/>
    </row>
    <row r="81" spans="1:26" ht="12" customHeight="1" x14ac:dyDescent="0.25">
      <c r="A81" s="740" t="s">
        <v>987</v>
      </c>
      <c r="B81" s="740" t="s">
        <v>175</v>
      </c>
      <c r="C81" s="741">
        <v>24582.321355364751</v>
      </c>
      <c r="D81" s="747" t="s">
        <v>193</v>
      </c>
      <c r="E81" s="742">
        <v>5160</v>
      </c>
      <c r="F81" s="743"/>
      <c r="G81" s="742">
        <v>1310</v>
      </c>
      <c r="H81" s="743"/>
      <c r="I81" s="742">
        <v>6470</v>
      </c>
      <c r="J81" s="743"/>
      <c r="K81" s="744">
        <v>486</v>
      </c>
      <c r="L81" s="741">
        <v>2436</v>
      </c>
      <c r="M81" s="741">
        <v>10376</v>
      </c>
      <c r="N81" s="746">
        <v>12812</v>
      </c>
      <c r="O81" s="741"/>
      <c r="P81" s="741">
        <v>1142</v>
      </c>
      <c r="Q81" s="741">
        <v>3561</v>
      </c>
      <c r="R81" s="746">
        <v>4703</v>
      </c>
      <c r="S81" s="741"/>
      <c r="T81" s="741">
        <v>3578</v>
      </c>
      <c r="U81" s="741">
        <v>13937</v>
      </c>
      <c r="V81" s="741">
        <v>17515</v>
      </c>
      <c r="W81"/>
      <c r="X81"/>
      <c r="Y81"/>
      <c r="Z81"/>
    </row>
    <row r="82" spans="1:26" ht="12" customHeight="1" x14ac:dyDescent="0.25">
      <c r="A82" s="740"/>
      <c r="B82" s="740" t="s">
        <v>176</v>
      </c>
      <c r="C82" s="741">
        <v>2787</v>
      </c>
      <c r="D82" s="747"/>
      <c r="E82" s="742">
        <v>160</v>
      </c>
      <c r="F82" s="743"/>
      <c r="G82" s="742">
        <v>162</v>
      </c>
      <c r="H82" s="743"/>
      <c r="I82" s="742">
        <v>322</v>
      </c>
      <c r="J82" s="743"/>
      <c r="K82" s="744">
        <v>17</v>
      </c>
      <c r="L82" s="741">
        <v>151</v>
      </c>
      <c r="M82" s="741">
        <v>554</v>
      </c>
      <c r="N82" s="746">
        <v>705</v>
      </c>
      <c r="O82" s="741"/>
      <c r="P82" s="741">
        <v>401</v>
      </c>
      <c r="Q82" s="741">
        <v>1340</v>
      </c>
      <c r="R82" s="746">
        <v>1741</v>
      </c>
      <c r="S82" s="741"/>
      <c r="T82" s="741">
        <v>552</v>
      </c>
      <c r="U82" s="741">
        <v>1894</v>
      </c>
      <c r="V82" s="741">
        <v>2446</v>
      </c>
      <c r="W82"/>
      <c r="X82"/>
      <c r="Y82"/>
      <c r="Z82"/>
    </row>
    <row r="83" spans="1:26" ht="12" customHeight="1" x14ac:dyDescent="0.25">
      <c r="A83" s="740">
        <v>2017</v>
      </c>
      <c r="B83" s="740" t="s">
        <v>175</v>
      </c>
      <c r="C83" s="741">
        <v>33232</v>
      </c>
      <c r="D83" s="747"/>
      <c r="E83" s="742">
        <v>1880</v>
      </c>
      <c r="F83" s="743"/>
      <c r="G83" s="742">
        <v>71</v>
      </c>
      <c r="H83" s="743"/>
      <c r="I83" s="742">
        <v>1951</v>
      </c>
      <c r="J83" s="743"/>
      <c r="K83" s="744">
        <v>164</v>
      </c>
      <c r="L83" s="741">
        <v>7443</v>
      </c>
      <c r="M83" s="741">
        <v>13832</v>
      </c>
      <c r="N83" s="746">
        <v>21275</v>
      </c>
      <c r="O83" s="741"/>
      <c r="P83" s="741">
        <v>3770</v>
      </c>
      <c r="Q83" s="741">
        <v>6072</v>
      </c>
      <c r="R83" s="746">
        <v>9842</v>
      </c>
      <c r="S83" s="741"/>
      <c r="T83" s="741">
        <v>11213</v>
      </c>
      <c r="U83" s="741">
        <v>19904</v>
      </c>
      <c r="V83" s="741">
        <v>31117</v>
      </c>
      <c r="W83"/>
      <c r="X83"/>
      <c r="Y83"/>
      <c r="Z83"/>
    </row>
    <row r="84" spans="1:26" ht="12" customHeight="1" x14ac:dyDescent="0.25">
      <c r="A84" s="740"/>
      <c r="B84" s="740" t="s">
        <v>176</v>
      </c>
      <c r="C84" s="741">
        <v>20318</v>
      </c>
      <c r="D84" s="747"/>
      <c r="E84" s="742">
        <v>266</v>
      </c>
      <c r="F84" s="743"/>
      <c r="G84" s="742">
        <v>42</v>
      </c>
      <c r="H84" s="743"/>
      <c r="I84" s="742">
        <v>308</v>
      </c>
      <c r="J84" s="743"/>
      <c r="K84" s="744">
        <v>17</v>
      </c>
      <c r="L84" s="741">
        <v>3193</v>
      </c>
      <c r="M84" s="741">
        <v>10621</v>
      </c>
      <c r="N84" s="746">
        <v>13814</v>
      </c>
      <c r="O84" s="741"/>
      <c r="P84" s="741">
        <v>1863</v>
      </c>
      <c r="Q84" s="741">
        <v>4316</v>
      </c>
      <c r="R84" s="746">
        <v>6179</v>
      </c>
      <c r="S84" s="741"/>
      <c r="T84" s="741">
        <v>5056</v>
      </c>
      <c r="U84" s="741">
        <v>14937</v>
      </c>
      <c r="V84" s="741">
        <v>19993</v>
      </c>
      <c r="W84"/>
      <c r="X84"/>
      <c r="Y84"/>
      <c r="Z84"/>
    </row>
    <row r="85" spans="1:26" ht="12" customHeight="1" x14ac:dyDescent="0.2">
      <c r="A85" s="740">
        <v>2018</v>
      </c>
      <c r="B85" s="740" t="s">
        <v>175</v>
      </c>
      <c r="C85" s="741">
        <v>91060</v>
      </c>
      <c r="D85" s="747"/>
      <c r="E85" s="742">
        <v>14769</v>
      </c>
      <c r="F85" s="743"/>
      <c r="G85" s="742">
        <v>4110</v>
      </c>
      <c r="H85" s="743"/>
      <c r="I85" s="742">
        <v>18879</v>
      </c>
      <c r="J85" s="743"/>
      <c r="K85" s="744">
        <v>1262</v>
      </c>
      <c r="L85" s="741">
        <v>11425</v>
      </c>
      <c r="M85" s="741">
        <v>37505</v>
      </c>
      <c r="N85" s="746">
        <v>48930</v>
      </c>
      <c r="O85" s="741"/>
      <c r="P85" s="741">
        <v>7142</v>
      </c>
      <c r="Q85" s="741">
        <v>14847</v>
      </c>
      <c r="R85" s="746">
        <v>21989</v>
      </c>
      <c r="S85" s="741"/>
      <c r="T85" s="741">
        <v>18567</v>
      </c>
      <c r="U85" s="741">
        <v>52352</v>
      </c>
      <c r="V85" s="741">
        <v>70919</v>
      </c>
      <c r="W85" s="748"/>
    </row>
    <row r="86" spans="1:26" ht="12" customHeight="1" x14ac:dyDescent="0.2">
      <c r="A86" s="740"/>
      <c r="B86" s="740" t="s">
        <v>176</v>
      </c>
      <c r="C86" s="741">
        <v>10872</v>
      </c>
      <c r="D86" s="747"/>
      <c r="E86" s="742">
        <v>308</v>
      </c>
      <c r="F86" s="743"/>
      <c r="G86" s="742">
        <v>2237</v>
      </c>
      <c r="H86" s="743"/>
      <c r="I86" s="742">
        <v>2545</v>
      </c>
      <c r="J86" s="743"/>
      <c r="K86" s="744">
        <v>58</v>
      </c>
      <c r="L86" s="741">
        <v>435</v>
      </c>
      <c r="M86" s="741">
        <v>3491</v>
      </c>
      <c r="N86" s="746">
        <v>3926</v>
      </c>
      <c r="O86" s="741"/>
      <c r="P86" s="741">
        <v>171</v>
      </c>
      <c r="Q86" s="741">
        <v>4172</v>
      </c>
      <c r="R86" s="746">
        <v>4343</v>
      </c>
      <c r="S86" s="741"/>
      <c r="T86" s="741">
        <v>606</v>
      </c>
      <c r="U86" s="741">
        <v>7663</v>
      </c>
      <c r="V86" s="741">
        <v>8269</v>
      </c>
      <c r="W86" s="748"/>
    </row>
    <row r="87" spans="1:26" ht="12" customHeight="1" x14ac:dyDescent="0.2">
      <c r="A87" s="740" t="s">
        <v>1102</v>
      </c>
      <c r="B87" s="740" t="s">
        <v>175</v>
      </c>
      <c r="C87" s="741">
        <v>37084</v>
      </c>
      <c r="D87" s="747"/>
      <c r="E87" s="742">
        <v>5989</v>
      </c>
      <c r="F87" s="743"/>
      <c r="G87" s="742">
        <v>5376</v>
      </c>
      <c r="H87" s="743"/>
      <c r="I87" s="742">
        <v>11365</v>
      </c>
      <c r="J87" s="743"/>
      <c r="K87" s="744">
        <v>511</v>
      </c>
      <c r="L87" s="741">
        <v>3797</v>
      </c>
      <c r="M87" s="741">
        <v>13528</v>
      </c>
      <c r="N87" s="746">
        <v>17325</v>
      </c>
      <c r="O87" s="741"/>
      <c r="P87" s="741">
        <v>1381</v>
      </c>
      <c r="Q87" s="741">
        <v>6494</v>
      </c>
      <c r="R87" s="746">
        <v>7875</v>
      </c>
      <c r="S87" s="741"/>
      <c r="T87" s="741">
        <v>5178</v>
      </c>
      <c r="U87" s="741">
        <v>20022</v>
      </c>
      <c r="V87" s="741">
        <v>25200</v>
      </c>
      <c r="W87" s="748"/>
    </row>
    <row r="88" spans="1:26" ht="12" customHeight="1" x14ac:dyDescent="0.2">
      <c r="A88" s="740"/>
      <c r="B88" s="740" t="s">
        <v>176</v>
      </c>
      <c r="C88" s="741">
        <v>9951</v>
      </c>
      <c r="D88" s="747"/>
      <c r="E88" s="742">
        <v>592</v>
      </c>
      <c r="F88" s="743"/>
      <c r="G88" s="742">
        <v>2785</v>
      </c>
      <c r="H88" s="743"/>
      <c r="I88" s="742">
        <v>3377</v>
      </c>
      <c r="J88" s="743"/>
      <c r="K88" s="744">
        <v>73</v>
      </c>
      <c r="L88" s="741">
        <v>249</v>
      </c>
      <c r="M88" s="741">
        <v>2314</v>
      </c>
      <c r="N88" s="746">
        <v>2563</v>
      </c>
      <c r="O88" s="741"/>
      <c r="P88" s="741">
        <v>205</v>
      </c>
      <c r="Q88" s="741">
        <v>3732</v>
      </c>
      <c r="R88" s="746">
        <v>3937</v>
      </c>
      <c r="S88" s="741"/>
      <c r="T88" s="741">
        <v>454</v>
      </c>
      <c r="U88" s="741">
        <v>6046</v>
      </c>
      <c r="V88" s="741">
        <v>6500</v>
      </c>
      <c r="W88" s="748"/>
    </row>
    <row r="89" spans="1:26" ht="12" customHeight="1" x14ac:dyDescent="0.2">
      <c r="A89" s="740">
        <v>2020</v>
      </c>
      <c r="B89" s="740" t="s">
        <v>175</v>
      </c>
      <c r="C89" s="741">
        <v>45409</v>
      </c>
      <c r="D89" s="747"/>
      <c r="E89" s="742">
        <v>5212</v>
      </c>
      <c r="F89" s="743"/>
      <c r="G89" s="742">
        <v>5123</v>
      </c>
      <c r="H89" s="743"/>
      <c r="I89" s="742">
        <v>10335</v>
      </c>
      <c r="J89" s="743"/>
      <c r="K89" s="744">
        <v>558</v>
      </c>
      <c r="L89" s="741">
        <v>4042</v>
      </c>
      <c r="M89" s="741">
        <v>11818</v>
      </c>
      <c r="N89" s="746">
        <v>15860</v>
      </c>
      <c r="O89" s="741"/>
      <c r="P89" s="741">
        <v>4289</v>
      </c>
      <c r="Q89" s="741">
        <v>14367</v>
      </c>
      <c r="R89" s="746">
        <v>18656</v>
      </c>
      <c r="S89" s="741"/>
      <c r="T89" s="741">
        <v>8331</v>
      </c>
      <c r="U89" s="741">
        <v>26185</v>
      </c>
      <c r="V89" s="741">
        <v>34516</v>
      </c>
      <c r="W89" s="748"/>
    </row>
    <row r="90" spans="1:26" ht="12.75" customHeight="1" x14ac:dyDescent="0.2">
      <c r="A90" s="740"/>
      <c r="B90" s="740" t="s">
        <v>176</v>
      </c>
      <c r="C90" s="741">
        <v>9077</v>
      </c>
      <c r="D90" s="747"/>
      <c r="E90" s="742">
        <v>328</v>
      </c>
      <c r="F90" s="743"/>
      <c r="G90" s="742">
        <v>533</v>
      </c>
      <c r="H90" s="743"/>
      <c r="I90" s="742">
        <v>861</v>
      </c>
      <c r="J90" s="743"/>
      <c r="K90" s="744">
        <v>40</v>
      </c>
      <c r="L90" s="741">
        <v>413</v>
      </c>
      <c r="M90" s="741">
        <v>929</v>
      </c>
      <c r="N90" s="746">
        <v>1342</v>
      </c>
      <c r="O90" s="741"/>
      <c r="P90" s="741">
        <v>2815</v>
      </c>
      <c r="Q90" s="741">
        <v>4019</v>
      </c>
      <c r="R90" s="746">
        <v>6834</v>
      </c>
      <c r="S90" s="741"/>
      <c r="T90" s="741">
        <v>3228</v>
      </c>
      <c r="U90" s="741">
        <v>4948</v>
      </c>
      <c r="V90" s="741">
        <v>8176</v>
      </c>
      <c r="W90" s="748"/>
    </row>
    <row r="91" spans="1:26" ht="12.75" customHeight="1" x14ac:dyDescent="0.2">
      <c r="A91" s="740" t="s">
        <v>1144</v>
      </c>
      <c r="B91" s="740" t="s">
        <v>175</v>
      </c>
      <c r="C91" s="741">
        <v>53954</v>
      </c>
      <c r="D91" s="747"/>
      <c r="E91" s="742">
        <v>8066</v>
      </c>
      <c r="F91" s="743"/>
      <c r="G91" s="742">
        <v>2265</v>
      </c>
      <c r="H91" s="743"/>
      <c r="I91" s="742">
        <v>10331</v>
      </c>
      <c r="J91" s="743"/>
      <c r="K91" s="744">
        <v>717</v>
      </c>
      <c r="L91" s="741">
        <v>7012</v>
      </c>
      <c r="M91" s="741">
        <v>16690</v>
      </c>
      <c r="N91" s="746">
        <v>23702</v>
      </c>
      <c r="O91" s="741"/>
      <c r="P91" s="741">
        <v>5838</v>
      </c>
      <c r="Q91" s="741">
        <v>13252</v>
      </c>
      <c r="R91" s="746">
        <v>19090</v>
      </c>
      <c r="S91" s="741"/>
      <c r="T91" s="741">
        <v>12850</v>
      </c>
      <c r="U91" s="930">
        <v>29942</v>
      </c>
      <c r="V91" s="741">
        <v>42792</v>
      </c>
      <c r="W91" s="748"/>
    </row>
    <row r="92" spans="1:26" ht="12.75" customHeight="1" x14ac:dyDescent="0.2">
      <c r="A92" s="740"/>
      <c r="B92" s="740" t="s">
        <v>176</v>
      </c>
      <c r="C92" s="741">
        <v>10334</v>
      </c>
      <c r="D92" s="747"/>
      <c r="E92" s="742">
        <v>612</v>
      </c>
      <c r="F92" s="743"/>
      <c r="G92" s="742">
        <v>2397</v>
      </c>
      <c r="H92" s="743"/>
      <c r="I92" s="742">
        <v>3009</v>
      </c>
      <c r="J92" s="743"/>
      <c r="K92" s="744">
        <v>75</v>
      </c>
      <c r="L92" s="741">
        <v>494</v>
      </c>
      <c r="M92" s="741">
        <v>3283</v>
      </c>
      <c r="N92" s="746">
        <v>3777</v>
      </c>
      <c r="O92" s="741"/>
      <c r="P92" s="741">
        <v>129</v>
      </c>
      <c r="Q92" s="741">
        <v>3339</v>
      </c>
      <c r="R92" s="746">
        <v>3468</v>
      </c>
      <c r="S92" s="741"/>
      <c r="T92" s="741">
        <v>623</v>
      </c>
      <c r="U92" s="930">
        <v>6622</v>
      </c>
      <c r="V92" s="741">
        <v>7245</v>
      </c>
      <c r="W92" s="748"/>
    </row>
    <row r="93" spans="1:26" ht="12.75" customHeight="1" x14ac:dyDescent="0.2">
      <c r="A93" s="740" t="s">
        <v>1165</v>
      </c>
      <c r="B93" s="740" t="s">
        <v>175</v>
      </c>
      <c r="C93" s="741">
        <v>46595</v>
      </c>
      <c r="D93" s="747"/>
      <c r="E93" s="742">
        <v>8035.2859961116728</v>
      </c>
      <c r="F93" s="743"/>
      <c r="G93" s="742">
        <v>2461</v>
      </c>
      <c r="H93" s="743"/>
      <c r="I93" s="742">
        <v>10496.285996111674</v>
      </c>
      <c r="J93" s="743"/>
      <c r="K93" s="744">
        <v>744</v>
      </c>
      <c r="L93" s="741">
        <v>9269</v>
      </c>
      <c r="M93" s="741">
        <v>14769</v>
      </c>
      <c r="N93" s="746">
        <v>24038</v>
      </c>
      <c r="O93" s="741"/>
      <c r="P93" s="741">
        <v>3965</v>
      </c>
      <c r="Q93" s="741">
        <v>7187</v>
      </c>
      <c r="R93" s="746">
        <v>11152</v>
      </c>
      <c r="S93" s="741"/>
      <c r="T93" s="741">
        <v>13234</v>
      </c>
      <c r="U93" s="930">
        <v>21956</v>
      </c>
      <c r="V93" s="741">
        <v>35190</v>
      </c>
      <c r="W93" s="748"/>
    </row>
    <row r="94" spans="1:26" ht="12.75" customHeight="1" x14ac:dyDescent="0.2">
      <c r="A94" s="740"/>
      <c r="B94" s="740" t="s">
        <v>176</v>
      </c>
      <c r="C94" s="741">
        <v>7547</v>
      </c>
      <c r="D94" s="747"/>
      <c r="E94" s="742">
        <v>333.71400388832723</v>
      </c>
      <c r="F94" s="743"/>
      <c r="G94" s="742">
        <v>1870</v>
      </c>
      <c r="H94" s="743"/>
      <c r="I94" s="742">
        <v>2203.7140038883272</v>
      </c>
      <c r="J94" s="743"/>
      <c r="K94" s="744">
        <v>48</v>
      </c>
      <c r="L94" s="741">
        <v>206</v>
      </c>
      <c r="M94" s="741">
        <v>989</v>
      </c>
      <c r="N94" s="746">
        <v>1195</v>
      </c>
      <c r="O94" s="741"/>
      <c r="P94" s="741">
        <v>973</v>
      </c>
      <c r="Q94" s="741">
        <v>3128</v>
      </c>
      <c r="R94" s="746">
        <v>4101</v>
      </c>
      <c r="S94" s="741"/>
      <c r="T94" s="741">
        <v>1179</v>
      </c>
      <c r="U94" s="930">
        <v>4117</v>
      </c>
      <c r="V94" s="741">
        <v>5296</v>
      </c>
      <c r="W94" s="748"/>
    </row>
    <row r="95" spans="1:26" ht="12.75" customHeight="1" x14ac:dyDescent="0.2">
      <c r="A95" s="740">
        <v>2023</v>
      </c>
      <c r="B95" s="740" t="s">
        <v>175</v>
      </c>
      <c r="C95" s="741">
        <v>65651</v>
      </c>
      <c r="D95" s="747"/>
      <c r="E95" s="742">
        <v>2091.0369316293591</v>
      </c>
      <c r="F95" s="743"/>
      <c r="G95" s="742">
        <v>53</v>
      </c>
      <c r="H95" s="743"/>
      <c r="I95" s="742">
        <v>2144.0369316293591</v>
      </c>
      <c r="J95" s="743"/>
      <c r="K95" s="744">
        <v>172</v>
      </c>
      <c r="L95" s="741">
        <v>10145</v>
      </c>
      <c r="M95" s="741">
        <v>19476</v>
      </c>
      <c r="N95" s="746">
        <v>29621</v>
      </c>
      <c r="O95" s="741"/>
      <c r="P95" s="741">
        <v>11819</v>
      </c>
      <c r="Q95" s="741">
        <v>21894</v>
      </c>
      <c r="R95" s="746">
        <v>33713</v>
      </c>
      <c r="S95" s="741"/>
      <c r="T95" s="741">
        <v>21964</v>
      </c>
      <c r="U95" s="930">
        <v>41370</v>
      </c>
      <c r="V95" s="741">
        <v>63334</v>
      </c>
      <c r="W95" s="748"/>
    </row>
    <row r="96" spans="1:26" ht="12.75" customHeight="1" x14ac:dyDescent="0.2">
      <c r="A96" s="740"/>
      <c r="B96" s="740" t="s">
        <v>176</v>
      </c>
      <c r="C96" s="741">
        <v>11673</v>
      </c>
      <c r="D96" s="747"/>
      <c r="E96" s="742">
        <v>1135.9630683706409</v>
      </c>
      <c r="F96" s="743"/>
      <c r="G96" s="742">
        <v>9</v>
      </c>
      <c r="H96" s="743"/>
      <c r="I96" s="742">
        <v>1144.9630683706409</v>
      </c>
      <c r="J96" s="743"/>
      <c r="K96" s="744">
        <v>11</v>
      </c>
      <c r="L96" s="741">
        <v>200</v>
      </c>
      <c r="M96" s="741">
        <v>1559</v>
      </c>
      <c r="N96" s="746">
        <v>1759</v>
      </c>
      <c r="O96" s="741"/>
      <c r="P96" s="741">
        <v>848</v>
      </c>
      <c r="Q96" s="741">
        <v>7911</v>
      </c>
      <c r="R96" s="746">
        <v>8759</v>
      </c>
      <c r="S96" s="741"/>
      <c r="T96" s="741">
        <v>1048</v>
      </c>
      <c r="U96" s="930">
        <v>9470</v>
      </c>
      <c r="V96" s="741">
        <v>10518</v>
      </c>
      <c r="W96" s="748"/>
    </row>
    <row r="97" spans="1:23" ht="12.75" customHeight="1" x14ac:dyDescent="0.2">
      <c r="A97" s="740" t="s">
        <v>1193</v>
      </c>
      <c r="B97" s="740" t="s">
        <v>175</v>
      </c>
      <c r="C97" s="741">
        <v>36568</v>
      </c>
      <c r="D97" s="747"/>
      <c r="E97" s="742">
        <v>7249</v>
      </c>
      <c r="F97" s="743"/>
      <c r="G97" s="742">
        <v>136</v>
      </c>
      <c r="H97" s="743"/>
      <c r="I97" s="742">
        <v>7385</v>
      </c>
      <c r="J97" s="743"/>
      <c r="K97" s="744">
        <v>570</v>
      </c>
      <c r="L97" s="741">
        <v>299</v>
      </c>
      <c r="M97" s="741">
        <v>10749</v>
      </c>
      <c r="N97" s="746">
        <v>11048</v>
      </c>
      <c r="O97" s="741"/>
      <c r="P97" s="741">
        <v>4190</v>
      </c>
      <c r="Q97" s="741">
        <v>13283</v>
      </c>
      <c r="R97" s="746">
        <v>17473</v>
      </c>
      <c r="S97" s="741"/>
      <c r="T97" s="741">
        <v>4489</v>
      </c>
      <c r="U97" s="930">
        <v>24032</v>
      </c>
      <c r="V97" s="741">
        <v>28521</v>
      </c>
      <c r="W97" s="748"/>
    </row>
    <row r="98" spans="1:23" ht="12.75" customHeight="1" x14ac:dyDescent="0.2">
      <c r="A98" s="740"/>
      <c r="B98" s="740" t="s">
        <v>176</v>
      </c>
      <c r="C98" s="741">
        <v>7085</v>
      </c>
      <c r="D98" s="747"/>
      <c r="E98" s="742">
        <v>471</v>
      </c>
      <c r="F98" s="743"/>
      <c r="G98" s="742">
        <v>3</v>
      </c>
      <c r="H98" s="743"/>
      <c r="I98" s="742">
        <v>474</v>
      </c>
      <c r="J98" s="743"/>
      <c r="K98" s="744">
        <v>12</v>
      </c>
      <c r="L98" s="741">
        <v>18</v>
      </c>
      <c r="M98" s="741">
        <v>568</v>
      </c>
      <c r="N98" s="746">
        <v>586</v>
      </c>
      <c r="O98" s="741"/>
      <c r="P98" s="741">
        <v>622</v>
      </c>
      <c r="Q98" s="741">
        <v>5391</v>
      </c>
      <c r="R98" s="746">
        <v>6013</v>
      </c>
      <c r="S98" s="741"/>
      <c r="T98" s="741">
        <v>640</v>
      </c>
      <c r="U98" s="741">
        <v>5959</v>
      </c>
      <c r="V98" s="741">
        <v>6599</v>
      </c>
      <c r="W98" s="748"/>
    </row>
    <row r="99" spans="1:23" ht="12" customHeight="1" x14ac:dyDescent="0.2">
      <c r="A99" s="749" t="s">
        <v>216</v>
      </c>
      <c r="B99" s="749" t="s">
        <v>175</v>
      </c>
      <c r="C99" s="750"/>
      <c r="D99" s="750"/>
      <c r="E99" s="751"/>
      <c r="F99" s="752"/>
      <c r="G99" s="751"/>
      <c r="H99" s="752"/>
      <c r="I99" s="751"/>
      <c r="J99" s="752"/>
      <c r="K99" s="753"/>
      <c r="L99" s="750"/>
      <c r="M99" s="750"/>
      <c r="N99" s="750"/>
      <c r="O99" s="750"/>
      <c r="P99" s="750"/>
      <c r="Q99" s="750"/>
      <c r="R99" s="750"/>
      <c r="S99" s="750"/>
      <c r="T99" s="750"/>
      <c r="U99" s="983" t="s">
        <v>984</v>
      </c>
      <c r="V99" s="983"/>
    </row>
    <row r="100" spans="1:23" ht="12" customHeight="1" x14ac:dyDescent="0.2">
      <c r="A100" s="984" t="s">
        <v>764</v>
      </c>
      <c r="B100" s="984"/>
      <c r="C100" s="984"/>
      <c r="D100" s="984"/>
      <c r="E100" s="984"/>
      <c r="F100" s="984"/>
      <c r="G100" s="984"/>
      <c r="H100" s="984"/>
      <c r="I100" s="984"/>
      <c r="J100" s="984"/>
      <c r="K100" s="984"/>
      <c r="L100" s="984"/>
      <c r="M100" s="984"/>
      <c r="N100" s="984"/>
      <c r="O100" s="984"/>
      <c r="P100" s="984"/>
      <c r="Q100" s="984"/>
      <c r="R100" s="984"/>
      <c r="S100" s="984"/>
      <c r="T100" s="984"/>
      <c r="U100" s="984"/>
      <c r="V100" s="984"/>
    </row>
    <row r="101" spans="1:23" ht="24" customHeight="1" x14ac:dyDescent="0.2">
      <c r="A101" s="980" t="s">
        <v>1163</v>
      </c>
      <c r="B101" s="980"/>
      <c r="C101" s="980"/>
      <c r="D101" s="980"/>
      <c r="E101" s="980"/>
      <c r="F101" s="980"/>
      <c r="G101" s="980"/>
      <c r="H101" s="980"/>
      <c r="I101" s="980"/>
      <c r="J101" s="980"/>
      <c r="K101" s="980"/>
      <c r="L101" s="980"/>
      <c r="M101" s="980"/>
      <c r="N101" s="980"/>
      <c r="O101" s="980"/>
      <c r="P101" s="980"/>
      <c r="Q101" s="980"/>
      <c r="R101" s="980"/>
      <c r="S101" s="980"/>
      <c r="T101" s="980"/>
      <c r="U101" s="980"/>
      <c r="V101" s="980"/>
    </row>
    <row r="102" spans="1:23" ht="10.199999999999999" x14ac:dyDescent="0.2">
      <c r="A102" s="980" t="s">
        <v>706</v>
      </c>
      <c r="B102" s="980"/>
      <c r="C102" s="980"/>
      <c r="D102" s="980"/>
      <c r="E102" s="980"/>
      <c r="F102" s="980"/>
      <c r="G102" s="980"/>
      <c r="H102" s="980"/>
      <c r="I102" s="980"/>
      <c r="J102" s="980"/>
      <c r="K102" s="980"/>
      <c r="L102" s="980"/>
      <c r="M102" s="980"/>
      <c r="N102" s="980"/>
      <c r="O102" s="980"/>
      <c r="P102" s="980"/>
      <c r="Q102" s="980"/>
      <c r="R102" s="980"/>
      <c r="S102" s="980"/>
      <c r="T102" s="980"/>
      <c r="U102" s="980"/>
      <c r="V102" s="980"/>
    </row>
    <row r="103" spans="1:23" ht="12" customHeight="1" x14ac:dyDescent="0.2">
      <c r="A103" s="985" t="s">
        <v>985</v>
      </c>
      <c r="B103" s="971"/>
      <c r="C103" s="971"/>
      <c r="D103" s="971"/>
      <c r="E103" s="971"/>
      <c r="F103" s="971"/>
      <c r="G103" s="971"/>
      <c r="H103" s="971"/>
      <c r="I103" s="971"/>
      <c r="J103" s="971"/>
      <c r="K103" s="971"/>
      <c r="L103" s="971"/>
      <c r="M103" s="971"/>
      <c r="N103" s="971"/>
      <c r="O103" s="971"/>
      <c r="P103" s="971"/>
      <c r="Q103" s="971"/>
      <c r="R103" s="971"/>
      <c r="S103" s="971"/>
      <c r="T103" s="971"/>
      <c r="U103" s="971"/>
      <c r="V103" s="971"/>
    </row>
    <row r="104" spans="1:23" ht="12" customHeight="1" x14ac:dyDescent="0.2">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row>
    <row r="105" spans="1:23" ht="12" customHeight="1" x14ac:dyDescent="0.2">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row>
    <row r="106" spans="1:23" ht="23.25" customHeight="1" x14ac:dyDescent="0.2">
      <c r="A106" s="970" t="s">
        <v>1103</v>
      </c>
      <c r="B106" s="971"/>
      <c r="C106" s="971"/>
      <c r="D106" s="971"/>
      <c r="E106" s="971"/>
      <c r="F106" s="971"/>
      <c r="G106" s="971"/>
      <c r="H106" s="971"/>
      <c r="I106" s="971"/>
      <c r="J106" s="971"/>
      <c r="K106" s="971"/>
      <c r="L106" s="971"/>
      <c r="M106" s="971"/>
      <c r="N106" s="971"/>
      <c r="O106" s="971"/>
      <c r="P106" s="971"/>
    </row>
    <row r="114" spans="1:22" s="758" customFormat="1" ht="12" customHeight="1" x14ac:dyDescent="0.2">
      <c r="A114" s="755"/>
      <c r="B114" s="755"/>
      <c r="C114" s="756"/>
      <c r="D114" s="756"/>
      <c r="E114" s="756"/>
      <c r="F114" s="756"/>
      <c r="G114" s="756"/>
      <c r="H114" s="756"/>
      <c r="I114" s="756"/>
      <c r="J114" s="756"/>
      <c r="K114" s="757"/>
      <c r="L114" s="756"/>
      <c r="M114" s="756"/>
      <c r="N114" s="756"/>
      <c r="O114" s="756"/>
      <c r="P114" s="756"/>
      <c r="Q114" s="756"/>
      <c r="R114" s="756"/>
      <c r="S114" s="756"/>
      <c r="T114" s="756"/>
      <c r="U114" s="756"/>
      <c r="V114" s="756"/>
    </row>
    <row r="122" spans="1:22" ht="11.25" customHeight="1" x14ac:dyDescent="0.2">
      <c r="A122" s="972" t="s">
        <v>350</v>
      </c>
      <c r="B122" s="972"/>
      <c r="C122" s="972"/>
      <c r="D122" s="972"/>
      <c r="E122" s="972"/>
      <c r="F122" s="972"/>
      <c r="G122" s="972"/>
      <c r="H122" s="972"/>
      <c r="I122" s="972"/>
      <c r="J122" s="972"/>
      <c r="K122" s="972"/>
      <c r="L122" s="972"/>
      <c r="M122" s="972"/>
      <c r="N122" s="972"/>
      <c r="O122" s="972"/>
      <c r="P122" s="972"/>
      <c r="Q122" s="972"/>
      <c r="R122" s="972"/>
      <c r="S122" s="972"/>
      <c r="T122" s="972"/>
      <c r="U122" s="972"/>
      <c r="V122" s="972"/>
    </row>
    <row r="123" spans="1:22" ht="11.25" customHeight="1" x14ac:dyDescent="0.2">
      <c r="A123" s="730"/>
      <c r="B123" s="730"/>
      <c r="C123" s="973" t="s">
        <v>203</v>
      </c>
      <c r="D123" s="973"/>
      <c r="E123" s="731"/>
      <c r="F123" s="731"/>
      <c r="G123" s="731"/>
      <c r="H123" s="731"/>
      <c r="I123" s="731"/>
      <c r="J123" s="759"/>
      <c r="K123" s="976" t="s">
        <v>204</v>
      </c>
      <c r="L123" s="979" t="s">
        <v>205</v>
      </c>
      <c r="M123" s="979"/>
      <c r="N123" s="979"/>
      <c r="O123" s="979"/>
      <c r="P123" s="979"/>
      <c r="Q123" s="979"/>
      <c r="R123" s="979"/>
      <c r="S123" s="979"/>
      <c r="T123" s="979"/>
      <c r="U123" s="979"/>
      <c r="V123" s="979"/>
    </row>
    <row r="124" spans="1:22" ht="11.25" customHeight="1" x14ac:dyDescent="0.2">
      <c r="A124" s="980" t="s">
        <v>171</v>
      </c>
      <c r="C124" s="974"/>
      <c r="D124" s="974"/>
      <c r="E124" s="982" t="s">
        <v>206</v>
      </c>
      <c r="F124" s="982"/>
      <c r="G124" s="982"/>
      <c r="H124" s="982"/>
      <c r="I124" s="982"/>
      <c r="K124" s="977"/>
      <c r="L124" s="982" t="s">
        <v>207</v>
      </c>
      <c r="M124" s="982"/>
      <c r="N124" s="982"/>
      <c r="O124" s="735"/>
      <c r="P124" s="982" t="s">
        <v>208</v>
      </c>
      <c r="Q124" s="982"/>
      <c r="R124" s="982"/>
      <c r="S124" s="735"/>
      <c r="T124" s="982" t="s">
        <v>209</v>
      </c>
      <c r="U124" s="982"/>
      <c r="V124" s="982"/>
    </row>
    <row r="125" spans="1:22" ht="11.25" customHeight="1" x14ac:dyDescent="0.2">
      <c r="A125" s="981"/>
      <c r="B125" s="736" t="s">
        <v>211</v>
      </c>
      <c r="C125" s="975"/>
      <c r="D125" s="975"/>
      <c r="E125" s="737" t="s">
        <v>212</v>
      </c>
      <c r="F125" s="737"/>
      <c r="G125" s="737" t="s">
        <v>213</v>
      </c>
      <c r="H125" s="737"/>
      <c r="I125" s="737" t="s">
        <v>209</v>
      </c>
      <c r="J125" s="760"/>
      <c r="K125" s="978"/>
      <c r="L125" s="739" t="s">
        <v>214</v>
      </c>
      <c r="M125" s="739" t="s">
        <v>215</v>
      </c>
      <c r="N125" s="739" t="s">
        <v>209</v>
      </c>
      <c r="O125" s="761"/>
      <c r="P125" s="739" t="s">
        <v>214</v>
      </c>
      <c r="Q125" s="739" t="s">
        <v>215</v>
      </c>
      <c r="R125" s="739" t="s">
        <v>209</v>
      </c>
      <c r="S125" s="739"/>
      <c r="T125" s="739" t="s">
        <v>214</v>
      </c>
      <c r="U125" s="739" t="s">
        <v>215</v>
      </c>
      <c r="V125" s="739" t="s">
        <v>209</v>
      </c>
    </row>
    <row r="126" spans="1:22" ht="11.25" customHeight="1" x14ac:dyDescent="0.2">
      <c r="A126" s="980" t="s">
        <v>179</v>
      </c>
      <c r="B126" s="740" t="s">
        <v>175</v>
      </c>
      <c r="C126" s="741">
        <f>AVERAGE(C21,C23,C25,C27, C29)</f>
        <v>151203.4</v>
      </c>
      <c r="D126" s="741"/>
      <c r="E126" s="741">
        <f>AVERAGE(E21,E23,E25,E27, E29)</f>
        <v>36669</v>
      </c>
      <c r="F126" s="743"/>
      <c r="G126" s="741">
        <f>AVERAGE(G21,G23,G25,G27, G29)</f>
        <v>15145.4</v>
      </c>
      <c r="H126" s="743"/>
      <c r="I126" s="741">
        <f>AVERAGE(I21,I23,I25,I27, I29)</f>
        <v>51814.400000000001</v>
      </c>
      <c r="J126" s="743"/>
      <c r="K126" s="744">
        <f t="shared" ref="K126:N127" si="0">AVERAGE(K21,K23,K25,K27, K29)</f>
        <v>3497.6</v>
      </c>
      <c r="L126" s="741">
        <f t="shared" si="0"/>
        <v>13193.8</v>
      </c>
      <c r="M126" s="741">
        <f t="shared" si="0"/>
        <v>21543.200000000001</v>
      </c>
      <c r="N126" s="741">
        <f t="shared" si="0"/>
        <v>34737</v>
      </c>
      <c r="O126" s="741"/>
      <c r="P126" s="741">
        <f t="shared" ref="P126:R127" si="1">AVERAGE(P21,P23,P25,P27, P29)</f>
        <v>11912.2</v>
      </c>
      <c r="Q126" s="741">
        <f t="shared" si="1"/>
        <v>49242.2</v>
      </c>
      <c r="R126" s="741">
        <f t="shared" si="1"/>
        <v>61154.400000000001</v>
      </c>
      <c r="S126" s="741"/>
      <c r="T126" s="741">
        <f t="shared" ref="T126:V127" si="2">AVERAGE(T21,T23,T25,T27, T29)</f>
        <v>25106</v>
      </c>
      <c r="U126" s="741">
        <f t="shared" si="2"/>
        <v>70785.399999999994</v>
      </c>
      <c r="V126" s="741">
        <f t="shared" si="2"/>
        <v>95891.4</v>
      </c>
    </row>
    <row r="127" spans="1:22" ht="11.25" customHeight="1" x14ac:dyDescent="0.2">
      <c r="A127" s="980"/>
      <c r="B127" s="740" t="s">
        <v>176</v>
      </c>
      <c r="C127" s="741">
        <f>AVERAGE(C22,C24,C26,C28, C30)</f>
        <v>20226.8</v>
      </c>
      <c r="D127" s="741"/>
      <c r="E127" s="741">
        <f>AVERAGE(E22,E24,E26,E28, E30)</f>
        <v>445.6</v>
      </c>
      <c r="F127" s="743"/>
      <c r="G127" s="741">
        <f>AVERAGE(G22,G24,G26,G28, G30)</f>
        <v>4924.3999999999996</v>
      </c>
      <c r="H127" s="743"/>
      <c r="I127" s="741">
        <f>AVERAGE(I22,I24,I26,I28, I30)</f>
        <v>5370</v>
      </c>
      <c r="J127" s="743"/>
      <c r="K127" s="744">
        <f t="shared" si="0"/>
        <v>139.19999999999999</v>
      </c>
      <c r="L127" s="741">
        <f t="shared" si="0"/>
        <v>1009.4</v>
      </c>
      <c r="M127" s="741">
        <f t="shared" si="0"/>
        <v>3459.8</v>
      </c>
      <c r="N127" s="741">
        <f t="shared" si="0"/>
        <v>4469.2</v>
      </c>
      <c r="O127" s="741"/>
      <c r="P127" s="741">
        <f t="shared" si="1"/>
        <v>2284.8000000000002</v>
      </c>
      <c r="Q127" s="741">
        <f t="shared" si="1"/>
        <v>7963.6</v>
      </c>
      <c r="R127" s="741">
        <f t="shared" si="1"/>
        <v>10248.4</v>
      </c>
      <c r="S127" s="741"/>
      <c r="T127" s="741">
        <f t="shared" si="2"/>
        <v>3294.2</v>
      </c>
      <c r="U127" s="741">
        <f t="shared" si="2"/>
        <v>11423.4</v>
      </c>
      <c r="V127" s="741">
        <f t="shared" si="2"/>
        <v>14717.6</v>
      </c>
    </row>
    <row r="128" spans="1:22" ht="11.25" customHeight="1" x14ac:dyDescent="0.2">
      <c r="A128" s="980" t="s">
        <v>237</v>
      </c>
      <c r="B128" s="740" t="s">
        <v>175</v>
      </c>
      <c r="C128" s="741">
        <f>AVERAGE(C31,C33,C35,C37, C39)</f>
        <v>80666.2</v>
      </c>
      <c r="D128" s="741"/>
      <c r="E128" s="741">
        <f>AVERAGE(E31,E33,E35,E37, E39)</f>
        <v>10573.6</v>
      </c>
      <c r="F128" s="743"/>
      <c r="G128" s="741">
        <f>AVERAGE(G31,G33,G35,G37, G39)</f>
        <v>3094</v>
      </c>
      <c r="H128" s="743"/>
      <c r="I128" s="741">
        <f>AVERAGE(I31,I33,I35,I37, I39)</f>
        <v>13667.6</v>
      </c>
      <c r="J128" s="743"/>
      <c r="K128" s="744">
        <f>AVERAGE(K31,K33,K35,K37, K39)</f>
        <v>982.6</v>
      </c>
      <c r="L128" s="741">
        <f>AVERAGE(L31,L33,L35,L37, L39)</f>
        <v>12980</v>
      </c>
      <c r="M128" s="741">
        <f>AVERAGE(M31,M33,M35,M37, M39)</f>
        <v>26593.8</v>
      </c>
      <c r="N128" s="741">
        <f>AVERAGE(N31,N33,N35,N37, N39)</f>
        <v>39573.800000000003</v>
      </c>
      <c r="O128" s="741"/>
      <c r="P128" s="741">
        <f>AVERAGE(P31,P33,P35,P37, P39)</f>
        <v>5103.6000000000004</v>
      </c>
      <c r="Q128" s="741">
        <f>AVERAGE(Q31,Q33,Q35,Q37, Q39)</f>
        <v>21338.6</v>
      </c>
      <c r="R128" s="741">
        <f>AVERAGE(R31,R33,R35,R37, R39)</f>
        <v>26442.2</v>
      </c>
      <c r="S128" s="741"/>
      <c r="T128" s="741">
        <f>AVERAGE(T31,T33,T35,T37, T39)</f>
        <v>18083.599999999999</v>
      </c>
      <c r="U128" s="741">
        <f>AVERAGE(U31,U33,U35,U37, U39)</f>
        <v>47932.4</v>
      </c>
      <c r="V128" s="741">
        <f>AVERAGE(V31,V33,V35,V37, V39)</f>
        <v>66016</v>
      </c>
    </row>
    <row r="129" spans="1:23" ht="11.25" customHeight="1" x14ac:dyDescent="0.2">
      <c r="A129" s="980"/>
      <c r="B129" s="740" t="s">
        <v>176</v>
      </c>
      <c r="C129" s="741">
        <f>AVERAGE(C32,C34,C36,C38,C40)</f>
        <v>12038.2</v>
      </c>
      <c r="D129" s="741"/>
      <c r="E129" s="741">
        <f>AVERAGE(E32,E34,E36,E38,E40)</f>
        <v>290.60000000000002</v>
      </c>
      <c r="F129" s="743"/>
      <c r="G129" s="741">
        <f>AVERAGE(G32,G34,G36,G38,G40)</f>
        <v>2741.4</v>
      </c>
      <c r="H129" s="743"/>
      <c r="I129" s="741">
        <f>AVERAGE(I32,I34,I36,I38,I40)</f>
        <v>3032</v>
      </c>
      <c r="J129" s="743"/>
      <c r="K129" s="744">
        <f>AVERAGE(K32,K34,K36,K38,K40)</f>
        <v>80.8</v>
      </c>
      <c r="L129" s="741">
        <f>AVERAGE(L32,L34,L36,L38,L40)</f>
        <v>1140.4000000000001</v>
      </c>
      <c r="M129" s="741">
        <f>AVERAGE(M32,M34,M36,M38,M40)</f>
        <v>3215.6</v>
      </c>
      <c r="N129" s="741">
        <f>AVERAGE(N32,N34,N36,N38,N40)</f>
        <v>4356</v>
      </c>
      <c r="O129" s="741"/>
      <c r="P129" s="741">
        <f>AVERAGE(P32,P34,P36,P38,P40)</f>
        <v>1134</v>
      </c>
      <c r="Q129" s="741">
        <f>AVERAGE(Q32,Q34,Q36,Q38,Q40)</f>
        <v>3435.4</v>
      </c>
      <c r="R129" s="741">
        <f>AVERAGE(R32,R34,R36,R38,R40)</f>
        <v>4569.3999999999996</v>
      </c>
      <c r="S129" s="741"/>
      <c r="T129" s="741">
        <f>AVERAGE(T32,T34,T36,T38,T40)</f>
        <v>2274.4</v>
      </c>
      <c r="U129" s="741">
        <f>AVERAGE(U32,U34,U36,U38,U40)</f>
        <v>6651</v>
      </c>
      <c r="V129" s="741">
        <f>AVERAGE(V32,V34,V36,V38,V40)</f>
        <v>8925.4</v>
      </c>
    </row>
    <row r="130" spans="1:23" ht="11.25" customHeight="1" x14ac:dyDescent="0.2">
      <c r="A130" s="980" t="s">
        <v>375</v>
      </c>
      <c r="B130" s="740" t="s">
        <v>175</v>
      </c>
      <c r="C130" s="741">
        <f>AVERAGE(C41,C43,C45,C47, C49)</f>
        <v>123856.2</v>
      </c>
      <c r="D130" s="741"/>
      <c r="E130" s="741">
        <f>AVERAGE(E41,E43,E45,E47, E49)</f>
        <v>24565</v>
      </c>
      <c r="F130" s="743"/>
      <c r="G130" s="741">
        <f>AVERAGE(G41,G43,G45,G47, G49)</f>
        <v>6816.8</v>
      </c>
      <c r="H130" s="743"/>
      <c r="I130" s="741">
        <f>AVERAGE(I41,I43,I45,I47, I49)</f>
        <v>31381.8</v>
      </c>
      <c r="J130" s="743"/>
      <c r="K130" s="744">
        <f>AVERAGE(K41,K43,K45,K47, K49)</f>
        <v>2275.4</v>
      </c>
      <c r="L130" s="741">
        <f>AVERAGE(L41,L43,L45,L47, L49)</f>
        <v>24549</v>
      </c>
      <c r="M130" s="741">
        <f>AVERAGE(M41,M43,M45,M47, M49)</f>
        <v>32278.6</v>
      </c>
      <c r="N130" s="741">
        <f>AVERAGE(N41,N43,N45,N47, N49)</f>
        <v>56827.6</v>
      </c>
      <c r="O130" s="741"/>
      <c r="P130" s="741">
        <f>AVERAGE(P41,P43,P45,P47, P49)</f>
        <v>11421.4</v>
      </c>
      <c r="Q130" s="741">
        <f>AVERAGE(Q41,Q43,Q45,Q47, Q49)</f>
        <v>21950</v>
      </c>
      <c r="R130" s="741">
        <f>AVERAGE(R41,R43,R45,R47, R49)</f>
        <v>33371.4</v>
      </c>
      <c r="S130" s="741"/>
      <c r="T130" s="741">
        <f>AVERAGE(T41,T43,T45,T47, T49)</f>
        <v>35970.400000000001</v>
      </c>
      <c r="U130" s="741">
        <f>AVERAGE(U41,U43,U45,U47, U49)</f>
        <v>54228.6</v>
      </c>
      <c r="V130" s="741">
        <f>AVERAGE(V41,V43,V45,V47, V49)</f>
        <v>90199</v>
      </c>
    </row>
    <row r="131" spans="1:23" ht="11.25" customHeight="1" x14ac:dyDescent="0.2">
      <c r="A131" s="980"/>
      <c r="B131" s="740" t="s">
        <v>176</v>
      </c>
      <c r="C131" s="741">
        <f>AVERAGE(C42,C44,C46,C48,C50)</f>
        <v>10331.6</v>
      </c>
      <c r="D131" s="741"/>
      <c r="E131" s="741">
        <f>AVERAGE(E42,E44,E46,E48,E50)</f>
        <v>170.4</v>
      </c>
      <c r="F131" s="743"/>
      <c r="G131" s="741">
        <f>AVERAGE(G42,G44,G46,G48,G50)</f>
        <v>1805.4</v>
      </c>
      <c r="H131" s="743"/>
      <c r="I131" s="741">
        <f>AVERAGE(I42,I44,I46,I48,I50)</f>
        <v>1975.8</v>
      </c>
      <c r="J131" s="743"/>
      <c r="K131" s="744">
        <f>AVERAGE(K42,K44,K46,K48,K50)</f>
        <v>51.8</v>
      </c>
      <c r="L131" s="741">
        <f>AVERAGE(L42,L44,L46,L48,L50)</f>
        <v>1413.4</v>
      </c>
      <c r="M131" s="741">
        <f>AVERAGE(M42,M44,M46,M48,M50)</f>
        <v>2628.2</v>
      </c>
      <c r="N131" s="741">
        <f>AVERAGE(N42,N44,N46,N48,N50)</f>
        <v>4041.6</v>
      </c>
      <c r="O131" s="741"/>
      <c r="P131" s="741">
        <f>AVERAGE(P42,P44,P46,P48,P50)</f>
        <v>871.6</v>
      </c>
      <c r="Q131" s="741">
        <f>AVERAGE(Q42,Q44,Q46,Q48,Q50)</f>
        <v>3390.8</v>
      </c>
      <c r="R131" s="741">
        <f>AVERAGE(R42,R44,R46,R48,R50)</f>
        <v>4262.3999999999996</v>
      </c>
      <c r="S131" s="741"/>
      <c r="T131" s="741">
        <f>AVERAGE(T42,T44,T46,T48,T50)</f>
        <v>2285</v>
      </c>
      <c r="U131" s="741">
        <f>AVERAGE(U42,U44,U46,U48,U50)</f>
        <v>6019</v>
      </c>
      <c r="V131" s="741">
        <f>AVERAGE(V42,V44,V46,V48,V50)</f>
        <v>8304</v>
      </c>
    </row>
    <row r="132" spans="1:23" ht="11.25" customHeight="1" x14ac:dyDescent="0.2">
      <c r="A132" s="740" t="s">
        <v>986</v>
      </c>
      <c r="B132" s="740" t="s">
        <v>175</v>
      </c>
      <c r="C132" s="741">
        <f>AVERAGE(C51,C53,C55,C57, C59)</f>
        <v>136848</v>
      </c>
      <c r="D132" s="741"/>
      <c r="E132" s="741">
        <f>AVERAGE(E51,E53,E55,E57, E59)</f>
        <v>25414.400000000001</v>
      </c>
      <c r="F132" s="741"/>
      <c r="G132" s="741">
        <f>AVERAGE(G51,G53,G55,G57, G59)</f>
        <v>7659.4</v>
      </c>
      <c r="H132" s="741"/>
      <c r="I132" s="741">
        <f>AVERAGE(I51,I53,I55,I57, I59)</f>
        <v>33073.800000000003</v>
      </c>
      <c r="J132" s="741"/>
      <c r="K132" s="744">
        <f>AVERAGE(K51,K53,K55,K57, K59)</f>
        <v>2366.4</v>
      </c>
      <c r="L132" s="741">
        <f>AVERAGE(L51,L53,L55,L57, L59)</f>
        <v>23475.599999999999</v>
      </c>
      <c r="M132" s="741">
        <f>AVERAGE(M51,M53,M55,M57, M59)</f>
        <v>34971.4</v>
      </c>
      <c r="N132" s="741">
        <f>AVERAGE(N51,N53,N55,N57, N59)</f>
        <v>58447</v>
      </c>
      <c r="O132" s="741"/>
      <c r="P132" s="741">
        <f>AVERAGE(P51,P53,P55,P57, P59)</f>
        <v>15475.8</v>
      </c>
      <c r="Q132" s="741">
        <f>AVERAGE(Q51,Q53,Q55,Q57, Q59)</f>
        <v>21374.799999999999</v>
      </c>
      <c r="R132" s="741">
        <f>AVERAGE(R51,R53,R55,R57, R59)</f>
        <v>36850.6</v>
      </c>
      <c r="S132" s="741"/>
      <c r="T132" s="741">
        <f>AVERAGE(T51,T53,T55,T57, T59)</f>
        <v>38951.599999999999</v>
      </c>
      <c r="U132" s="741">
        <f>AVERAGE(U51,U53,U55,U57, U59)</f>
        <v>56346.2</v>
      </c>
      <c r="V132" s="741">
        <f>AVERAGE(V51,V53,V55,V57, V59)</f>
        <v>95297.8</v>
      </c>
    </row>
    <row r="133" spans="1:23" ht="10.5" customHeight="1" x14ac:dyDescent="0.2">
      <c r="A133" s="740"/>
      <c r="B133" s="740" t="s">
        <v>176</v>
      </c>
      <c r="C133" s="741">
        <f>AVERAGE(C52,C54,C56,C58,C60)</f>
        <v>7271.2</v>
      </c>
      <c r="D133" s="741"/>
      <c r="E133" s="741">
        <f>AVERAGE(E52,E54,E56,E58,E60)</f>
        <v>161.4</v>
      </c>
      <c r="F133" s="741"/>
      <c r="G133" s="741">
        <f>AVERAGE(G52,G54,G56,G58,G60)</f>
        <v>1391</v>
      </c>
      <c r="H133" s="741"/>
      <c r="I133" s="741">
        <f>AVERAGE(I52,I54,I56,I58,I60)</f>
        <v>1552.4</v>
      </c>
      <c r="J133" s="741"/>
      <c r="K133" s="744">
        <f>AVERAGE(K52,K54,K56,K58,K60)</f>
        <v>42.8</v>
      </c>
      <c r="L133" s="741">
        <f>AVERAGE(L52,L54,L56,L58,L60)</f>
        <v>785.4</v>
      </c>
      <c r="M133" s="741">
        <f>AVERAGE(M52,M54,M56,M58,M60)</f>
        <v>1999.8</v>
      </c>
      <c r="N133" s="741">
        <f>AVERAGE(N52,N54,N56,N58,N60)</f>
        <v>2785.2</v>
      </c>
      <c r="O133" s="741"/>
      <c r="P133" s="741">
        <f>AVERAGE(P52,P54,P56,P58,P60)</f>
        <v>596.20000000000005</v>
      </c>
      <c r="Q133" s="741">
        <f>AVERAGE(Q52,Q54,Q56,Q58,Q60)</f>
        <v>1894</v>
      </c>
      <c r="R133" s="741">
        <f>AVERAGE(R52,R54,R56,R58,R60)</f>
        <v>2490.1999999999998</v>
      </c>
      <c r="S133" s="741"/>
      <c r="T133" s="741">
        <f>AVERAGE(T52,T54,T56,T58,T60)</f>
        <v>1381.4</v>
      </c>
      <c r="U133" s="741">
        <f>AVERAGE(U52,U54,U56,U58,U60)</f>
        <v>3893.8</v>
      </c>
      <c r="V133" s="741">
        <f>AVERAGE(V52,V54,V56,V58,V60)</f>
        <v>5275.2</v>
      </c>
    </row>
    <row r="134" spans="1:23" ht="10.5" customHeight="1" x14ac:dyDescent="0.2">
      <c r="A134" s="740" t="s">
        <v>719</v>
      </c>
      <c r="B134" s="740" t="s">
        <v>175</v>
      </c>
      <c r="C134" s="741">
        <f>AVERAGE(C61,C63,C65,C67, C69)</f>
        <v>91112.6</v>
      </c>
      <c r="D134" s="741"/>
      <c r="E134" s="741">
        <f>AVERAGE(E61,E63,E65,E67, E69)</f>
        <v>23677.789951814848</v>
      </c>
      <c r="F134" s="741"/>
      <c r="G134" s="741">
        <f>AVERAGE(G61,G63,G65,G67, G69)</f>
        <v>3395.8</v>
      </c>
      <c r="H134" s="741"/>
      <c r="I134" s="741">
        <f>AVERAGE(I61,I63,I65,I67, I69)</f>
        <v>27073.539902056575</v>
      </c>
      <c r="J134" s="741"/>
      <c r="K134" s="741">
        <f t="shared" ref="K134:N134" si="3">AVERAGE(K61,K63,K65,K67, K69)</f>
        <v>2217.6</v>
      </c>
      <c r="L134" s="741">
        <f t="shared" si="3"/>
        <v>12043.025889901677</v>
      </c>
      <c r="M134" s="741">
        <f t="shared" si="3"/>
        <v>19497.8</v>
      </c>
      <c r="N134" s="741">
        <f t="shared" si="3"/>
        <v>31540.825889901676</v>
      </c>
      <c r="O134" s="741"/>
      <c r="P134" s="741">
        <f t="shared" ref="P134:R134" si="4">AVERAGE(P61,P63,P65,P67, P69)</f>
        <v>9114.9856957450284</v>
      </c>
      <c r="Q134" s="741">
        <f t="shared" si="4"/>
        <v>21165.599999999999</v>
      </c>
      <c r="R134" s="741">
        <f t="shared" si="4"/>
        <v>30280.585695745027</v>
      </c>
      <c r="S134" s="741"/>
      <c r="T134" s="741">
        <f t="shared" ref="T134:V134" si="5">AVERAGE(T61,T63,T65,T67, T69)</f>
        <v>21158.011585646705</v>
      </c>
      <c r="U134" s="741">
        <f t="shared" si="5"/>
        <v>40663.4</v>
      </c>
      <c r="V134" s="741">
        <f t="shared" si="5"/>
        <v>61821.401867502776</v>
      </c>
    </row>
    <row r="135" spans="1:23" ht="10.5" customHeight="1" x14ac:dyDescent="0.2">
      <c r="A135" s="729"/>
      <c r="B135" s="740" t="s">
        <v>176</v>
      </c>
      <c r="C135" s="741">
        <f>AVERAGE(C62,C64,C66,C68, C70)</f>
        <v>16484</v>
      </c>
      <c r="D135" s="741"/>
      <c r="E135" s="741">
        <f>AVERAGE(E62,E64,E66,E68, E70)</f>
        <v>336.61004818515289</v>
      </c>
      <c r="F135" s="741"/>
      <c r="G135" s="741">
        <f>AVERAGE(G62,G64,G66,G68, G70)</f>
        <v>2849.8</v>
      </c>
      <c r="H135" s="741"/>
      <c r="I135" s="741">
        <f>AVERAGE(I62,I64,I66,I68, I70)</f>
        <v>3186.4600979434281</v>
      </c>
      <c r="J135" s="741"/>
      <c r="K135" s="741">
        <f t="shared" ref="K135:N135" si="6">AVERAGE(K62,K64,K66,K68, K70)</f>
        <v>87.4</v>
      </c>
      <c r="L135" s="741">
        <f t="shared" si="6"/>
        <v>1398.7741100983244</v>
      </c>
      <c r="M135" s="741">
        <f t="shared" si="6"/>
        <v>3986.4</v>
      </c>
      <c r="N135" s="741">
        <f t="shared" si="6"/>
        <v>5385.1741100983245</v>
      </c>
      <c r="O135" s="741"/>
      <c r="P135" s="741">
        <f t="shared" ref="P135:R135" si="7">AVERAGE(P62,P64,P66,P68, P70)</f>
        <v>1297.0143042549721</v>
      </c>
      <c r="Q135" s="741">
        <f t="shared" si="7"/>
        <v>6528</v>
      </c>
      <c r="R135" s="741">
        <f t="shared" si="7"/>
        <v>7825.0143042549726</v>
      </c>
      <c r="S135" s="741"/>
      <c r="T135" s="741">
        <f t="shared" ref="T135:V135" si="8">AVERAGE(T62,T64,T66,T68, T70)</f>
        <v>2695.7981324972266</v>
      </c>
      <c r="U135" s="741">
        <f t="shared" si="8"/>
        <v>10514.4</v>
      </c>
      <c r="V135" s="741">
        <f t="shared" si="8"/>
        <v>13210.198132497226</v>
      </c>
    </row>
    <row r="136" spans="1:23" ht="12" customHeight="1" x14ac:dyDescent="0.2">
      <c r="A136" s="740">
        <v>2011</v>
      </c>
      <c r="B136" s="740" t="s">
        <v>175</v>
      </c>
      <c r="C136" s="741">
        <f t="shared" ref="C136:C159" si="9">C71</f>
        <v>101977</v>
      </c>
      <c r="D136" s="741"/>
      <c r="E136" s="741">
        <f t="shared" ref="E136:E159" si="10">E71</f>
        <v>26353</v>
      </c>
      <c r="F136" s="741"/>
      <c r="G136" s="741">
        <f t="shared" ref="G136:G159" si="11">G71</f>
        <v>4147</v>
      </c>
      <c r="H136" s="741"/>
      <c r="I136" s="741">
        <f t="shared" ref="I136:I159" si="12">I71</f>
        <v>30500</v>
      </c>
      <c r="J136" s="741"/>
      <c r="K136" s="744">
        <f t="shared" ref="K136:N152" si="13">K71</f>
        <v>2377</v>
      </c>
      <c r="L136" s="741">
        <f t="shared" si="13"/>
        <v>8489.8546525768215</v>
      </c>
      <c r="M136" s="741">
        <f t="shared" si="13"/>
        <v>17973</v>
      </c>
      <c r="N136" s="741">
        <f t="shared" si="13"/>
        <v>26462.854652576822</v>
      </c>
      <c r="O136" s="741"/>
      <c r="P136" s="741">
        <f t="shared" ref="P136:R152" si="14">P71</f>
        <v>13847.222530703355</v>
      </c>
      <c r="Q136" s="741">
        <f t="shared" si="14"/>
        <v>28790</v>
      </c>
      <c r="R136" s="741">
        <f t="shared" si="14"/>
        <v>42637.222530703351</v>
      </c>
      <c r="S136" s="741"/>
      <c r="T136" s="741">
        <f t="shared" ref="T136:V152" si="15">T71</f>
        <v>22337.077183280177</v>
      </c>
      <c r="U136" s="741">
        <f t="shared" si="15"/>
        <v>46763</v>
      </c>
      <c r="V136" s="741">
        <f t="shared" si="15"/>
        <v>69100.077183280169</v>
      </c>
      <c r="W136" s="748"/>
    </row>
    <row r="137" spans="1:23" ht="12" customHeight="1" x14ac:dyDescent="0.2">
      <c r="A137" s="740"/>
      <c r="B137" s="740" t="s">
        <v>176</v>
      </c>
      <c r="C137" s="741">
        <f t="shared" si="9"/>
        <v>84895</v>
      </c>
      <c r="D137" s="741"/>
      <c r="E137" s="741">
        <f t="shared" si="10"/>
        <v>1322</v>
      </c>
      <c r="F137" s="741"/>
      <c r="G137" s="741">
        <f t="shared" si="11"/>
        <v>9981</v>
      </c>
      <c r="H137" s="741"/>
      <c r="I137" s="741">
        <f t="shared" si="12"/>
        <v>11303</v>
      </c>
      <c r="J137" s="741"/>
      <c r="K137" s="744">
        <f t="shared" si="13"/>
        <v>319</v>
      </c>
      <c r="L137" s="741">
        <f t="shared" si="13"/>
        <v>9549.1453474231785</v>
      </c>
      <c r="M137" s="741">
        <f t="shared" si="13"/>
        <v>24746</v>
      </c>
      <c r="N137" s="741">
        <f t="shared" si="13"/>
        <v>34295.145347423182</v>
      </c>
      <c r="O137" s="741"/>
      <c r="P137" s="741">
        <f t="shared" si="14"/>
        <v>1874.7774692966443</v>
      </c>
      <c r="Q137" s="741">
        <f t="shared" si="14"/>
        <v>37103</v>
      </c>
      <c r="R137" s="741">
        <f t="shared" si="14"/>
        <v>38977.777469296641</v>
      </c>
      <c r="S137" s="741"/>
      <c r="T137" s="741">
        <f t="shared" si="15"/>
        <v>11423.922816719823</v>
      </c>
      <c r="U137" s="741">
        <f t="shared" si="15"/>
        <v>61849</v>
      </c>
      <c r="V137" s="741">
        <f t="shared" si="15"/>
        <v>73272.922816719831</v>
      </c>
      <c r="W137" s="748"/>
    </row>
    <row r="138" spans="1:23" ht="12" customHeight="1" x14ac:dyDescent="0.2">
      <c r="A138" s="740">
        <v>2012</v>
      </c>
      <c r="B138" s="740" t="s">
        <v>175</v>
      </c>
      <c r="C138" s="741">
        <f t="shared" si="9"/>
        <v>295322</v>
      </c>
      <c r="D138" s="741"/>
      <c r="E138" s="741">
        <f t="shared" si="10"/>
        <v>95386</v>
      </c>
      <c r="F138" s="741"/>
      <c r="G138" s="741">
        <f t="shared" si="11"/>
        <v>13876</v>
      </c>
      <c r="H138" s="741"/>
      <c r="I138" s="741">
        <f t="shared" si="12"/>
        <v>109262</v>
      </c>
      <c r="J138" s="741"/>
      <c r="K138" s="744">
        <f t="shared" si="13"/>
        <v>8578</v>
      </c>
      <c r="L138" s="741">
        <f t="shared" si="13"/>
        <v>38478</v>
      </c>
      <c r="M138" s="741">
        <f t="shared" si="13"/>
        <v>72786</v>
      </c>
      <c r="N138" s="741">
        <f t="shared" si="13"/>
        <v>111264</v>
      </c>
      <c r="O138" s="741"/>
      <c r="P138" s="741">
        <f t="shared" si="14"/>
        <v>17461</v>
      </c>
      <c r="Q138" s="741">
        <f t="shared" si="14"/>
        <v>48757</v>
      </c>
      <c r="R138" s="741">
        <f t="shared" si="14"/>
        <v>66218</v>
      </c>
      <c r="S138" s="741"/>
      <c r="T138" s="741">
        <f t="shared" si="15"/>
        <v>55939</v>
      </c>
      <c r="U138" s="741">
        <f t="shared" si="15"/>
        <v>121543</v>
      </c>
      <c r="V138" s="741">
        <f t="shared" si="15"/>
        <v>177481.96763143109</v>
      </c>
      <c r="W138" s="748"/>
    </row>
    <row r="139" spans="1:23" ht="12" customHeight="1" x14ac:dyDescent="0.2">
      <c r="A139" s="740"/>
      <c r="B139" s="740" t="s">
        <v>176</v>
      </c>
      <c r="C139" s="741">
        <f t="shared" si="9"/>
        <v>21433</v>
      </c>
      <c r="D139" s="741"/>
      <c r="E139" s="741">
        <f t="shared" si="10"/>
        <v>177</v>
      </c>
      <c r="F139" s="741"/>
      <c r="G139" s="741">
        <f t="shared" si="11"/>
        <v>3875</v>
      </c>
      <c r="H139" s="741"/>
      <c r="I139" s="741">
        <f t="shared" si="12"/>
        <v>4052</v>
      </c>
      <c r="J139" s="741"/>
      <c r="K139" s="744">
        <f t="shared" si="13"/>
        <v>94</v>
      </c>
      <c r="L139" s="741">
        <f t="shared" si="13"/>
        <v>1537.2952215471905</v>
      </c>
      <c r="M139" s="741">
        <f t="shared" si="13"/>
        <v>8289</v>
      </c>
      <c r="N139" s="741">
        <f t="shared" si="13"/>
        <v>9826</v>
      </c>
      <c r="O139" s="741"/>
      <c r="P139" s="741">
        <f t="shared" si="14"/>
        <v>91.737147021716765</v>
      </c>
      <c r="Q139" s="741">
        <f t="shared" si="14"/>
        <v>7369</v>
      </c>
      <c r="R139" s="741">
        <f t="shared" si="14"/>
        <v>7461</v>
      </c>
      <c r="S139" s="741"/>
      <c r="T139" s="741">
        <f t="shared" si="15"/>
        <v>1629</v>
      </c>
      <c r="U139" s="741">
        <f t="shared" si="15"/>
        <v>15658</v>
      </c>
      <c r="V139" s="741">
        <f t="shared" si="15"/>
        <v>17287.032368568907</v>
      </c>
      <c r="W139" s="748"/>
    </row>
    <row r="140" spans="1:23" ht="12" customHeight="1" x14ac:dyDescent="0.2">
      <c r="A140" s="740">
        <v>2013</v>
      </c>
      <c r="B140" s="740" t="s">
        <v>175</v>
      </c>
      <c r="C140" s="741">
        <f t="shared" si="9"/>
        <v>165025</v>
      </c>
      <c r="D140" s="741"/>
      <c r="E140" s="741">
        <f t="shared" si="10"/>
        <v>63036</v>
      </c>
      <c r="F140" s="741"/>
      <c r="G140" s="741">
        <f t="shared" si="11"/>
        <v>19800</v>
      </c>
      <c r="H140" s="741"/>
      <c r="I140" s="741">
        <f t="shared" si="12"/>
        <v>82836</v>
      </c>
      <c r="J140" s="741"/>
      <c r="K140" s="744">
        <f t="shared" si="13"/>
        <v>5885</v>
      </c>
      <c r="L140" s="741">
        <f t="shared" si="13"/>
        <v>13431</v>
      </c>
      <c r="M140" s="741">
        <f t="shared" si="13"/>
        <v>31711</v>
      </c>
      <c r="N140" s="741">
        <f t="shared" si="13"/>
        <v>45142</v>
      </c>
      <c r="O140" s="741"/>
      <c r="P140" s="741">
        <f t="shared" si="14"/>
        <v>3717</v>
      </c>
      <c r="Q140" s="741">
        <f t="shared" si="14"/>
        <v>27445</v>
      </c>
      <c r="R140" s="741">
        <f t="shared" si="14"/>
        <v>31162</v>
      </c>
      <c r="S140" s="741"/>
      <c r="T140" s="741">
        <f t="shared" si="15"/>
        <v>17148</v>
      </c>
      <c r="U140" s="741">
        <f t="shared" si="15"/>
        <v>59156</v>
      </c>
      <c r="V140" s="741">
        <f t="shared" si="15"/>
        <v>76304</v>
      </c>
      <c r="W140" s="748"/>
    </row>
    <row r="141" spans="1:23" ht="12" customHeight="1" x14ac:dyDescent="0.2">
      <c r="A141" s="740"/>
      <c r="B141" s="740" t="s">
        <v>176</v>
      </c>
      <c r="C141" s="741">
        <f t="shared" si="9"/>
        <v>14356</v>
      </c>
      <c r="D141" s="741"/>
      <c r="E141" s="741">
        <f t="shared" si="10"/>
        <v>259</v>
      </c>
      <c r="F141" s="741"/>
      <c r="G141" s="741">
        <f t="shared" si="11"/>
        <v>2260</v>
      </c>
      <c r="H141" s="741"/>
      <c r="I141" s="741">
        <f t="shared" si="12"/>
        <v>2519</v>
      </c>
      <c r="J141" s="741"/>
      <c r="K141" s="744">
        <f t="shared" si="13"/>
        <v>69</v>
      </c>
      <c r="L141" s="741">
        <f t="shared" si="13"/>
        <v>1323</v>
      </c>
      <c r="M141" s="741">
        <f t="shared" si="13"/>
        <v>3274</v>
      </c>
      <c r="N141" s="741">
        <f t="shared" si="13"/>
        <v>4597</v>
      </c>
      <c r="O141" s="741"/>
      <c r="P141" s="741">
        <f t="shared" si="14"/>
        <v>135</v>
      </c>
      <c r="Q141" s="741">
        <f t="shared" si="14"/>
        <v>7036</v>
      </c>
      <c r="R141" s="741">
        <f t="shared" si="14"/>
        <v>7171</v>
      </c>
      <c r="S141" s="741"/>
      <c r="T141" s="741">
        <f t="shared" si="15"/>
        <v>1458</v>
      </c>
      <c r="U141" s="741">
        <f t="shared" si="15"/>
        <v>10310</v>
      </c>
      <c r="V141" s="741">
        <f t="shared" si="15"/>
        <v>11768</v>
      </c>
      <c r="W141" s="748"/>
    </row>
    <row r="142" spans="1:23" ht="12" customHeight="1" x14ac:dyDescent="0.2">
      <c r="A142" s="740" t="s">
        <v>989</v>
      </c>
      <c r="B142" s="740" t="s">
        <v>175</v>
      </c>
      <c r="C142" s="741">
        <f t="shared" si="9"/>
        <v>160396</v>
      </c>
      <c r="D142" s="741"/>
      <c r="E142" s="741">
        <f t="shared" si="10"/>
        <v>25967</v>
      </c>
      <c r="F142" s="741"/>
      <c r="G142" s="741">
        <f t="shared" si="11"/>
        <v>5386</v>
      </c>
      <c r="H142" s="741"/>
      <c r="I142" s="741">
        <f t="shared" si="12"/>
        <v>31353</v>
      </c>
      <c r="J142" s="741"/>
      <c r="K142" s="744">
        <f t="shared" si="13"/>
        <v>2392</v>
      </c>
      <c r="L142" s="741">
        <f t="shared" si="13"/>
        <v>24300.435376927566</v>
      </c>
      <c r="M142" s="741">
        <f t="shared" si="13"/>
        <v>70709</v>
      </c>
      <c r="N142" s="741">
        <f t="shared" si="13"/>
        <v>95009.435376927562</v>
      </c>
      <c r="O142" s="741"/>
      <c r="P142" s="741">
        <f t="shared" si="14"/>
        <v>6975.3564954682779</v>
      </c>
      <c r="Q142" s="741">
        <f t="shared" si="14"/>
        <v>24395</v>
      </c>
      <c r="R142" s="741">
        <f t="shared" si="14"/>
        <v>31370.356495468277</v>
      </c>
      <c r="S142" s="741"/>
      <c r="T142" s="741">
        <f t="shared" si="15"/>
        <v>31275.791872395843</v>
      </c>
      <c r="U142" s="741">
        <f t="shared" si="15"/>
        <v>95104</v>
      </c>
      <c r="V142" s="741">
        <f t="shared" si="15"/>
        <v>126379.79187239584</v>
      </c>
      <c r="W142" s="748"/>
    </row>
    <row r="143" spans="1:23" ht="12" customHeight="1" x14ac:dyDescent="0.2">
      <c r="A143" s="740"/>
      <c r="B143" s="740" t="s">
        <v>176</v>
      </c>
      <c r="C143" s="741">
        <f t="shared" si="9"/>
        <v>22321</v>
      </c>
      <c r="D143" s="741"/>
      <c r="E143" s="741">
        <f t="shared" si="10"/>
        <v>348</v>
      </c>
      <c r="F143" s="741"/>
      <c r="G143" s="741">
        <f t="shared" si="11"/>
        <v>3364</v>
      </c>
      <c r="H143" s="741"/>
      <c r="I143" s="741">
        <f t="shared" si="12"/>
        <v>3712</v>
      </c>
      <c r="J143" s="741"/>
      <c r="K143" s="744">
        <f t="shared" si="13"/>
        <v>100</v>
      </c>
      <c r="L143" s="741">
        <f t="shared" si="13"/>
        <v>1038.5646230724356</v>
      </c>
      <c r="M143" s="741">
        <f t="shared" si="13"/>
        <v>10520</v>
      </c>
      <c r="N143" s="741">
        <f t="shared" si="13"/>
        <v>11558.564623072436</v>
      </c>
      <c r="O143" s="741"/>
      <c r="P143" s="741">
        <f t="shared" si="14"/>
        <v>220.64350453172207</v>
      </c>
      <c r="Q143" s="741">
        <f t="shared" si="14"/>
        <v>6719</v>
      </c>
      <c r="R143" s="741">
        <f t="shared" si="14"/>
        <v>6939.6435045317221</v>
      </c>
      <c r="S143" s="741"/>
      <c r="T143" s="741">
        <f t="shared" si="15"/>
        <v>1259.2081276041577</v>
      </c>
      <c r="U143" s="741">
        <f t="shared" si="15"/>
        <v>17239</v>
      </c>
      <c r="V143" s="741">
        <f t="shared" si="15"/>
        <v>18498.208127604157</v>
      </c>
      <c r="W143" s="748"/>
    </row>
    <row r="144" spans="1:23" ht="12" customHeight="1" x14ac:dyDescent="0.2">
      <c r="A144" s="740" t="s">
        <v>988</v>
      </c>
      <c r="B144" s="740" t="s">
        <v>175</v>
      </c>
      <c r="C144" s="741">
        <f t="shared" si="9"/>
        <v>77821</v>
      </c>
      <c r="D144" s="741"/>
      <c r="E144" s="741">
        <f t="shared" si="10"/>
        <v>28048</v>
      </c>
      <c r="F144" s="741"/>
      <c r="G144" s="741">
        <f t="shared" si="11"/>
        <v>7842</v>
      </c>
      <c r="H144" s="741"/>
      <c r="I144" s="741">
        <f t="shared" si="12"/>
        <v>35890</v>
      </c>
      <c r="J144" s="741"/>
      <c r="K144" s="744">
        <f t="shared" si="13"/>
        <v>2611</v>
      </c>
      <c r="L144" s="741">
        <f t="shared" si="13"/>
        <v>7956.013544746037</v>
      </c>
      <c r="M144" s="741">
        <f t="shared" si="13"/>
        <v>23273</v>
      </c>
      <c r="N144" s="741">
        <f t="shared" si="13"/>
        <v>31229.013544746038</v>
      </c>
      <c r="O144" s="741"/>
      <c r="P144" s="741">
        <f t="shared" si="14"/>
        <v>3129.005319148936</v>
      </c>
      <c r="Q144" s="741">
        <f t="shared" si="14"/>
        <v>4839</v>
      </c>
      <c r="R144" s="741">
        <f t="shared" si="14"/>
        <v>7968</v>
      </c>
      <c r="S144" s="741"/>
      <c r="T144" s="741">
        <f t="shared" si="15"/>
        <v>11085.018863894973</v>
      </c>
      <c r="U144" s="741">
        <f t="shared" si="15"/>
        <v>28112</v>
      </c>
      <c r="V144" s="741">
        <f t="shared" si="15"/>
        <v>39197</v>
      </c>
      <c r="W144" s="748"/>
    </row>
    <row r="145" spans="1:23" ht="12" customHeight="1" x14ac:dyDescent="0.2">
      <c r="A145" s="740"/>
      <c r="B145" s="740" t="s">
        <v>176</v>
      </c>
      <c r="C145" s="741">
        <f t="shared" si="9"/>
        <v>6094</v>
      </c>
      <c r="D145" s="741"/>
      <c r="E145" s="741">
        <f t="shared" si="10"/>
        <v>496</v>
      </c>
      <c r="F145" s="741"/>
      <c r="G145" s="741">
        <f t="shared" si="11"/>
        <v>1605</v>
      </c>
      <c r="H145" s="741"/>
      <c r="I145" s="741">
        <f t="shared" si="12"/>
        <v>2101</v>
      </c>
      <c r="J145" s="741"/>
      <c r="K145" s="744">
        <f t="shared" si="13"/>
        <v>76</v>
      </c>
      <c r="L145" s="741">
        <f t="shared" si="13"/>
        <v>219.98645525396401</v>
      </c>
      <c r="M145" s="741">
        <f t="shared" si="13"/>
        <v>748</v>
      </c>
      <c r="N145" s="741">
        <f t="shared" si="13"/>
        <v>968</v>
      </c>
      <c r="O145" s="741"/>
      <c r="P145" s="741">
        <f t="shared" si="14"/>
        <v>223.9946808510638</v>
      </c>
      <c r="Q145" s="741">
        <f t="shared" si="14"/>
        <v>2724</v>
      </c>
      <c r="R145" s="741">
        <f t="shared" si="14"/>
        <v>2948</v>
      </c>
      <c r="S145" s="741"/>
      <c r="T145" s="741">
        <f t="shared" si="15"/>
        <v>443.98113610502782</v>
      </c>
      <c r="U145" s="741">
        <f t="shared" si="15"/>
        <v>3472</v>
      </c>
      <c r="V145" s="741">
        <f t="shared" si="15"/>
        <v>3916</v>
      </c>
      <c r="W145" s="748"/>
    </row>
    <row r="146" spans="1:23" ht="12" customHeight="1" x14ac:dyDescent="0.2">
      <c r="A146" s="740" t="s">
        <v>987</v>
      </c>
      <c r="B146" s="740" t="s">
        <v>175</v>
      </c>
      <c r="C146" s="741">
        <f t="shared" si="9"/>
        <v>24582.321355364751</v>
      </c>
      <c r="D146" s="741"/>
      <c r="E146" s="741">
        <f t="shared" si="10"/>
        <v>5160</v>
      </c>
      <c r="F146" s="741"/>
      <c r="G146" s="741">
        <f t="shared" si="11"/>
        <v>1310</v>
      </c>
      <c r="H146" s="741"/>
      <c r="I146" s="741">
        <f t="shared" si="12"/>
        <v>6470</v>
      </c>
      <c r="J146" s="741"/>
      <c r="K146" s="744">
        <f t="shared" si="13"/>
        <v>486</v>
      </c>
      <c r="L146" s="741">
        <f t="shared" si="13"/>
        <v>2436</v>
      </c>
      <c r="M146" s="741">
        <f t="shared" si="13"/>
        <v>10376</v>
      </c>
      <c r="N146" s="741">
        <f t="shared" si="13"/>
        <v>12812</v>
      </c>
      <c r="O146" s="741"/>
      <c r="P146" s="741">
        <f t="shared" si="14"/>
        <v>1142</v>
      </c>
      <c r="Q146" s="741">
        <f t="shared" si="14"/>
        <v>3561</v>
      </c>
      <c r="R146" s="741">
        <f t="shared" si="14"/>
        <v>4703</v>
      </c>
      <c r="S146" s="741"/>
      <c r="T146" s="741">
        <f t="shared" si="15"/>
        <v>3578</v>
      </c>
      <c r="U146" s="741">
        <f t="shared" si="15"/>
        <v>13937</v>
      </c>
      <c r="V146" s="741">
        <f t="shared" si="15"/>
        <v>17515</v>
      </c>
      <c r="W146" s="748"/>
    </row>
    <row r="147" spans="1:23" ht="12" customHeight="1" x14ac:dyDescent="0.2">
      <c r="A147" s="740"/>
      <c r="B147" s="740" t="s">
        <v>176</v>
      </c>
      <c r="C147" s="741">
        <f t="shared" si="9"/>
        <v>2787</v>
      </c>
      <c r="D147" s="741"/>
      <c r="E147" s="741">
        <f t="shared" si="10"/>
        <v>160</v>
      </c>
      <c r="F147" s="741"/>
      <c r="G147" s="741">
        <f t="shared" si="11"/>
        <v>162</v>
      </c>
      <c r="H147" s="741"/>
      <c r="I147" s="741">
        <f t="shared" si="12"/>
        <v>322</v>
      </c>
      <c r="J147" s="741"/>
      <c r="K147" s="744">
        <f t="shared" si="13"/>
        <v>17</v>
      </c>
      <c r="L147" s="741">
        <f t="shared" si="13"/>
        <v>151</v>
      </c>
      <c r="M147" s="741">
        <f t="shared" si="13"/>
        <v>554</v>
      </c>
      <c r="N147" s="741">
        <f t="shared" si="13"/>
        <v>705</v>
      </c>
      <c r="O147" s="741"/>
      <c r="P147" s="741">
        <f t="shared" si="14"/>
        <v>401</v>
      </c>
      <c r="Q147" s="741">
        <f t="shared" si="14"/>
        <v>1340</v>
      </c>
      <c r="R147" s="741">
        <f t="shared" si="14"/>
        <v>1741</v>
      </c>
      <c r="S147" s="741"/>
      <c r="T147" s="741">
        <f t="shared" si="15"/>
        <v>552</v>
      </c>
      <c r="U147" s="741">
        <f t="shared" si="15"/>
        <v>1894</v>
      </c>
      <c r="V147" s="741">
        <f t="shared" si="15"/>
        <v>2446</v>
      </c>
      <c r="W147" s="748"/>
    </row>
    <row r="148" spans="1:23" ht="12" customHeight="1" x14ac:dyDescent="0.2">
      <c r="A148" s="740">
        <v>2017</v>
      </c>
      <c r="B148" s="740" t="s">
        <v>175</v>
      </c>
      <c r="C148" s="741">
        <f t="shared" si="9"/>
        <v>33232</v>
      </c>
      <c r="D148" s="741"/>
      <c r="E148" s="741">
        <f t="shared" si="10"/>
        <v>1880</v>
      </c>
      <c r="F148" s="741"/>
      <c r="G148" s="741">
        <f t="shared" si="11"/>
        <v>71</v>
      </c>
      <c r="H148" s="741"/>
      <c r="I148" s="741">
        <f t="shared" si="12"/>
        <v>1951</v>
      </c>
      <c r="J148" s="741"/>
      <c r="K148" s="744">
        <f t="shared" si="13"/>
        <v>164</v>
      </c>
      <c r="L148" s="741">
        <f t="shared" si="13"/>
        <v>7443</v>
      </c>
      <c r="M148" s="741">
        <f t="shared" si="13"/>
        <v>13832</v>
      </c>
      <c r="N148" s="741">
        <f t="shared" si="13"/>
        <v>21275</v>
      </c>
      <c r="O148" s="741"/>
      <c r="P148" s="741">
        <f t="shared" si="14"/>
        <v>3770</v>
      </c>
      <c r="Q148" s="741">
        <f t="shared" si="14"/>
        <v>6072</v>
      </c>
      <c r="R148" s="741">
        <f t="shared" si="14"/>
        <v>9842</v>
      </c>
      <c r="S148" s="741"/>
      <c r="T148" s="741">
        <f t="shared" si="15"/>
        <v>11213</v>
      </c>
      <c r="U148" s="741">
        <f t="shared" si="15"/>
        <v>19904</v>
      </c>
      <c r="V148" s="741">
        <f t="shared" si="15"/>
        <v>31117</v>
      </c>
      <c r="W148" s="748"/>
    </row>
    <row r="149" spans="1:23" ht="12" customHeight="1" x14ac:dyDescent="0.2">
      <c r="A149" s="740"/>
      <c r="B149" s="740" t="s">
        <v>176</v>
      </c>
      <c r="C149" s="741">
        <f t="shared" si="9"/>
        <v>20318</v>
      </c>
      <c r="D149" s="741"/>
      <c r="E149" s="741">
        <f t="shared" si="10"/>
        <v>266</v>
      </c>
      <c r="F149" s="741"/>
      <c r="G149" s="741">
        <f t="shared" si="11"/>
        <v>42</v>
      </c>
      <c r="H149" s="741"/>
      <c r="I149" s="741">
        <f t="shared" si="12"/>
        <v>308</v>
      </c>
      <c r="J149" s="741"/>
      <c r="K149" s="744">
        <f t="shared" si="13"/>
        <v>17</v>
      </c>
      <c r="L149" s="741">
        <f t="shared" si="13"/>
        <v>3193</v>
      </c>
      <c r="M149" s="741">
        <f t="shared" si="13"/>
        <v>10621</v>
      </c>
      <c r="N149" s="741">
        <f t="shared" si="13"/>
        <v>13814</v>
      </c>
      <c r="O149" s="741"/>
      <c r="P149" s="741">
        <f t="shared" si="14"/>
        <v>1863</v>
      </c>
      <c r="Q149" s="741">
        <f t="shared" si="14"/>
        <v>4316</v>
      </c>
      <c r="R149" s="741">
        <f t="shared" si="14"/>
        <v>6179</v>
      </c>
      <c r="S149" s="741"/>
      <c r="T149" s="741">
        <f t="shared" si="15"/>
        <v>5056</v>
      </c>
      <c r="U149" s="741">
        <f t="shared" si="15"/>
        <v>14937</v>
      </c>
      <c r="V149" s="741">
        <f t="shared" si="15"/>
        <v>19993</v>
      </c>
      <c r="W149" s="748"/>
    </row>
    <row r="150" spans="1:23" ht="12" customHeight="1" x14ac:dyDescent="0.2">
      <c r="A150" s="740">
        <v>2018</v>
      </c>
      <c r="B150" s="740" t="s">
        <v>175</v>
      </c>
      <c r="C150" s="741">
        <f t="shared" si="9"/>
        <v>91060</v>
      </c>
      <c r="D150" s="741"/>
      <c r="E150" s="741">
        <f t="shared" si="10"/>
        <v>14769</v>
      </c>
      <c r="F150" s="741"/>
      <c r="G150" s="741">
        <f t="shared" si="11"/>
        <v>4110</v>
      </c>
      <c r="H150" s="741"/>
      <c r="I150" s="741">
        <f t="shared" si="12"/>
        <v>18879</v>
      </c>
      <c r="J150" s="741"/>
      <c r="K150" s="744">
        <f t="shared" si="13"/>
        <v>1262</v>
      </c>
      <c r="L150" s="741">
        <f t="shared" si="13"/>
        <v>11425</v>
      </c>
      <c r="M150" s="741">
        <f t="shared" si="13"/>
        <v>37505</v>
      </c>
      <c r="N150" s="741">
        <f t="shared" si="13"/>
        <v>48930</v>
      </c>
      <c r="O150" s="741"/>
      <c r="P150" s="741">
        <f t="shared" si="14"/>
        <v>7142</v>
      </c>
      <c r="Q150" s="741">
        <f t="shared" si="14"/>
        <v>14847</v>
      </c>
      <c r="R150" s="741">
        <f t="shared" si="14"/>
        <v>21989</v>
      </c>
      <c r="S150" s="741"/>
      <c r="T150" s="741">
        <f t="shared" si="15"/>
        <v>18567</v>
      </c>
      <c r="U150" s="741">
        <f t="shared" si="15"/>
        <v>52352</v>
      </c>
      <c r="V150" s="741">
        <f t="shared" si="15"/>
        <v>70919</v>
      </c>
      <c r="W150" s="748"/>
    </row>
    <row r="151" spans="1:23" ht="12" customHeight="1" x14ac:dyDescent="0.2">
      <c r="A151" s="740"/>
      <c r="B151" s="740" t="s">
        <v>176</v>
      </c>
      <c r="C151" s="741">
        <f t="shared" si="9"/>
        <v>10872</v>
      </c>
      <c r="D151" s="741"/>
      <c r="E151" s="741">
        <f t="shared" si="10"/>
        <v>308</v>
      </c>
      <c r="F151" s="741"/>
      <c r="G151" s="741">
        <f t="shared" si="11"/>
        <v>2237</v>
      </c>
      <c r="H151" s="741"/>
      <c r="I151" s="741">
        <f t="shared" si="12"/>
        <v>2545</v>
      </c>
      <c r="J151" s="741"/>
      <c r="K151" s="744">
        <f t="shared" si="13"/>
        <v>58</v>
      </c>
      <c r="L151" s="741">
        <f t="shared" si="13"/>
        <v>435</v>
      </c>
      <c r="M151" s="741">
        <f t="shared" si="13"/>
        <v>3491</v>
      </c>
      <c r="N151" s="741">
        <f t="shared" si="13"/>
        <v>3926</v>
      </c>
      <c r="O151" s="741"/>
      <c r="P151" s="741">
        <f t="shared" si="14"/>
        <v>171</v>
      </c>
      <c r="Q151" s="741">
        <f t="shared" si="14"/>
        <v>4172</v>
      </c>
      <c r="R151" s="741">
        <f t="shared" si="14"/>
        <v>4343</v>
      </c>
      <c r="S151" s="741"/>
      <c r="T151" s="741">
        <f t="shared" si="15"/>
        <v>606</v>
      </c>
      <c r="U151" s="741">
        <f t="shared" si="15"/>
        <v>7663</v>
      </c>
      <c r="V151" s="741">
        <f t="shared" si="15"/>
        <v>8269</v>
      </c>
      <c r="W151" s="748"/>
    </row>
    <row r="152" spans="1:23" ht="12" customHeight="1" x14ac:dyDescent="0.2">
      <c r="A152" s="740" t="s">
        <v>1102</v>
      </c>
      <c r="B152" s="740" t="s">
        <v>175</v>
      </c>
      <c r="C152" s="741">
        <f t="shared" si="9"/>
        <v>37084</v>
      </c>
      <c r="D152" s="741"/>
      <c r="E152" s="741">
        <f t="shared" si="10"/>
        <v>5989</v>
      </c>
      <c r="F152" s="741"/>
      <c r="G152" s="741">
        <f t="shared" si="11"/>
        <v>5376</v>
      </c>
      <c r="H152" s="741"/>
      <c r="I152" s="741">
        <f t="shared" si="12"/>
        <v>11365</v>
      </c>
      <c r="J152" s="741"/>
      <c r="K152" s="744">
        <f t="shared" si="13"/>
        <v>511</v>
      </c>
      <c r="L152" s="741">
        <f t="shared" si="13"/>
        <v>3797</v>
      </c>
      <c r="M152" s="741">
        <f t="shared" si="13"/>
        <v>13528</v>
      </c>
      <c r="N152" s="741">
        <f t="shared" si="13"/>
        <v>17325</v>
      </c>
      <c r="O152" s="741"/>
      <c r="P152" s="741">
        <f t="shared" si="14"/>
        <v>1381</v>
      </c>
      <c r="Q152" s="741">
        <f t="shared" si="14"/>
        <v>6494</v>
      </c>
      <c r="R152" s="741">
        <f t="shared" si="14"/>
        <v>7875</v>
      </c>
      <c r="S152" s="741"/>
      <c r="T152" s="741">
        <f t="shared" si="15"/>
        <v>5178</v>
      </c>
      <c r="U152" s="741">
        <f t="shared" si="15"/>
        <v>20022</v>
      </c>
      <c r="V152" s="741">
        <f t="shared" si="15"/>
        <v>25200</v>
      </c>
      <c r="W152" s="748"/>
    </row>
    <row r="153" spans="1:23" ht="12" customHeight="1" x14ac:dyDescent="0.2">
      <c r="A153" s="740"/>
      <c r="B153" s="740" t="s">
        <v>176</v>
      </c>
      <c r="C153" s="741">
        <f t="shared" si="9"/>
        <v>9951</v>
      </c>
      <c r="D153" s="741"/>
      <c r="E153" s="741">
        <f t="shared" si="10"/>
        <v>592</v>
      </c>
      <c r="F153" s="741"/>
      <c r="G153" s="741">
        <f t="shared" si="11"/>
        <v>2785</v>
      </c>
      <c r="H153" s="741"/>
      <c r="I153" s="741">
        <f t="shared" si="12"/>
        <v>3377</v>
      </c>
      <c r="J153" s="741"/>
      <c r="K153" s="744">
        <f t="shared" ref="K153:N153" si="16">K88</f>
        <v>73</v>
      </c>
      <c r="L153" s="741">
        <f t="shared" si="16"/>
        <v>249</v>
      </c>
      <c r="M153" s="741">
        <f t="shared" si="16"/>
        <v>2314</v>
      </c>
      <c r="N153" s="741">
        <f t="shared" si="16"/>
        <v>2563</v>
      </c>
      <c r="O153" s="741"/>
      <c r="P153" s="741">
        <f t="shared" ref="P153:R153" si="17">P88</f>
        <v>205</v>
      </c>
      <c r="Q153" s="741">
        <f t="shared" si="17"/>
        <v>3732</v>
      </c>
      <c r="R153" s="741">
        <f t="shared" si="17"/>
        <v>3937</v>
      </c>
      <c r="S153" s="741"/>
      <c r="T153" s="741">
        <f t="shared" ref="T153:V153" si="18">T88</f>
        <v>454</v>
      </c>
      <c r="U153" s="741">
        <f t="shared" si="18"/>
        <v>6046</v>
      </c>
      <c r="V153" s="741">
        <f t="shared" si="18"/>
        <v>6500</v>
      </c>
      <c r="W153" s="748"/>
    </row>
    <row r="154" spans="1:23" ht="12" customHeight="1" x14ac:dyDescent="0.2">
      <c r="A154" s="740">
        <v>2020</v>
      </c>
      <c r="B154" s="740" t="s">
        <v>175</v>
      </c>
      <c r="C154" s="741">
        <f t="shared" si="9"/>
        <v>45409</v>
      </c>
      <c r="D154" s="741"/>
      <c r="E154" s="741">
        <f t="shared" si="10"/>
        <v>5212</v>
      </c>
      <c r="F154" s="741"/>
      <c r="G154" s="741">
        <f t="shared" si="11"/>
        <v>5123</v>
      </c>
      <c r="H154" s="741"/>
      <c r="I154" s="741">
        <f t="shared" si="12"/>
        <v>10335</v>
      </c>
      <c r="J154" s="741"/>
      <c r="K154" s="744">
        <f t="shared" ref="K154:N154" si="19">K89</f>
        <v>558</v>
      </c>
      <c r="L154" s="741">
        <f t="shared" si="19"/>
        <v>4042</v>
      </c>
      <c r="M154" s="741">
        <f t="shared" si="19"/>
        <v>11818</v>
      </c>
      <c r="N154" s="741">
        <f t="shared" si="19"/>
        <v>15860</v>
      </c>
      <c r="O154" s="741"/>
      <c r="P154" s="741">
        <f t="shared" ref="P154:R154" si="20">P89</f>
        <v>4289</v>
      </c>
      <c r="Q154" s="741">
        <f t="shared" si="20"/>
        <v>14367</v>
      </c>
      <c r="R154" s="741">
        <f t="shared" si="20"/>
        <v>18656</v>
      </c>
      <c r="S154" s="741"/>
      <c r="T154" s="741">
        <f t="shared" ref="T154:V154" si="21">T89</f>
        <v>8331</v>
      </c>
      <c r="U154" s="741">
        <f t="shared" si="21"/>
        <v>26185</v>
      </c>
      <c r="V154" s="741">
        <f t="shared" si="21"/>
        <v>34516</v>
      </c>
      <c r="W154" s="748"/>
    </row>
    <row r="155" spans="1:23" ht="12" customHeight="1" x14ac:dyDescent="0.2">
      <c r="A155" s="740"/>
      <c r="B155" s="740" t="s">
        <v>176</v>
      </c>
      <c r="C155" s="741">
        <f t="shared" si="9"/>
        <v>9077</v>
      </c>
      <c r="D155" s="741"/>
      <c r="E155" s="741">
        <f t="shared" si="10"/>
        <v>328</v>
      </c>
      <c r="F155" s="741"/>
      <c r="G155" s="741">
        <f t="shared" si="11"/>
        <v>533</v>
      </c>
      <c r="H155" s="741"/>
      <c r="I155" s="741">
        <f t="shared" si="12"/>
        <v>861</v>
      </c>
      <c r="J155" s="741"/>
      <c r="K155" s="744">
        <f t="shared" ref="K155:N155" si="22">K90</f>
        <v>40</v>
      </c>
      <c r="L155" s="741">
        <f t="shared" si="22"/>
        <v>413</v>
      </c>
      <c r="M155" s="741">
        <f t="shared" si="22"/>
        <v>929</v>
      </c>
      <c r="N155" s="741">
        <f t="shared" si="22"/>
        <v>1342</v>
      </c>
      <c r="O155" s="741"/>
      <c r="P155" s="741">
        <f t="shared" ref="P155:R155" si="23">P90</f>
        <v>2815</v>
      </c>
      <c r="Q155" s="741">
        <f t="shared" si="23"/>
        <v>4019</v>
      </c>
      <c r="R155" s="741">
        <f t="shared" si="23"/>
        <v>6834</v>
      </c>
      <c r="S155" s="741"/>
      <c r="T155" s="741">
        <f t="shared" ref="T155:V155" si="24">T90</f>
        <v>3228</v>
      </c>
      <c r="U155" s="741">
        <f t="shared" si="24"/>
        <v>4948</v>
      </c>
      <c r="V155" s="741">
        <f t="shared" si="24"/>
        <v>8176</v>
      </c>
      <c r="W155" s="748"/>
    </row>
    <row r="156" spans="1:23" ht="12" customHeight="1" x14ac:dyDescent="0.2">
      <c r="A156" s="740" t="s">
        <v>1144</v>
      </c>
      <c r="B156" s="740" t="s">
        <v>175</v>
      </c>
      <c r="C156" s="741">
        <f t="shared" si="9"/>
        <v>53954</v>
      </c>
      <c r="D156" s="741"/>
      <c r="E156" s="741">
        <f t="shared" si="10"/>
        <v>8066</v>
      </c>
      <c r="F156" s="741"/>
      <c r="G156" s="741">
        <f t="shared" si="11"/>
        <v>2265</v>
      </c>
      <c r="H156" s="741"/>
      <c r="I156" s="741">
        <f t="shared" si="12"/>
        <v>10331</v>
      </c>
      <c r="J156" s="741"/>
      <c r="K156" s="744">
        <f t="shared" ref="K156:N156" si="25">K91</f>
        <v>717</v>
      </c>
      <c r="L156" s="741">
        <f t="shared" si="25"/>
        <v>7012</v>
      </c>
      <c r="M156" s="741">
        <f t="shared" si="25"/>
        <v>16690</v>
      </c>
      <c r="N156" s="741">
        <f t="shared" si="25"/>
        <v>23702</v>
      </c>
      <c r="O156" s="741"/>
      <c r="P156" s="741">
        <f t="shared" ref="P156:R156" si="26">P91</f>
        <v>5838</v>
      </c>
      <c r="Q156" s="741">
        <f t="shared" si="26"/>
        <v>13252</v>
      </c>
      <c r="R156" s="741">
        <f t="shared" si="26"/>
        <v>19090</v>
      </c>
      <c r="S156" s="741"/>
      <c r="T156" s="741">
        <f t="shared" ref="T156:V156" si="27">T91</f>
        <v>12850</v>
      </c>
      <c r="U156" s="741">
        <f t="shared" si="27"/>
        <v>29942</v>
      </c>
      <c r="V156" s="741">
        <f t="shared" si="27"/>
        <v>42792</v>
      </c>
      <c r="W156" s="748"/>
    </row>
    <row r="157" spans="1:23" ht="12" customHeight="1" x14ac:dyDescent="0.2">
      <c r="A157" s="740"/>
      <c r="B157" s="740" t="s">
        <v>176</v>
      </c>
      <c r="C157" s="741">
        <f t="shared" si="9"/>
        <v>10334</v>
      </c>
      <c r="D157" s="741"/>
      <c r="E157" s="741">
        <f t="shared" si="10"/>
        <v>612</v>
      </c>
      <c r="F157" s="741"/>
      <c r="G157" s="741">
        <f t="shared" si="11"/>
        <v>2397</v>
      </c>
      <c r="H157" s="741"/>
      <c r="I157" s="741">
        <f t="shared" si="12"/>
        <v>3009</v>
      </c>
      <c r="J157" s="741"/>
      <c r="K157" s="744">
        <f t="shared" ref="K157:N157" si="28">K92</f>
        <v>75</v>
      </c>
      <c r="L157" s="741">
        <f t="shared" si="28"/>
        <v>494</v>
      </c>
      <c r="M157" s="741">
        <f t="shared" si="28"/>
        <v>3283</v>
      </c>
      <c r="N157" s="741">
        <f t="shared" si="28"/>
        <v>3777</v>
      </c>
      <c r="O157" s="741"/>
      <c r="P157" s="741">
        <f t="shared" ref="P157:R157" si="29">P92</f>
        <v>129</v>
      </c>
      <c r="Q157" s="741">
        <f t="shared" si="29"/>
        <v>3339</v>
      </c>
      <c r="R157" s="741">
        <f t="shared" si="29"/>
        <v>3468</v>
      </c>
      <c r="S157" s="741"/>
      <c r="T157" s="741">
        <f t="shared" ref="T157:V157" si="30">T92</f>
        <v>623</v>
      </c>
      <c r="U157" s="741">
        <f t="shared" si="30"/>
        <v>6622</v>
      </c>
      <c r="V157" s="741">
        <f t="shared" si="30"/>
        <v>7245</v>
      </c>
      <c r="W157" s="748"/>
    </row>
    <row r="158" spans="1:23" ht="12" customHeight="1" x14ac:dyDescent="0.2">
      <c r="A158" s="740" t="s">
        <v>1165</v>
      </c>
      <c r="B158" s="740" t="s">
        <v>175</v>
      </c>
      <c r="C158" s="741">
        <f t="shared" si="9"/>
        <v>46595</v>
      </c>
      <c r="D158" s="741"/>
      <c r="E158" s="741">
        <f t="shared" si="10"/>
        <v>8035.2859961116728</v>
      </c>
      <c r="F158" s="741"/>
      <c r="G158" s="741">
        <f t="shared" si="11"/>
        <v>2461</v>
      </c>
      <c r="H158" s="741"/>
      <c r="I158" s="741">
        <f t="shared" si="12"/>
        <v>10496.285996111674</v>
      </c>
      <c r="J158" s="741"/>
      <c r="K158" s="744">
        <f t="shared" ref="K158:N158" si="31">K93</f>
        <v>744</v>
      </c>
      <c r="L158" s="741">
        <f t="shared" si="31"/>
        <v>9269</v>
      </c>
      <c r="M158" s="741">
        <f t="shared" si="31"/>
        <v>14769</v>
      </c>
      <c r="N158" s="741">
        <f t="shared" si="31"/>
        <v>24038</v>
      </c>
      <c r="O158" s="741"/>
      <c r="P158" s="741">
        <f t="shared" ref="P158:R158" si="32">P93</f>
        <v>3965</v>
      </c>
      <c r="Q158" s="741">
        <f t="shared" si="32"/>
        <v>7187</v>
      </c>
      <c r="R158" s="741">
        <f t="shared" si="32"/>
        <v>11152</v>
      </c>
      <c r="S158" s="741"/>
      <c r="T158" s="741">
        <f t="shared" ref="T158:V158" si="33">T93</f>
        <v>13234</v>
      </c>
      <c r="U158" s="741">
        <f t="shared" si="33"/>
        <v>21956</v>
      </c>
      <c r="V158" s="741">
        <f t="shared" si="33"/>
        <v>35190</v>
      </c>
      <c r="W158" s="748"/>
    </row>
    <row r="159" spans="1:23" ht="12" customHeight="1" x14ac:dyDescent="0.2">
      <c r="A159" s="740"/>
      <c r="B159" s="740" t="s">
        <v>176</v>
      </c>
      <c r="C159" s="741">
        <f t="shared" si="9"/>
        <v>7547</v>
      </c>
      <c r="D159" s="741"/>
      <c r="E159" s="741">
        <f t="shared" si="10"/>
        <v>333.71400388832723</v>
      </c>
      <c r="F159" s="741"/>
      <c r="G159" s="741">
        <f t="shared" si="11"/>
        <v>1870</v>
      </c>
      <c r="H159" s="741"/>
      <c r="I159" s="741">
        <f t="shared" si="12"/>
        <v>2203.7140038883272</v>
      </c>
      <c r="J159" s="741"/>
      <c r="K159" s="744">
        <f t="shared" ref="K159:N159" si="34">K94</f>
        <v>48</v>
      </c>
      <c r="L159" s="741">
        <f t="shared" si="34"/>
        <v>206</v>
      </c>
      <c r="M159" s="741">
        <f t="shared" si="34"/>
        <v>989</v>
      </c>
      <c r="N159" s="741">
        <f t="shared" si="34"/>
        <v>1195</v>
      </c>
      <c r="O159" s="741"/>
      <c r="P159" s="741">
        <f t="shared" ref="P159:R159" si="35">P94</f>
        <v>973</v>
      </c>
      <c r="Q159" s="741">
        <f t="shared" si="35"/>
        <v>3128</v>
      </c>
      <c r="R159" s="741">
        <f t="shared" si="35"/>
        <v>4101</v>
      </c>
      <c r="S159" s="741"/>
      <c r="T159" s="741">
        <f t="shared" ref="T159:V159" si="36">T94</f>
        <v>1179</v>
      </c>
      <c r="U159" s="741">
        <f t="shared" si="36"/>
        <v>4117</v>
      </c>
      <c r="V159" s="741">
        <f t="shared" si="36"/>
        <v>5296</v>
      </c>
      <c r="W159" s="748"/>
    </row>
    <row r="160" spans="1:23" ht="12" customHeight="1" x14ac:dyDescent="0.2">
      <c r="A160" s="740">
        <v>2023</v>
      </c>
      <c r="B160" s="740" t="s">
        <v>175</v>
      </c>
      <c r="C160" s="741">
        <f t="shared" ref="C160:C163" si="37">C95</f>
        <v>65651</v>
      </c>
      <c r="D160" s="741"/>
      <c r="E160" s="741">
        <f t="shared" ref="E160:E163" si="38">E95</f>
        <v>2091.0369316293591</v>
      </c>
      <c r="F160" s="741"/>
      <c r="G160" s="741">
        <f t="shared" ref="G160:G163" si="39">G95</f>
        <v>53</v>
      </c>
      <c r="H160" s="741"/>
      <c r="I160" s="741">
        <f t="shared" ref="I160:I163" si="40">I95</f>
        <v>2144.0369316293591</v>
      </c>
      <c r="J160" s="741"/>
      <c r="K160" s="744">
        <f t="shared" ref="K160:N160" si="41">K95</f>
        <v>172</v>
      </c>
      <c r="L160" s="741">
        <f t="shared" si="41"/>
        <v>10145</v>
      </c>
      <c r="M160" s="741">
        <f t="shared" si="41"/>
        <v>19476</v>
      </c>
      <c r="N160" s="741">
        <f t="shared" si="41"/>
        <v>29621</v>
      </c>
      <c r="O160" s="741"/>
      <c r="P160" s="741">
        <f t="shared" ref="P160:R160" si="42">P95</f>
        <v>11819</v>
      </c>
      <c r="Q160" s="741">
        <f t="shared" si="42"/>
        <v>21894</v>
      </c>
      <c r="R160" s="741">
        <f t="shared" si="42"/>
        <v>33713</v>
      </c>
      <c r="S160" s="741"/>
      <c r="T160" s="741">
        <f t="shared" ref="T160:V160" si="43">T95</f>
        <v>21964</v>
      </c>
      <c r="U160" s="741">
        <f t="shared" si="43"/>
        <v>41370</v>
      </c>
      <c r="V160" s="741">
        <f t="shared" si="43"/>
        <v>63334</v>
      </c>
      <c r="W160" s="748"/>
    </row>
    <row r="161" spans="1:23" ht="12" customHeight="1" x14ac:dyDescent="0.2">
      <c r="A161" s="740"/>
      <c r="B161" s="740" t="s">
        <v>176</v>
      </c>
      <c r="C161" s="741">
        <f t="shared" si="37"/>
        <v>11673</v>
      </c>
      <c r="D161" s="741"/>
      <c r="E161" s="741">
        <f t="shared" si="38"/>
        <v>1135.9630683706409</v>
      </c>
      <c r="F161" s="741"/>
      <c r="G161" s="741">
        <f t="shared" si="39"/>
        <v>9</v>
      </c>
      <c r="H161" s="741"/>
      <c r="I161" s="741">
        <f t="shared" si="40"/>
        <v>1144.9630683706409</v>
      </c>
      <c r="J161" s="741"/>
      <c r="K161" s="744">
        <f t="shared" ref="K161:N161" si="44">K96</f>
        <v>11</v>
      </c>
      <c r="L161" s="741">
        <f t="shared" si="44"/>
        <v>200</v>
      </c>
      <c r="M161" s="741">
        <f t="shared" si="44"/>
        <v>1559</v>
      </c>
      <c r="N161" s="741">
        <f t="shared" si="44"/>
        <v>1759</v>
      </c>
      <c r="O161" s="741"/>
      <c r="P161" s="741">
        <f t="shared" ref="P161:R161" si="45">P96</f>
        <v>848</v>
      </c>
      <c r="Q161" s="741">
        <f t="shared" si="45"/>
        <v>7911</v>
      </c>
      <c r="R161" s="741">
        <f t="shared" si="45"/>
        <v>8759</v>
      </c>
      <c r="S161" s="741"/>
      <c r="T161" s="741">
        <f t="shared" ref="T161:V161" si="46">T96</f>
        <v>1048</v>
      </c>
      <c r="U161" s="741">
        <f t="shared" si="46"/>
        <v>9470</v>
      </c>
      <c r="V161" s="741">
        <f t="shared" si="46"/>
        <v>10518</v>
      </c>
      <c r="W161" s="748"/>
    </row>
    <row r="162" spans="1:23" ht="12" customHeight="1" x14ac:dyDescent="0.2">
      <c r="A162" s="740" t="s">
        <v>1193</v>
      </c>
      <c r="B162" s="740" t="s">
        <v>175</v>
      </c>
      <c r="C162" s="741">
        <f t="shared" si="37"/>
        <v>36568</v>
      </c>
      <c r="D162" s="741"/>
      <c r="E162" s="741">
        <f t="shared" si="38"/>
        <v>7249</v>
      </c>
      <c r="F162" s="741"/>
      <c r="G162" s="741">
        <f t="shared" si="39"/>
        <v>136</v>
      </c>
      <c r="H162" s="741"/>
      <c r="I162" s="741">
        <f t="shared" si="40"/>
        <v>7385</v>
      </c>
      <c r="J162" s="741"/>
      <c r="K162" s="744">
        <f t="shared" ref="K162:N162" si="47">K97</f>
        <v>570</v>
      </c>
      <c r="L162" s="741">
        <f t="shared" si="47"/>
        <v>299</v>
      </c>
      <c r="M162" s="741">
        <f t="shared" si="47"/>
        <v>10749</v>
      </c>
      <c r="N162" s="741">
        <f t="shared" si="47"/>
        <v>11048</v>
      </c>
      <c r="O162" s="741"/>
      <c r="P162" s="741">
        <f t="shared" ref="P162:R162" si="48">P97</f>
        <v>4190</v>
      </c>
      <c r="Q162" s="741">
        <f t="shared" si="48"/>
        <v>13283</v>
      </c>
      <c r="R162" s="741">
        <f t="shared" si="48"/>
        <v>17473</v>
      </c>
      <c r="S162" s="741"/>
      <c r="T162" s="741">
        <f t="shared" ref="T162:V162" si="49">T97</f>
        <v>4489</v>
      </c>
      <c r="U162" s="741">
        <f t="shared" si="49"/>
        <v>24032</v>
      </c>
      <c r="V162" s="741">
        <f t="shared" si="49"/>
        <v>28521</v>
      </c>
      <c r="W162" s="748"/>
    </row>
    <row r="163" spans="1:23" ht="12" customHeight="1" x14ac:dyDescent="0.2">
      <c r="A163" s="740"/>
      <c r="B163" s="740" t="s">
        <v>176</v>
      </c>
      <c r="C163" s="741">
        <f t="shared" si="37"/>
        <v>7085</v>
      </c>
      <c r="D163" s="741"/>
      <c r="E163" s="741">
        <f t="shared" si="38"/>
        <v>471</v>
      </c>
      <c r="F163" s="741"/>
      <c r="G163" s="741">
        <f t="shared" si="39"/>
        <v>3</v>
      </c>
      <c r="H163" s="741"/>
      <c r="I163" s="741">
        <f t="shared" si="40"/>
        <v>474</v>
      </c>
      <c r="J163" s="741"/>
      <c r="K163" s="744">
        <f t="shared" ref="K163:N163" si="50">K98</f>
        <v>12</v>
      </c>
      <c r="L163" s="741">
        <f t="shared" si="50"/>
        <v>18</v>
      </c>
      <c r="M163" s="741">
        <f t="shared" si="50"/>
        <v>568</v>
      </c>
      <c r="N163" s="741">
        <f t="shared" si="50"/>
        <v>586</v>
      </c>
      <c r="O163" s="741"/>
      <c r="P163" s="741">
        <f t="shared" ref="P163:R163" si="51">P98</f>
        <v>622</v>
      </c>
      <c r="Q163" s="741">
        <f t="shared" si="51"/>
        <v>5391</v>
      </c>
      <c r="R163" s="741">
        <f t="shared" si="51"/>
        <v>6013</v>
      </c>
      <c r="S163" s="741"/>
      <c r="T163" s="741">
        <f t="shared" ref="T163:V163" si="52">T98</f>
        <v>640</v>
      </c>
      <c r="U163" s="741">
        <f t="shared" si="52"/>
        <v>5959</v>
      </c>
      <c r="V163" s="741">
        <f t="shared" si="52"/>
        <v>6599</v>
      </c>
      <c r="W163" s="748"/>
    </row>
    <row r="164" spans="1:23" ht="12" customHeight="1" x14ac:dyDescent="0.2">
      <c r="A164" s="749" t="s">
        <v>216</v>
      </c>
      <c r="B164" s="749" t="s">
        <v>175</v>
      </c>
      <c r="C164" s="750"/>
      <c r="D164" s="750"/>
      <c r="E164" s="751"/>
      <c r="F164" s="752"/>
      <c r="G164" s="751"/>
      <c r="H164" s="752"/>
      <c r="I164" s="751"/>
      <c r="J164" s="752"/>
      <c r="K164" s="753"/>
      <c r="L164" s="750"/>
      <c r="M164" s="750"/>
      <c r="N164" s="750"/>
      <c r="O164" s="750"/>
      <c r="P164" s="750"/>
      <c r="Q164" s="750"/>
      <c r="R164" s="750"/>
      <c r="S164" s="750"/>
      <c r="T164" s="750"/>
      <c r="U164" s="983" t="s">
        <v>984</v>
      </c>
      <c r="V164" s="983"/>
    </row>
    <row r="165" spans="1:23" ht="11.25" customHeight="1" x14ac:dyDescent="0.2">
      <c r="A165" s="986" t="s">
        <v>217</v>
      </c>
      <c r="B165" s="986"/>
      <c r="C165" s="986"/>
      <c r="D165" s="986"/>
      <c r="E165" s="986"/>
      <c r="F165" s="986"/>
      <c r="G165" s="986"/>
      <c r="H165" s="986"/>
      <c r="I165" s="986"/>
      <c r="J165" s="986"/>
      <c r="K165" s="986"/>
      <c r="L165" s="986"/>
      <c r="M165" s="986"/>
      <c r="N165" s="986"/>
      <c r="O165" s="986"/>
      <c r="P165" s="986"/>
      <c r="Q165" s="986"/>
      <c r="R165" s="986"/>
      <c r="S165" s="986"/>
      <c r="T165" s="986"/>
      <c r="U165" s="986"/>
      <c r="V165" s="986"/>
    </row>
    <row r="166" spans="1:23" ht="22.5" customHeight="1" x14ac:dyDescent="0.2">
      <c r="A166" s="980" t="s">
        <v>1159</v>
      </c>
      <c r="B166" s="980"/>
      <c r="C166" s="980"/>
      <c r="D166" s="980"/>
      <c r="E166" s="980"/>
      <c r="F166" s="980"/>
      <c r="G166" s="980"/>
      <c r="H166" s="980"/>
      <c r="I166" s="980"/>
      <c r="J166" s="980"/>
      <c r="K166" s="980"/>
      <c r="L166" s="980"/>
      <c r="M166" s="980"/>
      <c r="N166" s="980"/>
      <c r="O166" s="980"/>
      <c r="P166" s="980"/>
      <c r="Q166" s="980"/>
      <c r="R166" s="980"/>
      <c r="S166" s="980"/>
      <c r="T166" s="980"/>
      <c r="U166" s="980"/>
      <c r="V166" s="980"/>
    </row>
    <row r="167" spans="1:23" ht="10.199999999999999" x14ac:dyDescent="0.2">
      <c r="A167" s="980" t="s">
        <v>706</v>
      </c>
      <c r="B167" s="980"/>
      <c r="C167" s="980"/>
      <c r="D167" s="980"/>
      <c r="E167" s="980"/>
      <c r="F167" s="980"/>
      <c r="G167" s="980"/>
      <c r="H167" s="980"/>
      <c r="I167" s="980"/>
      <c r="J167" s="980"/>
      <c r="K167" s="980"/>
      <c r="L167" s="980"/>
      <c r="M167" s="980"/>
      <c r="N167" s="980"/>
      <c r="O167" s="980"/>
      <c r="P167" s="980"/>
      <c r="Q167" s="980"/>
      <c r="R167" s="980"/>
      <c r="S167" s="980"/>
      <c r="T167" s="980"/>
      <c r="U167" s="980"/>
      <c r="V167" s="980"/>
    </row>
    <row r="168" spans="1:23" ht="33" customHeight="1" x14ac:dyDescent="0.2">
      <c r="A168" s="980" t="s">
        <v>985</v>
      </c>
      <c r="B168" s="980"/>
      <c r="C168" s="980"/>
      <c r="D168" s="980"/>
      <c r="E168" s="980"/>
      <c r="F168" s="980"/>
      <c r="G168" s="980"/>
      <c r="H168" s="980"/>
      <c r="I168" s="980"/>
      <c r="J168" s="980"/>
      <c r="K168" s="980"/>
      <c r="L168" s="980"/>
      <c r="M168" s="980"/>
      <c r="N168" s="980"/>
      <c r="O168" s="980"/>
      <c r="P168" s="980"/>
      <c r="Q168" s="980"/>
      <c r="R168" s="980"/>
      <c r="S168" s="980"/>
      <c r="T168" s="980"/>
      <c r="U168" s="980"/>
      <c r="V168" s="980"/>
    </row>
    <row r="169" spans="1:23" ht="12.75" customHeight="1" x14ac:dyDescent="0.2">
      <c r="A169" s="980" t="s">
        <v>1104</v>
      </c>
      <c r="B169" s="980"/>
      <c r="C169" s="980"/>
      <c r="D169" s="980"/>
      <c r="E169" s="980"/>
      <c r="F169" s="980"/>
      <c r="G169" s="980"/>
      <c r="H169" s="980"/>
      <c r="I169" s="980"/>
      <c r="J169" s="980"/>
      <c r="K169" s="980"/>
      <c r="L169" s="980"/>
      <c r="M169" s="980"/>
      <c r="N169" s="980"/>
      <c r="O169" s="980"/>
      <c r="P169" s="980"/>
      <c r="Q169" s="980"/>
      <c r="R169" s="980"/>
      <c r="S169" s="980"/>
      <c r="T169" s="980"/>
      <c r="U169" s="980"/>
      <c r="V169" s="980"/>
    </row>
    <row r="170" spans="1:23" ht="12" customHeight="1" x14ac:dyDescent="0.2">
      <c r="A170" s="762"/>
      <c r="B170" s="762"/>
      <c r="C170" s="762"/>
      <c r="D170" s="762"/>
      <c r="E170" s="762"/>
      <c r="F170" s="762"/>
      <c r="G170" s="762"/>
      <c r="H170" s="762"/>
      <c r="I170" s="762"/>
      <c r="J170" s="762"/>
      <c r="K170" s="762"/>
      <c r="L170" s="762"/>
      <c r="M170" s="762"/>
      <c r="N170" s="762"/>
      <c r="O170" s="762"/>
      <c r="P170" s="762"/>
      <c r="Q170" s="762"/>
      <c r="R170" s="762"/>
      <c r="S170" s="762"/>
      <c r="T170" s="762"/>
      <c r="U170" s="762"/>
      <c r="V170" s="762"/>
    </row>
  </sheetData>
  <mergeCells count="33">
    <mergeCell ref="A167:V167"/>
    <mergeCell ref="A168:V168"/>
    <mergeCell ref="A169:V169"/>
    <mergeCell ref="A126:A127"/>
    <mergeCell ref="A128:A129"/>
    <mergeCell ref="A130:A131"/>
    <mergeCell ref="U164:V164"/>
    <mergeCell ref="A165:V165"/>
    <mergeCell ref="A166:V166"/>
    <mergeCell ref="A122:V122"/>
    <mergeCell ref="C123:D125"/>
    <mergeCell ref="K123:K125"/>
    <mergeCell ref="L123:V123"/>
    <mergeCell ref="A124:A125"/>
    <mergeCell ref="E124:I124"/>
    <mergeCell ref="L124:N124"/>
    <mergeCell ref="P124:R124"/>
    <mergeCell ref="T124:V124"/>
    <mergeCell ref="A106:P106"/>
    <mergeCell ref="A1:V1"/>
    <mergeCell ref="C2:D4"/>
    <mergeCell ref="K2:K4"/>
    <mergeCell ref="L2:V2"/>
    <mergeCell ref="A3:A4"/>
    <mergeCell ref="E3:I3"/>
    <mergeCell ref="L3:N3"/>
    <mergeCell ref="P3:R3"/>
    <mergeCell ref="T3:V3"/>
    <mergeCell ref="U99:V99"/>
    <mergeCell ref="A100:V100"/>
    <mergeCell ref="A101:V101"/>
    <mergeCell ref="A102:V102"/>
    <mergeCell ref="A103:V105"/>
  </mergeCells>
  <pageMargins left="1" right="1" top="1" bottom="1" header="0" footer="0"/>
  <pageSetup scale="84" orientation="landscape"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L412"/>
  <sheetViews>
    <sheetView showGridLines="0" zoomScale="115" zoomScaleNormal="115" zoomScaleSheetLayoutView="100" workbookViewId="0">
      <pane ySplit="3" topLeftCell="A344" activePane="bottomLeft" state="frozen"/>
      <selection activeCell="R23" sqref="R23"/>
      <selection pane="bottomLeft" activeCell="M399" sqref="M399"/>
    </sheetView>
  </sheetViews>
  <sheetFormatPr defaultColWidth="9.109375" defaultRowHeight="12" customHeight="1" x14ac:dyDescent="0.2"/>
  <cols>
    <col min="1" max="1" width="6.44140625" style="556" customWidth="1"/>
    <col min="2" max="2" width="16.6640625" style="556" customWidth="1"/>
    <col min="3" max="5" width="9.6640625" style="632" customWidth="1"/>
    <col min="6" max="6" width="1.6640625" style="632" customWidth="1"/>
    <col min="7" max="7" width="9.6640625" style="632" customWidth="1"/>
    <col min="8" max="8" width="10.109375" style="632" customWidth="1"/>
    <col min="9" max="9" width="10.33203125" style="632" customWidth="1"/>
    <col min="10" max="16384" width="9.109375" style="550"/>
  </cols>
  <sheetData>
    <row r="1" spans="1:38" ht="12" customHeight="1" x14ac:dyDescent="0.2">
      <c r="A1" s="987" t="s">
        <v>1222</v>
      </c>
      <c r="B1" s="987"/>
      <c r="C1" s="987"/>
      <c r="D1" s="987"/>
      <c r="E1" s="987"/>
      <c r="F1" s="987"/>
      <c r="G1" s="987"/>
      <c r="H1" s="987"/>
      <c r="I1" s="987"/>
    </row>
    <row r="2" spans="1:38" ht="12" customHeight="1" x14ac:dyDescent="0.25">
      <c r="C2" s="988" t="s">
        <v>220</v>
      </c>
      <c r="D2" s="988"/>
      <c r="E2" s="988"/>
      <c r="G2" s="988" t="s">
        <v>221</v>
      </c>
      <c r="H2" s="988"/>
      <c r="I2" s="988"/>
      <c r="AG2"/>
      <c r="AH2"/>
      <c r="AI2"/>
      <c r="AJ2"/>
      <c r="AK2"/>
      <c r="AL2"/>
    </row>
    <row r="3" spans="1:38" ht="12" customHeight="1" x14ac:dyDescent="0.25">
      <c r="A3" s="631" t="s">
        <v>210</v>
      </c>
      <c r="B3" s="561" t="s">
        <v>990</v>
      </c>
      <c r="C3" s="633" t="s">
        <v>222</v>
      </c>
      <c r="D3" s="633" t="s">
        <v>223</v>
      </c>
      <c r="E3" s="633" t="s">
        <v>209</v>
      </c>
      <c r="F3" s="633"/>
      <c r="G3" s="633" t="s">
        <v>222</v>
      </c>
      <c r="H3" s="633" t="s">
        <v>223</v>
      </c>
      <c r="I3" s="633" t="s">
        <v>209</v>
      </c>
      <c r="AG3"/>
      <c r="AH3"/>
      <c r="AI3"/>
      <c r="AJ3"/>
      <c r="AK3"/>
      <c r="AL3"/>
    </row>
    <row r="4" spans="1:38" ht="12" customHeight="1" x14ac:dyDescent="0.2">
      <c r="A4" s="551">
        <v>1977</v>
      </c>
      <c r="B4" s="551" t="s">
        <v>209</v>
      </c>
      <c r="C4" s="593" t="s">
        <v>193</v>
      </c>
      <c r="D4" s="593" t="s">
        <v>224</v>
      </c>
      <c r="E4" s="593" t="s">
        <v>224</v>
      </c>
      <c r="G4" s="593">
        <v>2700</v>
      </c>
      <c r="H4" s="593">
        <v>27300</v>
      </c>
      <c r="I4" s="593">
        <v>30000</v>
      </c>
    </row>
    <row r="5" spans="1:38" ht="12" customHeight="1" x14ac:dyDescent="0.2">
      <c r="A5" s="551"/>
      <c r="B5" s="551"/>
      <c r="C5" s="593"/>
      <c r="D5" s="593"/>
      <c r="E5" s="593"/>
      <c r="G5" s="593"/>
      <c r="H5" s="593"/>
      <c r="I5" s="593"/>
    </row>
    <row r="6" spans="1:38" ht="12" customHeight="1" x14ac:dyDescent="0.2">
      <c r="A6" s="551">
        <v>1978</v>
      </c>
      <c r="B6" s="551" t="s">
        <v>209</v>
      </c>
      <c r="C6" s="593" t="s">
        <v>193</v>
      </c>
      <c r="D6" s="593" t="s">
        <v>224</v>
      </c>
      <c r="E6" s="593" t="s">
        <v>224</v>
      </c>
      <c r="G6" s="593">
        <v>1800</v>
      </c>
      <c r="H6" s="593">
        <v>18200</v>
      </c>
      <c r="I6" s="593">
        <v>20000</v>
      </c>
    </row>
    <row r="7" spans="1:38" ht="12" customHeight="1" x14ac:dyDescent="0.2">
      <c r="A7" s="551"/>
      <c r="B7" s="551"/>
      <c r="C7" s="593"/>
      <c r="D7" s="593"/>
      <c r="E7" s="593"/>
      <c r="G7" s="593"/>
      <c r="H7" s="593"/>
      <c r="I7" s="593"/>
    </row>
    <row r="8" spans="1:38" ht="12" customHeight="1" x14ac:dyDescent="0.2">
      <c r="A8" s="551">
        <v>1979</v>
      </c>
      <c r="B8" s="551" t="s">
        <v>209</v>
      </c>
      <c r="C8" s="593" t="s">
        <v>193</v>
      </c>
      <c r="D8" s="593" t="s">
        <v>224</v>
      </c>
      <c r="E8" s="593" t="s">
        <v>224</v>
      </c>
      <c r="G8" s="593">
        <v>1350</v>
      </c>
      <c r="H8" s="593">
        <v>13650</v>
      </c>
      <c r="I8" s="593">
        <v>15000</v>
      </c>
    </row>
    <row r="9" spans="1:38" ht="12" customHeight="1" x14ac:dyDescent="0.2">
      <c r="A9" s="551"/>
      <c r="B9" s="551"/>
      <c r="C9" s="593"/>
      <c r="D9" s="593"/>
      <c r="E9" s="593"/>
      <c r="G9" s="593"/>
      <c r="H9" s="593"/>
      <c r="I9" s="593"/>
    </row>
    <row r="10" spans="1:38" ht="12" customHeight="1" x14ac:dyDescent="0.2">
      <c r="A10" s="551">
        <v>1980</v>
      </c>
      <c r="B10" s="551" t="s">
        <v>209</v>
      </c>
      <c r="C10" s="593">
        <v>20</v>
      </c>
      <c r="D10" s="593">
        <v>980</v>
      </c>
      <c r="E10" s="593">
        <v>1000</v>
      </c>
      <c r="G10" s="593">
        <v>987</v>
      </c>
      <c r="H10" s="593">
        <v>12013</v>
      </c>
      <c r="I10" s="593">
        <v>13000</v>
      </c>
    </row>
    <row r="11" spans="1:38" ht="12" customHeight="1" x14ac:dyDescent="0.2">
      <c r="A11" s="551"/>
      <c r="B11" s="551"/>
      <c r="C11" s="593"/>
      <c r="D11" s="593"/>
      <c r="E11" s="593"/>
      <c r="G11" s="593"/>
      <c r="H11" s="593"/>
      <c r="I11" s="593"/>
    </row>
    <row r="12" spans="1:38" ht="12" customHeight="1" x14ac:dyDescent="0.2">
      <c r="A12" s="551">
        <v>1981</v>
      </c>
      <c r="B12" s="551" t="s">
        <v>225</v>
      </c>
      <c r="C12" s="593">
        <v>21</v>
      </c>
      <c r="D12" s="593">
        <v>1320</v>
      </c>
      <c r="E12" s="593">
        <v>1341</v>
      </c>
      <c r="G12" s="593">
        <v>912</v>
      </c>
      <c r="H12" s="593">
        <v>23097</v>
      </c>
      <c r="I12" s="593">
        <v>24009</v>
      </c>
    </row>
    <row r="13" spans="1:38" ht="12" customHeight="1" x14ac:dyDescent="0.2">
      <c r="B13" s="551" t="s">
        <v>226</v>
      </c>
      <c r="C13" s="593">
        <v>0</v>
      </c>
      <c r="D13" s="593">
        <v>16</v>
      </c>
      <c r="E13" s="593">
        <v>16</v>
      </c>
      <c r="G13" s="593">
        <v>338</v>
      </c>
      <c r="H13" s="593">
        <v>4293</v>
      </c>
      <c r="I13" s="593">
        <v>4631</v>
      </c>
    </row>
    <row r="14" spans="1:38" ht="12" customHeight="1" x14ac:dyDescent="0.2">
      <c r="B14" s="551" t="s">
        <v>227</v>
      </c>
      <c r="C14" s="593">
        <v>19</v>
      </c>
      <c r="D14" s="593">
        <v>381</v>
      </c>
      <c r="E14" s="593">
        <v>400</v>
      </c>
      <c r="G14" s="593">
        <v>766</v>
      </c>
      <c r="H14" s="593">
        <v>4112</v>
      </c>
      <c r="I14" s="593">
        <v>4878</v>
      </c>
    </row>
    <row r="15" spans="1:38" ht="12" customHeight="1" x14ac:dyDescent="0.2">
      <c r="B15" s="631" t="s">
        <v>208</v>
      </c>
      <c r="C15" s="622">
        <v>17</v>
      </c>
      <c r="D15" s="622">
        <v>1090</v>
      </c>
      <c r="E15" s="622">
        <v>1107</v>
      </c>
      <c r="G15" s="622">
        <v>449</v>
      </c>
      <c r="H15" s="622">
        <v>1531</v>
      </c>
      <c r="I15" s="622">
        <v>1980</v>
      </c>
    </row>
    <row r="16" spans="1:38" ht="12" customHeight="1" x14ac:dyDescent="0.2">
      <c r="B16" s="551" t="s">
        <v>209</v>
      </c>
      <c r="C16" s="593">
        <v>57</v>
      </c>
      <c r="D16" s="593">
        <v>2807</v>
      </c>
      <c r="E16" s="593">
        <v>2864</v>
      </c>
      <c r="G16" s="593">
        <v>2465</v>
      </c>
      <c r="H16" s="593">
        <v>33033</v>
      </c>
      <c r="I16" s="593">
        <v>35498</v>
      </c>
    </row>
    <row r="17" spans="1:9" ht="12" customHeight="1" x14ac:dyDescent="0.2">
      <c r="B17" s="551"/>
      <c r="C17" s="593"/>
      <c r="D17" s="593"/>
      <c r="E17" s="593"/>
      <c r="G17" s="593"/>
      <c r="H17" s="593"/>
      <c r="I17" s="593"/>
    </row>
    <row r="18" spans="1:9" ht="12" customHeight="1" x14ac:dyDescent="0.2">
      <c r="A18" s="551">
        <v>1982</v>
      </c>
      <c r="B18" s="551" t="s">
        <v>225</v>
      </c>
      <c r="C18" s="593">
        <v>3</v>
      </c>
      <c r="D18" s="593">
        <v>172</v>
      </c>
      <c r="E18" s="593">
        <v>175</v>
      </c>
      <c r="G18" s="593">
        <v>290</v>
      </c>
      <c r="H18" s="593">
        <v>4547</v>
      </c>
      <c r="I18" s="593">
        <v>4837</v>
      </c>
    </row>
    <row r="19" spans="1:9" ht="12" customHeight="1" x14ac:dyDescent="0.2">
      <c r="B19" s="551" t="s">
        <v>226</v>
      </c>
      <c r="C19" s="593">
        <v>11</v>
      </c>
      <c r="D19" s="593">
        <v>789</v>
      </c>
      <c r="E19" s="593">
        <v>800</v>
      </c>
      <c r="G19" s="593">
        <v>368</v>
      </c>
      <c r="H19" s="593">
        <v>3551</v>
      </c>
      <c r="I19" s="593">
        <v>3919</v>
      </c>
    </row>
    <row r="20" spans="1:9" ht="12" customHeight="1" x14ac:dyDescent="0.2">
      <c r="B20" s="551" t="s">
        <v>227</v>
      </c>
      <c r="C20" s="593">
        <v>21</v>
      </c>
      <c r="D20" s="593">
        <v>1479</v>
      </c>
      <c r="E20" s="593">
        <v>1500</v>
      </c>
      <c r="G20" s="593">
        <v>827</v>
      </c>
      <c r="H20" s="593">
        <v>4873</v>
      </c>
      <c r="I20" s="593">
        <v>5700</v>
      </c>
    </row>
    <row r="21" spans="1:9" ht="12" customHeight="1" x14ac:dyDescent="0.2">
      <c r="B21" s="631" t="s">
        <v>208</v>
      </c>
      <c r="C21" s="622">
        <v>10</v>
      </c>
      <c r="D21" s="622">
        <v>715</v>
      </c>
      <c r="E21" s="622">
        <v>725</v>
      </c>
      <c r="G21" s="622">
        <v>314</v>
      </c>
      <c r="H21" s="622">
        <v>1511</v>
      </c>
      <c r="I21" s="622">
        <v>1825</v>
      </c>
    </row>
    <row r="22" spans="1:9" ht="12" customHeight="1" x14ac:dyDescent="0.2">
      <c r="B22" s="551" t="s">
        <v>209</v>
      </c>
      <c r="C22" s="593">
        <v>45</v>
      </c>
      <c r="D22" s="593">
        <v>3155</v>
      </c>
      <c r="E22" s="593">
        <v>3200</v>
      </c>
      <c r="G22" s="593">
        <v>1799</v>
      </c>
      <c r="H22" s="593">
        <v>14482</v>
      </c>
      <c r="I22" s="593">
        <v>16281</v>
      </c>
    </row>
    <row r="23" spans="1:9" ht="12" customHeight="1" x14ac:dyDescent="0.2">
      <c r="B23" s="551"/>
      <c r="C23" s="593"/>
      <c r="D23" s="593"/>
      <c r="E23" s="593"/>
      <c r="G23" s="593"/>
      <c r="H23" s="593"/>
      <c r="I23" s="593"/>
    </row>
    <row r="24" spans="1:9" ht="12" customHeight="1" x14ac:dyDescent="0.2">
      <c r="A24" s="551">
        <v>1983</v>
      </c>
      <c r="B24" s="551" t="s">
        <v>225</v>
      </c>
      <c r="C24" s="593">
        <v>1</v>
      </c>
      <c r="D24" s="593">
        <v>59</v>
      </c>
      <c r="E24" s="593">
        <v>60</v>
      </c>
      <c r="G24" s="593">
        <v>12</v>
      </c>
      <c r="H24" s="593">
        <v>800</v>
      </c>
      <c r="I24" s="593">
        <v>812</v>
      </c>
    </row>
    <row r="25" spans="1:9" ht="12" customHeight="1" x14ac:dyDescent="0.2">
      <c r="B25" s="551" t="s">
        <v>228</v>
      </c>
      <c r="C25" s="593">
        <v>3</v>
      </c>
      <c r="D25" s="593">
        <v>322</v>
      </c>
      <c r="E25" s="593">
        <v>325</v>
      </c>
      <c r="G25" s="593">
        <v>32</v>
      </c>
      <c r="H25" s="593">
        <v>2626</v>
      </c>
      <c r="I25" s="593">
        <v>2658</v>
      </c>
    </row>
    <row r="26" spans="1:9" ht="12" customHeight="1" x14ac:dyDescent="0.2">
      <c r="B26" s="551" t="s">
        <v>227</v>
      </c>
      <c r="C26" s="593">
        <v>1</v>
      </c>
      <c r="D26" s="593">
        <v>129</v>
      </c>
      <c r="E26" s="593">
        <v>130</v>
      </c>
      <c r="G26" s="593">
        <v>89</v>
      </c>
      <c r="H26" s="593">
        <v>3074</v>
      </c>
      <c r="I26" s="593">
        <v>3163</v>
      </c>
    </row>
    <row r="27" spans="1:9" ht="12" customHeight="1" x14ac:dyDescent="0.2">
      <c r="B27" s="631" t="s">
        <v>208</v>
      </c>
      <c r="C27" s="622">
        <v>5</v>
      </c>
      <c r="D27" s="622">
        <v>75</v>
      </c>
      <c r="E27" s="622">
        <v>80</v>
      </c>
      <c r="G27" s="622">
        <v>30</v>
      </c>
      <c r="H27" s="622">
        <v>1390</v>
      </c>
      <c r="I27" s="622">
        <v>1420</v>
      </c>
    </row>
    <row r="28" spans="1:9" ht="12" customHeight="1" x14ac:dyDescent="0.2">
      <c r="B28" s="551" t="s">
        <v>209</v>
      </c>
      <c r="C28" s="593">
        <v>10</v>
      </c>
      <c r="D28" s="593">
        <v>585</v>
      </c>
      <c r="E28" s="593">
        <v>595</v>
      </c>
      <c r="G28" s="593">
        <v>163</v>
      </c>
      <c r="H28" s="593">
        <v>7890</v>
      </c>
      <c r="I28" s="593">
        <v>8053</v>
      </c>
    </row>
    <row r="29" spans="1:9" ht="12" customHeight="1" x14ac:dyDescent="0.2">
      <c r="B29" s="551"/>
      <c r="C29" s="593"/>
      <c r="D29" s="593"/>
      <c r="E29" s="593"/>
      <c r="G29" s="593"/>
      <c r="H29" s="593"/>
      <c r="I29" s="593"/>
    </row>
    <row r="30" spans="1:9" ht="12" customHeight="1" x14ac:dyDescent="0.2">
      <c r="A30" s="551">
        <v>1984</v>
      </c>
      <c r="B30" s="551" t="s">
        <v>225</v>
      </c>
      <c r="C30" s="593">
        <v>2</v>
      </c>
      <c r="D30" s="593">
        <v>53</v>
      </c>
      <c r="E30" s="593">
        <v>55</v>
      </c>
      <c r="G30" s="593">
        <v>132</v>
      </c>
      <c r="H30" s="593">
        <v>11878</v>
      </c>
      <c r="I30" s="593">
        <v>12010</v>
      </c>
    </row>
    <row r="31" spans="1:9" ht="12" customHeight="1" x14ac:dyDescent="0.2">
      <c r="B31" s="551" t="s">
        <v>228</v>
      </c>
      <c r="C31" s="593">
        <v>8</v>
      </c>
      <c r="D31" s="593">
        <v>147</v>
      </c>
      <c r="E31" s="593">
        <v>155</v>
      </c>
      <c r="G31" s="593">
        <v>81</v>
      </c>
      <c r="H31" s="593">
        <v>2807</v>
      </c>
      <c r="I31" s="593">
        <v>2888</v>
      </c>
    </row>
    <row r="32" spans="1:9" ht="12" customHeight="1" x14ac:dyDescent="0.2">
      <c r="B32" s="551" t="s">
        <v>227</v>
      </c>
      <c r="C32" s="593">
        <v>2</v>
      </c>
      <c r="D32" s="593">
        <v>47</v>
      </c>
      <c r="E32" s="593">
        <v>49</v>
      </c>
      <c r="G32" s="593">
        <v>102</v>
      </c>
      <c r="H32" s="593">
        <v>2815</v>
      </c>
      <c r="I32" s="593">
        <v>2917</v>
      </c>
    </row>
    <row r="33" spans="1:11" ht="12" customHeight="1" x14ac:dyDescent="0.2">
      <c r="B33" s="631" t="s">
        <v>208</v>
      </c>
      <c r="C33" s="622">
        <v>0</v>
      </c>
      <c r="D33" s="622">
        <v>380</v>
      </c>
      <c r="E33" s="622">
        <v>380</v>
      </c>
      <c r="G33" s="622">
        <v>140</v>
      </c>
      <c r="H33" s="622">
        <v>1170</v>
      </c>
      <c r="I33" s="622">
        <v>1310</v>
      </c>
    </row>
    <row r="34" spans="1:11" ht="12" customHeight="1" x14ac:dyDescent="0.2">
      <c r="B34" s="551" t="s">
        <v>209</v>
      </c>
      <c r="C34" s="593">
        <v>12</v>
      </c>
      <c r="D34" s="593">
        <v>627</v>
      </c>
      <c r="E34" s="593">
        <v>639</v>
      </c>
      <c r="G34" s="593">
        <v>455</v>
      </c>
      <c r="H34" s="593">
        <v>18670</v>
      </c>
      <c r="I34" s="593">
        <v>19125</v>
      </c>
    </row>
    <row r="35" spans="1:11" ht="12" customHeight="1" x14ac:dyDescent="0.2">
      <c r="B35" s="551"/>
      <c r="C35" s="593"/>
      <c r="D35" s="593"/>
      <c r="E35" s="593"/>
      <c r="G35" s="593"/>
      <c r="H35" s="593"/>
      <c r="I35" s="593"/>
    </row>
    <row r="36" spans="1:11" ht="12" customHeight="1" x14ac:dyDescent="0.2">
      <c r="A36" s="551" t="s">
        <v>991</v>
      </c>
      <c r="B36" s="551" t="s">
        <v>225</v>
      </c>
      <c r="C36" s="593">
        <v>29</v>
      </c>
      <c r="D36" s="593">
        <v>580</v>
      </c>
      <c r="E36" s="593">
        <v>609</v>
      </c>
      <c r="G36" s="593">
        <v>132</v>
      </c>
      <c r="H36" s="593">
        <v>5700</v>
      </c>
      <c r="I36" s="593">
        <v>5832</v>
      </c>
    </row>
    <row r="37" spans="1:11" ht="12" customHeight="1" x14ac:dyDescent="0.2">
      <c r="B37" s="551" t="s">
        <v>228</v>
      </c>
      <c r="C37" s="593">
        <v>6</v>
      </c>
      <c r="D37" s="593">
        <v>184</v>
      </c>
      <c r="E37" s="593">
        <v>190</v>
      </c>
      <c r="G37" s="593">
        <v>283</v>
      </c>
      <c r="H37" s="593">
        <v>1731</v>
      </c>
      <c r="I37" s="593">
        <v>2014</v>
      </c>
    </row>
    <row r="38" spans="1:11" ht="12" customHeight="1" x14ac:dyDescent="0.2">
      <c r="B38" s="551" t="s">
        <v>227</v>
      </c>
      <c r="C38" s="593">
        <v>10</v>
      </c>
      <c r="D38" s="593">
        <v>310</v>
      </c>
      <c r="E38" s="593">
        <v>320</v>
      </c>
      <c r="G38" s="593">
        <v>193</v>
      </c>
      <c r="H38" s="593">
        <v>2194</v>
      </c>
      <c r="I38" s="593">
        <v>2387</v>
      </c>
    </row>
    <row r="39" spans="1:11" ht="12" customHeight="1" x14ac:dyDescent="0.2">
      <c r="B39" s="631" t="s">
        <v>208</v>
      </c>
      <c r="C39" s="622">
        <v>115</v>
      </c>
      <c r="D39" s="622">
        <v>1000</v>
      </c>
      <c r="E39" s="622">
        <v>1115</v>
      </c>
      <c r="G39" s="622">
        <v>947</v>
      </c>
      <c r="H39" s="622">
        <v>1941</v>
      </c>
      <c r="I39" s="622">
        <v>2888</v>
      </c>
    </row>
    <row r="40" spans="1:11" ht="12" customHeight="1" x14ac:dyDescent="0.2">
      <c r="B40" s="551" t="s">
        <v>209</v>
      </c>
      <c r="C40" s="593">
        <v>160</v>
      </c>
      <c r="D40" s="593">
        <v>2074</v>
      </c>
      <c r="E40" s="593">
        <v>2234</v>
      </c>
      <c r="G40" s="593">
        <v>1555</v>
      </c>
      <c r="H40" s="593">
        <v>11566</v>
      </c>
      <c r="I40" s="593">
        <v>13121</v>
      </c>
    </row>
    <row r="41" spans="1:11" ht="12" customHeight="1" x14ac:dyDescent="0.2">
      <c r="B41" s="551"/>
      <c r="C41" s="593"/>
      <c r="D41" s="593"/>
      <c r="E41" s="593"/>
      <c r="G41" s="593"/>
      <c r="H41" s="593"/>
      <c r="I41" s="593"/>
    </row>
    <row r="42" spans="1:11" ht="12" customHeight="1" x14ac:dyDescent="0.2">
      <c r="A42" s="551" t="s">
        <v>992</v>
      </c>
      <c r="B42" s="551" t="s">
        <v>225</v>
      </c>
      <c r="C42" s="593">
        <v>1</v>
      </c>
      <c r="D42" s="593">
        <v>40</v>
      </c>
      <c r="E42" s="593">
        <v>41</v>
      </c>
      <c r="G42" s="593">
        <v>191</v>
      </c>
      <c r="H42" s="593">
        <v>15286</v>
      </c>
      <c r="I42" s="593">
        <v>15477</v>
      </c>
    </row>
    <row r="43" spans="1:11" ht="12" customHeight="1" x14ac:dyDescent="0.2">
      <c r="B43" s="551" t="s">
        <v>228</v>
      </c>
      <c r="C43" s="593">
        <v>3</v>
      </c>
      <c r="D43" s="593">
        <v>164</v>
      </c>
      <c r="E43" s="593">
        <v>167</v>
      </c>
      <c r="G43" s="593">
        <v>176</v>
      </c>
      <c r="H43" s="593">
        <v>2501</v>
      </c>
      <c r="I43" s="593">
        <v>2677</v>
      </c>
    </row>
    <row r="44" spans="1:11" ht="12" customHeight="1" x14ac:dyDescent="0.2">
      <c r="B44" s="551" t="s">
        <v>227</v>
      </c>
      <c r="C44" s="593">
        <v>10</v>
      </c>
      <c r="D44" s="593">
        <v>488</v>
      </c>
      <c r="E44" s="593">
        <v>498</v>
      </c>
      <c r="G44" s="593">
        <v>201</v>
      </c>
      <c r="H44" s="593">
        <v>1532</v>
      </c>
      <c r="I44" s="593">
        <v>1733</v>
      </c>
    </row>
    <row r="45" spans="1:11" ht="12" customHeight="1" x14ac:dyDescent="0.2">
      <c r="B45" s="631" t="s">
        <v>208</v>
      </c>
      <c r="C45" s="622">
        <v>81</v>
      </c>
      <c r="D45" s="622">
        <v>2022</v>
      </c>
      <c r="E45" s="622">
        <v>2103</v>
      </c>
      <c r="G45" s="622">
        <v>586</v>
      </c>
      <c r="H45" s="622">
        <v>4808</v>
      </c>
      <c r="I45" s="622">
        <v>5394</v>
      </c>
    </row>
    <row r="46" spans="1:11" ht="12" customHeight="1" x14ac:dyDescent="0.2">
      <c r="B46" s="551" t="s">
        <v>209</v>
      </c>
      <c r="C46" s="593">
        <v>95</v>
      </c>
      <c r="D46" s="593">
        <v>2714</v>
      </c>
      <c r="E46" s="593">
        <v>2809</v>
      </c>
      <c r="G46" s="593">
        <v>1154</v>
      </c>
      <c r="H46" s="593">
        <v>24127</v>
      </c>
      <c r="I46" s="593">
        <v>25281</v>
      </c>
    </row>
    <row r="47" spans="1:11" ht="12" customHeight="1" x14ac:dyDescent="0.2">
      <c r="B47" s="551"/>
      <c r="C47" s="593"/>
      <c r="D47" s="593"/>
      <c r="E47" s="593"/>
      <c r="G47" s="593"/>
      <c r="H47" s="593"/>
      <c r="I47" s="593"/>
    </row>
    <row r="48" spans="1:11" ht="12" customHeight="1" x14ac:dyDescent="0.2">
      <c r="A48" s="551">
        <v>1987</v>
      </c>
      <c r="B48" s="551" t="s">
        <v>42</v>
      </c>
      <c r="C48" s="593">
        <v>0</v>
      </c>
      <c r="D48" s="593">
        <v>0</v>
      </c>
      <c r="E48" s="593">
        <v>0</v>
      </c>
      <c r="G48" s="593">
        <v>0</v>
      </c>
      <c r="H48" s="593">
        <v>29040</v>
      </c>
      <c r="I48" s="593">
        <v>29040</v>
      </c>
      <c r="K48" s="592"/>
    </row>
    <row r="49" spans="1:12" ht="12" customHeight="1" x14ac:dyDescent="0.2">
      <c r="B49" s="551" t="s">
        <v>229</v>
      </c>
      <c r="C49" s="593">
        <v>23</v>
      </c>
      <c r="D49" s="593">
        <v>786</v>
      </c>
      <c r="E49" s="593">
        <v>809</v>
      </c>
      <c r="G49" s="593">
        <v>36</v>
      </c>
      <c r="H49" s="593">
        <v>10938</v>
      </c>
      <c r="I49" s="593">
        <v>10974</v>
      </c>
    </row>
    <row r="50" spans="1:12" ht="12" customHeight="1" x14ac:dyDescent="0.2">
      <c r="B50" s="551" t="s">
        <v>43</v>
      </c>
      <c r="C50" s="593">
        <v>5</v>
      </c>
      <c r="D50" s="593">
        <v>171</v>
      </c>
      <c r="E50" s="593">
        <v>176</v>
      </c>
      <c r="G50" s="593">
        <v>30</v>
      </c>
      <c r="H50" s="593">
        <v>5079</v>
      </c>
      <c r="I50" s="593">
        <v>5109</v>
      </c>
    </row>
    <row r="51" spans="1:12" ht="12" customHeight="1" x14ac:dyDescent="0.2">
      <c r="B51" s="551" t="s">
        <v>44</v>
      </c>
      <c r="C51" s="593">
        <v>20</v>
      </c>
      <c r="D51" s="593">
        <v>689</v>
      </c>
      <c r="E51" s="593">
        <v>709</v>
      </c>
      <c r="G51" s="593">
        <v>87</v>
      </c>
      <c r="H51" s="593">
        <v>3057</v>
      </c>
      <c r="I51" s="593">
        <v>3144</v>
      </c>
    </row>
    <row r="52" spans="1:12" ht="12" customHeight="1" x14ac:dyDescent="0.2">
      <c r="B52" s="631" t="s">
        <v>45</v>
      </c>
      <c r="C52" s="622">
        <v>122</v>
      </c>
      <c r="D52" s="622">
        <v>4146</v>
      </c>
      <c r="E52" s="622">
        <v>4268</v>
      </c>
      <c r="G52" s="622">
        <v>262</v>
      </c>
      <c r="H52" s="622">
        <v>4982</v>
      </c>
      <c r="I52" s="622">
        <v>5244</v>
      </c>
    </row>
    <row r="53" spans="1:12" ht="12" customHeight="1" x14ac:dyDescent="0.2">
      <c r="B53" s="551" t="s">
        <v>209</v>
      </c>
      <c r="C53" s="593">
        <v>176</v>
      </c>
      <c r="D53" s="593">
        <v>5792</v>
      </c>
      <c r="E53" s="593">
        <v>5962</v>
      </c>
      <c r="G53" s="593">
        <v>415</v>
      </c>
      <c r="H53" s="593">
        <v>53096</v>
      </c>
      <c r="I53" s="593">
        <v>53511</v>
      </c>
    </row>
    <row r="54" spans="1:12" ht="12" customHeight="1" x14ac:dyDescent="0.2">
      <c r="B54" s="551"/>
      <c r="C54" s="593"/>
      <c r="D54" s="593"/>
      <c r="E54" s="593"/>
      <c r="G54" s="593"/>
      <c r="H54" s="593"/>
      <c r="I54" s="593"/>
    </row>
    <row r="55" spans="1:12" ht="12" customHeight="1" x14ac:dyDescent="0.2">
      <c r="A55" s="551">
        <v>1988</v>
      </c>
      <c r="B55" s="551" t="s">
        <v>42</v>
      </c>
      <c r="C55" s="593">
        <v>0</v>
      </c>
      <c r="D55" s="593">
        <v>0</v>
      </c>
      <c r="E55" s="593">
        <v>0</v>
      </c>
      <c r="G55" s="593">
        <v>0</v>
      </c>
      <c r="H55" s="593">
        <v>25782</v>
      </c>
      <c r="I55" s="593">
        <v>25782</v>
      </c>
    </row>
    <row r="56" spans="1:12" ht="12" customHeight="1" x14ac:dyDescent="0.2">
      <c r="B56" s="551" t="s">
        <v>229</v>
      </c>
      <c r="C56" s="593">
        <v>8</v>
      </c>
      <c r="D56" s="593">
        <v>1669</v>
      </c>
      <c r="E56" s="593">
        <v>1677</v>
      </c>
      <c r="G56" s="593">
        <v>138</v>
      </c>
      <c r="H56" s="593">
        <v>11132</v>
      </c>
      <c r="I56" s="593">
        <v>11270</v>
      </c>
    </row>
    <row r="57" spans="1:12" ht="12" customHeight="1" x14ac:dyDescent="0.2">
      <c r="B57" s="551" t="s">
        <v>43</v>
      </c>
      <c r="C57" s="593">
        <v>0</v>
      </c>
      <c r="D57" s="593">
        <v>710</v>
      </c>
      <c r="E57" s="593">
        <v>710</v>
      </c>
      <c r="G57" s="593">
        <v>36</v>
      </c>
      <c r="H57" s="593">
        <v>6252</v>
      </c>
      <c r="I57" s="593">
        <v>6288</v>
      </c>
    </row>
    <row r="58" spans="1:12" ht="12" customHeight="1" x14ac:dyDescent="0.2">
      <c r="B58" s="551" t="s">
        <v>44</v>
      </c>
      <c r="C58" s="593">
        <v>0</v>
      </c>
      <c r="D58" s="593">
        <v>539</v>
      </c>
      <c r="E58" s="593">
        <v>539</v>
      </c>
      <c r="G58" s="593">
        <v>137</v>
      </c>
      <c r="H58" s="593">
        <v>3415</v>
      </c>
      <c r="I58" s="593">
        <v>3552</v>
      </c>
    </row>
    <row r="59" spans="1:12" ht="12" customHeight="1" x14ac:dyDescent="0.2">
      <c r="B59" s="631" t="s">
        <v>45</v>
      </c>
      <c r="C59" s="622">
        <v>84</v>
      </c>
      <c r="D59" s="622">
        <v>2727</v>
      </c>
      <c r="E59" s="622">
        <v>2811</v>
      </c>
      <c r="G59" s="622">
        <v>267</v>
      </c>
      <c r="H59" s="622">
        <v>5070</v>
      </c>
      <c r="I59" s="622">
        <v>5337</v>
      </c>
    </row>
    <row r="60" spans="1:12" ht="12" customHeight="1" x14ac:dyDescent="0.2">
      <c r="B60" s="551" t="s">
        <v>209</v>
      </c>
      <c r="C60" s="593">
        <v>92</v>
      </c>
      <c r="D60" s="593">
        <v>5645</v>
      </c>
      <c r="E60" s="593">
        <v>5737</v>
      </c>
      <c r="G60" s="593">
        <v>578</v>
      </c>
      <c r="H60" s="593">
        <v>51651</v>
      </c>
      <c r="I60" s="593">
        <v>52229</v>
      </c>
    </row>
    <row r="61" spans="1:12" ht="12" customHeight="1" x14ac:dyDescent="0.2">
      <c r="B61" s="551"/>
      <c r="C61" s="593"/>
      <c r="D61" s="593"/>
      <c r="E61" s="593"/>
      <c r="G61" s="593"/>
      <c r="H61" s="593"/>
      <c r="I61" s="593"/>
    </row>
    <row r="62" spans="1:12" ht="12" customHeight="1" x14ac:dyDescent="0.25">
      <c r="A62" s="551">
        <v>1989</v>
      </c>
      <c r="B62" s="551" t="s">
        <v>42</v>
      </c>
      <c r="C62" s="593">
        <v>0</v>
      </c>
      <c r="D62" s="593">
        <v>206</v>
      </c>
      <c r="E62" s="593">
        <v>206</v>
      </c>
      <c r="G62" s="593">
        <v>0</v>
      </c>
      <c r="H62" s="593">
        <v>27504</v>
      </c>
      <c r="I62" s="593">
        <v>27504</v>
      </c>
      <c r="K62"/>
      <c r="L62"/>
    </row>
    <row r="63" spans="1:12" ht="12" customHeight="1" x14ac:dyDescent="0.25">
      <c r="B63" s="551" t="s">
        <v>229</v>
      </c>
      <c r="C63" s="593">
        <v>0</v>
      </c>
      <c r="D63" s="593">
        <v>644</v>
      </c>
      <c r="E63" s="593">
        <v>644</v>
      </c>
      <c r="G63" s="593">
        <v>0</v>
      </c>
      <c r="H63" s="593">
        <v>9626</v>
      </c>
      <c r="I63" s="593">
        <v>9626</v>
      </c>
      <c r="K63"/>
      <c r="L63"/>
    </row>
    <row r="64" spans="1:12" ht="12" customHeight="1" x14ac:dyDescent="0.2">
      <c r="B64" s="551" t="s">
        <v>43</v>
      </c>
      <c r="C64" s="593">
        <v>0</v>
      </c>
      <c r="D64" s="593">
        <v>2008</v>
      </c>
      <c r="E64" s="593">
        <v>2008</v>
      </c>
      <c r="G64" s="593">
        <v>65</v>
      </c>
      <c r="H64" s="593">
        <v>3108</v>
      </c>
      <c r="I64" s="593">
        <v>3173</v>
      </c>
    </row>
    <row r="65" spans="1:9" ht="12" customHeight="1" x14ac:dyDescent="0.2">
      <c r="B65" s="551" t="s">
        <v>44</v>
      </c>
      <c r="C65" s="593">
        <v>0</v>
      </c>
      <c r="D65" s="593">
        <v>1887</v>
      </c>
      <c r="E65" s="593">
        <v>1887</v>
      </c>
      <c r="G65" s="593">
        <v>55</v>
      </c>
      <c r="H65" s="593">
        <v>1853</v>
      </c>
      <c r="I65" s="593">
        <v>1908</v>
      </c>
    </row>
    <row r="66" spans="1:9" ht="12" customHeight="1" x14ac:dyDescent="0.2">
      <c r="B66" s="631" t="s">
        <v>45</v>
      </c>
      <c r="C66" s="622">
        <v>20</v>
      </c>
      <c r="D66" s="622">
        <v>1978</v>
      </c>
      <c r="E66" s="622">
        <v>1998</v>
      </c>
      <c r="G66" s="622">
        <v>71</v>
      </c>
      <c r="H66" s="622">
        <v>3474</v>
      </c>
      <c r="I66" s="622">
        <v>3545</v>
      </c>
    </row>
    <row r="67" spans="1:9" ht="12" customHeight="1" x14ac:dyDescent="0.2">
      <c r="B67" s="551" t="s">
        <v>209</v>
      </c>
      <c r="C67" s="593">
        <v>20</v>
      </c>
      <c r="D67" s="593">
        <v>6723</v>
      </c>
      <c r="E67" s="593">
        <v>6743</v>
      </c>
      <c r="G67" s="593">
        <v>191</v>
      </c>
      <c r="H67" s="593">
        <v>45565</v>
      </c>
      <c r="I67" s="593">
        <v>45756</v>
      </c>
    </row>
    <row r="68" spans="1:9" ht="12" customHeight="1" x14ac:dyDescent="0.2">
      <c r="B68" s="551"/>
      <c r="C68" s="593"/>
      <c r="D68" s="593"/>
      <c r="E68" s="593"/>
      <c r="G68" s="593"/>
      <c r="H68" s="593"/>
      <c r="I68" s="593"/>
    </row>
    <row r="69" spans="1:9" ht="12" customHeight="1" x14ac:dyDescent="0.2">
      <c r="A69" s="551">
        <v>1990</v>
      </c>
      <c r="B69" s="551" t="s">
        <v>42</v>
      </c>
      <c r="C69" s="593" t="s">
        <v>185</v>
      </c>
      <c r="D69" s="593" t="s">
        <v>185</v>
      </c>
      <c r="E69" s="593" t="s">
        <v>185</v>
      </c>
      <c r="G69" s="593" t="s">
        <v>185</v>
      </c>
      <c r="H69" s="593" t="s">
        <v>185</v>
      </c>
      <c r="I69" s="593" t="s">
        <v>185</v>
      </c>
    </row>
    <row r="70" spans="1:9" ht="12" customHeight="1" x14ac:dyDescent="0.2">
      <c r="B70" s="551" t="s">
        <v>229</v>
      </c>
      <c r="C70" s="593">
        <v>0</v>
      </c>
      <c r="D70" s="593">
        <v>388</v>
      </c>
      <c r="E70" s="593">
        <v>388</v>
      </c>
      <c r="G70" s="593">
        <v>13</v>
      </c>
      <c r="H70" s="593">
        <v>3536</v>
      </c>
      <c r="I70" s="593">
        <v>3549</v>
      </c>
    </row>
    <row r="71" spans="1:9" ht="12" customHeight="1" x14ac:dyDescent="0.2">
      <c r="B71" s="551" t="s">
        <v>43</v>
      </c>
      <c r="C71" s="593">
        <v>0</v>
      </c>
      <c r="D71" s="593">
        <v>521</v>
      </c>
      <c r="E71" s="593">
        <v>521</v>
      </c>
      <c r="G71" s="593">
        <v>36</v>
      </c>
      <c r="H71" s="593">
        <v>1116</v>
      </c>
      <c r="I71" s="593">
        <v>1152</v>
      </c>
    </row>
    <row r="72" spans="1:9" ht="12" customHeight="1" x14ac:dyDescent="0.2">
      <c r="B72" s="551" t="s">
        <v>44</v>
      </c>
      <c r="C72" s="593">
        <v>0</v>
      </c>
      <c r="D72" s="593">
        <v>504</v>
      </c>
      <c r="E72" s="593">
        <v>504</v>
      </c>
      <c r="G72" s="593">
        <v>102</v>
      </c>
      <c r="H72" s="593">
        <v>2331</v>
      </c>
      <c r="I72" s="593">
        <v>2433</v>
      </c>
    </row>
    <row r="73" spans="1:9" ht="12" customHeight="1" x14ac:dyDescent="0.2">
      <c r="B73" s="631" t="s">
        <v>45</v>
      </c>
      <c r="C73" s="622">
        <v>24</v>
      </c>
      <c r="D73" s="622">
        <v>865</v>
      </c>
      <c r="E73" s="622">
        <v>889</v>
      </c>
      <c r="G73" s="622">
        <v>36</v>
      </c>
      <c r="H73" s="622">
        <v>811</v>
      </c>
      <c r="I73" s="622">
        <v>847</v>
      </c>
    </row>
    <row r="74" spans="1:9" ht="12" customHeight="1" x14ac:dyDescent="0.2">
      <c r="B74" s="551" t="s">
        <v>209</v>
      </c>
      <c r="C74" s="593">
        <v>24</v>
      </c>
      <c r="D74" s="593">
        <v>2278</v>
      </c>
      <c r="E74" s="593">
        <v>2302</v>
      </c>
      <c r="G74" s="593">
        <v>187</v>
      </c>
      <c r="H74" s="593">
        <v>7794</v>
      </c>
      <c r="I74" s="593">
        <v>7981</v>
      </c>
    </row>
    <row r="75" spans="1:9" ht="12" customHeight="1" x14ac:dyDescent="0.2">
      <c r="B75" s="551"/>
      <c r="C75" s="593"/>
      <c r="D75" s="593"/>
      <c r="E75" s="593"/>
      <c r="G75" s="593"/>
      <c r="H75" s="593"/>
      <c r="I75" s="593"/>
    </row>
    <row r="76" spans="1:9" ht="12" customHeight="1" x14ac:dyDescent="0.2">
      <c r="A76" s="551">
        <v>1991</v>
      </c>
      <c r="B76" s="551" t="s">
        <v>42</v>
      </c>
      <c r="C76" s="593" t="s">
        <v>185</v>
      </c>
      <c r="D76" s="593" t="s">
        <v>185</v>
      </c>
      <c r="E76" s="593" t="s">
        <v>185</v>
      </c>
      <c r="G76" s="593" t="s">
        <v>185</v>
      </c>
      <c r="H76" s="593" t="s">
        <v>185</v>
      </c>
      <c r="I76" s="593" t="s">
        <v>185</v>
      </c>
    </row>
    <row r="77" spans="1:9" ht="12" customHeight="1" x14ac:dyDescent="0.2">
      <c r="B77" s="551" t="s">
        <v>229</v>
      </c>
      <c r="C77" s="593">
        <v>0</v>
      </c>
      <c r="D77" s="593">
        <v>70</v>
      </c>
      <c r="E77" s="593">
        <v>70</v>
      </c>
      <c r="G77" s="593">
        <v>7</v>
      </c>
      <c r="H77" s="593">
        <v>3902</v>
      </c>
      <c r="I77" s="593">
        <v>3909</v>
      </c>
    </row>
    <row r="78" spans="1:9" ht="12" customHeight="1" x14ac:dyDescent="0.2">
      <c r="B78" s="551" t="s">
        <v>43</v>
      </c>
      <c r="C78" s="593">
        <v>0</v>
      </c>
      <c r="D78" s="593">
        <v>46</v>
      </c>
      <c r="E78" s="593">
        <v>46</v>
      </c>
      <c r="G78" s="593">
        <v>9</v>
      </c>
      <c r="H78" s="593">
        <v>1765</v>
      </c>
      <c r="I78" s="593">
        <v>1774</v>
      </c>
    </row>
    <row r="79" spans="1:9" ht="12" customHeight="1" x14ac:dyDescent="0.2">
      <c r="B79" s="551" t="s">
        <v>44</v>
      </c>
      <c r="C79" s="593">
        <v>3</v>
      </c>
      <c r="D79" s="593">
        <v>167</v>
      </c>
      <c r="E79" s="593">
        <v>170</v>
      </c>
      <c r="G79" s="593">
        <v>16</v>
      </c>
      <c r="H79" s="593">
        <v>3251</v>
      </c>
      <c r="I79" s="593">
        <v>3267</v>
      </c>
    </row>
    <row r="80" spans="1:9" ht="12" customHeight="1" x14ac:dyDescent="0.2">
      <c r="B80" s="631" t="s">
        <v>45</v>
      </c>
      <c r="C80" s="622">
        <v>0</v>
      </c>
      <c r="D80" s="622">
        <v>263</v>
      </c>
      <c r="E80" s="622">
        <v>263</v>
      </c>
      <c r="G80" s="622">
        <v>30</v>
      </c>
      <c r="H80" s="622">
        <v>1310</v>
      </c>
      <c r="I80" s="622">
        <v>1340</v>
      </c>
    </row>
    <row r="81" spans="1:9" ht="12" customHeight="1" x14ac:dyDescent="0.2">
      <c r="B81" s="551" t="s">
        <v>209</v>
      </c>
      <c r="C81" s="593">
        <v>3</v>
      </c>
      <c r="D81" s="593">
        <v>546</v>
      </c>
      <c r="E81" s="593">
        <v>549</v>
      </c>
      <c r="G81" s="593">
        <v>62</v>
      </c>
      <c r="H81" s="593">
        <v>10228</v>
      </c>
      <c r="I81" s="593">
        <v>10290</v>
      </c>
    </row>
    <row r="82" spans="1:9" ht="12" customHeight="1" x14ac:dyDescent="0.2">
      <c r="B82" s="551"/>
      <c r="C82" s="593"/>
      <c r="D82" s="593"/>
      <c r="E82" s="593"/>
      <c r="G82" s="593"/>
      <c r="H82" s="593"/>
      <c r="I82" s="593"/>
    </row>
    <row r="83" spans="1:9" ht="12" customHeight="1" x14ac:dyDescent="0.2">
      <c r="A83" s="551">
        <v>1992</v>
      </c>
      <c r="B83" s="551" t="s">
        <v>42</v>
      </c>
      <c r="C83" s="593" t="s">
        <v>185</v>
      </c>
      <c r="D83" s="593" t="s">
        <v>185</v>
      </c>
      <c r="E83" s="593" t="s">
        <v>185</v>
      </c>
      <c r="G83" s="593" t="s">
        <v>185</v>
      </c>
      <c r="H83" s="593" t="s">
        <v>185</v>
      </c>
      <c r="I83" s="593" t="s">
        <v>185</v>
      </c>
    </row>
    <row r="84" spans="1:9" ht="12" customHeight="1" x14ac:dyDescent="0.2">
      <c r="B84" s="551" t="s">
        <v>229</v>
      </c>
      <c r="C84" s="593">
        <v>0</v>
      </c>
      <c r="D84" s="593">
        <v>15</v>
      </c>
      <c r="E84" s="593">
        <v>15</v>
      </c>
      <c r="G84" s="593">
        <v>124</v>
      </c>
      <c r="H84" s="593">
        <v>1152</v>
      </c>
      <c r="I84" s="593">
        <v>1276</v>
      </c>
    </row>
    <row r="85" spans="1:9" ht="12" customHeight="1" x14ac:dyDescent="0.2">
      <c r="B85" s="551" t="s">
        <v>43</v>
      </c>
      <c r="C85" s="593">
        <v>0</v>
      </c>
      <c r="D85" s="593">
        <v>97</v>
      </c>
      <c r="E85" s="593">
        <v>97</v>
      </c>
      <c r="G85" s="593">
        <v>52</v>
      </c>
      <c r="H85" s="593">
        <v>1107</v>
      </c>
      <c r="I85" s="593">
        <v>1159</v>
      </c>
    </row>
    <row r="86" spans="1:9" ht="12" customHeight="1" x14ac:dyDescent="0.2">
      <c r="B86" s="551" t="s">
        <v>44</v>
      </c>
      <c r="C86" s="593">
        <v>0</v>
      </c>
      <c r="D86" s="593">
        <v>284</v>
      </c>
      <c r="E86" s="593">
        <v>284</v>
      </c>
      <c r="G86" s="593">
        <v>148</v>
      </c>
      <c r="H86" s="593">
        <v>2580</v>
      </c>
      <c r="I86" s="593">
        <v>2728</v>
      </c>
    </row>
    <row r="87" spans="1:9" ht="12" customHeight="1" x14ac:dyDescent="0.2">
      <c r="B87" s="631" t="s">
        <v>45</v>
      </c>
      <c r="C87" s="622">
        <v>0</v>
      </c>
      <c r="D87" s="622">
        <v>346</v>
      </c>
      <c r="E87" s="622">
        <v>346</v>
      </c>
      <c r="G87" s="622">
        <v>42</v>
      </c>
      <c r="H87" s="622">
        <v>946</v>
      </c>
      <c r="I87" s="622">
        <v>988</v>
      </c>
    </row>
    <row r="88" spans="1:9" ht="12" customHeight="1" x14ac:dyDescent="0.2">
      <c r="B88" s="551" t="s">
        <v>209</v>
      </c>
      <c r="C88" s="593">
        <v>0</v>
      </c>
      <c r="D88" s="593">
        <v>742</v>
      </c>
      <c r="E88" s="593">
        <v>742</v>
      </c>
      <c r="G88" s="593">
        <v>366</v>
      </c>
      <c r="H88" s="593">
        <v>5785</v>
      </c>
      <c r="I88" s="593">
        <v>6151</v>
      </c>
    </row>
    <row r="89" spans="1:9" ht="12" customHeight="1" x14ac:dyDescent="0.2">
      <c r="B89" s="551"/>
      <c r="C89" s="593"/>
      <c r="D89" s="593"/>
      <c r="E89" s="593"/>
      <c r="G89" s="593"/>
      <c r="H89" s="593"/>
      <c r="I89" s="593"/>
    </row>
    <row r="90" spans="1:9" ht="12" customHeight="1" x14ac:dyDescent="0.2">
      <c r="A90" s="551">
        <v>1993</v>
      </c>
      <c r="B90" s="551" t="s">
        <v>42</v>
      </c>
      <c r="C90" s="593" t="s">
        <v>185</v>
      </c>
      <c r="D90" s="593" t="s">
        <v>185</v>
      </c>
      <c r="E90" s="593" t="s">
        <v>185</v>
      </c>
      <c r="G90" s="593" t="s">
        <v>185</v>
      </c>
      <c r="H90" s="593" t="s">
        <v>185</v>
      </c>
      <c r="I90" s="593" t="s">
        <v>185</v>
      </c>
    </row>
    <row r="91" spans="1:9" ht="12" customHeight="1" x14ac:dyDescent="0.2">
      <c r="B91" s="551" t="s">
        <v>229</v>
      </c>
      <c r="C91" s="593">
        <v>0</v>
      </c>
      <c r="D91" s="593">
        <v>19</v>
      </c>
      <c r="E91" s="593">
        <v>19</v>
      </c>
      <c r="G91" s="593">
        <v>62</v>
      </c>
      <c r="H91" s="593">
        <v>3017</v>
      </c>
      <c r="I91" s="593">
        <v>3079</v>
      </c>
    </row>
    <row r="92" spans="1:9" ht="12" customHeight="1" x14ac:dyDescent="0.2">
      <c r="B92" s="551" t="s">
        <v>43</v>
      </c>
      <c r="C92" s="593">
        <v>0</v>
      </c>
      <c r="D92" s="593">
        <v>320</v>
      </c>
      <c r="E92" s="593">
        <v>320</v>
      </c>
      <c r="G92" s="593">
        <v>33</v>
      </c>
      <c r="H92" s="593">
        <v>1632</v>
      </c>
      <c r="I92" s="593">
        <v>1665</v>
      </c>
    </row>
    <row r="93" spans="1:9" ht="12" customHeight="1" x14ac:dyDescent="0.2">
      <c r="B93" s="551" t="s">
        <v>44</v>
      </c>
      <c r="C93" s="593">
        <v>0</v>
      </c>
      <c r="D93" s="593">
        <v>211</v>
      </c>
      <c r="E93" s="593">
        <v>211</v>
      </c>
      <c r="G93" s="593">
        <v>47</v>
      </c>
      <c r="H93" s="593">
        <v>3495</v>
      </c>
      <c r="I93" s="593">
        <v>3542</v>
      </c>
    </row>
    <row r="94" spans="1:9" ht="12" customHeight="1" x14ac:dyDescent="0.2">
      <c r="B94" s="631" t="s">
        <v>45</v>
      </c>
      <c r="C94" s="622">
        <v>0</v>
      </c>
      <c r="D94" s="622">
        <v>228</v>
      </c>
      <c r="E94" s="622">
        <v>228</v>
      </c>
      <c r="G94" s="622">
        <v>33</v>
      </c>
      <c r="H94" s="622">
        <v>1492</v>
      </c>
      <c r="I94" s="622">
        <v>1525</v>
      </c>
    </row>
    <row r="95" spans="1:9" ht="12" customHeight="1" x14ac:dyDescent="0.2">
      <c r="B95" s="551" t="s">
        <v>209</v>
      </c>
      <c r="C95" s="593">
        <v>0</v>
      </c>
      <c r="D95" s="593">
        <v>778</v>
      </c>
      <c r="E95" s="593">
        <v>778</v>
      </c>
      <c r="G95" s="593">
        <v>175</v>
      </c>
      <c r="H95" s="593">
        <v>9636</v>
      </c>
      <c r="I95" s="593">
        <v>9811</v>
      </c>
    </row>
    <row r="96" spans="1:9" ht="12" customHeight="1" x14ac:dyDescent="0.2">
      <c r="B96" s="551"/>
      <c r="C96" s="593"/>
      <c r="D96" s="593"/>
      <c r="E96" s="593"/>
      <c r="G96" s="593"/>
      <c r="H96" s="593"/>
      <c r="I96" s="593"/>
    </row>
    <row r="97" spans="1:10" ht="12" customHeight="1" x14ac:dyDescent="0.2">
      <c r="A97" s="551">
        <v>1994</v>
      </c>
      <c r="B97" s="551" t="s">
        <v>42</v>
      </c>
      <c r="C97" s="593" t="s">
        <v>185</v>
      </c>
      <c r="D97" s="593" t="s">
        <v>185</v>
      </c>
      <c r="E97" s="593" t="s">
        <v>185</v>
      </c>
      <c r="G97" s="593" t="s">
        <v>185</v>
      </c>
      <c r="H97" s="593" t="s">
        <v>185</v>
      </c>
      <c r="I97" s="593" t="s">
        <v>185</v>
      </c>
    </row>
    <row r="98" spans="1:10" ht="12" customHeight="1" x14ac:dyDescent="0.2">
      <c r="B98" s="551" t="s">
        <v>229</v>
      </c>
      <c r="C98" s="593">
        <v>9</v>
      </c>
      <c r="D98" s="593">
        <v>152</v>
      </c>
      <c r="E98" s="593">
        <v>161</v>
      </c>
      <c r="G98" s="593">
        <v>80</v>
      </c>
      <c r="H98" s="593">
        <v>4341</v>
      </c>
      <c r="I98" s="593">
        <v>4421</v>
      </c>
    </row>
    <row r="99" spans="1:10" ht="12" customHeight="1" x14ac:dyDescent="0.2">
      <c r="B99" s="551" t="s">
        <v>43</v>
      </c>
      <c r="C99" s="593">
        <v>14</v>
      </c>
      <c r="D99" s="593">
        <v>110</v>
      </c>
      <c r="E99" s="593">
        <v>124</v>
      </c>
      <c r="G99" s="593">
        <v>4</v>
      </c>
      <c r="H99" s="593">
        <v>1448</v>
      </c>
      <c r="I99" s="593">
        <v>1452</v>
      </c>
    </row>
    <row r="100" spans="1:10" ht="12" customHeight="1" x14ac:dyDescent="0.2">
      <c r="B100" s="551" t="s">
        <v>44</v>
      </c>
      <c r="C100" s="593">
        <v>3</v>
      </c>
      <c r="D100" s="593">
        <v>239</v>
      </c>
      <c r="E100" s="593">
        <v>242</v>
      </c>
      <c r="G100" s="593">
        <v>71</v>
      </c>
      <c r="H100" s="593">
        <v>3658</v>
      </c>
      <c r="I100" s="593">
        <v>3729</v>
      </c>
    </row>
    <row r="101" spans="1:10" ht="12" customHeight="1" x14ac:dyDescent="0.2">
      <c r="B101" s="631" t="s">
        <v>45</v>
      </c>
      <c r="C101" s="622">
        <v>0</v>
      </c>
      <c r="D101" s="622">
        <v>255</v>
      </c>
      <c r="E101" s="622">
        <v>255</v>
      </c>
      <c r="G101" s="622">
        <v>94</v>
      </c>
      <c r="H101" s="622">
        <v>2266</v>
      </c>
      <c r="I101" s="622">
        <v>2360</v>
      </c>
    </row>
    <row r="102" spans="1:10" ht="12" customHeight="1" x14ac:dyDescent="0.2">
      <c r="B102" s="551" t="s">
        <v>209</v>
      </c>
      <c r="C102" s="593">
        <v>26</v>
      </c>
      <c r="D102" s="593">
        <v>756</v>
      </c>
      <c r="E102" s="593">
        <v>782</v>
      </c>
      <c r="G102" s="593">
        <v>249</v>
      </c>
      <c r="H102" s="593">
        <v>11713</v>
      </c>
      <c r="I102" s="593">
        <v>11962</v>
      </c>
    </row>
    <row r="103" spans="1:10" ht="12" customHeight="1" x14ac:dyDescent="0.2">
      <c r="B103" s="551"/>
      <c r="C103" s="593"/>
      <c r="D103" s="593"/>
      <c r="E103" s="593"/>
      <c r="G103" s="593"/>
      <c r="H103" s="593"/>
      <c r="I103" s="593"/>
    </row>
    <row r="104" spans="1:10" ht="12" customHeight="1" x14ac:dyDescent="0.2">
      <c r="A104" s="551">
        <v>1995</v>
      </c>
      <c r="B104" s="551" t="s">
        <v>42</v>
      </c>
      <c r="C104" s="593" t="s">
        <v>185</v>
      </c>
      <c r="D104" s="593" t="s">
        <v>185</v>
      </c>
      <c r="E104" s="593" t="s">
        <v>185</v>
      </c>
      <c r="G104" s="593" t="s">
        <v>185</v>
      </c>
      <c r="H104" s="593" t="s">
        <v>185</v>
      </c>
      <c r="I104" s="593" t="s">
        <v>185</v>
      </c>
    </row>
    <row r="105" spans="1:10" ht="12" customHeight="1" x14ac:dyDescent="0.2">
      <c r="B105" s="551" t="s">
        <v>229</v>
      </c>
      <c r="C105" s="593">
        <v>0</v>
      </c>
      <c r="D105" s="593">
        <v>656</v>
      </c>
      <c r="E105" s="593">
        <v>656</v>
      </c>
      <c r="G105" s="593">
        <v>117</v>
      </c>
      <c r="H105" s="593">
        <v>5200</v>
      </c>
      <c r="I105" s="593">
        <v>5317</v>
      </c>
    </row>
    <row r="106" spans="1:10" ht="12" customHeight="1" x14ac:dyDescent="0.2">
      <c r="B106" s="551" t="s">
        <v>43</v>
      </c>
      <c r="C106" s="593">
        <v>0</v>
      </c>
      <c r="D106" s="593">
        <v>1312</v>
      </c>
      <c r="E106" s="593">
        <v>1312</v>
      </c>
      <c r="G106" s="593">
        <v>44</v>
      </c>
      <c r="H106" s="593">
        <v>2415</v>
      </c>
      <c r="I106" s="593">
        <v>2459</v>
      </c>
    </row>
    <row r="107" spans="1:10" ht="12" customHeight="1" x14ac:dyDescent="0.2">
      <c r="B107" s="551" t="s">
        <v>44</v>
      </c>
      <c r="C107" s="593">
        <v>0</v>
      </c>
      <c r="D107" s="593">
        <v>624</v>
      </c>
      <c r="E107" s="593">
        <v>624</v>
      </c>
      <c r="G107" s="593">
        <v>47</v>
      </c>
      <c r="H107" s="593">
        <v>4610</v>
      </c>
      <c r="I107" s="593">
        <v>4657</v>
      </c>
    </row>
    <row r="108" spans="1:10" ht="12" customHeight="1" x14ac:dyDescent="0.2">
      <c r="B108" s="631" t="s">
        <v>45</v>
      </c>
      <c r="C108" s="622">
        <v>93</v>
      </c>
      <c r="D108" s="622">
        <v>1175</v>
      </c>
      <c r="E108" s="622">
        <v>1268</v>
      </c>
      <c r="G108" s="622">
        <v>268</v>
      </c>
      <c r="H108" s="622">
        <v>3383</v>
      </c>
      <c r="I108" s="622">
        <v>3651</v>
      </c>
    </row>
    <row r="109" spans="1:10" ht="12" customHeight="1" x14ac:dyDescent="0.2">
      <c r="B109" s="551" t="s">
        <v>209</v>
      </c>
      <c r="C109" s="593">
        <v>93</v>
      </c>
      <c r="D109" s="593">
        <v>3767</v>
      </c>
      <c r="E109" s="593">
        <v>3860</v>
      </c>
      <c r="G109" s="593">
        <v>476</v>
      </c>
      <c r="H109" s="593">
        <v>15608</v>
      </c>
      <c r="I109" s="593">
        <v>16084</v>
      </c>
    </row>
    <row r="110" spans="1:10" ht="12" customHeight="1" x14ac:dyDescent="0.2">
      <c r="B110" s="551"/>
      <c r="C110" s="593"/>
      <c r="D110" s="593"/>
      <c r="E110" s="593"/>
      <c r="G110" s="593"/>
      <c r="H110" s="593"/>
      <c r="I110" s="593"/>
    </row>
    <row r="111" spans="1:10" ht="12" customHeight="1" x14ac:dyDescent="0.2">
      <c r="A111" s="551">
        <v>1996</v>
      </c>
      <c r="B111" s="551" t="s">
        <v>42</v>
      </c>
      <c r="C111" s="593">
        <v>16</v>
      </c>
      <c r="D111" s="593">
        <v>3113</v>
      </c>
      <c r="E111" s="593">
        <v>3129</v>
      </c>
      <c r="F111" s="593"/>
      <c r="G111" s="593">
        <v>127</v>
      </c>
      <c r="H111" s="593">
        <v>40020</v>
      </c>
      <c r="I111" s="593">
        <v>40147</v>
      </c>
      <c r="J111" s="592"/>
    </row>
    <row r="112" spans="1:10" ht="12" customHeight="1" x14ac:dyDescent="0.2">
      <c r="A112" s="551"/>
      <c r="B112" s="551" t="s">
        <v>229</v>
      </c>
      <c r="C112" s="593">
        <v>1</v>
      </c>
      <c r="D112" s="593">
        <v>1851</v>
      </c>
      <c r="E112" s="593">
        <v>1852</v>
      </c>
      <c r="F112" s="593"/>
      <c r="G112" s="593">
        <v>36</v>
      </c>
      <c r="H112" s="593">
        <v>9093</v>
      </c>
      <c r="I112" s="593">
        <v>9129</v>
      </c>
    </row>
    <row r="113" spans="1:9" ht="12" customHeight="1" x14ac:dyDescent="0.2">
      <c r="A113" s="551"/>
      <c r="B113" s="551" t="s">
        <v>43</v>
      </c>
      <c r="C113" s="593">
        <v>9</v>
      </c>
      <c r="D113" s="593">
        <v>673</v>
      </c>
      <c r="E113" s="593">
        <v>682</v>
      </c>
      <c r="F113" s="593"/>
      <c r="G113" s="593">
        <v>7</v>
      </c>
      <c r="H113" s="593">
        <v>1570</v>
      </c>
      <c r="I113" s="593">
        <v>1577</v>
      </c>
    </row>
    <row r="114" spans="1:9" ht="12" customHeight="1" x14ac:dyDescent="0.2">
      <c r="A114" s="551"/>
      <c r="B114" s="551" t="s">
        <v>44</v>
      </c>
      <c r="C114" s="593">
        <v>3</v>
      </c>
      <c r="D114" s="593">
        <v>268</v>
      </c>
      <c r="E114" s="593">
        <v>271</v>
      </c>
      <c r="F114" s="593"/>
      <c r="G114" s="593">
        <v>12</v>
      </c>
      <c r="H114" s="593">
        <v>3023</v>
      </c>
      <c r="I114" s="593">
        <v>3035</v>
      </c>
    </row>
    <row r="115" spans="1:9" ht="12" customHeight="1" x14ac:dyDescent="0.2">
      <c r="A115" s="551"/>
      <c r="B115" s="631" t="s">
        <v>45</v>
      </c>
      <c r="C115" s="622">
        <v>6</v>
      </c>
      <c r="D115" s="622">
        <v>1182</v>
      </c>
      <c r="E115" s="622">
        <v>1188</v>
      </c>
      <c r="F115" s="593"/>
      <c r="G115" s="622">
        <v>8</v>
      </c>
      <c r="H115" s="622">
        <v>2770</v>
      </c>
      <c r="I115" s="622">
        <v>2778</v>
      </c>
    </row>
    <row r="116" spans="1:9" ht="12" customHeight="1" x14ac:dyDescent="0.2">
      <c r="A116" s="551"/>
      <c r="B116" s="551" t="s">
        <v>209</v>
      </c>
      <c r="C116" s="593">
        <v>35</v>
      </c>
      <c r="D116" s="593">
        <v>7087</v>
      </c>
      <c r="E116" s="593">
        <v>7122</v>
      </c>
      <c r="F116" s="593"/>
      <c r="G116" s="593">
        <v>190</v>
      </c>
      <c r="H116" s="593">
        <v>56476</v>
      </c>
      <c r="I116" s="593">
        <v>56666</v>
      </c>
    </row>
    <row r="117" spans="1:9" ht="12" customHeight="1" x14ac:dyDescent="0.2">
      <c r="A117" s="551"/>
      <c r="B117" s="551"/>
      <c r="C117" s="593"/>
      <c r="D117" s="593"/>
      <c r="E117" s="593"/>
      <c r="F117" s="593"/>
      <c r="G117" s="593"/>
      <c r="H117" s="593"/>
      <c r="I117" s="593"/>
    </row>
    <row r="118" spans="1:9" ht="12" customHeight="1" x14ac:dyDescent="0.2">
      <c r="A118" s="551">
        <v>1997</v>
      </c>
      <c r="B118" s="551" t="s">
        <v>42</v>
      </c>
      <c r="C118" s="593" t="s">
        <v>185</v>
      </c>
      <c r="D118" s="593" t="s">
        <v>185</v>
      </c>
      <c r="E118" s="593" t="s">
        <v>185</v>
      </c>
      <c r="F118" s="593"/>
      <c r="G118" s="593" t="s">
        <v>185</v>
      </c>
      <c r="H118" s="593" t="s">
        <v>185</v>
      </c>
      <c r="I118" s="593" t="s">
        <v>185</v>
      </c>
    </row>
    <row r="119" spans="1:9" ht="12" customHeight="1" x14ac:dyDescent="0.2">
      <c r="A119" s="551"/>
      <c r="B119" s="551" t="s">
        <v>229</v>
      </c>
      <c r="C119" s="593">
        <v>0</v>
      </c>
      <c r="D119" s="593">
        <v>2919</v>
      </c>
      <c r="E119" s="593">
        <v>2919</v>
      </c>
      <c r="F119" s="593"/>
      <c r="G119" s="593">
        <v>21</v>
      </c>
      <c r="H119" s="593">
        <v>5574</v>
      </c>
      <c r="I119" s="593">
        <v>5595</v>
      </c>
    </row>
    <row r="120" spans="1:9" ht="12" customHeight="1" x14ac:dyDescent="0.2">
      <c r="A120" s="551"/>
      <c r="B120" s="551" t="s">
        <v>43</v>
      </c>
      <c r="C120" s="593">
        <v>0</v>
      </c>
      <c r="D120" s="593">
        <v>1102</v>
      </c>
      <c r="E120" s="593">
        <v>1102</v>
      </c>
      <c r="F120" s="593"/>
      <c r="G120" s="593">
        <v>3</v>
      </c>
      <c r="H120" s="593">
        <v>1479</v>
      </c>
      <c r="I120" s="593">
        <v>1482</v>
      </c>
    </row>
    <row r="121" spans="1:9" ht="12" customHeight="1" x14ac:dyDescent="0.2">
      <c r="A121" s="551"/>
      <c r="B121" s="551" t="s">
        <v>44</v>
      </c>
      <c r="C121" s="593">
        <v>0</v>
      </c>
      <c r="D121" s="593">
        <v>1419</v>
      </c>
      <c r="E121" s="593">
        <v>1419</v>
      </c>
      <c r="F121" s="593"/>
      <c r="G121" s="593">
        <v>5</v>
      </c>
      <c r="H121" s="593">
        <v>3796</v>
      </c>
      <c r="I121" s="593">
        <v>3801</v>
      </c>
    </row>
    <row r="122" spans="1:9" ht="12" customHeight="1" x14ac:dyDescent="0.2">
      <c r="A122" s="551"/>
      <c r="B122" s="631" t="s">
        <v>45</v>
      </c>
      <c r="C122" s="622">
        <v>1</v>
      </c>
      <c r="D122" s="622">
        <v>1250</v>
      </c>
      <c r="E122" s="622">
        <v>1251</v>
      </c>
      <c r="F122" s="593"/>
      <c r="G122" s="622">
        <v>6</v>
      </c>
      <c r="H122" s="622">
        <v>1238</v>
      </c>
      <c r="I122" s="622">
        <v>1244</v>
      </c>
    </row>
    <row r="123" spans="1:9" ht="12" customHeight="1" x14ac:dyDescent="0.2">
      <c r="A123" s="551"/>
      <c r="B123" s="551" t="s">
        <v>209</v>
      </c>
      <c r="C123" s="593">
        <v>1</v>
      </c>
      <c r="D123" s="593">
        <v>6690</v>
      </c>
      <c r="E123" s="593">
        <v>6691</v>
      </c>
      <c r="F123" s="593"/>
      <c r="G123" s="593">
        <v>35</v>
      </c>
      <c r="H123" s="593">
        <v>12087</v>
      </c>
      <c r="I123" s="593">
        <v>12122</v>
      </c>
    </row>
    <row r="124" spans="1:9" ht="12" customHeight="1" x14ac:dyDescent="0.2">
      <c r="A124" s="551"/>
      <c r="B124" s="551"/>
      <c r="C124" s="593"/>
      <c r="D124" s="593"/>
      <c r="E124" s="593"/>
      <c r="F124" s="593"/>
      <c r="G124" s="593"/>
      <c r="H124" s="593"/>
      <c r="I124" s="593"/>
    </row>
    <row r="125" spans="1:9" ht="12" customHeight="1" x14ac:dyDescent="0.2">
      <c r="A125" s="551">
        <v>1998</v>
      </c>
      <c r="B125" s="551" t="s">
        <v>42</v>
      </c>
      <c r="C125" s="593" t="s">
        <v>185</v>
      </c>
      <c r="D125" s="593" t="s">
        <v>185</v>
      </c>
      <c r="E125" s="593" t="s">
        <v>185</v>
      </c>
      <c r="F125" s="593"/>
      <c r="G125" s="593" t="s">
        <v>185</v>
      </c>
      <c r="H125" s="593" t="s">
        <v>185</v>
      </c>
      <c r="I125" s="593" t="s">
        <v>185</v>
      </c>
    </row>
    <row r="126" spans="1:9" ht="12" customHeight="1" x14ac:dyDescent="0.2">
      <c r="A126" s="551"/>
      <c r="B126" s="551" t="s">
        <v>229</v>
      </c>
      <c r="C126" s="593">
        <v>2</v>
      </c>
      <c r="D126" s="593">
        <v>621</v>
      </c>
      <c r="E126" s="593">
        <v>623</v>
      </c>
      <c r="F126" s="593"/>
      <c r="G126" s="593">
        <v>16</v>
      </c>
      <c r="H126" s="593">
        <v>3454</v>
      </c>
      <c r="I126" s="593">
        <v>3470</v>
      </c>
    </row>
    <row r="127" spans="1:9" ht="12" customHeight="1" x14ac:dyDescent="0.2">
      <c r="A127" s="551"/>
      <c r="B127" s="551" t="s">
        <v>43</v>
      </c>
      <c r="C127" s="593">
        <v>0</v>
      </c>
      <c r="D127" s="593">
        <v>937</v>
      </c>
      <c r="E127" s="593">
        <v>937</v>
      </c>
      <c r="F127" s="593"/>
      <c r="G127" s="593">
        <v>9</v>
      </c>
      <c r="H127" s="593">
        <v>1324</v>
      </c>
      <c r="I127" s="593">
        <v>1333</v>
      </c>
    </row>
    <row r="128" spans="1:9" ht="12" customHeight="1" x14ac:dyDescent="0.2">
      <c r="A128" s="551"/>
      <c r="B128" s="551" t="s">
        <v>44</v>
      </c>
      <c r="C128" s="593">
        <v>0</v>
      </c>
      <c r="D128" s="593">
        <v>780</v>
      </c>
      <c r="E128" s="593">
        <v>780</v>
      </c>
      <c r="F128" s="593"/>
      <c r="G128" s="593">
        <v>23</v>
      </c>
      <c r="H128" s="593">
        <v>3874</v>
      </c>
      <c r="I128" s="593">
        <v>3897</v>
      </c>
    </row>
    <row r="129" spans="1:9" ht="12" customHeight="1" x14ac:dyDescent="0.2">
      <c r="A129" s="551"/>
      <c r="B129" s="631" t="s">
        <v>45</v>
      </c>
      <c r="C129" s="622">
        <v>45</v>
      </c>
      <c r="D129" s="622">
        <v>426</v>
      </c>
      <c r="E129" s="622">
        <v>471</v>
      </c>
      <c r="F129" s="593"/>
      <c r="G129" s="622">
        <v>5</v>
      </c>
      <c r="H129" s="622">
        <v>1535</v>
      </c>
      <c r="I129" s="622">
        <v>1540</v>
      </c>
    </row>
    <row r="130" spans="1:9" ht="12" customHeight="1" x14ac:dyDescent="0.2">
      <c r="A130" s="551"/>
      <c r="B130" s="551" t="s">
        <v>209</v>
      </c>
      <c r="C130" s="593">
        <v>47</v>
      </c>
      <c r="D130" s="593">
        <v>2764</v>
      </c>
      <c r="E130" s="593">
        <v>2811</v>
      </c>
      <c r="F130" s="593"/>
      <c r="G130" s="593">
        <v>53</v>
      </c>
      <c r="H130" s="593">
        <v>10187</v>
      </c>
      <c r="I130" s="593">
        <v>10240</v>
      </c>
    </row>
    <row r="131" spans="1:9" ht="12" customHeight="1" x14ac:dyDescent="0.2">
      <c r="A131" s="551"/>
      <c r="B131" s="551"/>
      <c r="C131" s="593"/>
      <c r="D131" s="593"/>
      <c r="E131" s="593"/>
      <c r="F131" s="593"/>
      <c r="G131" s="593"/>
      <c r="H131" s="593"/>
      <c r="I131" s="593"/>
    </row>
    <row r="132" spans="1:9" ht="12" customHeight="1" x14ac:dyDescent="0.2">
      <c r="A132" s="551">
        <v>1999</v>
      </c>
      <c r="B132" s="551" t="s">
        <v>42</v>
      </c>
      <c r="C132" s="593" t="s">
        <v>185</v>
      </c>
      <c r="D132" s="593" t="s">
        <v>185</v>
      </c>
      <c r="E132" s="593" t="s">
        <v>185</v>
      </c>
      <c r="F132" s="593"/>
      <c r="G132" s="593" t="s">
        <v>185</v>
      </c>
      <c r="H132" s="593">
        <v>2077</v>
      </c>
      <c r="I132" s="593">
        <v>2077</v>
      </c>
    </row>
    <row r="133" spans="1:9" ht="12" customHeight="1" x14ac:dyDescent="0.2">
      <c r="A133" s="551"/>
      <c r="B133" s="551" t="s">
        <v>229</v>
      </c>
      <c r="C133" s="593">
        <v>2</v>
      </c>
      <c r="D133" s="593">
        <v>456</v>
      </c>
      <c r="E133" s="593">
        <v>458</v>
      </c>
      <c r="F133" s="593"/>
      <c r="G133" s="593">
        <v>127</v>
      </c>
      <c r="H133" s="593">
        <v>2315</v>
      </c>
      <c r="I133" s="593">
        <v>2442</v>
      </c>
    </row>
    <row r="134" spans="1:9" ht="12" customHeight="1" x14ac:dyDescent="0.2">
      <c r="A134" s="551"/>
      <c r="B134" s="551" t="s">
        <v>43</v>
      </c>
      <c r="C134" s="593">
        <v>0</v>
      </c>
      <c r="D134" s="593">
        <v>1343</v>
      </c>
      <c r="E134" s="593">
        <v>1343</v>
      </c>
      <c r="F134" s="593"/>
      <c r="G134" s="593">
        <v>49</v>
      </c>
      <c r="H134" s="593">
        <v>2261</v>
      </c>
      <c r="I134" s="593">
        <v>2310</v>
      </c>
    </row>
    <row r="135" spans="1:9" ht="12" customHeight="1" x14ac:dyDescent="0.2">
      <c r="A135" s="551"/>
      <c r="B135" s="551" t="s">
        <v>44</v>
      </c>
      <c r="C135" s="593">
        <v>0</v>
      </c>
      <c r="D135" s="593">
        <v>593</v>
      </c>
      <c r="E135" s="593">
        <v>593</v>
      </c>
      <c r="F135" s="593"/>
      <c r="G135" s="593">
        <v>237</v>
      </c>
      <c r="H135" s="593">
        <v>4784</v>
      </c>
      <c r="I135" s="593">
        <v>5021</v>
      </c>
    </row>
    <row r="136" spans="1:9" ht="12" customHeight="1" x14ac:dyDescent="0.2">
      <c r="A136" s="551"/>
      <c r="B136" s="631" t="s">
        <v>45</v>
      </c>
      <c r="C136" s="622">
        <v>13</v>
      </c>
      <c r="D136" s="622">
        <v>776</v>
      </c>
      <c r="E136" s="622">
        <v>789</v>
      </c>
      <c r="F136" s="593"/>
      <c r="G136" s="622">
        <v>96</v>
      </c>
      <c r="H136" s="622">
        <v>2978</v>
      </c>
      <c r="I136" s="622">
        <v>3074</v>
      </c>
    </row>
    <row r="137" spans="1:9" ht="12" customHeight="1" x14ac:dyDescent="0.2">
      <c r="A137" s="551"/>
      <c r="B137" s="551" t="s">
        <v>209</v>
      </c>
      <c r="C137" s="593">
        <v>15</v>
      </c>
      <c r="D137" s="593">
        <v>3168</v>
      </c>
      <c r="E137" s="593">
        <v>3183</v>
      </c>
      <c r="F137" s="593"/>
      <c r="G137" s="593">
        <v>509</v>
      </c>
      <c r="H137" s="593">
        <v>14415</v>
      </c>
      <c r="I137" s="593">
        <v>14924</v>
      </c>
    </row>
    <row r="138" spans="1:9" ht="12" customHeight="1" x14ac:dyDescent="0.2">
      <c r="A138" s="551"/>
      <c r="B138" s="551"/>
      <c r="C138" s="593"/>
      <c r="D138" s="593"/>
      <c r="E138" s="593"/>
      <c r="F138" s="593"/>
      <c r="G138" s="593"/>
      <c r="H138" s="593"/>
      <c r="I138" s="593"/>
    </row>
    <row r="139" spans="1:9" ht="12" customHeight="1" x14ac:dyDescent="0.2">
      <c r="A139" s="551">
        <v>2000</v>
      </c>
      <c r="B139" s="551" t="s">
        <v>231</v>
      </c>
      <c r="C139" s="593" t="s">
        <v>185</v>
      </c>
      <c r="D139" s="593">
        <v>33</v>
      </c>
      <c r="E139" s="593">
        <v>33</v>
      </c>
      <c r="F139" s="593"/>
      <c r="G139" s="593" t="s">
        <v>185</v>
      </c>
      <c r="H139" s="593">
        <v>4104</v>
      </c>
      <c r="I139" s="593">
        <v>4104</v>
      </c>
    </row>
    <row r="140" spans="1:9" ht="12" customHeight="1" x14ac:dyDescent="0.2">
      <c r="A140" s="551"/>
      <c r="B140" s="551" t="s">
        <v>43</v>
      </c>
      <c r="C140" s="593" t="s">
        <v>185</v>
      </c>
      <c r="D140" s="593">
        <v>2</v>
      </c>
      <c r="E140" s="593">
        <v>2</v>
      </c>
      <c r="F140" s="593"/>
      <c r="G140" s="593" t="s">
        <v>185</v>
      </c>
      <c r="H140" s="593">
        <v>186</v>
      </c>
      <c r="I140" s="593">
        <v>186</v>
      </c>
    </row>
    <row r="141" spans="1:9" ht="12" customHeight="1" x14ac:dyDescent="0.2">
      <c r="A141" s="551"/>
      <c r="B141" s="551" t="s">
        <v>44</v>
      </c>
      <c r="C141" s="593" t="s">
        <v>185</v>
      </c>
      <c r="D141" s="593">
        <v>1</v>
      </c>
      <c r="E141" s="593">
        <v>1</v>
      </c>
      <c r="F141" s="593"/>
      <c r="G141" s="593" t="s">
        <v>185</v>
      </c>
      <c r="H141" s="593">
        <v>813</v>
      </c>
      <c r="I141" s="593">
        <v>813</v>
      </c>
    </row>
    <row r="142" spans="1:9" ht="12" customHeight="1" x14ac:dyDescent="0.2">
      <c r="A142" s="551"/>
      <c r="B142" s="551" t="s">
        <v>230</v>
      </c>
      <c r="C142" s="593">
        <v>5</v>
      </c>
      <c r="D142" s="593">
        <v>1739</v>
      </c>
      <c r="E142" s="593">
        <v>1744</v>
      </c>
      <c r="F142" s="593"/>
      <c r="G142" s="593">
        <v>35</v>
      </c>
      <c r="H142" s="593">
        <v>13174</v>
      </c>
      <c r="I142" s="593">
        <v>13209</v>
      </c>
    </row>
    <row r="143" spans="1:9" ht="12" customHeight="1" x14ac:dyDescent="0.2">
      <c r="A143" s="551"/>
      <c r="B143" s="551" t="s">
        <v>43</v>
      </c>
      <c r="C143" s="593">
        <v>0</v>
      </c>
      <c r="D143" s="593">
        <v>509</v>
      </c>
      <c r="E143" s="593">
        <v>509</v>
      </c>
      <c r="F143" s="593"/>
      <c r="G143" s="593">
        <v>29</v>
      </c>
      <c r="H143" s="593">
        <v>1049</v>
      </c>
      <c r="I143" s="593">
        <v>1078</v>
      </c>
    </row>
    <row r="144" spans="1:9" ht="12" customHeight="1" x14ac:dyDescent="0.2">
      <c r="A144" s="551"/>
      <c r="B144" s="551" t="s">
        <v>44</v>
      </c>
      <c r="C144" s="593">
        <v>8</v>
      </c>
      <c r="D144" s="593">
        <v>909</v>
      </c>
      <c r="E144" s="593">
        <v>917</v>
      </c>
      <c r="F144" s="593"/>
      <c r="G144" s="593">
        <v>111</v>
      </c>
      <c r="H144" s="593">
        <v>4127</v>
      </c>
      <c r="I144" s="593">
        <v>4238</v>
      </c>
    </row>
    <row r="145" spans="1:9" ht="12" customHeight="1" x14ac:dyDescent="0.2">
      <c r="A145" s="551"/>
      <c r="B145" s="631" t="s">
        <v>45</v>
      </c>
      <c r="C145" s="622">
        <v>29</v>
      </c>
      <c r="D145" s="622">
        <v>1325</v>
      </c>
      <c r="E145" s="622">
        <v>1354</v>
      </c>
      <c r="F145" s="593"/>
      <c r="G145" s="622">
        <v>128</v>
      </c>
      <c r="H145" s="622">
        <v>5962</v>
      </c>
      <c r="I145" s="622">
        <v>6090</v>
      </c>
    </row>
    <row r="146" spans="1:9" ht="12" customHeight="1" x14ac:dyDescent="0.2">
      <c r="A146" s="551"/>
      <c r="B146" s="551" t="s">
        <v>209</v>
      </c>
      <c r="C146" s="593">
        <v>42</v>
      </c>
      <c r="D146" s="593">
        <v>4518</v>
      </c>
      <c r="E146" s="593">
        <v>4560</v>
      </c>
      <c r="F146" s="593"/>
      <c r="G146" s="593">
        <v>303</v>
      </c>
      <c r="H146" s="593">
        <v>29415</v>
      </c>
      <c r="I146" s="593">
        <v>29718</v>
      </c>
    </row>
    <row r="147" spans="1:9" ht="12" customHeight="1" x14ac:dyDescent="0.2">
      <c r="A147" s="551"/>
      <c r="B147" s="551"/>
      <c r="C147" s="593"/>
      <c r="D147" s="593"/>
      <c r="E147" s="593"/>
      <c r="F147" s="593"/>
      <c r="G147" s="593"/>
      <c r="H147" s="593"/>
      <c r="I147" s="593"/>
    </row>
    <row r="148" spans="1:9" ht="12" customHeight="1" x14ac:dyDescent="0.2">
      <c r="A148" s="551">
        <v>2001</v>
      </c>
      <c r="B148" s="551" t="s">
        <v>231</v>
      </c>
      <c r="C148" s="593">
        <v>79</v>
      </c>
      <c r="D148" s="593">
        <v>4637</v>
      </c>
      <c r="E148" s="593">
        <v>4716</v>
      </c>
      <c r="F148" s="593"/>
      <c r="G148" s="593">
        <v>63</v>
      </c>
      <c r="H148" s="593">
        <v>7011</v>
      </c>
      <c r="I148" s="593">
        <v>7074</v>
      </c>
    </row>
    <row r="149" spans="1:9" ht="12" customHeight="1" x14ac:dyDescent="0.2">
      <c r="A149" s="551"/>
      <c r="B149" s="551" t="s">
        <v>44</v>
      </c>
      <c r="C149" s="593">
        <v>1</v>
      </c>
      <c r="D149" s="593">
        <v>58</v>
      </c>
      <c r="E149" s="593">
        <v>59</v>
      </c>
      <c r="F149" s="593"/>
      <c r="G149" s="593">
        <v>1</v>
      </c>
      <c r="H149" s="593">
        <v>51</v>
      </c>
      <c r="I149" s="593">
        <v>52</v>
      </c>
    </row>
    <row r="150" spans="1:9" ht="12" customHeight="1" x14ac:dyDescent="0.2">
      <c r="A150" s="551"/>
      <c r="B150" s="551" t="s">
        <v>230</v>
      </c>
      <c r="C150" s="593">
        <v>152</v>
      </c>
      <c r="D150" s="593">
        <v>8846</v>
      </c>
      <c r="E150" s="593">
        <v>8998</v>
      </c>
      <c r="F150" s="593"/>
      <c r="G150" s="593">
        <v>198</v>
      </c>
      <c r="H150" s="593">
        <v>21956</v>
      </c>
      <c r="I150" s="593">
        <v>22154</v>
      </c>
    </row>
    <row r="151" spans="1:9" ht="12" customHeight="1" x14ac:dyDescent="0.2">
      <c r="A151" s="551"/>
      <c r="B151" s="551" t="s">
        <v>43</v>
      </c>
      <c r="C151" s="593">
        <v>0</v>
      </c>
      <c r="D151" s="593">
        <v>134</v>
      </c>
      <c r="E151" s="593">
        <v>134</v>
      </c>
      <c r="F151" s="593"/>
      <c r="G151" s="593">
        <v>28</v>
      </c>
      <c r="H151" s="593">
        <v>1697</v>
      </c>
      <c r="I151" s="593">
        <v>1725</v>
      </c>
    </row>
    <row r="152" spans="1:9" ht="12" customHeight="1" x14ac:dyDescent="0.2">
      <c r="A152" s="551"/>
      <c r="B152" s="551" t="s">
        <v>44</v>
      </c>
      <c r="C152" s="593">
        <v>19</v>
      </c>
      <c r="D152" s="593">
        <v>1504</v>
      </c>
      <c r="E152" s="593">
        <v>1523</v>
      </c>
      <c r="F152" s="593"/>
      <c r="G152" s="593">
        <v>49</v>
      </c>
      <c r="H152" s="593">
        <v>2976</v>
      </c>
      <c r="I152" s="593">
        <v>3025</v>
      </c>
    </row>
    <row r="153" spans="1:9" ht="12" customHeight="1" x14ac:dyDescent="0.2">
      <c r="A153" s="551"/>
      <c r="B153" s="631" t="s">
        <v>45</v>
      </c>
      <c r="C153" s="622">
        <v>46</v>
      </c>
      <c r="D153" s="622">
        <v>4164</v>
      </c>
      <c r="E153" s="622">
        <v>4210</v>
      </c>
      <c r="F153" s="593"/>
      <c r="G153" s="622">
        <v>60</v>
      </c>
      <c r="H153" s="622">
        <v>4954</v>
      </c>
      <c r="I153" s="622">
        <v>5014</v>
      </c>
    </row>
    <row r="154" spans="1:9" ht="12" customHeight="1" x14ac:dyDescent="0.2">
      <c r="A154" s="551"/>
      <c r="B154" s="551" t="s">
        <v>209</v>
      </c>
      <c r="C154" s="593">
        <v>297</v>
      </c>
      <c r="D154" s="593">
        <v>19343</v>
      </c>
      <c r="E154" s="593">
        <v>19640</v>
      </c>
      <c r="F154" s="593"/>
      <c r="G154" s="593">
        <v>399</v>
      </c>
      <c r="H154" s="593">
        <v>38645</v>
      </c>
      <c r="I154" s="593">
        <v>39044</v>
      </c>
    </row>
    <row r="155" spans="1:9" ht="12" customHeight="1" x14ac:dyDescent="0.2">
      <c r="A155" s="551"/>
      <c r="B155" s="551"/>
      <c r="C155" s="593"/>
      <c r="D155" s="593"/>
      <c r="E155" s="593"/>
      <c r="F155" s="593"/>
      <c r="G155" s="593"/>
      <c r="H155" s="593"/>
      <c r="I155" s="593"/>
    </row>
    <row r="156" spans="1:9" ht="12" customHeight="1" x14ac:dyDescent="0.2">
      <c r="A156" s="551">
        <v>2002</v>
      </c>
      <c r="B156" s="551" t="s">
        <v>231</v>
      </c>
      <c r="C156" s="593">
        <v>7</v>
      </c>
      <c r="D156" s="593">
        <v>1852</v>
      </c>
      <c r="E156" s="593">
        <v>1859</v>
      </c>
      <c r="F156" s="593"/>
      <c r="G156" s="593">
        <v>7</v>
      </c>
      <c r="H156" s="593">
        <v>8952</v>
      </c>
      <c r="I156" s="593">
        <v>8959</v>
      </c>
    </row>
    <row r="157" spans="1:9" ht="12" customHeight="1" x14ac:dyDescent="0.2">
      <c r="A157" s="551"/>
      <c r="B157" s="551" t="s">
        <v>44</v>
      </c>
      <c r="C157" s="593" t="s">
        <v>185</v>
      </c>
      <c r="D157" s="593" t="s">
        <v>185</v>
      </c>
      <c r="E157" s="593" t="s">
        <v>185</v>
      </c>
      <c r="F157" s="593"/>
      <c r="G157" s="593" t="s">
        <v>185</v>
      </c>
      <c r="H157" s="593" t="s">
        <v>185</v>
      </c>
      <c r="I157" s="593" t="s">
        <v>185</v>
      </c>
    </row>
    <row r="158" spans="1:9" ht="12" customHeight="1" x14ac:dyDescent="0.2">
      <c r="A158" s="551"/>
      <c r="B158" s="551" t="s">
        <v>230</v>
      </c>
      <c r="C158" s="593">
        <v>25</v>
      </c>
      <c r="D158" s="593">
        <v>6551</v>
      </c>
      <c r="E158" s="593">
        <v>6576</v>
      </c>
      <c r="F158" s="593"/>
      <c r="G158" s="593">
        <v>10</v>
      </c>
      <c r="H158" s="593">
        <v>11197</v>
      </c>
      <c r="I158" s="593">
        <v>11207</v>
      </c>
    </row>
    <row r="159" spans="1:9" ht="12" customHeight="1" x14ac:dyDescent="0.2">
      <c r="A159" s="551"/>
      <c r="B159" s="551" t="s">
        <v>43</v>
      </c>
      <c r="C159" s="593">
        <v>70</v>
      </c>
      <c r="D159" s="593">
        <v>1310</v>
      </c>
      <c r="E159" s="593">
        <v>1380</v>
      </c>
      <c r="F159" s="593"/>
      <c r="G159" s="593">
        <v>10</v>
      </c>
      <c r="H159" s="593">
        <v>729</v>
      </c>
      <c r="I159" s="593">
        <v>739</v>
      </c>
    </row>
    <row r="160" spans="1:9" ht="12" customHeight="1" x14ac:dyDescent="0.2">
      <c r="A160" s="551"/>
      <c r="B160" s="551" t="s">
        <v>44</v>
      </c>
      <c r="C160" s="593">
        <v>24</v>
      </c>
      <c r="D160" s="593">
        <v>2205</v>
      </c>
      <c r="E160" s="593">
        <v>2229</v>
      </c>
      <c r="F160" s="593"/>
      <c r="G160" s="593">
        <v>31</v>
      </c>
      <c r="H160" s="593">
        <v>2528</v>
      </c>
      <c r="I160" s="593">
        <v>2559</v>
      </c>
    </row>
    <row r="161" spans="1:9" ht="12" customHeight="1" x14ac:dyDescent="0.2">
      <c r="A161" s="551"/>
      <c r="B161" s="631" t="s">
        <v>45</v>
      </c>
      <c r="C161" s="622">
        <v>40</v>
      </c>
      <c r="D161" s="622">
        <v>3052</v>
      </c>
      <c r="E161" s="622">
        <v>3062</v>
      </c>
      <c r="F161" s="593"/>
      <c r="G161" s="622">
        <v>68</v>
      </c>
      <c r="H161" s="622">
        <v>1168</v>
      </c>
      <c r="I161" s="622">
        <v>1236</v>
      </c>
    </row>
    <row r="162" spans="1:9" ht="12" customHeight="1" x14ac:dyDescent="0.2">
      <c r="A162" s="551"/>
      <c r="B162" s="551" t="s">
        <v>209</v>
      </c>
      <c r="C162" s="593">
        <v>166</v>
      </c>
      <c r="D162" s="593">
        <v>14970</v>
      </c>
      <c r="E162" s="593">
        <v>15136</v>
      </c>
      <c r="F162" s="593"/>
      <c r="G162" s="593">
        <v>126</v>
      </c>
      <c r="H162" s="593">
        <v>24574</v>
      </c>
      <c r="I162" s="593">
        <v>24700</v>
      </c>
    </row>
    <row r="163" spans="1:9" ht="12" customHeight="1" x14ac:dyDescent="0.2">
      <c r="A163" s="551"/>
      <c r="B163" s="551"/>
      <c r="C163" s="593"/>
      <c r="D163" s="593"/>
      <c r="E163" s="593"/>
      <c r="F163" s="593"/>
      <c r="G163" s="593"/>
      <c r="H163" s="593"/>
      <c r="I163" s="593"/>
    </row>
    <row r="164" spans="1:9" ht="12" customHeight="1" x14ac:dyDescent="0.2">
      <c r="A164" s="551">
        <v>2003</v>
      </c>
      <c r="B164" s="551" t="s">
        <v>231</v>
      </c>
      <c r="C164" s="593">
        <v>4</v>
      </c>
      <c r="D164" s="593">
        <v>779</v>
      </c>
      <c r="E164" s="593">
        <v>783</v>
      </c>
      <c r="F164" s="593"/>
      <c r="G164" s="593">
        <v>11</v>
      </c>
      <c r="H164" s="593">
        <v>17084</v>
      </c>
      <c r="I164" s="593">
        <v>17095</v>
      </c>
    </row>
    <row r="165" spans="1:9" ht="12" customHeight="1" x14ac:dyDescent="0.2">
      <c r="A165" s="551"/>
      <c r="B165" s="551" t="s">
        <v>44</v>
      </c>
      <c r="C165" s="593">
        <v>0</v>
      </c>
      <c r="D165" s="593">
        <v>0</v>
      </c>
      <c r="E165" s="593">
        <v>0</v>
      </c>
      <c r="F165" s="593"/>
      <c r="G165" s="593">
        <v>0</v>
      </c>
      <c r="H165" s="593">
        <v>0</v>
      </c>
      <c r="I165" s="593">
        <v>0</v>
      </c>
    </row>
    <row r="166" spans="1:9" ht="12" customHeight="1" x14ac:dyDescent="0.2">
      <c r="A166" s="551"/>
      <c r="B166" s="551" t="s">
        <v>230</v>
      </c>
      <c r="C166" s="593">
        <v>10</v>
      </c>
      <c r="D166" s="593">
        <v>1800</v>
      </c>
      <c r="E166" s="593">
        <v>1810</v>
      </c>
      <c r="F166" s="593"/>
      <c r="G166" s="593">
        <v>4</v>
      </c>
      <c r="H166" s="593">
        <v>5604</v>
      </c>
      <c r="I166" s="593">
        <v>5608</v>
      </c>
    </row>
    <row r="167" spans="1:9" ht="12" customHeight="1" x14ac:dyDescent="0.2">
      <c r="A167" s="551"/>
      <c r="B167" s="551" t="s">
        <v>43</v>
      </c>
      <c r="C167" s="593">
        <v>0</v>
      </c>
      <c r="D167" s="593">
        <v>2355</v>
      </c>
      <c r="E167" s="593">
        <v>2355</v>
      </c>
      <c r="F167" s="593"/>
      <c r="G167" s="593">
        <v>5</v>
      </c>
      <c r="H167" s="593">
        <v>1376</v>
      </c>
      <c r="I167" s="593">
        <v>1381</v>
      </c>
    </row>
    <row r="168" spans="1:9" ht="12" customHeight="1" x14ac:dyDescent="0.2">
      <c r="A168" s="551"/>
      <c r="B168" s="551" t="s">
        <v>44</v>
      </c>
      <c r="C168" s="593">
        <v>0</v>
      </c>
      <c r="D168" s="593">
        <v>1730</v>
      </c>
      <c r="E168" s="593">
        <v>1730</v>
      </c>
      <c r="F168" s="593"/>
      <c r="G168" s="593">
        <v>12</v>
      </c>
      <c r="H168" s="593">
        <v>3199</v>
      </c>
      <c r="I168" s="593">
        <v>3211</v>
      </c>
    </row>
    <row r="169" spans="1:9" ht="12" customHeight="1" x14ac:dyDescent="0.2">
      <c r="A169" s="551"/>
      <c r="B169" s="631" t="s">
        <v>45</v>
      </c>
      <c r="C169" s="622">
        <v>7</v>
      </c>
      <c r="D169" s="622">
        <v>2380</v>
      </c>
      <c r="E169" s="622">
        <v>2387</v>
      </c>
      <c r="F169" s="593"/>
      <c r="G169" s="622">
        <v>12</v>
      </c>
      <c r="H169" s="622">
        <v>2771</v>
      </c>
      <c r="I169" s="622">
        <v>2783</v>
      </c>
    </row>
    <row r="170" spans="1:9" ht="12" customHeight="1" x14ac:dyDescent="0.2">
      <c r="A170" s="551"/>
      <c r="B170" s="551" t="s">
        <v>209</v>
      </c>
      <c r="C170" s="593">
        <v>21</v>
      </c>
      <c r="D170" s="593">
        <v>9044</v>
      </c>
      <c r="E170" s="593">
        <v>9065</v>
      </c>
      <c r="F170" s="593"/>
      <c r="G170" s="593">
        <v>44</v>
      </c>
      <c r="H170" s="593">
        <v>30034</v>
      </c>
      <c r="I170" s="593">
        <v>30078</v>
      </c>
    </row>
    <row r="171" spans="1:9" ht="12" customHeight="1" x14ac:dyDescent="0.2">
      <c r="A171" s="551"/>
      <c r="B171" s="551"/>
      <c r="C171" s="593"/>
      <c r="D171" s="593"/>
      <c r="E171" s="593"/>
      <c r="F171" s="593"/>
      <c r="G171" s="593"/>
      <c r="H171" s="593"/>
      <c r="I171" s="593"/>
    </row>
    <row r="172" spans="1:9" ht="12" customHeight="1" x14ac:dyDescent="0.2">
      <c r="A172" s="551">
        <v>2004</v>
      </c>
      <c r="B172" s="551" t="s">
        <v>231</v>
      </c>
      <c r="C172" s="593">
        <v>2</v>
      </c>
      <c r="D172" s="593">
        <v>408</v>
      </c>
      <c r="E172" s="593">
        <v>410</v>
      </c>
      <c r="F172" s="593"/>
      <c r="G172" s="593">
        <v>13</v>
      </c>
      <c r="H172" s="593">
        <v>14251</v>
      </c>
      <c r="I172" s="593">
        <v>14264</v>
      </c>
    </row>
    <row r="173" spans="1:9" ht="12" customHeight="1" x14ac:dyDescent="0.2">
      <c r="A173" s="551"/>
      <c r="B173" s="551" t="s">
        <v>44</v>
      </c>
      <c r="C173" s="593">
        <v>0</v>
      </c>
      <c r="D173" s="593">
        <v>0</v>
      </c>
      <c r="E173" s="593">
        <v>0</v>
      </c>
      <c r="F173" s="593"/>
      <c r="G173" s="593">
        <v>13</v>
      </c>
      <c r="H173" s="593">
        <v>540</v>
      </c>
      <c r="I173" s="593">
        <v>554</v>
      </c>
    </row>
    <row r="174" spans="1:9" ht="12" customHeight="1" x14ac:dyDescent="0.2">
      <c r="A174" s="551"/>
      <c r="B174" s="551" t="s">
        <v>230</v>
      </c>
      <c r="C174" s="593">
        <v>10</v>
      </c>
      <c r="D174" s="593">
        <v>2178</v>
      </c>
      <c r="E174" s="593">
        <v>2188</v>
      </c>
      <c r="F174" s="593"/>
      <c r="G174" s="593">
        <v>62</v>
      </c>
      <c r="H174" s="593">
        <v>6787</v>
      </c>
      <c r="I174" s="593">
        <v>6848</v>
      </c>
    </row>
    <row r="175" spans="1:9" ht="12" customHeight="1" x14ac:dyDescent="0.2">
      <c r="A175" s="551"/>
      <c r="B175" s="551" t="s">
        <v>43</v>
      </c>
      <c r="C175" s="593">
        <v>6</v>
      </c>
      <c r="D175" s="593">
        <v>2346</v>
      </c>
      <c r="E175" s="593">
        <v>2352</v>
      </c>
      <c r="F175" s="593"/>
      <c r="G175" s="593">
        <v>14</v>
      </c>
      <c r="H175" s="593">
        <v>577</v>
      </c>
      <c r="I175" s="593">
        <v>591</v>
      </c>
    </row>
    <row r="176" spans="1:9" ht="12" customHeight="1" x14ac:dyDescent="0.2">
      <c r="A176" s="551"/>
      <c r="B176" s="551" t="s">
        <v>44</v>
      </c>
      <c r="C176" s="593">
        <v>11</v>
      </c>
      <c r="D176" s="593">
        <v>1715</v>
      </c>
      <c r="E176" s="593">
        <v>1726</v>
      </c>
      <c r="F176" s="593"/>
      <c r="G176" s="593">
        <v>46</v>
      </c>
      <c r="H176" s="593">
        <v>1959</v>
      </c>
      <c r="I176" s="593">
        <v>2005</v>
      </c>
    </row>
    <row r="177" spans="1:9" ht="12" customHeight="1" x14ac:dyDescent="0.2">
      <c r="A177" s="551"/>
      <c r="B177" s="631" t="s">
        <v>45</v>
      </c>
      <c r="C177" s="622">
        <v>62</v>
      </c>
      <c r="D177" s="622">
        <v>1944</v>
      </c>
      <c r="E177" s="622">
        <v>2006</v>
      </c>
      <c r="F177" s="593"/>
      <c r="G177" s="622">
        <v>20</v>
      </c>
      <c r="H177" s="622">
        <v>1689</v>
      </c>
      <c r="I177" s="622">
        <v>1709</v>
      </c>
    </row>
    <row r="178" spans="1:9" ht="12" customHeight="1" x14ac:dyDescent="0.2">
      <c r="A178" s="551"/>
      <c r="B178" s="551" t="s">
        <v>209</v>
      </c>
      <c r="C178" s="593">
        <v>91</v>
      </c>
      <c r="D178" s="593">
        <v>8591</v>
      </c>
      <c r="E178" s="593">
        <v>8682</v>
      </c>
      <c r="F178" s="593"/>
      <c r="G178" s="593">
        <v>168</v>
      </c>
      <c r="H178" s="593">
        <v>25083</v>
      </c>
      <c r="I178" s="593">
        <v>25971</v>
      </c>
    </row>
    <row r="179" spans="1:9" ht="12" customHeight="1" x14ac:dyDescent="0.2">
      <c r="A179" s="551"/>
      <c r="B179" s="551"/>
      <c r="C179" s="593"/>
      <c r="D179" s="593"/>
      <c r="E179" s="593"/>
      <c r="F179" s="593"/>
      <c r="G179" s="593"/>
      <c r="H179" s="593"/>
      <c r="I179" s="593"/>
    </row>
    <row r="180" spans="1:9" ht="12" customHeight="1" x14ac:dyDescent="0.2">
      <c r="A180" s="551">
        <v>2005</v>
      </c>
      <c r="B180" s="551" t="s">
        <v>231</v>
      </c>
      <c r="C180" s="593">
        <v>0</v>
      </c>
      <c r="D180" s="593">
        <v>0</v>
      </c>
      <c r="E180" s="593">
        <v>0</v>
      </c>
      <c r="F180" s="593"/>
      <c r="G180" s="593">
        <v>0</v>
      </c>
      <c r="H180" s="593">
        <v>0</v>
      </c>
      <c r="I180" s="593">
        <v>0</v>
      </c>
    </row>
    <row r="181" spans="1:9" ht="12" customHeight="1" x14ac:dyDescent="0.2">
      <c r="A181" s="551"/>
      <c r="B181" s="551" t="s">
        <v>44</v>
      </c>
      <c r="C181" s="593">
        <v>0</v>
      </c>
      <c r="D181" s="593">
        <v>0</v>
      </c>
      <c r="E181" s="593">
        <v>0</v>
      </c>
      <c r="F181" s="593"/>
      <c r="G181" s="593">
        <v>0</v>
      </c>
      <c r="H181" s="593">
        <v>0</v>
      </c>
      <c r="I181" s="593">
        <v>0</v>
      </c>
    </row>
    <row r="182" spans="1:9" ht="12" customHeight="1" x14ac:dyDescent="0.2">
      <c r="A182" s="551"/>
      <c r="B182" s="551" t="s">
        <v>230</v>
      </c>
      <c r="C182" s="593">
        <v>0</v>
      </c>
      <c r="D182" s="593">
        <v>477</v>
      </c>
      <c r="E182" s="593">
        <v>477</v>
      </c>
      <c r="F182" s="593"/>
      <c r="G182" s="593">
        <v>21</v>
      </c>
      <c r="H182" s="593">
        <v>2293</v>
      </c>
      <c r="I182" s="593">
        <v>2314</v>
      </c>
    </row>
    <row r="183" spans="1:9" ht="12" customHeight="1" x14ac:dyDescent="0.2">
      <c r="A183" s="551"/>
      <c r="B183" s="551" t="s">
        <v>43</v>
      </c>
      <c r="C183" s="593">
        <v>0</v>
      </c>
      <c r="D183" s="593">
        <v>518</v>
      </c>
      <c r="E183" s="593">
        <v>518</v>
      </c>
      <c r="F183" s="593"/>
      <c r="G183" s="593">
        <v>5</v>
      </c>
      <c r="H183" s="593">
        <v>464</v>
      </c>
      <c r="I183" s="593">
        <v>469</v>
      </c>
    </row>
    <row r="184" spans="1:9" ht="12" customHeight="1" x14ac:dyDescent="0.2">
      <c r="A184" s="551"/>
      <c r="B184" s="551" t="s">
        <v>44</v>
      </c>
      <c r="C184" s="593">
        <v>0</v>
      </c>
      <c r="D184" s="593">
        <v>1320</v>
      </c>
      <c r="E184" s="593">
        <v>1320</v>
      </c>
      <c r="F184" s="593"/>
      <c r="G184" s="593">
        <v>33</v>
      </c>
      <c r="H184" s="593">
        <v>2851</v>
      </c>
      <c r="I184" s="593">
        <v>2884</v>
      </c>
    </row>
    <row r="185" spans="1:9" ht="12" customHeight="1" x14ac:dyDescent="0.2">
      <c r="A185" s="551"/>
      <c r="B185" s="631" t="s">
        <v>45</v>
      </c>
      <c r="C185" s="622">
        <v>17</v>
      </c>
      <c r="D185" s="622">
        <v>1858</v>
      </c>
      <c r="E185" s="622">
        <v>1858</v>
      </c>
      <c r="F185" s="593"/>
      <c r="G185" s="622">
        <v>11</v>
      </c>
      <c r="H185" s="622">
        <v>2409</v>
      </c>
      <c r="I185" s="622">
        <v>2420</v>
      </c>
    </row>
    <row r="186" spans="1:9" ht="12" customHeight="1" x14ac:dyDescent="0.2">
      <c r="A186" s="551"/>
      <c r="B186" s="551" t="s">
        <v>209</v>
      </c>
      <c r="C186" s="593">
        <v>33</v>
      </c>
      <c r="D186" s="593">
        <v>7286</v>
      </c>
      <c r="E186" s="593">
        <v>7302</v>
      </c>
      <c r="F186" s="593"/>
      <c r="G186" s="593">
        <v>70</v>
      </c>
      <c r="H186" s="593">
        <v>8017</v>
      </c>
      <c r="I186" s="593">
        <v>8087</v>
      </c>
    </row>
    <row r="187" spans="1:9" ht="12" customHeight="1" x14ac:dyDescent="0.2">
      <c r="A187" s="551"/>
      <c r="B187" s="551"/>
      <c r="C187" s="593"/>
      <c r="D187" s="593"/>
      <c r="E187" s="593"/>
      <c r="F187" s="593"/>
      <c r="G187" s="593"/>
      <c r="H187" s="593"/>
      <c r="I187" s="593"/>
    </row>
    <row r="188" spans="1:9" ht="12" customHeight="1" x14ac:dyDescent="0.2">
      <c r="A188" s="551">
        <v>2006</v>
      </c>
      <c r="B188" s="551" t="s">
        <v>231</v>
      </c>
      <c r="C188" s="593">
        <v>0</v>
      </c>
      <c r="D188" s="593">
        <v>0</v>
      </c>
      <c r="E188" s="593">
        <f>SUM(C188:D188)</f>
        <v>0</v>
      </c>
      <c r="F188" s="593"/>
      <c r="G188" s="593">
        <v>0</v>
      </c>
      <c r="H188" s="593">
        <v>0</v>
      </c>
      <c r="I188" s="593">
        <f t="shared" ref="I188:I193" si="0">SUM(G188:H188)</f>
        <v>0</v>
      </c>
    </row>
    <row r="189" spans="1:9" ht="12" customHeight="1" x14ac:dyDescent="0.2">
      <c r="A189" s="551"/>
      <c r="B189" s="551" t="s">
        <v>44</v>
      </c>
      <c r="C189" s="593">
        <v>0</v>
      </c>
      <c r="D189" s="593">
        <v>0</v>
      </c>
      <c r="E189" s="593">
        <f>SUM(C189:D189)</f>
        <v>0</v>
      </c>
      <c r="F189" s="593"/>
      <c r="G189" s="593">
        <v>0</v>
      </c>
      <c r="H189" s="593">
        <v>0</v>
      </c>
      <c r="I189" s="593">
        <f t="shared" si="0"/>
        <v>0</v>
      </c>
    </row>
    <row r="190" spans="1:9" ht="12" customHeight="1" x14ac:dyDescent="0.2">
      <c r="A190" s="551"/>
      <c r="B190" s="551" t="s">
        <v>230</v>
      </c>
      <c r="C190" s="593">
        <v>8</v>
      </c>
      <c r="D190" s="593">
        <v>302</v>
      </c>
      <c r="E190" s="593">
        <f>SUM(C190:D190)</f>
        <v>310</v>
      </c>
      <c r="F190" s="593"/>
      <c r="G190" s="593">
        <v>30</v>
      </c>
      <c r="H190" s="593">
        <v>2726</v>
      </c>
      <c r="I190" s="593">
        <f t="shared" si="0"/>
        <v>2756</v>
      </c>
    </row>
    <row r="191" spans="1:9" ht="12" customHeight="1" x14ac:dyDescent="0.2">
      <c r="A191" s="551"/>
      <c r="B191" s="551" t="s">
        <v>43</v>
      </c>
      <c r="C191" s="593">
        <v>3</v>
      </c>
      <c r="D191" s="593">
        <v>1113</v>
      </c>
      <c r="E191" s="593">
        <f>SUM(C191:D191)</f>
        <v>1116</v>
      </c>
      <c r="F191" s="593"/>
      <c r="G191" s="593">
        <v>93</v>
      </c>
      <c r="H191" s="593">
        <v>1310</v>
      </c>
      <c r="I191" s="593">
        <f t="shared" si="0"/>
        <v>1403</v>
      </c>
    </row>
    <row r="192" spans="1:9" ht="12" customHeight="1" x14ac:dyDescent="0.2">
      <c r="A192" s="551"/>
      <c r="B192" s="551" t="s">
        <v>44</v>
      </c>
      <c r="C192" s="593">
        <v>36</v>
      </c>
      <c r="D192" s="593">
        <v>1257</v>
      </c>
      <c r="E192" s="593">
        <f>SUM(C192:D192)</f>
        <v>1293</v>
      </c>
      <c r="F192" s="593"/>
      <c r="G192" s="593">
        <v>147</v>
      </c>
      <c r="H192" s="593">
        <v>2086</v>
      </c>
      <c r="I192" s="593">
        <f t="shared" si="0"/>
        <v>2233</v>
      </c>
    </row>
    <row r="193" spans="1:9" ht="12" customHeight="1" x14ac:dyDescent="0.2">
      <c r="A193" s="551"/>
      <c r="B193" s="631" t="s">
        <v>45</v>
      </c>
      <c r="C193" s="622">
        <v>58</v>
      </c>
      <c r="D193" s="622">
        <v>1632</v>
      </c>
      <c r="E193" s="622">
        <v>1690</v>
      </c>
      <c r="F193" s="593"/>
      <c r="G193" s="622">
        <v>145</v>
      </c>
      <c r="H193" s="622">
        <v>4161</v>
      </c>
      <c r="I193" s="622">
        <f t="shared" si="0"/>
        <v>4306</v>
      </c>
    </row>
    <row r="194" spans="1:9" ht="12" customHeight="1" x14ac:dyDescent="0.2">
      <c r="A194" s="551"/>
      <c r="B194" s="551" t="s">
        <v>209</v>
      </c>
      <c r="C194" s="593">
        <f>SUM(C188:C193)</f>
        <v>105</v>
      </c>
      <c r="D194" s="593">
        <f>SUM(D188:D193)</f>
        <v>4304</v>
      </c>
      <c r="E194" s="593">
        <f>SUM(E188:E193)</f>
        <v>4409</v>
      </c>
      <c r="F194" s="593"/>
      <c r="G194" s="593">
        <f>SUM(G188:G193)</f>
        <v>415</v>
      </c>
      <c r="H194" s="593">
        <f>SUM(H188:H193)</f>
        <v>10283</v>
      </c>
      <c r="I194" s="593">
        <f>SUM(I188:I193)</f>
        <v>10698</v>
      </c>
    </row>
    <row r="195" spans="1:9" ht="12" customHeight="1" x14ac:dyDescent="0.2">
      <c r="A195" s="551"/>
      <c r="B195" s="551"/>
      <c r="C195" s="593"/>
      <c r="D195" s="593"/>
      <c r="E195" s="593"/>
      <c r="F195" s="593"/>
      <c r="G195" s="593"/>
      <c r="H195" s="593"/>
      <c r="I195" s="593"/>
    </row>
    <row r="196" spans="1:9" ht="12" customHeight="1" x14ac:dyDescent="0.2">
      <c r="A196" s="551">
        <v>2007</v>
      </c>
      <c r="B196" s="551" t="s">
        <v>231</v>
      </c>
      <c r="C196" s="593">
        <v>0</v>
      </c>
      <c r="D196" s="593">
        <v>2300</v>
      </c>
      <c r="E196" s="593">
        <f t="shared" ref="E196:E201" si="1">SUM(C196:D196)</f>
        <v>2300</v>
      </c>
      <c r="F196" s="593"/>
      <c r="G196" s="593">
        <v>1</v>
      </c>
      <c r="H196" s="593">
        <v>21100</v>
      </c>
      <c r="I196" s="593">
        <f t="shared" ref="I196:I201" si="2">SUM(G196:H196)</f>
        <v>21101</v>
      </c>
    </row>
    <row r="197" spans="1:9" ht="12" customHeight="1" x14ac:dyDescent="0.2">
      <c r="A197" s="551"/>
      <c r="B197" s="551" t="s">
        <v>44</v>
      </c>
      <c r="C197" s="593"/>
      <c r="D197" s="593"/>
      <c r="E197" s="593">
        <f t="shared" si="1"/>
        <v>0</v>
      </c>
      <c r="F197" s="593"/>
      <c r="G197" s="593"/>
      <c r="H197" s="593"/>
      <c r="I197" s="593">
        <f t="shared" si="2"/>
        <v>0</v>
      </c>
    </row>
    <row r="198" spans="1:9" ht="12" customHeight="1" x14ac:dyDescent="0.2">
      <c r="A198" s="551"/>
      <c r="B198" s="551" t="s">
        <v>230</v>
      </c>
      <c r="C198" s="593">
        <v>0</v>
      </c>
      <c r="D198" s="593">
        <v>1363</v>
      </c>
      <c r="E198" s="593">
        <f t="shared" si="1"/>
        <v>1363</v>
      </c>
      <c r="F198" s="593"/>
      <c r="G198" s="593">
        <v>15</v>
      </c>
      <c r="H198" s="593">
        <v>2375</v>
      </c>
      <c r="I198" s="593">
        <f t="shared" si="2"/>
        <v>2390</v>
      </c>
    </row>
    <row r="199" spans="1:9" ht="12" customHeight="1" x14ac:dyDescent="0.2">
      <c r="A199" s="551"/>
      <c r="B199" s="551" t="s">
        <v>43</v>
      </c>
      <c r="C199" s="593">
        <v>0</v>
      </c>
      <c r="D199" s="593">
        <v>200</v>
      </c>
      <c r="E199" s="593">
        <f t="shared" si="1"/>
        <v>200</v>
      </c>
      <c r="F199" s="593"/>
      <c r="G199" s="593">
        <v>1</v>
      </c>
      <c r="H199" s="593">
        <v>425</v>
      </c>
      <c r="I199" s="593">
        <f t="shared" si="2"/>
        <v>426</v>
      </c>
    </row>
    <row r="200" spans="1:9" ht="12" customHeight="1" x14ac:dyDescent="0.2">
      <c r="A200" s="551"/>
      <c r="B200" s="551" t="s">
        <v>44</v>
      </c>
      <c r="C200" s="593">
        <v>0</v>
      </c>
      <c r="D200" s="593">
        <v>631</v>
      </c>
      <c r="E200" s="593">
        <f t="shared" si="1"/>
        <v>631</v>
      </c>
      <c r="F200" s="593"/>
      <c r="G200" s="593">
        <v>4</v>
      </c>
      <c r="H200" s="593">
        <v>1375</v>
      </c>
      <c r="I200" s="593">
        <f t="shared" si="2"/>
        <v>1379</v>
      </c>
    </row>
    <row r="201" spans="1:9" ht="12" customHeight="1" x14ac:dyDescent="0.2">
      <c r="A201" s="551"/>
      <c r="B201" s="631" t="s">
        <v>45</v>
      </c>
      <c r="C201" s="622">
        <v>6</v>
      </c>
      <c r="D201" s="622">
        <v>1349</v>
      </c>
      <c r="E201" s="622">
        <f t="shared" si="1"/>
        <v>1355</v>
      </c>
      <c r="F201" s="593"/>
      <c r="G201" s="622">
        <v>0</v>
      </c>
      <c r="H201" s="622">
        <v>2298</v>
      </c>
      <c r="I201" s="622">
        <f t="shared" si="2"/>
        <v>2298</v>
      </c>
    </row>
    <row r="202" spans="1:9" ht="12" customHeight="1" x14ac:dyDescent="0.2">
      <c r="A202" s="551"/>
      <c r="B202" s="551" t="s">
        <v>209</v>
      </c>
      <c r="C202" s="593">
        <f>SUM(C196:C201)</f>
        <v>6</v>
      </c>
      <c r="D202" s="593">
        <f>SUM(D196:D201)</f>
        <v>5843</v>
      </c>
      <c r="E202" s="593">
        <f>SUM(E196:E201)</f>
        <v>5849</v>
      </c>
      <c r="F202" s="593"/>
      <c r="G202" s="593">
        <f>SUM(G196:G201)</f>
        <v>21</v>
      </c>
      <c r="H202" s="593">
        <f>SUM(H196:H201)</f>
        <v>27573</v>
      </c>
      <c r="I202" s="593">
        <f>SUM(I196:I201)</f>
        <v>27594</v>
      </c>
    </row>
    <row r="203" spans="1:9" ht="12" customHeight="1" x14ac:dyDescent="0.2">
      <c r="A203" s="551"/>
      <c r="B203" s="551"/>
      <c r="C203" s="593"/>
      <c r="D203" s="593"/>
      <c r="E203" s="593"/>
      <c r="F203" s="593"/>
      <c r="G203" s="593"/>
      <c r="H203" s="593"/>
      <c r="I203" s="593"/>
    </row>
    <row r="204" spans="1:9" ht="12" customHeight="1" x14ac:dyDescent="0.2">
      <c r="A204" s="551">
        <v>2008</v>
      </c>
      <c r="B204" s="551" t="s">
        <v>231</v>
      </c>
      <c r="C204" s="593">
        <v>0</v>
      </c>
      <c r="D204" s="593">
        <v>323</v>
      </c>
      <c r="E204" s="593">
        <f t="shared" ref="E204:E209" si="3">SUM(C204:D204)</f>
        <v>323</v>
      </c>
      <c r="F204" s="593"/>
      <c r="G204" s="593">
        <v>201</v>
      </c>
      <c r="H204" s="593">
        <v>11804</v>
      </c>
      <c r="I204" s="593">
        <f t="shared" ref="I204:I209" si="4">SUM(G204:H204)</f>
        <v>12005</v>
      </c>
    </row>
    <row r="205" spans="1:9" ht="12" customHeight="1" x14ac:dyDescent="0.2">
      <c r="A205" s="551"/>
      <c r="B205" s="551" t="s">
        <v>43</v>
      </c>
      <c r="C205" s="593"/>
      <c r="D205" s="593"/>
      <c r="E205" s="593">
        <f t="shared" si="3"/>
        <v>0</v>
      </c>
      <c r="F205" s="593"/>
      <c r="G205" s="593">
        <v>11</v>
      </c>
      <c r="H205" s="593">
        <v>154</v>
      </c>
      <c r="I205" s="593">
        <f t="shared" si="4"/>
        <v>165</v>
      </c>
    </row>
    <row r="206" spans="1:9" ht="12" customHeight="1" x14ac:dyDescent="0.2">
      <c r="A206" s="551"/>
      <c r="B206" s="551" t="s">
        <v>230</v>
      </c>
      <c r="C206" s="593">
        <v>0</v>
      </c>
      <c r="D206" s="593">
        <v>295</v>
      </c>
      <c r="E206" s="593">
        <f t="shared" si="3"/>
        <v>295</v>
      </c>
      <c r="F206" s="593"/>
      <c r="G206" s="593">
        <v>101</v>
      </c>
      <c r="H206" s="593">
        <v>5906</v>
      </c>
      <c r="I206" s="593">
        <f t="shared" si="4"/>
        <v>6007</v>
      </c>
    </row>
    <row r="207" spans="1:9" ht="12" customHeight="1" x14ac:dyDescent="0.2">
      <c r="A207" s="551"/>
      <c r="B207" s="551" t="s">
        <v>43</v>
      </c>
      <c r="C207" s="593">
        <v>0</v>
      </c>
      <c r="D207" s="593">
        <v>722</v>
      </c>
      <c r="E207" s="593">
        <f t="shared" si="3"/>
        <v>722</v>
      </c>
      <c r="F207" s="593"/>
      <c r="G207" s="593">
        <v>62</v>
      </c>
      <c r="H207" s="593">
        <v>870</v>
      </c>
      <c r="I207" s="593">
        <f t="shared" si="4"/>
        <v>932</v>
      </c>
    </row>
    <row r="208" spans="1:9" ht="12" customHeight="1" x14ac:dyDescent="0.2">
      <c r="A208" s="551"/>
      <c r="B208" s="551" t="s">
        <v>44</v>
      </c>
      <c r="C208" s="593">
        <v>9</v>
      </c>
      <c r="D208" s="593">
        <v>685</v>
      </c>
      <c r="E208" s="593">
        <f t="shared" si="3"/>
        <v>694</v>
      </c>
      <c r="F208" s="593"/>
      <c r="G208" s="593">
        <v>114</v>
      </c>
      <c r="H208" s="593">
        <v>1612</v>
      </c>
      <c r="I208" s="593">
        <f t="shared" si="4"/>
        <v>1726</v>
      </c>
    </row>
    <row r="209" spans="1:10" ht="12" customHeight="1" x14ac:dyDescent="0.2">
      <c r="A209" s="551"/>
      <c r="B209" s="631" t="s">
        <v>45</v>
      </c>
      <c r="C209" s="622">
        <v>77</v>
      </c>
      <c r="D209" s="622">
        <v>1328</v>
      </c>
      <c r="E209" s="622">
        <f t="shared" si="3"/>
        <v>1405</v>
      </c>
      <c r="F209" s="593"/>
      <c r="G209" s="622">
        <v>152</v>
      </c>
      <c r="H209" s="622">
        <v>1914</v>
      </c>
      <c r="I209" s="622">
        <f t="shared" si="4"/>
        <v>2066</v>
      </c>
    </row>
    <row r="210" spans="1:10" ht="12" customHeight="1" x14ac:dyDescent="0.2">
      <c r="A210" s="551"/>
      <c r="B210" s="551" t="s">
        <v>209</v>
      </c>
      <c r="C210" s="593">
        <f>SUM(C204:C209)</f>
        <v>86</v>
      </c>
      <c r="D210" s="593">
        <f>SUM(D204:D209)</f>
        <v>3353</v>
      </c>
      <c r="E210" s="593">
        <f>SUM(E204:E209)</f>
        <v>3439</v>
      </c>
      <c r="F210" s="593"/>
      <c r="G210" s="593">
        <f>SUM(G204:G209)</f>
        <v>641</v>
      </c>
      <c r="H210" s="593">
        <f>SUM(H204:H209)</f>
        <v>22260</v>
      </c>
      <c r="I210" s="593">
        <f>SUM(I204:I209)</f>
        <v>22901</v>
      </c>
    </row>
    <row r="211" spans="1:10" ht="12" customHeight="1" x14ac:dyDescent="0.2">
      <c r="A211" s="551"/>
      <c r="B211" s="551"/>
      <c r="C211" s="593"/>
      <c r="D211" s="593"/>
      <c r="E211" s="593"/>
      <c r="F211" s="593"/>
      <c r="G211" s="593"/>
      <c r="H211" s="593"/>
      <c r="I211" s="593"/>
    </row>
    <row r="212" spans="1:10" ht="12" customHeight="1" x14ac:dyDescent="0.2">
      <c r="A212" s="551">
        <v>2009</v>
      </c>
      <c r="B212" s="551" t="s">
        <v>231</v>
      </c>
      <c r="C212" s="593">
        <v>0</v>
      </c>
      <c r="D212" s="593">
        <v>21</v>
      </c>
      <c r="E212" s="593">
        <f t="shared" ref="E212:E217" si="5">SUM(C212:D212)</f>
        <v>21</v>
      </c>
      <c r="F212" s="593"/>
      <c r="G212" s="593">
        <v>34</v>
      </c>
      <c r="H212" s="593">
        <v>15463</v>
      </c>
      <c r="I212" s="593">
        <f t="shared" ref="I212:I217" si="6">SUM(G212:H212)</f>
        <v>15497</v>
      </c>
    </row>
    <row r="213" spans="1:10" ht="12" customHeight="1" x14ac:dyDescent="0.2">
      <c r="A213" s="551"/>
      <c r="B213" s="551" t="s">
        <v>43</v>
      </c>
      <c r="C213" s="593"/>
      <c r="D213" s="593"/>
      <c r="E213" s="593">
        <f t="shared" si="5"/>
        <v>0</v>
      </c>
      <c r="F213" s="593"/>
      <c r="G213" s="593">
        <v>2</v>
      </c>
      <c r="H213" s="593">
        <v>243</v>
      </c>
      <c r="I213" s="593">
        <f t="shared" si="6"/>
        <v>245</v>
      </c>
    </row>
    <row r="214" spans="1:10" ht="12" customHeight="1" x14ac:dyDescent="0.2">
      <c r="A214" s="551"/>
      <c r="B214" s="551" t="s">
        <v>230</v>
      </c>
      <c r="C214" s="593">
        <v>0</v>
      </c>
      <c r="D214" s="593">
        <v>763</v>
      </c>
      <c r="E214" s="593">
        <f t="shared" si="5"/>
        <v>763</v>
      </c>
      <c r="F214" s="593"/>
      <c r="G214" s="593">
        <v>9</v>
      </c>
      <c r="H214" s="593">
        <v>4002</v>
      </c>
      <c r="I214" s="593">
        <f t="shared" si="6"/>
        <v>4011</v>
      </c>
    </row>
    <row r="215" spans="1:10" ht="12" customHeight="1" x14ac:dyDescent="0.2">
      <c r="A215" s="551"/>
      <c r="B215" s="551" t="s">
        <v>43</v>
      </c>
      <c r="C215" s="593">
        <v>2</v>
      </c>
      <c r="D215" s="593">
        <v>487</v>
      </c>
      <c r="E215" s="593">
        <f t="shared" si="5"/>
        <v>489</v>
      </c>
      <c r="F215" s="593"/>
      <c r="G215" s="593">
        <v>18</v>
      </c>
      <c r="H215" s="593">
        <v>2202</v>
      </c>
      <c r="I215" s="593">
        <f t="shared" si="6"/>
        <v>2220</v>
      </c>
    </row>
    <row r="216" spans="1:10" ht="12" customHeight="1" x14ac:dyDescent="0.2">
      <c r="A216" s="551"/>
      <c r="B216" s="551" t="s">
        <v>44</v>
      </c>
      <c r="C216" s="593">
        <v>0</v>
      </c>
      <c r="D216" s="593">
        <v>451</v>
      </c>
      <c r="E216" s="593">
        <f t="shared" si="5"/>
        <v>451</v>
      </c>
      <c r="F216" s="593"/>
      <c r="G216" s="593">
        <v>19</v>
      </c>
      <c r="H216" s="593">
        <v>2324</v>
      </c>
      <c r="I216" s="593">
        <f t="shared" si="6"/>
        <v>2343</v>
      </c>
    </row>
    <row r="217" spans="1:10" ht="12" customHeight="1" x14ac:dyDescent="0.2">
      <c r="A217" s="551"/>
      <c r="B217" s="631" t="s">
        <v>45</v>
      </c>
      <c r="C217" s="622">
        <v>74</v>
      </c>
      <c r="D217" s="622">
        <v>1764</v>
      </c>
      <c r="E217" s="622">
        <f t="shared" si="5"/>
        <v>1838</v>
      </c>
      <c r="F217" s="593"/>
      <c r="G217" s="622">
        <v>96</v>
      </c>
      <c r="H217" s="622">
        <v>4153</v>
      </c>
      <c r="I217" s="622">
        <f t="shared" si="6"/>
        <v>4249</v>
      </c>
    </row>
    <row r="218" spans="1:10" ht="12" customHeight="1" x14ac:dyDescent="0.2">
      <c r="A218" s="551"/>
      <c r="B218" s="551" t="s">
        <v>209</v>
      </c>
      <c r="C218" s="593">
        <f>SUM(C212:C217)</f>
        <v>76</v>
      </c>
      <c r="D218" s="593">
        <f>SUM(D212:D217)</f>
        <v>3486</v>
      </c>
      <c r="E218" s="593">
        <f>SUM(E212:E217)</f>
        <v>3562</v>
      </c>
      <c r="F218" s="593"/>
      <c r="G218" s="593">
        <f>SUM(G212:G217)</f>
        <v>178</v>
      </c>
      <c r="H218" s="593">
        <f>SUM(H212:H217)</f>
        <v>28387</v>
      </c>
      <c r="I218" s="593">
        <f>SUM(I212:I217)</f>
        <v>28565</v>
      </c>
    </row>
    <row r="219" spans="1:10" ht="12" customHeight="1" x14ac:dyDescent="0.2">
      <c r="A219" s="551"/>
      <c r="B219" s="551"/>
      <c r="C219" s="593"/>
      <c r="D219" s="593"/>
      <c r="E219" s="593"/>
      <c r="F219" s="593"/>
      <c r="G219" s="593"/>
      <c r="H219" s="593"/>
      <c r="I219" s="593"/>
    </row>
    <row r="220" spans="1:10" ht="12" customHeight="1" x14ac:dyDescent="0.2">
      <c r="A220" s="551">
        <v>2010</v>
      </c>
      <c r="B220" s="551" t="s">
        <v>231</v>
      </c>
      <c r="C220" s="593">
        <v>0</v>
      </c>
      <c r="D220" s="593">
        <v>259</v>
      </c>
      <c r="E220" s="593">
        <f t="shared" ref="E220:E225" si="7">SUM(C220:D220)</f>
        <v>259</v>
      </c>
      <c r="F220" s="593"/>
      <c r="G220" s="593">
        <v>14.024373419176829</v>
      </c>
      <c r="H220" s="593">
        <v>15233.975626580823</v>
      </c>
      <c r="I220" s="593">
        <f t="shared" ref="I220:I225" si="8">SUM(G220:H220)</f>
        <v>15248</v>
      </c>
    </row>
    <row r="221" spans="1:10" ht="12" customHeight="1" x14ac:dyDescent="0.2">
      <c r="A221" s="551"/>
      <c r="B221" s="551" t="s">
        <v>43</v>
      </c>
      <c r="C221" s="593">
        <v>0</v>
      </c>
      <c r="D221" s="593">
        <v>0</v>
      </c>
      <c r="E221" s="593">
        <f t="shared" si="7"/>
        <v>0</v>
      </c>
      <c r="F221" s="593"/>
      <c r="G221" s="593">
        <v>2.9057829759584122</v>
      </c>
      <c r="H221" s="593">
        <v>83.094217024041583</v>
      </c>
      <c r="I221" s="593">
        <f t="shared" si="8"/>
        <v>86</v>
      </c>
    </row>
    <row r="222" spans="1:10" ht="12" customHeight="1" x14ac:dyDescent="0.2">
      <c r="A222" s="551"/>
      <c r="B222" s="551" t="s">
        <v>230</v>
      </c>
      <c r="C222" s="593">
        <v>0</v>
      </c>
      <c r="D222" s="593">
        <v>812</v>
      </c>
      <c r="E222" s="593">
        <f t="shared" si="7"/>
        <v>812</v>
      </c>
      <c r="F222" s="593"/>
      <c r="G222" s="593">
        <v>5.9756265808231808</v>
      </c>
      <c r="H222" s="593">
        <v>6491.0243734191772</v>
      </c>
      <c r="I222" s="593">
        <f t="shared" si="8"/>
        <v>6497</v>
      </c>
      <c r="J222" s="592"/>
    </row>
    <row r="223" spans="1:10" ht="12" customHeight="1" x14ac:dyDescent="0.2">
      <c r="A223" s="551"/>
      <c r="B223" s="551" t="s">
        <v>43</v>
      </c>
      <c r="C223" s="593">
        <v>0</v>
      </c>
      <c r="D223" s="593">
        <v>1421</v>
      </c>
      <c r="E223" s="593">
        <f t="shared" si="7"/>
        <v>1421</v>
      </c>
      <c r="F223" s="593"/>
      <c r="G223" s="593">
        <v>61.663417803768624</v>
      </c>
      <c r="H223" s="593">
        <v>1763.3365821962313</v>
      </c>
      <c r="I223" s="593">
        <f t="shared" si="8"/>
        <v>1825</v>
      </c>
    </row>
    <row r="224" spans="1:10" ht="12" customHeight="1" x14ac:dyDescent="0.2">
      <c r="A224" s="551"/>
      <c r="B224" s="551" t="s">
        <v>44</v>
      </c>
      <c r="C224" s="593">
        <v>6</v>
      </c>
      <c r="D224" s="593">
        <v>781</v>
      </c>
      <c r="E224" s="593">
        <f t="shared" si="7"/>
        <v>787</v>
      </c>
      <c r="F224" s="593"/>
      <c r="G224" s="593">
        <v>91.430799220272817</v>
      </c>
      <c r="H224" s="593">
        <v>2614.569200779727</v>
      </c>
      <c r="I224" s="593">
        <f t="shared" si="8"/>
        <v>2706</v>
      </c>
    </row>
    <row r="225" spans="1:11" ht="12" customHeight="1" x14ac:dyDescent="0.2">
      <c r="A225" s="551"/>
      <c r="B225" s="631" t="s">
        <v>45</v>
      </c>
      <c r="C225" s="622">
        <v>4</v>
      </c>
      <c r="D225" s="622">
        <v>1740</v>
      </c>
      <c r="E225" s="622">
        <f t="shared" si="7"/>
        <v>1744</v>
      </c>
      <c r="F225" s="593"/>
      <c r="G225" s="622">
        <v>252</v>
      </c>
      <c r="H225" s="622">
        <v>3701</v>
      </c>
      <c r="I225" s="622">
        <f t="shared" si="8"/>
        <v>3953</v>
      </c>
    </row>
    <row r="226" spans="1:11" ht="12" customHeight="1" x14ac:dyDescent="0.2">
      <c r="A226" s="551"/>
      <c r="B226" s="551" t="s">
        <v>209</v>
      </c>
      <c r="C226" s="593">
        <f>SUM(C220:C225)</f>
        <v>10</v>
      </c>
      <c r="D226" s="593">
        <f>SUM(D220:D225)</f>
        <v>5013</v>
      </c>
      <c r="E226" s="593">
        <f>SUM(E220:E225)</f>
        <v>5023</v>
      </c>
      <c r="F226" s="593"/>
      <c r="G226" s="593">
        <f>SUM(G220:G225)</f>
        <v>427.99999999999989</v>
      </c>
      <c r="H226" s="593">
        <f>SUM(H220:H225)</f>
        <v>29887</v>
      </c>
      <c r="I226" s="593">
        <f>SUM(I220:I225)</f>
        <v>30315</v>
      </c>
      <c r="J226" s="592"/>
    </row>
    <row r="227" spans="1:11" ht="12" customHeight="1" x14ac:dyDescent="0.2">
      <c r="A227" s="551"/>
      <c r="B227" s="551"/>
      <c r="C227" s="593"/>
      <c r="D227" s="593"/>
      <c r="E227" s="593"/>
      <c r="F227" s="593"/>
      <c r="G227" s="593"/>
      <c r="H227" s="593"/>
      <c r="I227" s="593"/>
    </row>
    <row r="228" spans="1:11" ht="12" customHeight="1" x14ac:dyDescent="0.2">
      <c r="A228" s="551">
        <v>2011</v>
      </c>
      <c r="B228" s="551" t="s">
        <v>231</v>
      </c>
      <c r="C228" s="593">
        <f>0.0191082802547771*E228</f>
        <v>0.63057324840764428</v>
      </c>
      <c r="D228" s="593">
        <f>E228-C228</f>
        <v>32.369426751592357</v>
      </c>
      <c r="E228" s="593">
        <v>33</v>
      </c>
      <c r="F228" s="593"/>
      <c r="G228" s="593">
        <f>0.0242906094915735*I228</f>
        <v>372.52078716277117</v>
      </c>
      <c r="H228" s="593">
        <f>I228-G228</f>
        <v>14963.479212837228</v>
      </c>
      <c r="I228" s="593">
        <v>15336</v>
      </c>
      <c r="K228" s="592"/>
    </row>
    <row r="229" spans="1:11" ht="12" customHeight="1" x14ac:dyDescent="0.2">
      <c r="A229" s="551"/>
      <c r="B229" s="551" t="s">
        <v>43</v>
      </c>
      <c r="C229" s="593">
        <v>0</v>
      </c>
      <c r="D229" s="593">
        <f>E229-C229</f>
        <v>0</v>
      </c>
      <c r="E229" s="593">
        <v>0</v>
      </c>
      <c r="F229" s="593"/>
      <c r="G229" s="593">
        <f>0.0986254628515573*I229</f>
        <v>27.911005986990713</v>
      </c>
      <c r="H229" s="593">
        <f>I229-G229</f>
        <v>255.08899401300928</v>
      </c>
      <c r="I229" s="593">
        <v>283</v>
      </c>
      <c r="K229" s="592"/>
    </row>
    <row r="230" spans="1:11" ht="12" customHeight="1" x14ac:dyDescent="0.2">
      <c r="A230" s="551"/>
      <c r="B230" s="551" t="s">
        <v>230</v>
      </c>
      <c r="C230" s="593">
        <f>0.0191082802547771*E230</f>
        <v>7.8340571307469622</v>
      </c>
      <c r="D230" s="593">
        <f>E230-C230</f>
        <v>402.14826604501008</v>
      </c>
      <c r="E230" s="593">
        <f>442.982323175757-E228</f>
        <v>409.98232317575702</v>
      </c>
      <c r="F230" s="593"/>
      <c r="G230" s="593">
        <f>0.0242906094915735*I230</f>
        <v>59.850062107121623</v>
      </c>
      <c r="H230" s="593">
        <f>I230-G230</f>
        <v>2404.067614717078</v>
      </c>
      <c r="I230" s="593">
        <f>17799.9176768242-I228</f>
        <v>2463.9176768241996</v>
      </c>
      <c r="K230" s="592"/>
    </row>
    <row r="231" spans="1:11" ht="12" customHeight="1" x14ac:dyDescent="0.2">
      <c r="A231" s="551"/>
      <c r="B231" s="551" t="s">
        <v>43</v>
      </c>
      <c r="C231" s="593">
        <v>12</v>
      </c>
      <c r="D231" s="593">
        <f>E231-C231</f>
        <v>1241.9679633674396</v>
      </c>
      <c r="E231" s="593">
        <v>1253.9679633674396</v>
      </c>
      <c r="F231" s="593"/>
      <c r="G231" s="593">
        <f>0.0986254628515573*I231</f>
        <v>238.15406477536982</v>
      </c>
      <c r="H231" s="593">
        <f>I231-G231</f>
        <v>2176.5779718571898</v>
      </c>
      <c r="I231" s="593">
        <f>2697.73203663256-I229</f>
        <v>2414.7320366325598</v>
      </c>
    </row>
    <row r="232" spans="1:11" ht="12" customHeight="1" x14ac:dyDescent="0.2">
      <c r="A232" s="551"/>
      <c r="B232" s="551" t="s">
        <v>44</v>
      </c>
      <c r="C232" s="593">
        <v>9</v>
      </c>
      <c r="D232" s="593">
        <f>E232-C232</f>
        <v>908.93471161027765</v>
      </c>
      <c r="E232" s="593">
        <v>917.93471161027765</v>
      </c>
      <c r="F232" s="593"/>
      <c r="G232" s="593">
        <f>0.0986254628515573*I232</f>
        <v>226.53926472139707</v>
      </c>
      <c r="H232" s="593">
        <f>I232-G232</f>
        <v>2070.4260236683244</v>
      </c>
      <c r="I232" s="593">
        <v>2296.9652883897215</v>
      </c>
    </row>
    <row r="233" spans="1:11" ht="12" customHeight="1" x14ac:dyDescent="0.2">
      <c r="A233" s="551"/>
      <c r="B233" s="631" t="s">
        <v>45</v>
      </c>
      <c r="C233" s="622">
        <v>108</v>
      </c>
      <c r="D233" s="622">
        <v>2282</v>
      </c>
      <c r="E233" s="622">
        <f>SUM(C233:D233)</f>
        <v>2390</v>
      </c>
      <c r="F233" s="593"/>
      <c r="G233" s="622">
        <v>426</v>
      </c>
      <c r="H233" s="622">
        <v>4863</v>
      </c>
      <c r="I233" s="622">
        <f>SUM(G233:H233)</f>
        <v>5289</v>
      </c>
    </row>
    <row r="234" spans="1:11" ht="12" customHeight="1" x14ac:dyDescent="0.2">
      <c r="A234" s="551"/>
      <c r="B234" s="551" t="s">
        <v>209</v>
      </c>
      <c r="C234" s="593">
        <f>SUM(C228:C233)</f>
        <v>137.46463037915461</v>
      </c>
      <c r="D234" s="593">
        <f>SUM(D228:D233)</f>
        <v>4867.4203677743199</v>
      </c>
      <c r="E234" s="593">
        <f>SUM(E228:E233)</f>
        <v>5004.884998153474</v>
      </c>
      <c r="F234" s="593"/>
      <c r="G234" s="593">
        <f>SUM(G228:G233)</f>
        <v>1350.9751847536504</v>
      </c>
      <c r="H234" s="593">
        <f>SUM(H228:H233)</f>
        <v>26732.639817092833</v>
      </c>
      <c r="I234" s="593">
        <f>SUM(I228:I233)</f>
        <v>28083.61500184648</v>
      </c>
      <c r="J234" s="592"/>
    </row>
    <row r="235" spans="1:11" ht="12" customHeight="1" x14ac:dyDescent="0.2">
      <c r="A235" s="551"/>
      <c r="B235" s="551"/>
      <c r="C235" s="593"/>
      <c r="D235" s="593"/>
      <c r="E235" s="593"/>
      <c r="F235" s="593"/>
      <c r="G235" s="593"/>
      <c r="H235" s="593"/>
      <c r="I235" s="593"/>
    </row>
    <row r="236" spans="1:11" ht="12" customHeight="1" x14ac:dyDescent="0.2">
      <c r="A236" s="551">
        <v>2012</v>
      </c>
      <c r="B236" s="551" t="s">
        <v>231</v>
      </c>
      <c r="C236" s="593">
        <v>0</v>
      </c>
      <c r="D236" s="593">
        <v>856.21985573627092</v>
      </c>
      <c r="E236" s="593">
        <f>SUM(C236:D236)</f>
        <v>856.21985573627092</v>
      </c>
      <c r="F236" s="593"/>
      <c r="G236" s="593">
        <v>0</v>
      </c>
      <c r="H236" s="593">
        <f>83580-D236</f>
        <v>82723.780144263728</v>
      </c>
      <c r="I236" s="593">
        <f>SUM(G236:H236)</f>
        <v>82723.780144263728</v>
      </c>
    </row>
    <row r="237" spans="1:11" ht="12" customHeight="1" x14ac:dyDescent="0.2">
      <c r="A237" s="551"/>
      <c r="B237" s="551" t="s">
        <v>43</v>
      </c>
      <c r="C237" s="593">
        <v>0</v>
      </c>
      <c r="D237" s="593">
        <v>0</v>
      </c>
      <c r="E237" s="593">
        <v>0</v>
      </c>
      <c r="F237" s="593"/>
      <c r="G237" s="593">
        <v>0</v>
      </c>
      <c r="H237" s="593">
        <v>156</v>
      </c>
      <c r="I237" s="593">
        <f>SUM(G237:H237)</f>
        <v>156</v>
      </c>
    </row>
    <row r="238" spans="1:11" ht="12" customHeight="1" x14ac:dyDescent="0.2">
      <c r="A238" s="551"/>
      <c r="B238" s="551" t="s">
        <v>230</v>
      </c>
      <c r="C238" s="593">
        <v>22</v>
      </c>
      <c r="D238" s="593">
        <f>E238-C238</f>
        <v>905.47065026006919</v>
      </c>
      <c r="E238" s="593">
        <f>1783.69050599634-E236</f>
        <v>927.47065026006919</v>
      </c>
      <c r="F238" s="593"/>
      <c r="G238" s="593">
        <v>72</v>
      </c>
      <c r="H238" s="593">
        <f>I238-G238</f>
        <v>10791.929349739978</v>
      </c>
      <c r="I238" s="593">
        <f>93587.7094940037-I236</f>
        <v>10863.929349739978</v>
      </c>
    </row>
    <row r="239" spans="1:11" ht="12" customHeight="1" x14ac:dyDescent="0.2">
      <c r="A239" s="551"/>
      <c r="B239" s="551" t="s">
        <v>43</v>
      </c>
      <c r="C239" s="593">
        <v>3</v>
      </c>
      <c r="D239" s="593">
        <f>E239-C239</f>
        <v>908.46174466917716</v>
      </c>
      <c r="E239" s="593">
        <v>911.46174466917716</v>
      </c>
      <c r="F239" s="593"/>
      <c r="G239" s="593">
        <v>29</v>
      </c>
      <c r="H239" s="593">
        <f>I239-G239</f>
        <v>1719.03825533082</v>
      </c>
      <c r="I239" s="593">
        <f>1904.03825533082-I237</f>
        <v>1748.03825533082</v>
      </c>
    </row>
    <row r="240" spans="1:11" ht="12" customHeight="1" x14ac:dyDescent="0.2">
      <c r="A240" s="551"/>
      <c r="B240" s="551" t="s">
        <v>44</v>
      </c>
      <c r="C240" s="593">
        <v>9.5613837900758423</v>
      </c>
      <c r="D240" s="593">
        <f>E240-C240</f>
        <v>1104.2424362851702</v>
      </c>
      <c r="E240" s="593">
        <v>1113.803820075246</v>
      </c>
      <c r="F240" s="593"/>
      <c r="G240" s="593">
        <f>0.0152180411147921*I240</f>
        <v>29.979482862078278</v>
      </c>
      <c r="H240" s="593">
        <f>I240-G240</f>
        <v>1940.0166970626753</v>
      </c>
      <c r="I240" s="593">
        <v>1969.9961799247537</v>
      </c>
    </row>
    <row r="241" spans="1:10" ht="12" customHeight="1" x14ac:dyDescent="0.2">
      <c r="A241" s="551"/>
      <c r="B241" s="631" t="s">
        <v>45</v>
      </c>
      <c r="C241" s="622">
        <v>21</v>
      </c>
      <c r="D241" s="622">
        <v>2647</v>
      </c>
      <c r="E241" s="622">
        <f>SUM(C241:D241)</f>
        <v>2668</v>
      </c>
      <c r="F241" s="593"/>
      <c r="G241" s="622">
        <v>55</v>
      </c>
      <c r="H241" s="622">
        <v>4145</v>
      </c>
      <c r="I241" s="622">
        <f>SUM(G241:H241)</f>
        <v>4200</v>
      </c>
    </row>
    <row r="242" spans="1:10" ht="12" customHeight="1" x14ac:dyDescent="0.2">
      <c r="A242" s="551"/>
      <c r="B242" s="551" t="s">
        <v>209</v>
      </c>
      <c r="C242" s="593">
        <f>SUM(C236:C241)</f>
        <v>55.561383790075844</v>
      </c>
      <c r="D242" s="593">
        <f>SUM(D236:D241)</f>
        <v>6421.3946869506872</v>
      </c>
      <c r="E242" s="593">
        <f>SUM(E236:E241)</f>
        <v>6476.9560707407636</v>
      </c>
      <c r="F242" s="593"/>
      <c r="G242" s="593">
        <f>SUM(G236:G241)</f>
        <v>185.97948286207827</v>
      </c>
      <c r="H242" s="593">
        <f>SUM(H236:H241)</f>
        <v>101475.7644463972</v>
      </c>
      <c r="I242" s="593">
        <f>SUM(I236:I241)</f>
        <v>101661.74392925928</v>
      </c>
      <c r="J242" s="592"/>
    </row>
    <row r="243" spans="1:10" ht="12" customHeight="1" x14ac:dyDescent="0.2">
      <c r="A243" s="551"/>
      <c r="B243" s="551"/>
      <c r="C243" s="593"/>
      <c r="D243" s="593"/>
      <c r="E243" s="593"/>
      <c r="F243" s="593"/>
      <c r="G243" s="593"/>
      <c r="H243" s="593"/>
      <c r="I243" s="593"/>
      <c r="J243" s="592"/>
    </row>
    <row r="244" spans="1:10" ht="12" customHeight="1" x14ac:dyDescent="0.2">
      <c r="A244" s="551">
        <v>2013</v>
      </c>
      <c r="B244" s="551" t="s">
        <v>231</v>
      </c>
      <c r="C244" s="593">
        <v>0</v>
      </c>
      <c r="D244" s="593">
        <v>962</v>
      </c>
      <c r="E244" s="593">
        <v>962</v>
      </c>
      <c r="F244" s="593"/>
      <c r="G244" s="593">
        <v>0</v>
      </c>
      <c r="H244" s="593">
        <f t="shared" ref="H244:H249" si="9">I244-G244</f>
        <v>52046</v>
      </c>
      <c r="I244" s="593">
        <v>52046</v>
      </c>
    </row>
    <row r="245" spans="1:10" ht="12" customHeight="1" x14ac:dyDescent="0.2">
      <c r="A245" s="551"/>
      <c r="B245" s="551" t="s">
        <v>43</v>
      </c>
      <c r="C245" s="593">
        <v>0</v>
      </c>
      <c r="D245" s="593">
        <v>9</v>
      </c>
      <c r="E245" s="593">
        <v>9</v>
      </c>
      <c r="F245" s="593"/>
      <c r="G245" s="593">
        <v>0</v>
      </c>
      <c r="H245" s="593">
        <f t="shared" si="9"/>
        <v>64</v>
      </c>
      <c r="I245" s="593">
        <v>64</v>
      </c>
    </row>
    <row r="246" spans="1:10" ht="12" customHeight="1" x14ac:dyDescent="0.2">
      <c r="A246" s="551"/>
      <c r="B246" s="551" t="s">
        <v>230</v>
      </c>
      <c r="C246" s="593">
        <v>7</v>
      </c>
      <c r="D246" s="593">
        <v>2327</v>
      </c>
      <c r="E246" s="593">
        <v>2334</v>
      </c>
      <c r="F246" s="593"/>
      <c r="G246" s="593">
        <v>205</v>
      </c>
      <c r="H246" s="593">
        <f t="shared" si="9"/>
        <v>5458</v>
      </c>
      <c r="I246" s="593">
        <v>5663</v>
      </c>
    </row>
    <row r="247" spans="1:10" ht="12" customHeight="1" x14ac:dyDescent="0.2">
      <c r="A247" s="551"/>
      <c r="B247" s="551" t="s">
        <v>43</v>
      </c>
      <c r="C247" s="593">
        <v>0</v>
      </c>
      <c r="D247" s="593">
        <v>110</v>
      </c>
      <c r="E247" s="593">
        <v>110</v>
      </c>
      <c r="F247" s="593"/>
      <c r="G247" s="593">
        <v>13</v>
      </c>
      <c r="H247" s="593">
        <f t="shared" si="9"/>
        <v>843</v>
      </c>
      <c r="I247" s="593">
        <v>856</v>
      </c>
    </row>
    <row r="248" spans="1:10" ht="12" customHeight="1" x14ac:dyDescent="0.2">
      <c r="A248" s="551"/>
      <c r="B248" s="551" t="s">
        <v>44</v>
      </c>
      <c r="C248" s="593">
        <v>0</v>
      </c>
      <c r="D248" s="593">
        <v>336</v>
      </c>
      <c r="E248" s="593">
        <v>336</v>
      </c>
      <c r="F248" s="593"/>
      <c r="G248" s="593">
        <v>25</v>
      </c>
      <c r="H248" s="593">
        <f t="shared" si="9"/>
        <v>1606</v>
      </c>
      <c r="I248" s="593">
        <v>1631</v>
      </c>
    </row>
    <row r="249" spans="1:10" ht="12" customHeight="1" x14ac:dyDescent="0.2">
      <c r="A249" s="551"/>
      <c r="B249" s="631" t="s">
        <v>45</v>
      </c>
      <c r="C249" s="622">
        <v>19</v>
      </c>
      <c r="D249" s="622">
        <v>1202</v>
      </c>
      <c r="E249" s="622">
        <v>1221</v>
      </c>
      <c r="F249" s="593"/>
      <c r="G249" s="622">
        <v>16</v>
      </c>
      <c r="H249" s="622">
        <f t="shared" si="9"/>
        <v>3019</v>
      </c>
      <c r="I249" s="622">
        <v>3035</v>
      </c>
    </row>
    <row r="250" spans="1:10" ht="12" customHeight="1" x14ac:dyDescent="0.2">
      <c r="A250" s="551"/>
      <c r="B250" s="551" t="s">
        <v>209</v>
      </c>
      <c r="C250" s="593">
        <f>SUM(C244:C249)</f>
        <v>26</v>
      </c>
      <c r="D250" s="593">
        <f>SUM(D244:D249)</f>
        <v>4946</v>
      </c>
      <c r="E250" s="593">
        <f>SUM(E244:E249)</f>
        <v>4972</v>
      </c>
      <c r="F250" s="593"/>
      <c r="G250" s="593">
        <f>SUM(G244:G249)</f>
        <v>259</v>
      </c>
      <c r="H250" s="593">
        <f>SUM(H244:H249)</f>
        <v>63036</v>
      </c>
      <c r="I250" s="593">
        <f>SUM(I244:I249)</f>
        <v>63295</v>
      </c>
      <c r="J250" s="592"/>
    </row>
    <row r="251" spans="1:10" ht="12" customHeight="1" x14ac:dyDescent="0.2">
      <c r="A251" s="551"/>
      <c r="B251" s="551"/>
      <c r="C251" s="593"/>
      <c r="D251" s="593"/>
      <c r="E251" s="593"/>
      <c r="F251" s="593"/>
      <c r="G251" s="593"/>
      <c r="H251" s="593"/>
      <c r="I251" s="593"/>
      <c r="J251" s="592"/>
    </row>
    <row r="252" spans="1:10" ht="12" customHeight="1" x14ac:dyDescent="0.2">
      <c r="A252" s="551">
        <v>2014</v>
      </c>
      <c r="B252" s="551" t="s">
        <v>231</v>
      </c>
      <c r="C252" s="593">
        <v>0</v>
      </c>
      <c r="D252" s="593">
        <v>0</v>
      </c>
      <c r="E252" s="593">
        <v>0</v>
      </c>
      <c r="F252" s="593"/>
      <c r="G252" s="593">
        <v>0</v>
      </c>
      <c r="H252" s="593">
        <v>11431</v>
      </c>
      <c r="I252" s="593">
        <v>11431</v>
      </c>
    </row>
    <row r="253" spans="1:10" ht="12" customHeight="1" x14ac:dyDescent="0.2">
      <c r="A253" s="551"/>
      <c r="B253" s="551" t="s">
        <v>43</v>
      </c>
      <c r="C253" s="593">
        <v>0</v>
      </c>
      <c r="D253" s="593">
        <v>0</v>
      </c>
      <c r="E253" s="593">
        <v>0</v>
      </c>
      <c r="F253" s="593"/>
      <c r="G253" s="593">
        <v>0</v>
      </c>
      <c r="H253" s="593">
        <v>401</v>
      </c>
      <c r="I253" s="593">
        <v>401</v>
      </c>
    </row>
    <row r="254" spans="1:10" ht="12" customHeight="1" x14ac:dyDescent="0.2">
      <c r="A254" s="551"/>
      <c r="B254" s="551" t="s">
        <v>230</v>
      </c>
      <c r="C254" s="593">
        <v>7.0623609261939215</v>
      </c>
      <c r="D254" s="593">
        <v>2437.8549390738058</v>
      </c>
      <c r="E254" s="593">
        <v>2444.9172999999996</v>
      </c>
      <c r="F254" s="593"/>
      <c r="G254" s="593">
        <v>153.44088718240798</v>
      </c>
      <c r="H254" s="593">
        <v>8664.7418128175905</v>
      </c>
      <c r="I254" s="593">
        <v>8818.1826999999976</v>
      </c>
    </row>
    <row r="255" spans="1:10" ht="12" customHeight="1" x14ac:dyDescent="0.2">
      <c r="A255" s="551"/>
      <c r="B255" s="551" t="s">
        <v>43</v>
      </c>
      <c r="C255" s="593">
        <v>0</v>
      </c>
      <c r="D255" s="593">
        <v>64.271505472291778</v>
      </c>
      <c r="E255" s="593">
        <v>64.271505472291778</v>
      </c>
      <c r="F255" s="593"/>
      <c r="G255" s="593">
        <v>72</v>
      </c>
      <c r="H255" s="593">
        <v>1584.1284945277084</v>
      </c>
      <c r="I255" s="593">
        <v>1656.1284945277084</v>
      </c>
    </row>
    <row r="256" spans="1:10" ht="12" customHeight="1" x14ac:dyDescent="0.2">
      <c r="A256" s="551"/>
      <c r="B256" s="551" t="s">
        <v>993</v>
      </c>
      <c r="C256" s="593">
        <v>10</v>
      </c>
      <c r="D256" s="593">
        <v>658</v>
      </c>
      <c r="E256" s="593">
        <v>668</v>
      </c>
      <c r="F256" s="593"/>
      <c r="G256" s="593">
        <v>68</v>
      </c>
      <c r="H256" s="593">
        <v>1719</v>
      </c>
      <c r="I256" s="593">
        <v>1787</v>
      </c>
    </row>
    <row r="257" spans="1:10" ht="12" customHeight="1" x14ac:dyDescent="0.2">
      <c r="A257" s="551"/>
      <c r="B257" s="631" t="s">
        <v>45</v>
      </c>
      <c r="C257" s="622">
        <v>85</v>
      </c>
      <c r="D257" s="622">
        <v>1733</v>
      </c>
      <c r="E257" s="622">
        <v>1818</v>
      </c>
      <c r="F257" s="593"/>
      <c r="G257" s="622">
        <v>65</v>
      </c>
      <c r="H257" s="622">
        <v>2440</v>
      </c>
      <c r="I257" s="622">
        <v>2504</v>
      </c>
    </row>
    <row r="258" spans="1:10" ht="12" customHeight="1" x14ac:dyDescent="0.2">
      <c r="A258" s="551"/>
      <c r="B258" s="551" t="s">
        <v>209</v>
      </c>
      <c r="C258" s="593">
        <f t="shared" ref="C258:H258" si="10">SUM(C252:C257)</f>
        <v>102.06236092619392</v>
      </c>
      <c r="D258" s="593">
        <f t="shared" si="10"/>
        <v>4893.1264445460974</v>
      </c>
      <c r="E258" s="593">
        <f t="shared" si="10"/>
        <v>4995.1888054722913</v>
      </c>
      <c r="F258" s="593"/>
      <c r="G258" s="593">
        <f t="shared" si="10"/>
        <v>358.44088718240801</v>
      </c>
      <c r="H258" s="593">
        <f t="shared" si="10"/>
        <v>26239.8703073453</v>
      </c>
      <c r="I258" s="593">
        <f>SUM(I252:I257)</f>
        <v>26597.311194527705</v>
      </c>
      <c r="J258" s="592"/>
    </row>
    <row r="259" spans="1:10" ht="12" customHeight="1" x14ac:dyDescent="0.2">
      <c r="A259" s="551"/>
      <c r="B259" s="551"/>
      <c r="C259" s="593"/>
      <c r="D259" s="593"/>
      <c r="E259" s="593"/>
      <c r="F259" s="593"/>
      <c r="G259" s="593"/>
      <c r="H259" s="593"/>
      <c r="I259" s="593"/>
      <c r="J259" s="592"/>
    </row>
    <row r="260" spans="1:10" ht="12" customHeight="1" x14ac:dyDescent="0.2">
      <c r="A260" s="551">
        <v>2015</v>
      </c>
      <c r="B260" s="551" t="s">
        <v>231</v>
      </c>
      <c r="C260" s="593">
        <v>0</v>
      </c>
      <c r="D260" s="593">
        <v>0</v>
      </c>
      <c r="E260" s="593">
        <v>0</v>
      </c>
      <c r="F260" s="593"/>
      <c r="G260" s="593">
        <v>0</v>
      </c>
      <c r="H260" s="593">
        <v>16899</v>
      </c>
      <c r="I260" s="593">
        <v>16899</v>
      </c>
    </row>
    <row r="261" spans="1:10" ht="12" customHeight="1" x14ac:dyDescent="0.2">
      <c r="A261" s="551"/>
      <c r="B261" s="551" t="s">
        <v>43</v>
      </c>
      <c r="C261" s="593">
        <v>0</v>
      </c>
      <c r="D261" s="593">
        <v>0</v>
      </c>
      <c r="E261" s="593">
        <v>0</v>
      </c>
      <c r="F261" s="593"/>
      <c r="G261" s="593">
        <v>0</v>
      </c>
      <c r="H261" s="593">
        <v>163</v>
      </c>
      <c r="I261" s="593">
        <v>163</v>
      </c>
    </row>
    <row r="262" spans="1:10" ht="12" customHeight="1" x14ac:dyDescent="0.2">
      <c r="A262" s="551"/>
      <c r="B262" s="551" t="s">
        <v>230</v>
      </c>
      <c r="C262" s="593">
        <v>0</v>
      </c>
      <c r="D262" s="593">
        <v>1816.2499999999998</v>
      </c>
      <c r="E262" s="593">
        <v>1816.2499999999998</v>
      </c>
      <c r="F262" s="593"/>
      <c r="G262" s="593">
        <v>405</v>
      </c>
      <c r="H262" s="593">
        <v>5609</v>
      </c>
      <c r="I262" s="593">
        <v>6014</v>
      </c>
    </row>
    <row r="263" spans="1:10" ht="12" customHeight="1" x14ac:dyDescent="0.2">
      <c r="A263" s="551"/>
      <c r="B263" s="551" t="s">
        <v>43</v>
      </c>
      <c r="C263" s="593">
        <v>0</v>
      </c>
      <c r="D263" s="593">
        <v>132.5</v>
      </c>
      <c r="E263" s="593">
        <v>132.5</v>
      </c>
      <c r="F263" s="593"/>
      <c r="G263" s="593">
        <v>10</v>
      </c>
      <c r="H263" s="593">
        <v>642</v>
      </c>
      <c r="I263" s="593">
        <v>652</v>
      </c>
    </row>
    <row r="264" spans="1:10" ht="12" customHeight="1" x14ac:dyDescent="0.2">
      <c r="A264" s="551"/>
      <c r="B264" s="551" t="s">
        <v>993</v>
      </c>
      <c r="C264" s="593">
        <v>17</v>
      </c>
      <c r="D264" s="593">
        <v>628</v>
      </c>
      <c r="E264" s="593">
        <v>645</v>
      </c>
      <c r="F264" s="593"/>
      <c r="G264" s="593">
        <v>35</v>
      </c>
      <c r="H264" s="593">
        <v>2818</v>
      </c>
      <c r="I264" s="593">
        <v>2853</v>
      </c>
    </row>
    <row r="265" spans="1:10" ht="12" customHeight="1" x14ac:dyDescent="0.2">
      <c r="A265" s="551"/>
      <c r="B265" s="631" t="s">
        <v>994</v>
      </c>
      <c r="C265" s="622">
        <v>15</v>
      </c>
      <c r="D265" s="622">
        <v>1087</v>
      </c>
      <c r="E265" s="622">
        <v>1102</v>
      </c>
      <c r="F265" s="593"/>
      <c r="G265" s="622">
        <v>47</v>
      </c>
      <c r="H265" s="622">
        <v>2040</v>
      </c>
      <c r="I265" s="622">
        <v>2087</v>
      </c>
    </row>
    <row r="266" spans="1:10" ht="12" customHeight="1" x14ac:dyDescent="0.2">
      <c r="A266" s="551"/>
      <c r="B266" s="551" t="s">
        <v>209</v>
      </c>
      <c r="C266" s="593">
        <f>SUM(C260:C265)</f>
        <v>32</v>
      </c>
      <c r="D266" s="593">
        <f>SUM(D260:D265)</f>
        <v>3663.75</v>
      </c>
      <c r="E266" s="593">
        <f>SUM(E260:E265)</f>
        <v>3695.75</v>
      </c>
      <c r="F266" s="593"/>
      <c r="G266" s="593">
        <f>SUM(G260:G265)</f>
        <v>497</v>
      </c>
      <c r="H266" s="593">
        <f>SUM(H260:H265)</f>
        <v>28171</v>
      </c>
      <c r="I266" s="593">
        <f>SUM(I260:I265)</f>
        <v>28668</v>
      </c>
      <c r="J266" s="592"/>
    </row>
    <row r="267" spans="1:10" ht="12" customHeight="1" x14ac:dyDescent="0.2">
      <c r="A267" s="551"/>
      <c r="B267" s="551"/>
      <c r="C267" s="593"/>
      <c r="D267" s="593"/>
      <c r="E267" s="593"/>
      <c r="F267" s="593"/>
      <c r="G267" s="593"/>
      <c r="H267" s="593"/>
      <c r="I267" s="593"/>
      <c r="J267" s="592"/>
    </row>
    <row r="268" spans="1:10" ht="12" customHeight="1" x14ac:dyDescent="0.2">
      <c r="A268" s="551">
        <v>2016</v>
      </c>
      <c r="B268" s="551" t="s">
        <v>231</v>
      </c>
      <c r="C268" s="593">
        <v>0</v>
      </c>
      <c r="D268" s="593">
        <v>0</v>
      </c>
      <c r="E268" s="593">
        <v>0</v>
      </c>
      <c r="F268" s="593"/>
      <c r="G268" s="593">
        <v>0</v>
      </c>
      <c r="H268" s="593">
        <v>0</v>
      </c>
      <c r="I268" s="593">
        <v>0</v>
      </c>
    </row>
    <row r="269" spans="1:10" ht="12" customHeight="1" x14ac:dyDescent="0.2">
      <c r="A269" s="551"/>
      <c r="B269" s="551" t="s">
        <v>43</v>
      </c>
      <c r="C269" s="593">
        <v>0</v>
      </c>
      <c r="D269" s="593">
        <v>0</v>
      </c>
      <c r="E269" s="593">
        <v>0</v>
      </c>
      <c r="F269" s="593"/>
      <c r="G269" s="593">
        <v>0</v>
      </c>
      <c r="H269" s="593">
        <v>0</v>
      </c>
      <c r="I269" s="593">
        <v>0</v>
      </c>
    </row>
    <row r="270" spans="1:10" ht="12" customHeight="1" x14ac:dyDescent="0.2">
      <c r="A270" s="551"/>
      <c r="B270" s="551" t="s">
        <v>230</v>
      </c>
      <c r="C270" s="593">
        <v>1</v>
      </c>
      <c r="D270" s="593">
        <v>619</v>
      </c>
      <c r="E270" s="593">
        <v>620</v>
      </c>
      <c r="F270" s="593"/>
      <c r="G270" s="593">
        <v>121</v>
      </c>
      <c r="H270" s="593">
        <v>3185</v>
      </c>
      <c r="I270" s="593">
        <v>3306</v>
      </c>
    </row>
    <row r="271" spans="1:10" ht="12" customHeight="1" x14ac:dyDescent="0.2">
      <c r="A271" s="551"/>
      <c r="B271" s="551" t="s">
        <v>43</v>
      </c>
      <c r="C271" s="593">
        <v>1</v>
      </c>
      <c r="D271" s="593">
        <v>264</v>
      </c>
      <c r="E271" s="593">
        <v>265</v>
      </c>
      <c r="F271" s="593"/>
      <c r="G271" s="593">
        <v>7</v>
      </c>
      <c r="H271" s="593">
        <v>405</v>
      </c>
      <c r="I271" s="593">
        <v>412</v>
      </c>
    </row>
    <row r="272" spans="1:10" ht="12" customHeight="1" x14ac:dyDescent="0.2">
      <c r="A272" s="551"/>
      <c r="B272" s="551" t="s">
        <v>993</v>
      </c>
      <c r="C272" s="593">
        <v>1</v>
      </c>
      <c r="D272" s="593">
        <v>115</v>
      </c>
      <c r="E272" s="593">
        <v>116</v>
      </c>
      <c r="F272" s="593"/>
      <c r="G272" s="593">
        <v>14</v>
      </c>
      <c r="H272" s="593">
        <v>930</v>
      </c>
      <c r="I272" s="593">
        <v>944</v>
      </c>
    </row>
    <row r="273" spans="1:10" ht="12" customHeight="1" x14ac:dyDescent="0.2">
      <c r="A273" s="551"/>
      <c r="B273" s="631" t="s">
        <v>45</v>
      </c>
      <c r="C273" s="622">
        <v>14</v>
      </c>
      <c r="D273" s="622">
        <v>679</v>
      </c>
      <c r="E273" s="622">
        <v>693</v>
      </c>
      <c r="F273" s="593"/>
      <c r="G273" s="622">
        <v>20</v>
      </c>
      <c r="H273" s="622">
        <v>751</v>
      </c>
      <c r="I273" s="622">
        <v>771</v>
      </c>
    </row>
    <row r="274" spans="1:10" ht="26.25" customHeight="1" x14ac:dyDescent="0.2">
      <c r="A274" s="551"/>
      <c r="B274" s="551" t="s">
        <v>209</v>
      </c>
      <c r="C274" s="593">
        <f>SUM(C268:C273)</f>
        <v>17</v>
      </c>
      <c r="D274" s="593">
        <f>SUM(D268:D273)</f>
        <v>1677</v>
      </c>
      <c r="E274" s="593">
        <f>SUM(E268:E273)</f>
        <v>1694</v>
      </c>
      <c r="F274" s="593"/>
      <c r="G274" s="593">
        <f>SUM(G268:G273)</f>
        <v>162</v>
      </c>
      <c r="H274" s="593">
        <f>SUM(H268:H273)</f>
        <v>5271</v>
      </c>
      <c r="I274" s="593">
        <f>SUM(I268:I273)</f>
        <v>5433</v>
      </c>
      <c r="J274" s="592"/>
    </row>
    <row r="275" spans="1:10" ht="10.199999999999999" x14ac:dyDescent="0.2">
      <c r="A275" s="551">
        <v>2017</v>
      </c>
      <c r="B275" s="551" t="s">
        <v>231</v>
      </c>
      <c r="C275" s="593">
        <v>0</v>
      </c>
      <c r="D275" s="593">
        <v>0</v>
      </c>
      <c r="E275" s="593">
        <v>0</v>
      </c>
      <c r="F275" s="593"/>
      <c r="G275" s="593">
        <v>0</v>
      </c>
      <c r="H275" s="593">
        <v>0</v>
      </c>
      <c r="I275" s="593">
        <v>0</v>
      </c>
    </row>
    <row r="276" spans="1:10" ht="12" customHeight="1" x14ac:dyDescent="0.2">
      <c r="A276" s="551"/>
      <c r="B276" s="551" t="s">
        <v>43</v>
      </c>
      <c r="C276" s="593">
        <v>0</v>
      </c>
      <c r="D276" s="593">
        <v>0</v>
      </c>
      <c r="E276" s="593">
        <v>0</v>
      </c>
      <c r="F276" s="593"/>
      <c r="G276" s="593">
        <v>0</v>
      </c>
      <c r="H276" s="593">
        <v>0</v>
      </c>
      <c r="I276" s="593">
        <v>0</v>
      </c>
    </row>
    <row r="277" spans="1:10" ht="12" customHeight="1" x14ac:dyDescent="0.2">
      <c r="A277" s="551"/>
      <c r="B277" s="551" t="s">
        <v>230</v>
      </c>
      <c r="C277" s="593">
        <v>0</v>
      </c>
      <c r="D277" s="593">
        <v>243</v>
      </c>
      <c r="E277" s="593">
        <v>243</v>
      </c>
      <c r="F277" s="593"/>
      <c r="G277" s="593">
        <v>66</v>
      </c>
      <c r="H277" s="593">
        <v>208</v>
      </c>
      <c r="I277" s="593">
        <v>274</v>
      </c>
    </row>
    <row r="278" spans="1:10" ht="12" customHeight="1" x14ac:dyDescent="0.2">
      <c r="A278" s="551"/>
      <c r="B278" s="551" t="s">
        <v>43</v>
      </c>
      <c r="C278" s="593">
        <v>0</v>
      </c>
      <c r="D278" s="593">
        <v>339</v>
      </c>
      <c r="E278" s="593">
        <v>339</v>
      </c>
      <c r="F278" s="593"/>
      <c r="G278" s="593">
        <v>0</v>
      </c>
      <c r="H278" s="593">
        <v>2</v>
      </c>
      <c r="I278" s="593">
        <v>2</v>
      </c>
    </row>
    <row r="279" spans="1:10" ht="12" customHeight="1" x14ac:dyDescent="0.2">
      <c r="A279" s="551"/>
      <c r="B279" s="551" t="s">
        <v>44</v>
      </c>
      <c r="C279" s="593">
        <v>3</v>
      </c>
      <c r="D279" s="593">
        <v>304</v>
      </c>
      <c r="E279" s="593">
        <v>307</v>
      </c>
      <c r="F279" s="593"/>
      <c r="G279" s="593">
        <v>6</v>
      </c>
      <c r="H279" s="593">
        <v>10</v>
      </c>
      <c r="I279" s="593">
        <v>16</v>
      </c>
    </row>
    <row r="280" spans="1:10" ht="12" customHeight="1" x14ac:dyDescent="0.2">
      <c r="A280" s="551"/>
      <c r="B280" s="631" t="s">
        <v>45</v>
      </c>
      <c r="C280" s="622">
        <v>8</v>
      </c>
      <c r="D280" s="622">
        <v>412</v>
      </c>
      <c r="E280" s="622">
        <v>420</v>
      </c>
      <c r="F280" s="593"/>
      <c r="G280" s="622">
        <v>194</v>
      </c>
      <c r="H280" s="622">
        <v>1660</v>
      </c>
      <c r="I280" s="622">
        <v>1854</v>
      </c>
    </row>
    <row r="281" spans="1:10" ht="20.25" customHeight="1" x14ac:dyDescent="0.2">
      <c r="A281" s="551"/>
      <c r="B281" s="551" t="s">
        <v>209</v>
      </c>
      <c r="C281" s="593">
        <f>SUM(C275:C280)</f>
        <v>11</v>
      </c>
      <c r="D281" s="593">
        <f>SUM(D275:D280)</f>
        <v>1298</v>
      </c>
      <c r="E281" s="593">
        <f>SUM(E275:E280)</f>
        <v>1309</v>
      </c>
      <c r="F281" s="593"/>
      <c r="G281" s="593">
        <f>SUM(G275:G280)</f>
        <v>266</v>
      </c>
      <c r="H281" s="593">
        <f>SUM(H275:H280)</f>
        <v>1880</v>
      </c>
      <c r="I281" s="593">
        <f>SUM(I275:I280)</f>
        <v>2146</v>
      </c>
      <c r="J281" s="592"/>
    </row>
    <row r="282" spans="1:10" ht="12" customHeight="1" x14ac:dyDescent="0.2">
      <c r="A282" s="551">
        <v>2018</v>
      </c>
      <c r="B282" s="551" t="s">
        <v>231</v>
      </c>
      <c r="C282" s="593">
        <v>0</v>
      </c>
      <c r="D282" s="593">
        <v>0</v>
      </c>
      <c r="E282" s="593">
        <v>0</v>
      </c>
      <c r="F282" s="593"/>
      <c r="G282" s="593">
        <v>0</v>
      </c>
      <c r="H282" s="593">
        <v>0</v>
      </c>
      <c r="I282" s="593">
        <v>0</v>
      </c>
      <c r="J282" s="592"/>
    </row>
    <row r="283" spans="1:10" ht="12" customHeight="1" x14ac:dyDescent="0.2">
      <c r="A283" s="551"/>
      <c r="B283" s="551" t="s">
        <v>43</v>
      </c>
      <c r="C283" s="593">
        <v>0</v>
      </c>
      <c r="D283" s="593">
        <v>0</v>
      </c>
      <c r="E283" s="593">
        <v>0</v>
      </c>
      <c r="F283" s="593"/>
      <c r="G283" s="593">
        <v>0</v>
      </c>
      <c r="H283" s="593">
        <v>0</v>
      </c>
      <c r="I283" s="593">
        <v>0</v>
      </c>
      <c r="J283" s="592"/>
    </row>
    <row r="284" spans="1:10" ht="12" customHeight="1" x14ac:dyDescent="0.2">
      <c r="A284" s="551"/>
      <c r="B284" s="551" t="s">
        <v>230</v>
      </c>
      <c r="C284" s="593">
        <v>3</v>
      </c>
      <c r="D284" s="593">
        <v>1109</v>
      </c>
      <c r="E284" s="593">
        <v>1112</v>
      </c>
      <c r="F284" s="593"/>
      <c r="G284" s="593">
        <v>86</v>
      </c>
      <c r="H284" s="593">
        <v>8665</v>
      </c>
      <c r="I284" s="593">
        <v>8751</v>
      </c>
      <c r="J284" s="592"/>
    </row>
    <row r="285" spans="1:10" ht="12" customHeight="1" x14ac:dyDescent="0.2">
      <c r="A285" s="551"/>
      <c r="B285" s="551" t="s">
        <v>43</v>
      </c>
      <c r="C285" s="593">
        <v>0</v>
      </c>
      <c r="D285" s="593">
        <v>62</v>
      </c>
      <c r="E285" s="593">
        <v>62</v>
      </c>
      <c r="F285" s="593"/>
      <c r="G285" s="593">
        <v>17</v>
      </c>
      <c r="H285" s="593">
        <v>1518</v>
      </c>
      <c r="I285" s="593">
        <v>1535</v>
      </c>
      <c r="J285" s="592"/>
    </row>
    <row r="286" spans="1:10" ht="12" customHeight="1" x14ac:dyDescent="0.2">
      <c r="A286" s="551"/>
      <c r="B286" s="551" t="s">
        <v>44</v>
      </c>
      <c r="C286" s="593">
        <v>2</v>
      </c>
      <c r="D286" s="593">
        <v>135</v>
      </c>
      <c r="E286" s="593">
        <v>137</v>
      </c>
      <c r="F286" s="593"/>
      <c r="G286" s="593">
        <v>25</v>
      </c>
      <c r="H286" s="593">
        <v>2261</v>
      </c>
      <c r="I286" s="593">
        <v>2286</v>
      </c>
      <c r="J286" s="592"/>
    </row>
    <row r="287" spans="1:10" ht="12" customHeight="1" x14ac:dyDescent="0.2">
      <c r="A287" s="551"/>
      <c r="B287" s="631" t="s">
        <v>45</v>
      </c>
      <c r="C287" s="622">
        <v>49</v>
      </c>
      <c r="D287" s="622">
        <v>481</v>
      </c>
      <c r="E287" s="622">
        <v>530</v>
      </c>
      <c r="F287" s="593"/>
      <c r="G287" s="622">
        <v>180</v>
      </c>
      <c r="H287" s="622">
        <v>2325</v>
      </c>
      <c r="I287" s="622">
        <v>2505</v>
      </c>
      <c r="J287" s="592"/>
    </row>
    <row r="288" spans="1:10" ht="12" customHeight="1" x14ac:dyDescent="0.2">
      <c r="A288" s="551"/>
      <c r="B288" s="551" t="s">
        <v>209</v>
      </c>
      <c r="C288" s="593">
        <f t="shared" ref="C288:E288" si="11">SUM(C282:C287)</f>
        <v>54</v>
      </c>
      <c r="D288" s="593">
        <f t="shared" si="11"/>
        <v>1787</v>
      </c>
      <c r="E288" s="593">
        <f t="shared" si="11"/>
        <v>1841</v>
      </c>
      <c r="F288" s="593"/>
      <c r="G288" s="593">
        <f t="shared" ref="G288:I288" si="12">SUM(G282:G287)</f>
        <v>308</v>
      </c>
      <c r="H288" s="593">
        <f t="shared" si="12"/>
        <v>14769</v>
      </c>
      <c r="I288" s="593">
        <f t="shared" si="12"/>
        <v>15077</v>
      </c>
      <c r="J288" s="592"/>
    </row>
    <row r="289" spans="1:10" ht="10.199999999999999" x14ac:dyDescent="0.2">
      <c r="A289" s="551"/>
      <c r="B289" s="551"/>
      <c r="C289" s="593"/>
      <c r="D289" s="593"/>
      <c r="E289" s="593"/>
      <c r="F289" s="593"/>
      <c r="G289" s="593"/>
      <c r="H289" s="593"/>
      <c r="I289" s="593"/>
      <c r="J289" s="592"/>
    </row>
    <row r="290" spans="1:10" ht="12" customHeight="1" x14ac:dyDescent="0.2">
      <c r="A290" s="551">
        <v>2019</v>
      </c>
      <c r="B290" s="551" t="s">
        <v>231</v>
      </c>
      <c r="C290" s="593">
        <v>0</v>
      </c>
      <c r="D290" s="593">
        <v>0</v>
      </c>
      <c r="E290" s="593">
        <v>0</v>
      </c>
      <c r="F290" s="593"/>
      <c r="G290" s="593">
        <v>23</v>
      </c>
      <c r="H290" s="593">
        <v>1878</v>
      </c>
      <c r="I290" s="593">
        <v>1901</v>
      </c>
      <c r="J290" s="592"/>
    </row>
    <row r="291" spans="1:10" ht="12" customHeight="1" x14ac:dyDescent="0.2">
      <c r="A291" s="551"/>
      <c r="B291" s="551" t="s">
        <v>43</v>
      </c>
      <c r="C291" s="593">
        <v>0</v>
      </c>
      <c r="D291" s="593">
        <v>0</v>
      </c>
      <c r="E291" s="593">
        <v>0</v>
      </c>
      <c r="F291" s="593"/>
      <c r="G291" s="593">
        <v>1</v>
      </c>
      <c r="H291" s="593">
        <v>9</v>
      </c>
      <c r="I291" s="593">
        <v>10</v>
      </c>
      <c r="J291" s="592"/>
    </row>
    <row r="292" spans="1:10" ht="12" customHeight="1" x14ac:dyDescent="0.2">
      <c r="A292" s="551"/>
      <c r="B292" s="551" t="s">
        <v>230</v>
      </c>
      <c r="C292" s="593">
        <v>1</v>
      </c>
      <c r="D292" s="593">
        <v>36</v>
      </c>
      <c r="E292" s="593">
        <v>37</v>
      </c>
      <c r="F292" s="593"/>
      <c r="G292" s="593">
        <v>17</v>
      </c>
      <c r="H292" s="593">
        <v>1438</v>
      </c>
      <c r="I292" s="593">
        <v>1455</v>
      </c>
      <c r="J292" s="592"/>
    </row>
    <row r="293" spans="1:10" ht="12" customHeight="1" x14ac:dyDescent="0.2">
      <c r="A293" s="551"/>
      <c r="B293" s="551" t="s">
        <v>1105</v>
      </c>
      <c r="C293" s="593">
        <v>10</v>
      </c>
      <c r="D293" s="593">
        <v>96</v>
      </c>
      <c r="E293" s="593">
        <v>106</v>
      </c>
      <c r="F293" s="593"/>
      <c r="G293" s="593">
        <v>14</v>
      </c>
      <c r="H293" s="593">
        <v>166</v>
      </c>
      <c r="I293" s="593">
        <v>180</v>
      </c>
      <c r="J293" s="592"/>
    </row>
    <row r="294" spans="1:10" ht="12" customHeight="1" x14ac:dyDescent="0.2">
      <c r="A294" s="551"/>
      <c r="B294" s="551" t="s">
        <v>993</v>
      </c>
      <c r="C294" s="593">
        <v>6</v>
      </c>
      <c r="D294" s="593">
        <v>52</v>
      </c>
      <c r="E294" s="593">
        <v>58</v>
      </c>
      <c r="F294" s="593"/>
      <c r="G294" s="593">
        <v>39</v>
      </c>
      <c r="H294" s="593">
        <v>441</v>
      </c>
      <c r="I294" s="593">
        <v>480</v>
      </c>
      <c r="J294" s="592"/>
    </row>
    <row r="295" spans="1:10" ht="12" customHeight="1" x14ac:dyDescent="0.2">
      <c r="A295" s="551"/>
      <c r="B295" s="631" t="s">
        <v>45</v>
      </c>
      <c r="C295" s="622">
        <v>316</v>
      </c>
      <c r="D295" s="622">
        <v>838</v>
      </c>
      <c r="E295" s="622">
        <v>1154</v>
      </c>
      <c r="F295" s="593"/>
      <c r="G295" s="622">
        <v>499</v>
      </c>
      <c r="H295" s="622">
        <v>2065</v>
      </c>
      <c r="I295" s="622">
        <v>2564</v>
      </c>
      <c r="J295" s="592"/>
    </row>
    <row r="296" spans="1:10" ht="12" customHeight="1" x14ac:dyDescent="0.2">
      <c r="A296" s="551"/>
      <c r="B296" s="551" t="s">
        <v>209</v>
      </c>
      <c r="C296" s="593">
        <f>SUM(C290:C295)</f>
        <v>333</v>
      </c>
      <c r="D296" s="593">
        <f>SUM(D290:D295)</f>
        <v>1022</v>
      </c>
      <c r="E296" s="593">
        <f>SUM(E290:E295)</f>
        <v>1355</v>
      </c>
      <c r="F296" s="593"/>
      <c r="G296" s="593">
        <f>SUM(G290:G295)</f>
        <v>593</v>
      </c>
      <c r="H296" s="593">
        <f>SUM(H290:H295)</f>
        <v>5997</v>
      </c>
      <c r="I296" s="593">
        <f>SUM(I290:I295)</f>
        <v>6590</v>
      </c>
      <c r="J296" s="592"/>
    </row>
    <row r="297" spans="1:10" ht="12" customHeight="1" x14ac:dyDescent="0.2">
      <c r="A297" s="551"/>
      <c r="B297" s="551"/>
      <c r="C297" s="593"/>
      <c r="D297" s="593"/>
      <c r="E297" s="593"/>
      <c r="F297" s="593"/>
      <c r="G297" s="593"/>
      <c r="H297" s="593"/>
      <c r="I297" s="593"/>
      <c r="J297" s="592"/>
    </row>
    <row r="298" spans="1:10" ht="12" customHeight="1" x14ac:dyDescent="0.2">
      <c r="A298" s="551">
        <v>2020</v>
      </c>
      <c r="B298" s="551" t="s">
        <v>231</v>
      </c>
      <c r="C298" s="593">
        <v>0</v>
      </c>
      <c r="D298" s="593">
        <v>0</v>
      </c>
      <c r="E298" s="593">
        <v>0</v>
      </c>
      <c r="F298" s="593"/>
      <c r="G298" s="593">
        <v>0</v>
      </c>
      <c r="H298" s="593">
        <v>0</v>
      </c>
      <c r="I298" s="593">
        <v>0</v>
      </c>
      <c r="J298" s="592"/>
    </row>
    <row r="299" spans="1:10" ht="12" customHeight="1" x14ac:dyDescent="0.2">
      <c r="A299" s="551"/>
      <c r="B299" s="551" t="s">
        <v>43</v>
      </c>
      <c r="C299" s="593">
        <v>0</v>
      </c>
      <c r="D299" s="593">
        <v>0</v>
      </c>
      <c r="E299" s="593">
        <v>0</v>
      </c>
      <c r="F299" s="593"/>
      <c r="G299" s="593">
        <v>0</v>
      </c>
      <c r="H299" s="593">
        <v>0</v>
      </c>
      <c r="I299" s="593">
        <v>0</v>
      </c>
      <c r="J299" s="592"/>
    </row>
    <row r="300" spans="1:10" ht="12" customHeight="1" x14ac:dyDescent="0.2">
      <c r="A300" s="551"/>
      <c r="B300" s="551" t="s">
        <v>230</v>
      </c>
      <c r="C300" s="593">
        <v>5</v>
      </c>
      <c r="D300" s="593">
        <v>142</v>
      </c>
      <c r="E300" s="593">
        <v>147</v>
      </c>
      <c r="F300" s="593"/>
      <c r="G300" s="593">
        <v>85</v>
      </c>
      <c r="H300" s="593">
        <v>1730</v>
      </c>
      <c r="I300" s="593">
        <v>1815</v>
      </c>
      <c r="J300" s="592"/>
    </row>
    <row r="301" spans="1:10" ht="12" customHeight="1" x14ac:dyDescent="0.2">
      <c r="A301" s="551"/>
      <c r="B301" s="551" t="s">
        <v>43</v>
      </c>
      <c r="C301" s="593">
        <v>2</v>
      </c>
      <c r="D301" s="593">
        <v>35</v>
      </c>
      <c r="E301" s="593">
        <v>37</v>
      </c>
      <c r="F301" s="593"/>
      <c r="G301" s="593">
        <v>45</v>
      </c>
      <c r="H301" s="593">
        <v>727</v>
      </c>
      <c r="I301" s="593">
        <v>772</v>
      </c>
      <c r="J301" s="592"/>
    </row>
    <row r="302" spans="1:10" ht="12" customHeight="1" x14ac:dyDescent="0.2">
      <c r="A302" s="551"/>
      <c r="B302" s="551" t="s">
        <v>44</v>
      </c>
      <c r="C302" s="593">
        <v>3</v>
      </c>
      <c r="D302" s="593">
        <v>78</v>
      </c>
      <c r="E302" s="593">
        <v>81</v>
      </c>
      <c r="F302" s="593"/>
      <c r="G302" s="593">
        <v>111</v>
      </c>
      <c r="H302" s="593">
        <v>1776</v>
      </c>
      <c r="I302" s="593">
        <v>1887</v>
      </c>
      <c r="J302" s="592"/>
    </row>
    <row r="303" spans="1:10" ht="12" customHeight="1" x14ac:dyDescent="0.2">
      <c r="A303" s="551"/>
      <c r="B303" s="631" t="s">
        <v>45</v>
      </c>
      <c r="C303" s="622">
        <v>5</v>
      </c>
      <c r="D303" s="622">
        <v>147</v>
      </c>
      <c r="E303" s="622">
        <v>152</v>
      </c>
      <c r="F303" s="593"/>
      <c r="G303" s="622">
        <v>87</v>
      </c>
      <c r="H303" s="622">
        <v>979</v>
      </c>
      <c r="I303" s="622">
        <v>1066</v>
      </c>
      <c r="J303" s="592"/>
    </row>
    <row r="304" spans="1:10" ht="12" customHeight="1" x14ac:dyDescent="0.2">
      <c r="A304" s="551"/>
      <c r="B304" s="551" t="s">
        <v>209</v>
      </c>
      <c r="C304" s="593">
        <f>SUM(C298:C303)</f>
        <v>15</v>
      </c>
      <c r="D304" s="593">
        <f>SUM(D298:D303)</f>
        <v>402</v>
      </c>
      <c r="E304" s="593">
        <f>SUM(E298:E303)</f>
        <v>417</v>
      </c>
      <c r="F304" s="593"/>
      <c r="G304" s="593">
        <f>SUM(G298:G303)</f>
        <v>328</v>
      </c>
      <c r="H304" s="593">
        <f>SUM(H298:H303)</f>
        <v>5212</v>
      </c>
      <c r="I304" s="593">
        <f>SUM(I298:I303)</f>
        <v>5540</v>
      </c>
      <c r="J304" s="592"/>
    </row>
    <row r="305" spans="1:10" ht="12" customHeight="1" x14ac:dyDescent="0.2">
      <c r="A305" s="551"/>
      <c r="B305" s="551"/>
      <c r="C305" s="593"/>
      <c r="D305" s="593"/>
      <c r="E305" s="593"/>
      <c r="F305" s="593"/>
      <c r="G305" s="593"/>
      <c r="H305" s="593"/>
      <c r="I305" s="593"/>
      <c r="J305" s="592"/>
    </row>
    <row r="306" spans="1:10" ht="12" customHeight="1" x14ac:dyDescent="0.2">
      <c r="A306" s="551">
        <v>2021</v>
      </c>
      <c r="B306" s="551" t="s">
        <v>231</v>
      </c>
      <c r="C306" s="593">
        <v>0</v>
      </c>
      <c r="D306" s="593">
        <v>0</v>
      </c>
      <c r="E306" s="593">
        <v>0</v>
      </c>
      <c r="F306" s="593"/>
      <c r="G306" s="593">
        <v>0</v>
      </c>
      <c r="H306" s="593">
        <v>0</v>
      </c>
      <c r="I306" s="593">
        <v>0</v>
      </c>
      <c r="J306" s="592"/>
    </row>
    <row r="307" spans="1:10" ht="12" customHeight="1" x14ac:dyDescent="0.2">
      <c r="A307" s="551"/>
      <c r="B307" s="551" t="s">
        <v>43</v>
      </c>
      <c r="C307" s="593">
        <v>0</v>
      </c>
      <c r="D307" s="593">
        <v>0</v>
      </c>
      <c r="E307" s="593">
        <v>0</v>
      </c>
      <c r="F307" s="593"/>
      <c r="G307" s="593">
        <v>0</v>
      </c>
      <c r="H307" s="593">
        <v>0</v>
      </c>
      <c r="I307" s="593">
        <v>0</v>
      </c>
      <c r="J307" s="592"/>
    </row>
    <row r="308" spans="1:10" ht="12" customHeight="1" x14ac:dyDescent="0.2">
      <c r="A308" s="551"/>
      <c r="B308" s="551" t="s">
        <v>230</v>
      </c>
      <c r="C308" s="593">
        <v>6</v>
      </c>
      <c r="D308" s="593">
        <v>895</v>
      </c>
      <c r="E308" s="593">
        <v>901</v>
      </c>
      <c r="F308" s="593"/>
      <c r="G308" s="593">
        <v>17</v>
      </c>
      <c r="H308" s="593">
        <v>2598</v>
      </c>
      <c r="I308" s="593">
        <v>2615</v>
      </c>
      <c r="J308" s="592"/>
    </row>
    <row r="309" spans="1:10" ht="12" customHeight="1" x14ac:dyDescent="0.2">
      <c r="A309" s="551"/>
      <c r="B309" s="551" t="s">
        <v>43</v>
      </c>
      <c r="C309" s="593">
        <v>3</v>
      </c>
      <c r="D309" s="593">
        <v>50</v>
      </c>
      <c r="E309" s="593">
        <v>53</v>
      </c>
      <c r="F309" s="593"/>
      <c r="G309" s="593">
        <v>37</v>
      </c>
      <c r="H309" s="593">
        <v>706</v>
      </c>
      <c r="I309" s="593">
        <v>743</v>
      </c>
      <c r="J309" s="592"/>
    </row>
    <row r="310" spans="1:10" ht="12" customHeight="1" x14ac:dyDescent="0.2">
      <c r="A310" s="551"/>
      <c r="B310" s="551" t="s">
        <v>44</v>
      </c>
      <c r="C310" s="593">
        <v>8</v>
      </c>
      <c r="D310" s="593">
        <v>146</v>
      </c>
      <c r="E310" s="593">
        <v>154</v>
      </c>
      <c r="F310" s="593"/>
      <c r="G310" s="593">
        <v>111</v>
      </c>
      <c r="H310" s="593">
        <v>2132</v>
      </c>
      <c r="I310" s="593">
        <v>2243</v>
      </c>
      <c r="J310" s="592"/>
    </row>
    <row r="311" spans="1:10" ht="12" customHeight="1" x14ac:dyDescent="0.2">
      <c r="A311" s="551"/>
      <c r="B311" s="631" t="s">
        <v>45</v>
      </c>
      <c r="C311" s="622">
        <v>135</v>
      </c>
      <c r="D311" s="622">
        <v>982</v>
      </c>
      <c r="E311" s="622">
        <v>1117</v>
      </c>
      <c r="F311" s="593"/>
      <c r="G311" s="622">
        <v>451</v>
      </c>
      <c r="H311" s="622">
        <v>2626</v>
      </c>
      <c r="I311" s="622">
        <v>3077</v>
      </c>
      <c r="J311" s="592"/>
    </row>
    <row r="312" spans="1:10" ht="12" customHeight="1" x14ac:dyDescent="0.2">
      <c r="A312" s="551"/>
      <c r="B312" s="551" t="s">
        <v>209</v>
      </c>
      <c r="C312" s="593">
        <f>SUM(C306:C311)</f>
        <v>152</v>
      </c>
      <c r="D312" s="593">
        <f>SUM(D306:D311)</f>
        <v>2073</v>
      </c>
      <c r="E312" s="593">
        <f>SUM(E306:E311)</f>
        <v>2225</v>
      </c>
      <c r="F312" s="593"/>
      <c r="G312" s="593">
        <f>SUM(G306:G311)</f>
        <v>616</v>
      </c>
      <c r="H312" s="593">
        <f>SUM(H306:H311)</f>
        <v>8062</v>
      </c>
      <c r="I312" s="593">
        <f>SUM(I306:I311)</f>
        <v>8678</v>
      </c>
      <c r="J312" s="592"/>
    </row>
    <row r="313" spans="1:10" ht="12" customHeight="1" x14ac:dyDescent="0.2">
      <c r="A313" s="551"/>
      <c r="B313" s="551"/>
      <c r="C313" s="593"/>
      <c r="D313" s="593"/>
      <c r="E313" s="593"/>
      <c r="F313" s="593"/>
      <c r="G313" s="593"/>
      <c r="H313" s="593"/>
      <c r="I313" s="593"/>
      <c r="J313" s="592"/>
    </row>
    <row r="314" spans="1:10" ht="12" customHeight="1" x14ac:dyDescent="0.2">
      <c r="A314" s="551">
        <v>2022</v>
      </c>
      <c r="B314" s="551" t="s">
        <v>231</v>
      </c>
      <c r="C314" s="593">
        <v>0</v>
      </c>
      <c r="D314" s="593">
        <v>0</v>
      </c>
      <c r="E314" s="593">
        <v>0</v>
      </c>
      <c r="F314" s="593"/>
      <c r="G314" s="593">
        <v>0</v>
      </c>
      <c r="H314" s="593">
        <v>0</v>
      </c>
      <c r="I314" s="593">
        <v>0</v>
      </c>
      <c r="J314" s="592"/>
    </row>
    <row r="315" spans="1:10" ht="12" customHeight="1" x14ac:dyDescent="0.2">
      <c r="A315" s="551"/>
      <c r="B315" s="551" t="s">
        <v>43</v>
      </c>
      <c r="C315" s="593">
        <v>0</v>
      </c>
      <c r="D315" s="593">
        <v>0</v>
      </c>
      <c r="E315" s="593">
        <v>0</v>
      </c>
      <c r="F315" s="593"/>
      <c r="G315" s="593">
        <v>0</v>
      </c>
      <c r="H315" s="593">
        <v>0</v>
      </c>
      <c r="I315" s="593">
        <v>0</v>
      </c>
      <c r="J315" s="592"/>
    </row>
    <row r="316" spans="1:10" ht="12" customHeight="1" x14ac:dyDescent="0.2">
      <c r="A316" s="551"/>
      <c r="B316" s="551" t="s">
        <v>230</v>
      </c>
      <c r="C316" s="593">
        <v>0</v>
      </c>
      <c r="D316" s="593">
        <v>549</v>
      </c>
      <c r="E316" s="593">
        <v>549</v>
      </c>
      <c r="F316" s="593"/>
      <c r="G316" s="593">
        <v>0</v>
      </c>
      <c r="H316" s="593">
        <v>4557</v>
      </c>
      <c r="I316" s="593">
        <v>4557</v>
      </c>
      <c r="J316" s="592"/>
    </row>
    <row r="317" spans="1:10" ht="12" customHeight="1" x14ac:dyDescent="0.2">
      <c r="A317" s="551"/>
      <c r="B317" s="551" t="s">
        <v>43</v>
      </c>
      <c r="C317" s="593">
        <v>4</v>
      </c>
      <c r="D317" s="593">
        <v>159</v>
      </c>
      <c r="E317" s="593">
        <v>163</v>
      </c>
      <c r="F317" s="593"/>
      <c r="G317" s="593">
        <v>12</v>
      </c>
      <c r="H317" s="593">
        <v>520</v>
      </c>
      <c r="I317" s="593">
        <v>532</v>
      </c>
      <c r="J317" s="592"/>
    </row>
    <row r="318" spans="1:10" ht="12" customHeight="1" x14ac:dyDescent="0.2">
      <c r="A318" s="551"/>
      <c r="B318" s="551" t="s">
        <v>44</v>
      </c>
      <c r="C318" s="593">
        <v>8</v>
      </c>
      <c r="D318" s="593">
        <v>345</v>
      </c>
      <c r="E318" s="593">
        <v>353</v>
      </c>
      <c r="F318" s="593"/>
      <c r="G318" s="593">
        <v>29</v>
      </c>
      <c r="H318" s="593">
        <v>1344</v>
      </c>
      <c r="I318" s="593">
        <v>1373</v>
      </c>
      <c r="J318" s="592"/>
    </row>
    <row r="319" spans="1:10" ht="12" customHeight="1" x14ac:dyDescent="0.2">
      <c r="A319" s="551"/>
      <c r="B319" s="631" t="s">
        <v>45</v>
      </c>
      <c r="C319" s="622">
        <v>32</v>
      </c>
      <c r="D319" s="622">
        <v>1538</v>
      </c>
      <c r="E319" s="622">
        <v>1570</v>
      </c>
      <c r="F319" s="593"/>
      <c r="G319" s="622">
        <v>293</v>
      </c>
      <c r="H319" s="622">
        <v>1778</v>
      </c>
      <c r="I319" s="622">
        <v>2071</v>
      </c>
      <c r="J319" s="592"/>
    </row>
    <row r="320" spans="1:10" ht="12" customHeight="1" x14ac:dyDescent="0.2">
      <c r="A320" s="551"/>
      <c r="B320" s="551" t="s">
        <v>209</v>
      </c>
      <c r="C320" s="593">
        <f>SUM(C314:C319)</f>
        <v>44</v>
      </c>
      <c r="D320" s="593">
        <f>SUM(D314:D319)</f>
        <v>2591</v>
      </c>
      <c r="E320" s="593">
        <f>SUM(E314:E319)</f>
        <v>2635</v>
      </c>
      <c r="F320" s="593"/>
      <c r="G320" s="593">
        <f>SUM(G314:G319)</f>
        <v>334</v>
      </c>
      <c r="H320" s="593">
        <f>SUM(H314:H319)</f>
        <v>8199</v>
      </c>
      <c r="I320" s="593">
        <f>SUM(I314:I319)</f>
        <v>8533</v>
      </c>
      <c r="J320" s="592"/>
    </row>
    <row r="321" spans="1:10" ht="12" customHeight="1" x14ac:dyDescent="0.2">
      <c r="A321" s="551"/>
      <c r="B321" s="551"/>
      <c r="C321" s="593"/>
      <c r="D321" s="593"/>
      <c r="E321" s="593"/>
      <c r="F321" s="593"/>
      <c r="G321" s="593"/>
      <c r="H321" s="593"/>
      <c r="I321" s="593"/>
      <c r="J321" s="592"/>
    </row>
    <row r="322" spans="1:10" ht="12" customHeight="1" x14ac:dyDescent="0.2">
      <c r="A322" s="551">
        <v>2023</v>
      </c>
      <c r="B322" s="551" t="s">
        <v>231</v>
      </c>
      <c r="C322" s="593">
        <v>0</v>
      </c>
      <c r="D322" s="593">
        <v>0</v>
      </c>
      <c r="E322" s="593">
        <v>0</v>
      </c>
      <c r="F322" s="593"/>
      <c r="G322" s="593">
        <v>0</v>
      </c>
      <c r="H322" s="593">
        <v>0</v>
      </c>
      <c r="I322" s="593">
        <v>0</v>
      </c>
      <c r="J322" s="592"/>
    </row>
    <row r="323" spans="1:10" ht="12" customHeight="1" x14ac:dyDescent="0.2">
      <c r="A323" s="551"/>
      <c r="B323" s="551" t="s">
        <v>43</v>
      </c>
      <c r="C323" s="593">
        <v>0</v>
      </c>
      <c r="D323" s="593">
        <v>0</v>
      </c>
      <c r="E323" s="593">
        <v>0</v>
      </c>
      <c r="F323" s="593"/>
      <c r="G323" s="593">
        <v>0</v>
      </c>
      <c r="H323" s="593">
        <v>0</v>
      </c>
      <c r="I323" s="593">
        <v>0</v>
      </c>
      <c r="J323" s="592"/>
    </row>
    <row r="324" spans="1:10" ht="12" customHeight="1" x14ac:dyDescent="0.2">
      <c r="A324" s="551"/>
      <c r="B324" s="551" t="s">
        <v>230</v>
      </c>
      <c r="C324" s="593">
        <v>20</v>
      </c>
      <c r="D324" s="593">
        <v>609</v>
      </c>
      <c r="E324" s="593">
        <v>629</v>
      </c>
      <c r="F324" s="593"/>
      <c r="G324" s="593">
        <v>5</v>
      </c>
      <c r="H324" s="593">
        <v>12</v>
      </c>
      <c r="I324" s="593">
        <v>17</v>
      </c>
      <c r="J324" s="592"/>
    </row>
    <row r="325" spans="1:10" ht="12" customHeight="1" x14ac:dyDescent="0.2">
      <c r="A325" s="551"/>
      <c r="B325" s="551" t="s">
        <v>43</v>
      </c>
      <c r="C325" s="593">
        <v>14</v>
      </c>
      <c r="D325" s="593">
        <v>447</v>
      </c>
      <c r="E325" s="593">
        <v>461</v>
      </c>
      <c r="F325" s="593"/>
      <c r="G325" s="593">
        <v>0</v>
      </c>
      <c r="H325" s="593">
        <v>0</v>
      </c>
      <c r="I325" s="593">
        <v>0</v>
      </c>
      <c r="J325" s="592"/>
    </row>
    <row r="326" spans="1:10" ht="12" customHeight="1" x14ac:dyDescent="0.2">
      <c r="A326" s="551"/>
      <c r="B326" s="551" t="s">
        <v>44</v>
      </c>
      <c r="C326" s="593">
        <v>24</v>
      </c>
      <c r="D326" s="593">
        <v>731</v>
      </c>
      <c r="E326" s="593">
        <v>755</v>
      </c>
      <c r="F326" s="593"/>
      <c r="G326" s="593">
        <v>14</v>
      </c>
      <c r="H326" s="593">
        <v>410</v>
      </c>
      <c r="I326" s="593">
        <v>424</v>
      </c>
      <c r="J326" s="592"/>
    </row>
    <row r="327" spans="1:10" ht="12" customHeight="1" x14ac:dyDescent="0.2">
      <c r="A327" s="551"/>
      <c r="B327" s="551" t="s">
        <v>45</v>
      </c>
      <c r="C327" s="593">
        <v>64</v>
      </c>
      <c r="D327" s="593">
        <v>854</v>
      </c>
      <c r="E327" s="593">
        <v>918</v>
      </c>
      <c r="F327" s="593"/>
      <c r="G327" s="593">
        <v>1118</v>
      </c>
      <c r="H327" s="593">
        <v>1668</v>
      </c>
      <c r="I327" s="593">
        <v>2786</v>
      </c>
      <c r="J327" s="592"/>
    </row>
    <row r="328" spans="1:10" ht="12" customHeight="1" x14ac:dyDescent="0.2">
      <c r="A328" s="551"/>
      <c r="B328" s="836" t="s">
        <v>209</v>
      </c>
      <c r="C328" s="837">
        <f>SUM(C322:C327)</f>
        <v>122</v>
      </c>
      <c r="D328" s="837">
        <f>SUM(D322:D327)</f>
        <v>2641</v>
      </c>
      <c r="E328" s="837">
        <f>SUM(E322:E327)</f>
        <v>2763</v>
      </c>
      <c r="F328" s="837"/>
      <c r="G328" s="837">
        <f>SUM(G322:G327)</f>
        <v>1137</v>
      </c>
      <c r="H328" s="837">
        <f>SUM(H322:H327)</f>
        <v>2090</v>
      </c>
      <c r="I328" s="837">
        <f>SUM(I322:I327)</f>
        <v>3227</v>
      </c>
      <c r="J328" s="592"/>
    </row>
    <row r="329" spans="1:10" ht="12" customHeight="1" x14ac:dyDescent="0.2">
      <c r="A329" s="551"/>
      <c r="B329" s="551"/>
      <c r="C329" s="593"/>
      <c r="D329" s="593"/>
      <c r="E329" s="593"/>
      <c r="F329" s="593"/>
      <c r="G329" s="593"/>
      <c r="H329" s="593"/>
      <c r="I329" s="593"/>
      <c r="J329" s="592"/>
    </row>
    <row r="330" spans="1:10" ht="12" customHeight="1" x14ac:dyDescent="0.2">
      <c r="A330" s="551" t="s">
        <v>1194</v>
      </c>
      <c r="B330" s="551" t="s">
        <v>231</v>
      </c>
      <c r="C330" s="593">
        <v>0</v>
      </c>
      <c r="D330" s="593">
        <v>0</v>
      </c>
      <c r="E330" s="593">
        <v>0</v>
      </c>
      <c r="F330" s="593"/>
      <c r="G330" s="593">
        <v>0</v>
      </c>
      <c r="H330" s="593">
        <v>0</v>
      </c>
      <c r="I330" s="593">
        <v>0</v>
      </c>
      <c r="J330" s="592"/>
    </row>
    <row r="331" spans="1:10" ht="12" customHeight="1" x14ac:dyDescent="0.2">
      <c r="A331" s="551"/>
      <c r="B331" s="551" t="s">
        <v>43</v>
      </c>
      <c r="C331" s="593">
        <v>0</v>
      </c>
      <c r="D331" s="593">
        <v>0</v>
      </c>
      <c r="E331" s="593">
        <v>0</v>
      </c>
      <c r="F331" s="593"/>
      <c r="G331" s="593">
        <v>0</v>
      </c>
      <c r="H331" s="593">
        <v>0</v>
      </c>
      <c r="I331" s="593">
        <v>0</v>
      </c>
      <c r="J331" s="592"/>
    </row>
    <row r="332" spans="1:10" ht="12" customHeight="1" x14ac:dyDescent="0.2">
      <c r="A332" s="551"/>
      <c r="B332" s="551" t="s">
        <v>230</v>
      </c>
      <c r="C332" s="593">
        <v>2</v>
      </c>
      <c r="D332" s="593">
        <v>129</v>
      </c>
      <c r="E332" s="593">
        <v>131</v>
      </c>
      <c r="F332" s="593"/>
      <c r="G332" s="593">
        <v>43</v>
      </c>
      <c r="H332" s="593">
        <v>2417</v>
      </c>
      <c r="I332" s="593">
        <v>2460</v>
      </c>
      <c r="J332" s="592"/>
    </row>
    <row r="333" spans="1:10" ht="12" customHeight="1" x14ac:dyDescent="0.2">
      <c r="A333" s="551"/>
      <c r="B333" s="551" t="s">
        <v>43</v>
      </c>
      <c r="C333" s="593">
        <v>1</v>
      </c>
      <c r="D333" s="593">
        <v>104</v>
      </c>
      <c r="E333" s="593">
        <v>105</v>
      </c>
      <c r="F333" s="593"/>
      <c r="G333" s="593">
        <v>3</v>
      </c>
      <c r="H333" s="593">
        <v>309</v>
      </c>
      <c r="I333" s="593">
        <v>312</v>
      </c>
      <c r="J333" s="592"/>
    </row>
    <row r="334" spans="1:10" ht="12" customHeight="1" x14ac:dyDescent="0.2">
      <c r="A334" s="551"/>
      <c r="B334" s="551" t="s">
        <v>44</v>
      </c>
      <c r="C334" s="593">
        <v>2</v>
      </c>
      <c r="D334" s="593">
        <v>199</v>
      </c>
      <c r="E334" s="593">
        <v>201</v>
      </c>
      <c r="F334" s="593"/>
      <c r="G334" s="593">
        <v>18</v>
      </c>
      <c r="H334" s="593">
        <v>2237</v>
      </c>
      <c r="I334" s="593">
        <v>2255</v>
      </c>
      <c r="J334" s="592"/>
    </row>
    <row r="335" spans="1:10" ht="12" customHeight="1" x14ac:dyDescent="0.2">
      <c r="A335" s="551"/>
      <c r="B335" s="631" t="s">
        <v>45</v>
      </c>
      <c r="C335" s="622">
        <v>28</v>
      </c>
      <c r="D335" s="622">
        <v>686</v>
      </c>
      <c r="E335" s="622">
        <v>714</v>
      </c>
      <c r="F335" s="593"/>
      <c r="G335" s="622">
        <v>407</v>
      </c>
      <c r="H335" s="622">
        <v>2286</v>
      </c>
      <c r="I335" s="622">
        <v>2693</v>
      </c>
      <c r="J335" s="592"/>
    </row>
    <row r="336" spans="1:10" ht="12" customHeight="1" x14ac:dyDescent="0.2">
      <c r="A336" s="551"/>
      <c r="B336" s="551" t="s">
        <v>209</v>
      </c>
      <c r="C336" s="593">
        <f>SUM(C330:C335)</f>
        <v>33</v>
      </c>
      <c r="D336" s="593">
        <f>SUM(D330:D335)</f>
        <v>1118</v>
      </c>
      <c r="E336" s="593">
        <f>SUM(E330:E335)</f>
        <v>1151</v>
      </c>
      <c r="F336" s="593"/>
      <c r="G336" s="593">
        <f>SUM(G330:G335)</f>
        <v>471</v>
      </c>
      <c r="H336" s="593">
        <f>SUM(H330:H335)</f>
        <v>7249</v>
      </c>
      <c r="I336" s="593">
        <f>SUM(I330:I335)</f>
        <v>7720</v>
      </c>
      <c r="J336" s="592"/>
    </row>
    <row r="337" spans="1:9" ht="12" customHeight="1" x14ac:dyDescent="0.2">
      <c r="A337" s="989" t="s">
        <v>389</v>
      </c>
      <c r="B337" s="990"/>
      <c r="C337" s="990"/>
      <c r="D337" s="990"/>
      <c r="E337" s="990"/>
      <c r="F337" s="990"/>
      <c r="G337" s="990"/>
      <c r="H337" s="990"/>
      <c r="I337" s="990"/>
    </row>
    <row r="338" spans="1:9" ht="12.75" customHeight="1" x14ac:dyDescent="0.2">
      <c r="A338" s="991"/>
      <c r="B338" s="991"/>
      <c r="C338" s="991"/>
      <c r="D338" s="991"/>
      <c r="E338" s="991"/>
      <c r="F338" s="991"/>
      <c r="G338" s="991"/>
      <c r="H338" s="991"/>
      <c r="I338" s="991"/>
    </row>
    <row r="339" spans="1:9" ht="33.6" customHeight="1" x14ac:dyDescent="0.2">
      <c r="A339" s="954" t="s">
        <v>1223</v>
      </c>
      <c r="B339" s="954"/>
      <c r="C339" s="954"/>
      <c r="D339" s="954"/>
      <c r="E339" s="954"/>
      <c r="F339" s="954"/>
      <c r="G339" s="954"/>
      <c r="H339" s="954"/>
      <c r="I339" s="954"/>
    </row>
    <row r="340" spans="1:9" ht="21.75" customHeight="1" x14ac:dyDescent="0.2">
      <c r="A340" s="954" t="s">
        <v>995</v>
      </c>
      <c r="B340" s="954"/>
      <c r="C340" s="954"/>
      <c r="D340" s="954"/>
      <c r="E340" s="954"/>
      <c r="F340" s="954"/>
      <c r="G340" s="954"/>
      <c r="H340" s="954"/>
      <c r="I340" s="954"/>
    </row>
    <row r="341" spans="1:9" ht="10.199999999999999" x14ac:dyDescent="0.2">
      <c r="A341" s="954" t="s">
        <v>192</v>
      </c>
      <c r="B341" s="954"/>
      <c r="C341" s="954"/>
      <c r="D341" s="954"/>
      <c r="E341" s="954"/>
      <c r="F341" s="954"/>
      <c r="G341" s="954"/>
      <c r="H341" s="954"/>
      <c r="I341" s="954"/>
    </row>
    <row r="342" spans="1:9" ht="12" customHeight="1" x14ac:dyDescent="0.2">
      <c r="A342" s="954" t="s">
        <v>1184</v>
      </c>
      <c r="B342" s="954"/>
      <c r="C342" s="954"/>
      <c r="D342" s="954"/>
      <c r="E342" s="954"/>
      <c r="F342" s="954"/>
      <c r="G342" s="954"/>
      <c r="H342" s="954"/>
      <c r="I342" s="954"/>
    </row>
    <row r="343" spans="1:9" ht="12" customHeight="1" x14ac:dyDescent="0.2">
      <c r="A343" s="628"/>
      <c r="B343" s="628"/>
      <c r="C343" s="628"/>
      <c r="D343" s="628"/>
      <c r="E343" s="628"/>
      <c r="F343" s="628"/>
      <c r="G343" s="628"/>
      <c r="H343" s="628"/>
      <c r="I343" s="628"/>
    </row>
    <row r="345" spans="1:9" s="611" customFormat="1" ht="12" customHeight="1" x14ac:dyDescent="0.2">
      <c r="A345" s="608"/>
      <c r="B345" s="608"/>
      <c r="C345" s="634"/>
      <c r="D345" s="634"/>
      <c r="E345" s="634"/>
      <c r="F345" s="634"/>
      <c r="G345" s="634"/>
      <c r="H345" s="634"/>
      <c r="I345" s="634"/>
    </row>
    <row r="348" spans="1:9" ht="11.25" customHeight="1" x14ac:dyDescent="0.2">
      <c r="A348" s="969" t="s">
        <v>1222</v>
      </c>
      <c r="B348" s="969"/>
      <c r="C348" s="969"/>
      <c r="D348" s="969"/>
      <c r="E348" s="969"/>
      <c r="F348" s="969"/>
      <c r="G348" s="969"/>
      <c r="H348" s="969"/>
      <c r="I348" s="969"/>
    </row>
    <row r="349" spans="1:9" ht="11.25" customHeight="1" x14ac:dyDescent="0.2">
      <c r="A349" s="635"/>
      <c r="B349" s="635"/>
      <c r="C349" s="992" t="s">
        <v>220</v>
      </c>
      <c r="D349" s="992"/>
      <c r="E349" s="992"/>
      <c r="F349" s="636"/>
      <c r="G349" s="992" t="s">
        <v>221</v>
      </c>
      <c r="H349" s="992"/>
      <c r="I349" s="992"/>
    </row>
    <row r="350" spans="1:9" ht="11.25" customHeight="1" x14ac:dyDescent="0.2">
      <c r="A350" s="631" t="s">
        <v>210</v>
      </c>
      <c r="B350" s="561" t="s">
        <v>990</v>
      </c>
      <c r="C350" s="633" t="s">
        <v>222</v>
      </c>
      <c r="D350" s="633" t="s">
        <v>223</v>
      </c>
      <c r="E350" s="633" t="s">
        <v>209</v>
      </c>
      <c r="F350" s="633"/>
      <c r="G350" s="633" t="s">
        <v>222</v>
      </c>
      <c r="H350" s="633" t="s">
        <v>223</v>
      </c>
      <c r="I350" s="633" t="s">
        <v>209</v>
      </c>
    </row>
    <row r="351" spans="1:9" ht="5.0999999999999996" customHeight="1" x14ac:dyDescent="0.2">
      <c r="A351" s="551"/>
      <c r="B351" s="638"/>
      <c r="C351" s="593"/>
      <c r="D351" s="593"/>
      <c r="E351" s="593"/>
      <c r="F351" s="593"/>
      <c r="G351" s="593"/>
      <c r="H351" s="593"/>
      <c r="I351" s="593"/>
    </row>
    <row r="352" spans="1:9" ht="11.25" customHeight="1" x14ac:dyDescent="0.2">
      <c r="A352" s="551">
        <v>2018</v>
      </c>
      <c r="B352" s="551" t="s">
        <v>231</v>
      </c>
      <c r="C352" s="637">
        <f t="shared" ref="C352:E358" si="13">C282</f>
        <v>0</v>
      </c>
      <c r="D352" s="637">
        <f t="shared" si="13"/>
        <v>0</v>
      </c>
      <c r="E352" s="637">
        <f t="shared" si="13"/>
        <v>0</v>
      </c>
      <c r="F352" s="637"/>
      <c r="G352" s="637">
        <f t="shared" ref="G352:I358" si="14">G282</f>
        <v>0</v>
      </c>
      <c r="H352" s="637">
        <f t="shared" si="14"/>
        <v>0</v>
      </c>
      <c r="I352" s="637">
        <f t="shared" si="14"/>
        <v>0</v>
      </c>
    </row>
    <row r="353" spans="1:19" ht="11.25" customHeight="1" x14ac:dyDescent="0.2">
      <c r="A353" s="551"/>
      <c r="B353" s="551" t="s">
        <v>43</v>
      </c>
      <c r="C353" s="637">
        <f t="shared" si="13"/>
        <v>0</v>
      </c>
      <c r="D353" s="637">
        <f t="shared" si="13"/>
        <v>0</v>
      </c>
      <c r="E353" s="637">
        <f t="shared" si="13"/>
        <v>0</v>
      </c>
      <c r="F353" s="637"/>
      <c r="G353" s="637">
        <f t="shared" si="14"/>
        <v>0</v>
      </c>
      <c r="H353" s="637">
        <f t="shared" si="14"/>
        <v>0</v>
      </c>
      <c r="I353" s="637">
        <f t="shared" si="14"/>
        <v>0</v>
      </c>
    </row>
    <row r="354" spans="1:19" ht="11.25" customHeight="1" x14ac:dyDescent="0.2">
      <c r="A354" s="551"/>
      <c r="B354" s="551" t="s">
        <v>230</v>
      </c>
      <c r="C354" s="637">
        <f t="shared" si="13"/>
        <v>3</v>
      </c>
      <c r="D354" s="637">
        <f t="shared" si="13"/>
        <v>1109</v>
      </c>
      <c r="E354" s="637">
        <f t="shared" si="13"/>
        <v>1112</v>
      </c>
      <c r="F354" s="637"/>
      <c r="G354" s="637">
        <f t="shared" si="14"/>
        <v>86</v>
      </c>
      <c r="H354" s="637">
        <f t="shared" si="14"/>
        <v>8665</v>
      </c>
      <c r="I354" s="637">
        <f t="shared" si="14"/>
        <v>8751</v>
      </c>
      <c r="M354" s="637"/>
      <c r="N354" s="637"/>
      <c r="O354" s="637"/>
      <c r="P354" s="637"/>
      <c r="Q354" s="637"/>
      <c r="R354" s="637"/>
      <c r="S354" s="637"/>
    </row>
    <row r="355" spans="1:19" ht="11.25" customHeight="1" x14ac:dyDescent="0.2">
      <c r="A355" s="551"/>
      <c r="B355" s="551" t="s">
        <v>43</v>
      </c>
      <c r="C355" s="637">
        <f t="shared" si="13"/>
        <v>0</v>
      </c>
      <c r="D355" s="637">
        <f t="shared" si="13"/>
        <v>62</v>
      </c>
      <c r="E355" s="637">
        <f t="shared" si="13"/>
        <v>62</v>
      </c>
      <c r="F355" s="637"/>
      <c r="G355" s="637">
        <f t="shared" si="14"/>
        <v>17</v>
      </c>
      <c r="H355" s="637">
        <f t="shared" si="14"/>
        <v>1518</v>
      </c>
      <c r="I355" s="637">
        <f t="shared" si="14"/>
        <v>1535</v>
      </c>
    </row>
    <row r="356" spans="1:19" ht="11.25" customHeight="1" x14ac:dyDescent="0.2">
      <c r="A356" s="551"/>
      <c r="B356" s="551" t="s">
        <v>44</v>
      </c>
      <c r="C356" s="637">
        <f t="shared" si="13"/>
        <v>2</v>
      </c>
      <c r="D356" s="637">
        <f t="shared" si="13"/>
        <v>135</v>
      </c>
      <c r="E356" s="637">
        <f t="shared" si="13"/>
        <v>137</v>
      </c>
      <c r="F356" s="637"/>
      <c r="G356" s="637">
        <f t="shared" si="14"/>
        <v>25</v>
      </c>
      <c r="H356" s="637">
        <f t="shared" si="14"/>
        <v>2261</v>
      </c>
      <c r="I356" s="637">
        <f t="shared" si="14"/>
        <v>2286</v>
      </c>
    </row>
    <row r="357" spans="1:19" ht="11.25" customHeight="1" x14ac:dyDescent="0.2">
      <c r="A357" s="551"/>
      <c r="B357" s="631" t="s">
        <v>45</v>
      </c>
      <c r="C357" s="639">
        <f t="shared" si="13"/>
        <v>49</v>
      </c>
      <c r="D357" s="639">
        <f t="shared" si="13"/>
        <v>481</v>
      </c>
      <c r="E357" s="639">
        <f t="shared" si="13"/>
        <v>530</v>
      </c>
      <c r="F357" s="637"/>
      <c r="G357" s="639">
        <f t="shared" si="14"/>
        <v>180</v>
      </c>
      <c r="H357" s="639">
        <f t="shared" si="14"/>
        <v>2325</v>
      </c>
      <c r="I357" s="639">
        <f t="shared" si="14"/>
        <v>2505</v>
      </c>
    </row>
    <row r="358" spans="1:19" ht="11.25" customHeight="1" x14ac:dyDescent="0.2">
      <c r="A358" s="551"/>
      <c r="B358" s="638" t="str">
        <f>B288</f>
        <v>Total</v>
      </c>
      <c r="C358" s="637">
        <f t="shared" si="13"/>
        <v>54</v>
      </c>
      <c r="D358" s="637">
        <f t="shared" si="13"/>
        <v>1787</v>
      </c>
      <c r="E358" s="637">
        <f t="shared" si="13"/>
        <v>1841</v>
      </c>
      <c r="F358" s="637"/>
      <c r="G358" s="637">
        <f t="shared" si="14"/>
        <v>308</v>
      </c>
      <c r="H358" s="637">
        <f t="shared" si="14"/>
        <v>14769</v>
      </c>
      <c r="I358" s="637">
        <f t="shared" si="14"/>
        <v>15077</v>
      </c>
      <c r="J358" s="592"/>
    </row>
    <row r="359" spans="1:19" ht="5.0999999999999996" customHeight="1" x14ac:dyDescent="0.2">
      <c r="A359" s="550"/>
      <c r="B359" s="550"/>
      <c r="C359" s="550"/>
      <c r="D359" s="550"/>
      <c r="E359" s="550"/>
      <c r="F359" s="550"/>
      <c r="G359" s="550"/>
      <c r="H359" s="550"/>
      <c r="I359" s="550"/>
    </row>
    <row r="360" spans="1:19" ht="11.25" customHeight="1" x14ac:dyDescent="0.2">
      <c r="A360" s="551">
        <v>2019</v>
      </c>
      <c r="B360" s="551" t="s">
        <v>231</v>
      </c>
      <c r="C360" s="637">
        <f t="shared" ref="C360:C366" si="15">C290</f>
        <v>0</v>
      </c>
      <c r="D360" s="637">
        <f t="shared" ref="D360:E360" si="16">D290</f>
        <v>0</v>
      </c>
      <c r="E360" s="637">
        <f t="shared" si="16"/>
        <v>0</v>
      </c>
      <c r="F360" s="637"/>
      <c r="G360" s="637">
        <f t="shared" ref="G360:I360" si="17">G290</f>
        <v>23</v>
      </c>
      <c r="H360" s="637">
        <f t="shared" si="17"/>
        <v>1878</v>
      </c>
      <c r="I360" s="637">
        <f t="shared" si="17"/>
        <v>1901</v>
      </c>
    </row>
    <row r="361" spans="1:19" ht="11.25" customHeight="1" x14ac:dyDescent="0.2">
      <c r="A361" s="551"/>
      <c r="B361" s="551" t="s">
        <v>43</v>
      </c>
      <c r="C361" s="637">
        <f t="shared" si="15"/>
        <v>0</v>
      </c>
      <c r="D361" s="637">
        <f t="shared" ref="D361:E365" si="18">D291</f>
        <v>0</v>
      </c>
      <c r="E361" s="637">
        <f t="shared" si="18"/>
        <v>0</v>
      </c>
      <c r="F361" s="637"/>
      <c r="G361" s="637">
        <f t="shared" ref="G361:I361" si="19">G291</f>
        <v>1</v>
      </c>
      <c r="H361" s="637">
        <f t="shared" si="19"/>
        <v>9</v>
      </c>
      <c r="I361" s="637">
        <f t="shared" si="19"/>
        <v>10</v>
      </c>
    </row>
    <row r="362" spans="1:19" ht="11.25" customHeight="1" x14ac:dyDescent="0.2">
      <c r="A362" s="551"/>
      <c r="B362" s="551" t="s">
        <v>230</v>
      </c>
      <c r="C362" s="637">
        <f t="shared" si="15"/>
        <v>1</v>
      </c>
      <c r="D362" s="637">
        <f t="shared" si="18"/>
        <v>36</v>
      </c>
      <c r="E362" s="637">
        <f t="shared" si="18"/>
        <v>37</v>
      </c>
      <c r="F362" s="637"/>
      <c r="G362" s="637">
        <f t="shared" ref="G362:I362" si="20">G292</f>
        <v>17</v>
      </c>
      <c r="H362" s="637">
        <f t="shared" si="20"/>
        <v>1438</v>
      </c>
      <c r="I362" s="637">
        <f t="shared" si="20"/>
        <v>1455</v>
      </c>
      <c r="M362" s="637"/>
      <c r="N362" s="637"/>
      <c r="O362" s="637"/>
      <c r="P362" s="637"/>
      <c r="Q362" s="637"/>
      <c r="R362" s="637"/>
      <c r="S362" s="637"/>
    </row>
    <row r="363" spans="1:19" ht="11.25" customHeight="1" x14ac:dyDescent="0.2">
      <c r="A363" s="551"/>
      <c r="B363" s="551" t="s">
        <v>1105</v>
      </c>
      <c r="C363" s="637">
        <f t="shared" si="15"/>
        <v>10</v>
      </c>
      <c r="D363" s="637">
        <f t="shared" si="18"/>
        <v>96</v>
      </c>
      <c r="E363" s="637">
        <f t="shared" si="18"/>
        <v>106</v>
      </c>
      <c r="F363" s="637"/>
      <c r="G363" s="637">
        <f t="shared" ref="G363:I363" si="21">G293</f>
        <v>14</v>
      </c>
      <c r="H363" s="637">
        <f t="shared" si="21"/>
        <v>166</v>
      </c>
      <c r="I363" s="637">
        <f t="shared" si="21"/>
        <v>180</v>
      </c>
    </row>
    <row r="364" spans="1:19" ht="11.25" customHeight="1" x14ac:dyDescent="0.2">
      <c r="A364" s="551"/>
      <c r="B364" s="551" t="s">
        <v>993</v>
      </c>
      <c r="C364" s="637">
        <f t="shared" si="15"/>
        <v>6</v>
      </c>
      <c r="D364" s="637">
        <f t="shared" si="18"/>
        <v>52</v>
      </c>
      <c r="E364" s="637">
        <f t="shared" si="18"/>
        <v>58</v>
      </c>
      <c r="F364" s="637"/>
      <c r="G364" s="637">
        <f t="shared" ref="G364:I364" si="22">G294</f>
        <v>39</v>
      </c>
      <c r="H364" s="637">
        <f t="shared" si="22"/>
        <v>441</v>
      </c>
      <c r="I364" s="637">
        <f t="shared" si="22"/>
        <v>480</v>
      </c>
    </row>
    <row r="365" spans="1:19" ht="11.25" customHeight="1" x14ac:dyDescent="0.2">
      <c r="A365" s="551"/>
      <c r="B365" s="631" t="s">
        <v>45</v>
      </c>
      <c r="C365" s="639">
        <f t="shared" si="15"/>
        <v>316</v>
      </c>
      <c r="D365" s="639">
        <f t="shared" si="18"/>
        <v>838</v>
      </c>
      <c r="E365" s="639">
        <f t="shared" si="18"/>
        <v>1154</v>
      </c>
      <c r="F365" s="637"/>
      <c r="G365" s="639">
        <f t="shared" ref="G365:I365" si="23">G295</f>
        <v>499</v>
      </c>
      <c r="H365" s="639">
        <f t="shared" si="23"/>
        <v>2065</v>
      </c>
      <c r="I365" s="639">
        <f t="shared" si="23"/>
        <v>2564</v>
      </c>
    </row>
    <row r="366" spans="1:19" ht="11.25" customHeight="1" x14ac:dyDescent="0.25">
      <c r="A366" s="551"/>
      <c r="B366" s="638" t="str">
        <f>B296</f>
        <v>Total</v>
      </c>
      <c r="C366" s="637">
        <f t="shared" si="15"/>
        <v>333</v>
      </c>
      <c r="D366" s="637">
        <f t="shared" ref="D366:I366" si="24">D296</f>
        <v>1022</v>
      </c>
      <c r="E366" s="637">
        <f t="shared" si="24"/>
        <v>1355</v>
      </c>
      <c r="F366" s="637"/>
      <c r="G366" s="637">
        <f t="shared" si="24"/>
        <v>593</v>
      </c>
      <c r="H366" s="637">
        <f t="shared" si="24"/>
        <v>5997</v>
      </c>
      <c r="I366" s="637">
        <f t="shared" si="24"/>
        <v>6590</v>
      </c>
      <c r="J366"/>
      <c r="K366"/>
    </row>
    <row r="367" spans="1:19" ht="11.25" customHeight="1" x14ac:dyDescent="0.25">
      <c r="A367" s="551"/>
      <c r="B367" s="638"/>
      <c r="C367" s="637"/>
      <c r="D367" s="637"/>
      <c r="E367" s="637"/>
      <c r="F367" s="637"/>
      <c r="G367" s="637"/>
      <c r="H367" s="637"/>
      <c r="I367" s="637"/>
      <c r="J367"/>
      <c r="K367"/>
    </row>
    <row r="368" spans="1:19" ht="11.25" customHeight="1" x14ac:dyDescent="0.25">
      <c r="A368" s="551">
        <v>2020</v>
      </c>
      <c r="B368" s="551" t="s">
        <v>231</v>
      </c>
      <c r="C368" s="637">
        <f>C298</f>
        <v>0</v>
      </c>
      <c r="D368" s="637">
        <f t="shared" ref="D368:E368" si="25">D298</f>
        <v>0</v>
      </c>
      <c r="E368" s="637">
        <f t="shared" si="25"/>
        <v>0</v>
      </c>
      <c r="F368" s="637"/>
      <c r="G368" s="637">
        <f t="shared" ref="G368:I368" si="26">G298</f>
        <v>0</v>
      </c>
      <c r="H368" s="637">
        <f t="shared" si="26"/>
        <v>0</v>
      </c>
      <c r="I368" s="637">
        <f t="shared" si="26"/>
        <v>0</v>
      </c>
      <c r="J368"/>
      <c r="K368"/>
    </row>
    <row r="369" spans="1:19" ht="11.25" customHeight="1" x14ac:dyDescent="0.25">
      <c r="A369" s="551"/>
      <c r="B369" s="551" t="s">
        <v>43</v>
      </c>
      <c r="C369" s="637">
        <f t="shared" ref="C369:E369" si="27">C299</f>
        <v>0</v>
      </c>
      <c r="D369" s="637">
        <f t="shared" si="27"/>
        <v>0</v>
      </c>
      <c r="E369" s="637">
        <f t="shared" si="27"/>
        <v>0</v>
      </c>
      <c r="F369" s="637"/>
      <c r="G369" s="637">
        <f t="shared" ref="G369:I369" si="28">G299</f>
        <v>0</v>
      </c>
      <c r="H369" s="637">
        <f t="shared" si="28"/>
        <v>0</v>
      </c>
      <c r="I369" s="637">
        <f t="shared" si="28"/>
        <v>0</v>
      </c>
      <c r="J369"/>
      <c r="K369"/>
    </row>
    <row r="370" spans="1:19" ht="11.25" customHeight="1" x14ac:dyDescent="0.25">
      <c r="A370" s="551"/>
      <c r="B370" s="551" t="s">
        <v>230</v>
      </c>
      <c r="C370" s="637">
        <f t="shared" ref="C370:E370" si="29">C300</f>
        <v>5</v>
      </c>
      <c r="D370" s="637">
        <f t="shared" si="29"/>
        <v>142</v>
      </c>
      <c r="E370" s="637">
        <f t="shared" si="29"/>
        <v>147</v>
      </c>
      <c r="F370" s="637"/>
      <c r="G370" s="637">
        <f t="shared" ref="G370:I370" si="30">G300</f>
        <v>85</v>
      </c>
      <c r="H370" s="637">
        <f t="shared" si="30"/>
        <v>1730</v>
      </c>
      <c r="I370" s="637">
        <f t="shared" si="30"/>
        <v>1815</v>
      </c>
      <c r="J370"/>
      <c r="K370"/>
    </row>
    <row r="371" spans="1:19" ht="11.25" customHeight="1" x14ac:dyDescent="0.25">
      <c r="A371" s="551"/>
      <c r="B371" s="551" t="s">
        <v>43</v>
      </c>
      <c r="C371" s="637">
        <f t="shared" ref="C371:E371" si="31">C301</f>
        <v>2</v>
      </c>
      <c r="D371" s="637">
        <f t="shared" si="31"/>
        <v>35</v>
      </c>
      <c r="E371" s="637">
        <f t="shared" si="31"/>
        <v>37</v>
      </c>
      <c r="F371" s="637"/>
      <c r="G371" s="637">
        <f t="shared" ref="G371:I371" si="32">G301</f>
        <v>45</v>
      </c>
      <c r="H371" s="637">
        <f t="shared" si="32"/>
        <v>727</v>
      </c>
      <c r="I371" s="637">
        <f t="shared" si="32"/>
        <v>772</v>
      </c>
      <c r="J371"/>
      <c r="K371"/>
    </row>
    <row r="372" spans="1:19" ht="11.25" customHeight="1" x14ac:dyDescent="0.25">
      <c r="A372" s="551"/>
      <c r="B372" s="551" t="s">
        <v>44</v>
      </c>
      <c r="C372" s="637">
        <f t="shared" ref="C372:E372" si="33">C302</f>
        <v>3</v>
      </c>
      <c r="D372" s="637">
        <f t="shared" si="33"/>
        <v>78</v>
      </c>
      <c r="E372" s="637">
        <f t="shared" si="33"/>
        <v>81</v>
      </c>
      <c r="F372" s="637"/>
      <c r="G372" s="637">
        <f t="shared" ref="G372:I372" si="34">G302</f>
        <v>111</v>
      </c>
      <c r="H372" s="637">
        <f t="shared" si="34"/>
        <v>1776</v>
      </c>
      <c r="I372" s="637">
        <f t="shared" si="34"/>
        <v>1887</v>
      </c>
      <c r="J372"/>
      <c r="K372"/>
    </row>
    <row r="373" spans="1:19" ht="11.25" customHeight="1" x14ac:dyDescent="0.25">
      <c r="A373" s="551"/>
      <c r="B373" s="631" t="s">
        <v>45</v>
      </c>
      <c r="C373" s="639">
        <f t="shared" ref="C373:E373" si="35">C303</f>
        <v>5</v>
      </c>
      <c r="D373" s="639">
        <f t="shared" si="35"/>
        <v>147</v>
      </c>
      <c r="E373" s="639">
        <f t="shared" si="35"/>
        <v>152</v>
      </c>
      <c r="F373" s="637"/>
      <c r="G373" s="639">
        <f t="shared" ref="G373:I373" si="36">G303</f>
        <v>87</v>
      </c>
      <c r="H373" s="639">
        <f t="shared" si="36"/>
        <v>979</v>
      </c>
      <c r="I373" s="639">
        <f t="shared" si="36"/>
        <v>1066</v>
      </c>
      <c r="J373"/>
      <c r="K373"/>
    </row>
    <row r="374" spans="1:19" ht="11.25" customHeight="1" x14ac:dyDescent="0.25">
      <c r="A374" s="551"/>
      <c r="B374" s="638" t="str">
        <f>B304</f>
        <v>Total</v>
      </c>
      <c r="C374" s="637">
        <f>C304</f>
        <v>15</v>
      </c>
      <c r="D374" s="637">
        <f t="shared" ref="D374:E374" si="37">D304</f>
        <v>402</v>
      </c>
      <c r="E374" s="637">
        <f t="shared" si="37"/>
        <v>417</v>
      </c>
      <c r="F374" s="637"/>
      <c r="G374" s="637">
        <f t="shared" ref="G374:I374" si="38">G304</f>
        <v>328</v>
      </c>
      <c r="H374" s="637">
        <f t="shared" si="38"/>
        <v>5212</v>
      </c>
      <c r="I374" s="637">
        <f t="shared" si="38"/>
        <v>5540</v>
      </c>
      <c r="J374"/>
      <c r="K374"/>
    </row>
    <row r="375" spans="1:19" ht="11.25" customHeight="1" x14ac:dyDescent="0.25">
      <c r="A375" s="551"/>
      <c r="B375" s="638"/>
      <c r="C375" s="637"/>
      <c r="D375" s="637"/>
      <c r="E375" s="637"/>
      <c r="F375" s="637"/>
      <c r="G375" s="637"/>
      <c r="H375" s="637"/>
      <c r="I375" s="637"/>
      <c r="J375"/>
      <c r="K375"/>
    </row>
    <row r="376" spans="1:19" ht="12" customHeight="1" x14ac:dyDescent="0.25">
      <c r="A376" s="551">
        <v>2021</v>
      </c>
      <c r="B376" s="551" t="str">
        <f t="shared" ref="B376:C382" si="39">B306</f>
        <v>Commercial:Estuary</v>
      </c>
      <c r="C376" s="637">
        <f t="shared" si="39"/>
        <v>0</v>
      </c>
      <c r="D376" s="637">
        <f t="shared" ref="D376:E376" si="40">D306</f>
        <v>0</v>
      </c>
      <c r="E376" s="637">
        <f t="shared" si="40"/>
        <v>0</v>
      </c>
      <c r="F376" s="637"/>
      <c r="G376" s="637">
        <f t="shared" ref="G376:I376" si="41">G306</f>
        <v>0</v>
      </c>
      <c r="H376" s="637">
        <f t="shared" si="41"/>
        <v>0</v>
      </c>
      <c r="I376" s="637">
        <f t="shared" si="41"/>
        <v>0</v>
      </c>
      <c r="J376"/>
      <c r="K376"/>
    </row>
    <row r="377" spans="1:19" ht="12.6" x14ac:dyDescent="0.25">
      <c r="A377" s="551"/>
      <c r="B377" s="551" t="str">
        <f t="shared" si="39"/>
        <v xml:space="preserve">  Middle Klamath</v>
      </c>
      <c r="C377" s="637">
        <f t="shared" si="39"/>
        <v>0</v>
      </c>
      <c r="D377" s="637">
        <f t="shared" ref="D377:E381" si="42">D307</f>
        <v>0</v>
      </c>
      <c r="E377" s="637">
        <f t="shared" si="42"/>
        <v>0</v>
      </c>
      <c r="F377" s="637"/>
      <c r="G377" s="637">
        <f t="shared" ref="G377:I377" si="43">G307</f>
        <v>0</v>
      </c>
      <c r="H377" s="637">
        <f t="shared" si="43"/>
        <v>0</v>
      </c>
      <c r="I377" s="637">
        <f t="shared" si="43"/>
        <v>0</v>
      </c>
      <c r="J377"/>
      <c r="K377"/>
    </row>
    <row r="378" spans="1:19" ht="12.6" x14ac:dyDescent="0.25">
      <c r="A378" s="551"/>
      <c r="B378" s="551" t="str">
        <f t="shared" si="39"/>
        <v xml:space="preserve">Subsistence:Estuary </v>
      </c>
      <c r="C378" s="637">
        <f t="shared" si="39"/>
        <v>6</v>
      </c>
      <c r="D378" s="637">
        <f t="shared" si="42"/>
        <v>895</v>
      </c>
      <c r="E378" s="637">
        <f t="shared" si="42"/>
        <v>901</v>
      </c>
      <c r="F378" s="637"/>
      <c r="G378" s="637">
        <f t="shared" ref="G378:I378" si="44">G308</f>
        <v>17</v>
      </c>
      <c r="H378" s="637">
        <f t="shared" si="44"/>
        <v>2598</v>
      </c>
      <c r="I378" s="637">
        <f t="shared" si="44"/>
        <v>2615</v>
      </c>
      <c r="J378"/>
      <c r="K378"/>
    </row>
    <row r="379" spans="1:19" ht="12" customHeight="1" x14ac:dyDescent="0.25">
      <c r="A379" s="551"/>
      <c r="B379" s="551" t="str">
        <f t="shared" si="39"/>
        <v xml:space="preserve">  Middle Klamath</v>
      </c>
      <c r="C379" s="637">
        <f t="shared" si="39"/>
        <v>3</v>
      </c>
      <c r="D379" s="637">
        <f t="shared" si="42"/>
        <v>50</v>
      </c>
      <c r="E379" s="637">
        <f t="shared" si="42"/>
        <v>53</v>
      </c>
      <c r="F379" s="637"/>
      <c r="G379" s="637">
        <f t="shared" ref="G379:I379" si="45">G309</f>
        <v>37</v>
      </c>
      <c r="H379" s="637">
        <f t="shared" si="45"/>
        <v>706</v>
      </c>
      <c r="I379" s="637">
        <f t="shared" si="45"/>
        <v>743</v>
      </c>
      <c r="J379"/>
      <c r="K379"/>
      <c r="L379" s="638"/>
      <c r="M379" s="637"/>
      <c r="N379" s="637"/>
      <c r="O379" s="637"/>
      <c r="P379" s="637"/>
      <c r="Q379" s="637"/>
      <c r="R379" s="637"/>
      <c r="S379" s="637"/>
    </row>
    <row r="380" spans="1:19" ht="12.6" x14ac:dyDescent="0.25">
      <c r="A380" s="551"/>
      <c r="B380" s="551" t="str">
        <f t="shared" si="39"/>
        <v xml:space="preserve">  Upper Klamath</v>
      </c>
      <c r="C380" s="637">
        <f t="shared" si="39"/>
        <v>8</v>
      </c>
      <c r="D380" s="637">
        <f t="shared" si="42"/>
        <v>146</v>
      </c>
      <c r="E380" s="637">
        <f t="shared" si="42"/>
        <v>154</v>
      </c>
      <c r="F380" s="637"/>
      <c r="G380" s="637">
        <f t="shared" ref="G380:I380" si="46">G310</f>
        <v>111</v>
      </c>
      <c r="H380" s="637">
        <f t="shared" si="46"/>
        <v>2132</v>
      </c>
      <c r="I380" s="637">
        <f t="shared" si="46"/>
        <v>2243</v>
      </c>
      <c r="J380"/>
      <c r="K380"/>
    </row>
    <row r="381" spans="1:19" ht="12" customHeight="1" x14ac:dyDescent="0.25">
      <c r="A381" s="551"/>
      <c r="B381" s="631" t="str">
        <f t="shared" si="39"/>
        <v xml:space="preserve">  Trinity River</v>
      </c>
      <c r="C381" s="639">
        <f t="shared" si="39"/>
        <v>135</v>
      </c>
      <c r="D381" s="639">
        <f t="shared" si="42"/>
        <v>982</v>
      </c>
      <c r="E381" s="639">
        <f t="shared" si="42"/>
        <v>1117</v>
      </c>
      <c r="F381" s="637"/>
      <c r="G381" s="639">
        <f t="shared" ref="G381:I381" si="47">G311</f>
        <v>451</v>
      </c>
      <c r="H381" s="639">
        <f t="shared" si="47"/>
        <v>2626</v>
      </c>
      <c r="I381" s="639">
        <f t="shared" si="47"/>
        <v>3077</v>
      </c>
      <c r="J381"/>
      <c r="K381"/>
    </row>
    <row r="382" spans="1:19" ht="12" customHeight="1" x14ac:dyDescent="0.25">
      <c r="A382" s="551"/>
      <c r="B382" s="551" t="str">
        <f t="shared" si="39"/>
        <v>Total</v>
      </c>
      <c r="C382" s="637">
        <f t="shared" si="39"/>
        <v>152</v>
      </c>
      <c r="D382" s="637">
        <f t="shared" ref="D382:E382" si="48">D312</f>
        <v>2073</v>
      </c>
      <c r="E382" s="637">
        <f t="shared" si="48"/>
        <v>2225</v>
      </c>
      <c r="F382" s="637"/>
      <c r="G382" s="637">
        <f t="shared" ref="G382:I382" si="49">G312</f>
        <v>616</v>
      </c>
      <c r="H382" s="637">
        <f t="shared" si="49"/>
        <v>8062</v>
      </c>
      <c r="I382" s="637">
        <f t="shared" si="49"/>
        <v>8678</v>
      </c>
      <c r="J382"/>
      <c r="K382"/>
    </row>
    <row r="383" spans="1:19" ht="11.25" customHeight="1" x14ac:dyDescent="0.25">
      <c r="A383" s="551"/>
      <c r="B383" s="638"/>
      <c r="C383" s="637"/>
      <c r="D383" s="637"/>
      <c r="E383" s="637"/>
      <c r="F383" s="637"/>
      <c r="G383" s="637"/>
      <c r="H383" s="637"/>
      <c r="I383" s="637"/>
      <c r="J383"/>
      <c r="K383"/>
    </row>
    <row r="384" spans="1:19" ht="12" customHeight="1" x14ac:dyDescent="0.25">
      <c r="A384" s="551">
        <v>2022</v>
      </c>
      <c r="B384" s="551" t="str">
        <f>B314</f>
        <v>Commercial:Estuary</v>
      </c>
      <c r="C384" s="637">
        <f>C314</f>
        <v>0</v>
      </c>
      <c r="D384" s="637">
        <f t="shared" ref="D384:E384" si="50">D314</f>
        <v>0</v>
      </c>
      <c r="E384" s="637">
        <f t="shared" si="50"/>
        <v>0</v>
      </c>
      <c r="F384" s="637"/>
      <c r="G384" s="637">
        <f t="shared" ref="G384:I384" si="51">G314</f>
        <v>0</v>
      </c>
      <c r="H384" s="637">
        <f t="shared" si="51"/>
        <v>0</v>
      </c>
      <c r="I384" s="637">
        <f t="shared" si="51"/>
        <v>0</v>
      </c>
      <c r="J384"/>
      <c r="K384"/>
    </row>
    <row r="385" spans="1:19" ht="12.6" x14ac:dyDescent="0.25">
      <c r="A385" s="551"/>
      <c r="B385" s="551" t="str">
        <f t="shared" ref="B385:E385" si="52">B315</f>
        <v xml:space="preserve">  Middle Klamath</v>
      </c>
      <c r="C385" s="637">
        <f t="shared" si="52"/>
        <v>0</v>
      </c>
      <c r="D385" s="637">
        <f t="shared" si="52"/>
        <v>0</v>
      </c>
      <c r="E385" s="637">
        <f t="shared" si="52"/>
        <v>0</v>
      </c>
      <c r="F385" s="637"/>
      <c r="G385" s="637">
        <f t="shared" ref="G385:I385" si="53">G315</f>
        <v>0</v>
      </c>
      <c r="H385" s="637">
        <f t="shared" si="53"/>
        <v>0</v>
      </c>
      <c r="I385" s="637">
        <f t="shared" si="53"/>
        <v>0</v>
      </c>
      <c r="J385"/>
      <c r="K385"/>
    </row>
    <row r="386" spans="1:19" ht="12.6" x14ac:dyDescent="0.25">
      <c r="A386" s="551"/>
      <c r="B386" s="551" t="str">
        <f t="shared" ref="B386:E386" si="54">B316</f>
        <v xml:space="preserve">Subsistence:Estuary </v>
      </c>
      <c r="C386" s="637">
        <f t="shared" si="54"/>
        <v>0</v>
      </c>
      <c r="D386" s="637">
        <f t="shared" si="54"/>
        <v>549</v>
      </c>
      <c r="E386" s="637">
        <f t="shared" si="54"/>
        <v>549</v>
      </c>
      <c r="F386" s="637"/>
      <c r="G386" s="637">
        <f t="shared" ref="G386" si="55">G316</f>
        <v>0</v>
      </c>
      <c r="H386" s="637">
        <v>4393</v>
      </c>
      <c r="I386" s="637">
        <v>4393</v>
      </c>
      <c r="J386"/>
      <c r="K386"/>
    </row>
    <row r="387" spans="1:19" ht="12" customHeight="1" x14ac:dyDescent="0.25">
      <c r="A387" s="551"/>
      <c r="B387" s="551" t="str">
        <f t="shared" ref="B387:E387" si="56">B317</f>
        <v xml:space="preserve">  Middle Klamath</v>
      </c>
      <c r="C387" s="637">
        <f t="shared" si="56"/>
        <v>4</v>
      </c>
      <c r="D387" s="637">
        <f t="shared" si="56"/>
        <v>159</v>
      </c>
      <c r="E387" s="637">
        <f t="shared" si="56"/>
        <v>163</v>
      </c>
      <c r="F387" s="637"/>
      <c r="G387" s="637">
        <f t="shared" ref="G387" si="57">G317</f>
        <v>12</v>
      </c>
      <c r="H387" s="637">
        <v>520</v>
      </c>
      <c r="I387" s="637">
        <v>532</v>
      </c>
      <c r="J387"/>
      <c r="K387"/>
      <c r="L387" s="638"/>
      <c r="M387" s="637"/>
      <c r="N387" s="637"/>
      <c r="O387" s="637"/>
      <c r="P387" s="637"/>
      <c r="Q387" s="637"/>
      <c r="R387" s="637"/>
      <c r="S387" s="637"/>
    </row>
    <row r="388" spans="1:19" ht="12.6" x14ac:dyDescent="0.25">
      <c r="A388" s="551"/>
      <c r="B388" s="551" t="str">
        <f t="shared" ref="B388:E388" si="58">B318</f>
        <v xml:space="preserve">  Upper Klamath</v>
      </c>
      <c r="C388" s="637">
        <f t="shared" si="58"/>
        <v>8</v>
      </c>
      <c r="D388" s="637">
        <f t="shared" si="58"/>
        <v>345</v>
      </c>
      <c r="E388" s="637">
        <f t="shared" si="58"/>
        <v>353</v>
      </c>
      <c r="F388" s="637"/>
      <c r="G388" s="637">
        <f t="shared" ref="G388" si="59">G318</f>
        <v>29</v>
      </c>
      <c r="H388" s="637">
        <v>1508</v>
      </c>
      <c r="I388" s="637">
        <v>1537</v>
      </c>
      <c r="J388"/>
      <c r="K388"/>
    </row>
    <row r="389" spans="1:19" ht="12" customHeight="1" x14ac:dyDescent="0.25">
      <c r="A389" s="551"/>
      <c r="B389" s="631" t="str">
        <f t="shared" ref="B389:E389" si="60">B319</f>
        <v xml:space="preserve">  Trinity River</v>
      </c>
      <c r="C389" s="639">
        <f t="shared" si="60"/>
        <v>32</v>
      </c>
      <c r="D389" s="639">
        <f t="shared" si="60"/>
        <v>1538</v>
      </c>
      <c r="E389" s="639">
        <f t="shared" si="60"/>
        <v>1570</v>
      </c>
      <c r="F389" s="637"/>
      <c r="G389" s="639">
        <f t="shared" ref="G389" si="61">G319</f>
        <v>293</v>
      </c>
      <c r="H389" s="639">
        <v>1778</v>
      </c>
      <c r="I389" s="639">
        <v>2071</v>
      </c>
      <c r="J389"/>
      <c r="K389"/>
    </row>
    <row r="390" spans="1:19" ht="12" customHeight="1" x14ac:dyDescent="0.25">
      <c r="A390" s="551"/>
      <c r="B390" s="551" t="str">
        <f t="shared" ref="B390" si="62">B320</f>
        <v>Total</v>
      </c>
      <c r="C390" s="637">
        <f>C320</f>
        <v>44</v>
      </c>
      <c r="D390" s="637">
        <f t="shared" ref="D390:E390" si="63">D320</f>
        <v>2591</v>
      </c>
      <c r="E390" s="637">
        <f t="shared" si="63"/>
        <v>2635</v>
      </c>
      <c r="F390" s="637"/>
      <c r="G390" s="637">
        <f t="shared" ref="G390:I390" si="64">G320</f>
        <v>334</v>
      </c>
      <c r="H390" s="637">
        <f t="shared" si="64"/>
        <v>8199</v>
      </c>
      <c r="I390" s="637">
        <f t="shared" si="64"/>
        <v>8533</v>
      </c>
      <c r="J390"/>
      <c r="K390"/>
    </row>
    <row r="391" spans="1:19" ht="12" customHeight="1" x14ac:dyDescent="0.25">
      <c r="A391" s="551"/>
      <c r="B391" s="551"/>
      <c r="C391" s="637"/>
      <c r="D391" s="637"/>
      <c r="E391" s="637"/>
      <c r="F391" s="637"/>
      <c r="G391" s="637"/>
      <c r="H391" s="637"/>
      <c r="I391" s="637"/>
      <c r="J391"/>
      <c r="K391"/>
    </row>
    <row r="392" spans="1:19" ht="12" customHeight="1" x14ac:dyDescent="0.25">
      <c r="A392" s="551">
        <v>2023</v>
      </c>
      <c r="B392" s="551" t="str">
        <f>B322</f>
        <v>Commercial:Estuary</v>
      </c>
      <c r="C392" s="637">
        <f>C322</f>
        <v>0</v>
      </c>
      <c r="D392" s="637">
        <f t="shared" ref="D392:E392" si="65">D322</f>
        <v>0</v>
      </c>
      <c r="E392" s="637">
        <f t="shared" si="65"/>
        <v>0</v>
      </c>
      <c r="F392" s="637"/>
      <c r="G392" s="637">
        <f t="shared" ref="G392:I392" si="66">G322</f>
        <v>0</v>
      </c>
      <c r="H392" s="637">
        <f t="shared" si="66"/>
        <v>0</v>
      </c>
      <c r="I392" s="637">
        <f t="shared" si="66"/>
        <v>0</v>
      </c>
      <c r="J392"/>
      <c r="K392"/>
    </row>
    <row r="393" spans="1:19" ht="12.6" x14ac:dyDescent="0.25">
      <c r="A393" s="551"/>
      <c r="B393" s="551" t="str">
        <f t="shared" ref="B393:E393" si="67">B323</f>
        <v xml:space="preserve">  Middle Klamath</v>
      </c>
      <c r="C393" s="637">
        <f t="shared" si="67"/>
        <v>0</v>
      </c>
      <c r="D393" s="637">
        <f t="shared" si="67"/>
        <v>0</v>
      </c>
      <c r="E393" s="637">
        <f t="shared" si="67"/>
        <v>0</v>
      </c>
      <c r="F393" s="637"/>
      <c r="G393" s="637">
        <f t="shared" ref="G393:I393" si="68">G323</f>
        <v>0</v>
      </c>
      <c r="H393" s="637">
        <f t="shared" si="68"/>
        <v>0</v>
      </c>
      <c r="I393" s="637">
        <f t="shared" si="68"/>
        <v>0</v>
      </c>
      <c r="J393"/>
      <c r="K393"/>
    </row>
    <row r="394" spans="1:19" ht="12.6" x14ac:dyDescent="0.25">
      <c r="A394" s="551"/>
      <c r="B394" s="551" t="str">
        <f t="shared" ref="B394:E394" si="69">B324</f>
        <v xml:space="preserve">Subsistence:Estuary </v>
      </c>
      <c r="C394" s="637">
        <f t="shared" si="69"/>
        <v>20</v>
      </c>
      <c r="D394" s="637">
        <f t="shared" si="69"/>
        <v>609</v>
      </c>
      <c r="E394" s="637">
        <f t="shared" si="69"/>
        <v>629</v>
      </c>
      <c r="F394" s="637"/>
      <c r="G394" s="637">
        <f t="shared" ref="G394:I394" si="70">G324</f>
        <v>5</v>
      </c>
      <c r="H394" s="637">
        <f t="shared" si="70"/>
        <v>12</v>
      </c>
      <c r="I394" s="637">
        <f t="shared" si="70"/>
        <v>17</v>
      </c>
      <c r="J394"/>
      <c r="K394"/>
    </row>
    <row r="395" spans="1:19" ht="12" customHeight="1" x14ac:dyDescent="0.25">
      <c r="A395" s="551"/>
      <c r="B395" s="551" t="str">
        <f t="shared" ref="B395:E395" si="71">B325</f>
        <v xml:space="preserve">  Middle Klamath</v>
      </c>
      <c r="C395" s="637">
        <f t="shared" si="71"/>
        <v>14</v>
      </c>
      <c r="D395" s="637">
        <f t="shared" si="71"/>
        <v>447</v>
      </c>
      <c r="E395" s="637">
        <f t="shared" si="71"/>
        <v>461</v>
      </c>
      <c r="F395" s="637"/>
      <c r="G395" s="637">
        <f t="shared" ref="G395:I395" si="72">G325</f>
        <v>0</v>
      </c>
      <c r="H395" s="637">
        <f t="shared" si="72"/>
        <v>0</v>
      </c>
      <c r="I395" s="637">
        <f t="shared" si="72"/>
        <v>0</v>
      </c>
      <c r="J395"/>
      <c r="K395"/>
      <c r="L395" s="638"/>
      <c r="M395" s="637"/>
      <c r="N395" s="637"/>
      <c r="O395" s="637"/>
      <c r="P395" s="637"/>
      <c r="Q395" s="637"/>
      <c r="R395" s="637"/>
      <c r="S395" s="637"/>
    </row>
    <row r="396" spans="1:19" ht="12.6" x14ac:dyDescent="0.25">
      <c r="A396" s="551"/>
      <c r="B396" s="551" t="str">
        <f t="shared" ref="B396:E396" si="73">B326</f>
        <v xml:space="preserve">  Upper Klamath</v>
      </c>
      <c r="C396" s="637">
        <f t="shared" si="73"/>
        <v>24</v>
      </c>
      <c r="D396" s="637">
        <f t="shared" si="73"/>
        <v>731</v>
      </c>
      <c r="E396" s="637">
        <f t="shared" si="73"/>
        <v>755</v>
      </c>
      <c r="F396" s="637"/>
      <c r="G396" s="637">
        <f t="shared" ref="G396:I396" si="74">G326</f>
        <v>14</v>
      </c>
      <c r="H396" s="637">
        <f t="shared" si="74"/>
        <v>410</v>
      </c>
      <c r="I396" s="637">
        <f t="shared" si="74"/>
        <v>424</v>
      </c>
      <c r="J396"/>
      <c r="K396"/>
    </row>
    <row r="397" spans="1:19" ht="12" customHeight="1" x14ac:dyDescent="0.25">
      <c r="A397" s="551"/>
      <c r="B397" s="631" t="str">
        <f t="shared" ref="B397:E397" si="75">B327</f>
        <v xml:space="preserve">  Trinity River</v>
      </c>
      <c r="C397" s="639">
        <f t="shared" si="75"/>
        <v>64</v>
      </c>
      <c r="D397" s="639">
        <f t="shared" si="75"/>
        <v>854</v>
      </c>
      <c r="E397" s="639">
        <f t="shared" si="75"/>
        <v>918</v>
      </c>
      <c r="F397" s="637"/>
      <c r="G397" s="639">
        <f t="shared" ref="G397:I397" si="76">G327</f>
        <v>1118</v>
      </c>
      <c r="H397" s="639">
        <f t="shared" si="76"/>
        <v>1668</v>
      </c>
      <c r="I397" s="639">
        <f t="shared" si="76"/>
        <v>2786</v>
      </c>
      <c r="J397"/>
      <c r="K397"/>
    </row>
    <row r="398" spans="1:19" ht="12" customHeight="1" x14ac:dyDescent="0.25">
      <c r="A398" s="551"/>
      <c r="B398" s="551" t="str">
        <f t="shared" ref="B398" si="77">B328</f>
        <v>Total</v>
      </c>
      <c r="C398" s="637">
        <f>C328</f>
        <v>122</v>
      </c>
      <c r="D398" s="637">
        <f t="shared" ref="D398:E398" si="78">D328</f>
        <v>2641</v>
      </c>
      <c r="E398" s="637">
        <f t="shared" si="78"/>
        <v>2763</v>
      </c>
      <c r="F398" s="637"/>
      <c r="G398" s="637">
        <f t="shared" ref="G398:I398" si="79">G328</f>
        <v>1137</v>
      </c>
      <c r="H398" s="637">
        <f t="shared" si="79"/>
        <v>2090</v>
      </c>
      <c r="I398" s="637">
        <f t="shared" si="79"/>
        <v>3227</v>
      </c>
      <c r="J398"/>
      <c r="K398"/>
    </row>
    <row r="399" spans="1:19" ht="12" customHeight="1" x14ac:dyDescent="0.25">
      <c r="A399" s="551"/>
      <c r="B399" s="551"/>
      <c r="C399" s="637"/>
      <c r="D399" s="637"/>
      <c r="E399" s="637"/>
      <c r="F399" s="637"/>
      <c r="G399" s="637"/>
      <c r="H399" s="637"/>
      <c r="I399" s="637"/>
      <c r="J399"/>
      <c r="K399"/>
    </row>
    <row r="400" spans="1:19" ht="12" customHeight="1" x14ac:dyDescent="0.25">
      <c r="A400" s="551" t="s">
        <v>1194</v>
      </c>
      <c r="B400" s="551" t="str">
        <f>B330</f>
        <v>Commercial:Estuary</v>
      </c>
      <c r="C400" s="637">
        <f>C330</f>
        <v>0</v>
      </c>
      <c r="D400" s="637">
        <f t="shared" ref="D400:I400" si="80">D330</f>
        <v>0</v>
      </c>
      <c r="E400" s="637">
        <f t="shared" si="80"/>
        <v>0</v>
      </c>
      <c r="F400" s="637"/>
      <c r="G400" s="637">
        <f t="shared" si="80"/>
        <v>0</v>
      </c>
      <c r="H400" s="637">
        <f t="shared" si="80"/>
        <v>0</v>
      </c>
      <c r="I400" s="637">
        <f t="shared" si="80"/>
        <v>0</v>
      </c>
      <c r="J400"/>
      <c r="K400"/>
    </row>
    <row r="401" spans="1:19" ht="12.6" x14ac:dyDescent="0.25">
      <c r="A401" s="551"/>
      <c r="B401" s="551" t="str">
        <f t="shared" ref="B401:I401" si="81">B331</f>
        <v xml:space="preserve">  Middle Klamath</v>
      </c>
      <c r="C401" s="637">
        <f t="shared" si="81"/>
        <v>0</v>
      </c>
      <c r="D401" s="637">
        <f t="shared" si="81"/>
        <v>0</v>
      </c>
      <c r="E401" s="637">
        <f t="shared" si="81"/>
        <v>0</v>
      </c>
      <c r="F401" s="637"/>
      <c r="G401" s="637">
        <f t="shared" si="81"/>
        <v>0</v>
      </c>
      <c r="H401" s="637">
        <f t="shared" si="81"/>
        <v>0</v>
      </c>
      <c r="I401" s="637">
        <f t="shared" si="81"/>
        <v>0</v>
      </c>
      <c r="J401"/>
      <c r="K401"/>
    </row>
    <row r="402" spans="1:19" ht="12.6" x14ac:dyDescent="0.25">
      <c r="A402" s="551"/>
      <c r="B402" s="551" t="str">
        <f t="shared" ref="B402:I402" si="82">B332</f>
        <v xml:space="preserve">Subsistence:Estuary </v>
      </c>
      <c r="C402" s="637">
        <f t="shared" si="82"/>
        <v>2</v>
      </c>
      <c r="D402" s="637">
        <f t="shared" si="82"/>
        <v>129</v>
      </c>
      <c r="E402" s="637">
        <f t="shared" si="82"/>
        <v>131</v>
      </c>
      <c r="F402" s="637"/>
      <c r="G402" s="637">
        <f t="shared" si="82"/>
        <v>43</v>
      </c>
      <c r="H402" s="637">
        <f t="shared" si="82"/>
        <v>2417</v>
      </c>
      <c r="I402" s="637">
        <f t="shared" si="82"/>
        <v>2460</v>
      </c>
      <c r="J402"/>
      <c r="K402"/>
    </row>
    <row r="403" spans="1:19" ht="12" customHeight="1" x14ac:dyDescent="0.25">
      <c r="A403" s="551"/>
      <c r="B403" s="551" t="str">
        <f t="shared" ref="B403:I403" si="83">B333</f>
        <v xml:space="preserve">  Middle Klamath</v>
      </c>
      <c r="C403" s="637">
        <f t="shared" si="83"/>
        <v>1</v>
      </c>
      <c r="D403" s="637">
        <f t="shared" si="83"/>
        <v>104</v>
      </c>
      <c r="E403" s="637">
        <f t="shared" si="83"/>
        <v>105</v>
      </c>
      <c r="F403" s="637"/>
      <c r="G403" s="637">
        <f t="shared" si="83"/>
        <v>3</v>
      </c>
      <c r="H403" s="637">
        <f t="shared" si="83"/>
        <v>309</v>
      </c>
      <c r="I403" s="637">
        <f t="shared" si="83"/>
        <v>312</v>
      </c>
      <c r="J403"/>
      <c r="K403"/>
      <c r="L403" s="638"/>
      <c r="M403" s="637"/>
      <c r="N403" s="637"/>
      <c r="O403" s="637"/>
      <c r="P403" s="637"/>
      <c r="Q403" s="637"/>
      <c r="R403" s="637"/>
      <c r="S403" s="637"/>
    </row>
    <row r="404" spans="1:19" ht="12.6" x14ac:dyDescent="0.25">
      <c r="A404" s="551"/>
      <c r="B404" s="551" t="str">
        <f t="shared" ref="B404:I404" si="84">B334</f>
        <v xml:space="preserve">  Upper Klamath</v>
      </c>
      <c r="C404" s="637">
        <f t="shared" si="84"/>
        <v>2</v>
      </c>
      <c r="D404" s="637">
        <f t="shared" si="84"/>
        <v>199</v>
      </c>
      <c r="E404" s="637">
        <f t="shared" si="84"/>
        <v>201</v>
      </c>
      <c r="F404" s="637"/>
      <c r="G404" s="637">
        <f t="shared" si="84"/>
        <v>18</v>
      </c>
      <c r="H404" s="637">
        <f t="shared" si="84"/>
        <v>2237</v>
      </c>
      <c r="I404" s="637">
        <f t="shared" si="84"/>
        <v>2255</v>
      </c>
      <c r="J404"/>
      <c r="K404"/>
    </row>
    <row r="405" spans="1:19" ht="12" customHeight="1" x14ac:dyDescent="0.25">
      <c r="A405" s="551"/>
      <c r="B405" s="551" t="str">
        <f t="shared" ref="B405:I406" si="85">B335</f>
        <v xml:space="preserve">  Trinity River</v>
      </c>
      <c r="C405" s="637">
        <f t="shared" si="85"/>
        <v>28</v>
      </c>
      <c r="D405" s="637">
        <f t="shared" si="85"/>
        <v>686</v>
      </c>
      <c r="E405" s="637">
        <f t="shared" si="85"/>
        <v>714</v>
      </c>
      <c r="F405" s="637"/>
      <c r="G405" s="637">
        <f t="shared" si="85"/>
        <v>407</v>
      </c>
      <c r="H405" s="637">
        <f t="shared" si="85"/>
        <v>2286</v>
      </c>
      <c r="I405" s="637">
        <f t="shared" si="85"/>
        <v>2693</v>
      </c>
      <c r="J405"/>
      <c r="K405"/>
    </row>
    <row r="406" spans="1:19" ht="12" customHeight="1" x14ac:dyDescent="0.25">
      <c r="A406" s="551"/>
      <c r="B406" s="722" t="str">
        <f t="shared" si="85"/>
        <v>Total</v>
      </c>
      <c r="C406" s="834">
        <f>C336</f>
        <v>33</v>
      </c>
      <c r="D406" s="834">
        <f t="shared" ref="D406:E406" si="86">D336</f>
        <v>1118</v>
      </c>
      <c r="E406" s="834">
        <f t="shared" si="86"/>
        <v>1151</v>
      </c>
      <c r="F406" s="639"/>
      <c r="G406" s="834">
        <f t="shared" ref="G406:I406" si="87">G336</f>
        <v>471</v>
      </c>
      <c r="H406" s="834">
        <f t="shared" si="87"/>
        <v>7249</v>
      </c>
      <c r="I406" s="834">
        <f t="shared" si="87"/>
        <v>7720</v>
      </c>
      <c r="J406"/>
      <c r="K406"/>
    </row>
    <row r="407" spans="1:19" ht="12" customHeight="1" x14ac:dyDescent="0.25">
      <c r="A407" s="989" t="str">
        <f>A337</f>
        <v>a/  Klamath River tribal fishing areas are defined as follows: Estuary: mouth to Highway 101 bridge; Middle Klamath: Highway 101 bridge to Surpur Creek; Upper Klamath: Surpur Creek to Weitchpec.</v>
      </c>
      <c r="B407" s="990"/>
      <c r="C407" s="990"/>
      <c r="D407" s="990"/>
      <c r="E407" s="990"/>
      <c r="F407" s="990"/>
      <c r="G407" s="990"/>
      <c r="H407" s="990"/>
      <c r="I407" s="990"/>
      <c r="J407"/>
      <c r="K407"/>
    </row>
    <row r="408" spans="1:19" ht="12" customHeight="1" x14ac:dyDescent="0.25">
      <c r="A408" s="991"/>
      <c r="B408" s="991"/>
      <c r="C408" s="991"/>
      <c r="D408" s="991"/>
      <c r="E408" s="991"/>
      <c r="F408" s="991"/>
      <c r="G408" s="991"/>
      <c r="H408" s="991"/>
      <c r="I408" s="991"/>
      <c r="J408"/>
      <c r="K408"/>
    </row>
    <row r="409" spans="1:19" ht="31.95" customHeight="1" x14ac:dyDescent="0.2">
      <c r="A409" s="954" t="s">
        <v>1223</v>
      </c>
      <c r="B409" s="954"/>
      <c r="C409" s="954"/>
      <c r="D409" s="954"/>
      <c r="E409" s="954"/>
      <c r="F409" s="954"/>
      <c r="G409" s="954"/>
      <c r="H409" s="954"/>
      <c r="I409" s="954"/>
    </row>
    <row r="410" spans="1:19" ht="23.4" customHeight="1" x14ac:dyDescent="0.2">
      <c r="A410" s="954" t="s">
        <v>995</v>
      </c>
      <c r="B410" s="954"/>
      <c r="C410" s="954"/>
      <c r="D410" s="954"/>
      <c r="E410" s="954"/>
      <c r="F410" s="954"/>
      <c r="G410" s="954"/>
      <c r="H410" s="954"/>
      <c r="I410" s="954"/>
    </row>
    <row r="411" spans="1:19" ht="12" customHeight="1" x14ac:dyDescent="0.2">
      <c r="A411" s="954" t="str">
        <f>A341</f>
        <v>d/  Preliminary.</v>
      </c>
      <c r="B411" s="954"/>
      <c r="C411" s="954"/>
      <c r="D411" s="954"/>
      <c r="E411" s="954"/>
      <c r="F411" s="954"/>
      <c r="G411" s="954"/>
      <c r="H411" s="954"/>
      <c r="I411" s="954"/>
    </row>
    <row r="412" spans="1:19" ht="12" customHeight="1" x14ac:dyDescent="0.2">
      <c r="A412" s="954" t="s">
        <v>1184</v>
      </c>
      <c r="B412" s="954"/>
      <c r="C412" s="954"/>
      <c r="D412" s="954"/>
      <c r="E412" s="954"/>
      <c r="F412" s="954"/>
      <c r="G412" s="954"/>
      <c r="H412" s="954"/>
      <c r="I412" s="954"/>
    </row>
  </sheetData>
  <customSheetViews>
    <customSheetView guid="{951E20F6-66AF-4739-924D-9C0B166AA065}"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
      <headerFooter alignWithMargins="0"/>
    </customSheetView>
    <customSheetView guid="{56968ECB-F4FE-477A-8A39-9E820F23F3B6}" showGridLines="0">
      <pane ySplit="3" topLeftCell="A4" activePane="bottomLeft" state="frozen"/>
      <selection pane="bottomLeft" activeCell="A4" sqref="A4"/>
      <rowBreaks count="1" manualBreakCount="1">
        <brk id="55" max="65535" man="1"/>
      </rowBreaks>
      <pageMargins left="1" right="1" top="1" bottom="0.5" header="0.5" footer="0.5"/>
      <pageSetup orientation="portrait" r:id="rId2"/>
      <headerFooter alignWithMargins="0"/>
    </customSheetView>
    <customSheetView guid="{8B1E0859-77EF-4DDB-A81F-104DBA348B31}" showPageBreaks="1" showGridLines="0" printArea="1">
      <pane ySplit="3" topLeftCell="A4" activePane="bottomLeft" state="frozen"/>
      <selection pane="bottomLeft" activeCell="A4" sqref="A4"/>
      <rowBreaks count="1" manualBreakCount="1">
        <brk id="55" max="65535" man="1"/>
      </rowBreaks>
      <pageMargins left="1" right="1" top="1" bottom="0.5" header="0.5" footer="0.5"/>
      <pageSetup orientation="portrait" r:id="rId3"/>
      <headerFooter alignWithMargins="0"/>
    </customSheetView>
    <customSheetView guid="{5AF37BD3-DE11-4EB0-B468-40F0C613EAAC}"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4"/>
      <headerFooter alignWithMargins="0"/>
    </customSheetView>
    <customSheetView guid="{4E64E44E-C413-40AC-A3E9-46A65E2E50C1}" showPageBreaks="1" showGridLines="0" printArea="1" showRuler="0">
      <pane ySplit="3" topLeftCell="A4" activePane="bottomLeft" state="frozen"/>
      <selection pane="bottomLeft" sqref="A1:IV65536"/>
      <rowBreaks count="1" manualBreakCount="1">
        <brk id="55" max="65535" man="1"/>
      </rowBreaks>
      <pageMargins left="1" right="1" top="1" bottom="0.5" header="0.5" footer="0.5"/>
      <pageSetup orientation="portrait" r:id="rId5"/>
      <headerFooter alignWithMargins="0"/>
    </customSheetView>
    <customSheetView guid="{CBDD6A68-2B40-41C7-BE8F-235A878832D4}" showGridLines="0" printArea="1" showRuler="0">
      <pane ySplit="3" topLeftCell="A237" activePane="bottomLeft" state="frozen"/>
      <selection pane="bottomLeft" activeCell="A207" sqref="A207:I257"/>
      <rowBreaks count="1" manualBreakCount="1">
        <brk id="55" max="65535" man="1"/>
      </rowBreaks>
      <pageMargins left="1" right="1" top="1" bottom="0.5" header="0.5" footer="0.5"/>
      <pageSetup orientation="portrait" r:id="rId6"/>
      <headerFooter alignWithMargins="0"/>
    </customSheetView>
    <customSheetView guid="{1BB9C890-5E21-46C2-BAFE-D361E72979A8}" showPageBreaks="1" showGridLines="0" printArea="1" showRuler="0">
      <pane ySplit="3" topLeftCell="A237" activePane="bottomLeft" state="frozen"/>
      <selection pane="bottomLeft" sqref="A1:I1"/>
      <rowBreaks count="1" manualBreakCount="1">
        <brk id="55" max="65535" man="1"/>
      </rowBreaks>
      <pageMargins left="1" right="1" top="1" bottom="0.5" header="0.5" footer="0.5"/>
      <pageSetup orientation="portrait" r:id="rId7"/>
      <headerFooter alignWithMargins="0"/>
    </customSheetView>
    <customSheetView guid="{622B48C2-7B56-4B1F-A7B4-4660CCA8C989}" showPageBreaks="1" showGridLines="0" printArea="1" showRuler="0">
      <pane ySplit="3" topLeftCell="A227" activePane="bottomLeft" state="frozen"/>
      <selection pane="bottomLeft" activeCell="J241" sqref="J241"/>
      <rowBreaks count="1" manualBreakCount="1">
        <brk id="55" max="65535" man="1"/>
      </rowBreaks>
      <pageMargins left="1" right="1" top="1" bottom="0.5" header="0.5" footer="0.5"/>
      <pageSetup orientation="portrait" r:id="rId8"/>
      <headerFooter alignWithMargins="0"/>
    </customSheetView>
    <customSheetView guid="{BBF7E6D9-D6DC-4A8E-B6D8-078D86A9ABA9}"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9"/>
      <headerFooter alignWithMargins="0"/>
    </customSheetView>
    <customSheetView guid="{CD5E8C7E-750A-46DA-942B-F5133C1E4099}"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0"/>
      <headerFooter alignWithMargins="0"/>
    </customSheetView>
    <customSheetView guid="{5AE94949-FC73-44C2-96F8-94154186EF22}"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1"/>
      <headerFooter alignWithMargins="0"/>
    </customSheetView>
    <customSheetView guid="{803B97A9-0AF5-4FA4-9F0C-810C2BEAFCD3}"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2"/>
      <headerFooter alignWithMargins="0"/>
    </customSheetView>
    <customSheetView guid="{EF5D9E67-CDBC-4DA7-AF4B-457CDBE1825C}" scale="120" showGridLines="0" hiddenRows="1">
      <pane ySplit="3" topLeftCell="A320" activePane="bottomLeft" state="frozen"/>
      <selection pane="bottomLeft" activeCell="A342" sqref="A342"/>
      <rowBreaks count="1" manualBreakCount="1">
        <brk id="55" max="65535" man="1"/>
      </rowBreaks>
      <pageMargins left="1" right="1" top="1" bottom="0.5" header="0.5" footer="0.5"/>
      <pageSetup orientation="portrait" r:id="rId13"/>
      <headerFooter alignWithMargins="0"/>
    </customSheetView>
  </customSheetViews>
  <mergeCells count="16">
    <mergeCell ref="A412:I412"/>
    <mergeCell ref="A340:I340"/>
    <mergeCell ref="A1:I1"/>
    <mergeCell ref="C2:E2"/>
    <mergeCell ref="G2:I2"/>
    <mergeCell ref="A337:I338"/>
    <mergeCell ref="A339:I339"/>
    <mergeCell ref="A409:I409"/>
    <mergeCell ref="A411:I411"/>
    <mergeCell ref="A341:I341"/>
    <mergeCell ref="A410:I410"/>
    <mergeCell ref="A348:I348"/>
    <mergeCell ref="C349:E349"/>
    <mergeCell ref="G349:I349"/>
    <mergeCell ref="A407:I408"/>
    <mergeCell ref="A342:I342"/>
  </mergeCells>
  <phoneticPr fontId="0" type="noConversion"/>
  <pageMargins left="1" right="1" top="1" bottom="0.5" header="0.5" footer="0.5"/>
  <pageSetup orientation="portrait" r:id="rId14"/>
  <headerFooter alignWithMargins="0"/>
  <rowBreaks count="1" manualBreakCount="1">
    <brk id="55" max="655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O159"/>
  <sheetViews>
    <sheetView showGridLines="0" topLeftCell="A115" zoomScale="115" zoomScaleNormal="115" workbookViewId="0">
      <selection sqref="A1:I1"/>
    </sheetView>
  </sheetViews>
  <sheetFormatPr defaultColWidth="9.109375" defaultRowHeight="12" customHeight="1" x14ac:dyDescent="0.2"/>
  <cols>
    <col min="1" max="1" width="9.88671875" style="556" customWidth="1"/>
    <col min="2" max="2" width="10.6640625" style="556" customWidth="1"/>
    <col min="3" max="3" width="10.6640625" style="553" customWidth="1"/>
    <col min="4" max="4" width="1.6640625" style="553" customWidth="1"/>
    <col min="5" max="6" width="10.6640625" style="553" customWidth="1"/>
    <col min="7" max="7" width="1.6640625" style="553" customWidth="1"/>
    <col min="8" max="9" width="10.6640625" style="553" customWidth="1"/>
    <col min="10" max="11" width="15" style="553" customWidth="1"/>
    <col min="12" max="12" width="1.6640625" style="556" customWidth="1"/>
    <col min="13" max="13" width="9" style="552" customWidth="1"/>
    <col min="14" max="15" width="10.5546875" style="553" customWidth="1"/>
    <col min="16" max="17" width="7.6640625" style="553" customWidth="1"/>
    <col min="18" max="18" width="8.109375" style="553" customWidth="1"/>
    <col min="19" max="16384" width="9.109375" style="550"/>
  </cols>
  <sheetData>
    <row r="1" spans="1:38" ht="26.7" customHeight="1" x14ac:dyDescent="0.2">
      <c r="A1" s="958" t="s">
        <v>1058</v>
      </c>
      <c r="B1" s="958"/>
      <c r="C1" s="958"/>
      <c r="D1" s="958"/>
      <c r="E1" s="958"/>
      <c r="F1" s="958"/>
      <c r="G1" s="958"/>
      <c r="H1" s="958"/>
      <c r="I1" s="958"/>
      <c r="J1" s="551"/>
      <c r="K1" s="551"/>
      <c r="L1" s="551"/>
    </row>
    <row r="2" spans="1:38" ht="11.25" customHeight="1" x14ac:dyDescent="0.25">
      <c r="A2" s="551"/>
      <c r="B2" s="964" t="s">
        <v>1059</v>
      </c>
      <c r="C2" s="964"/>
      <c r="D2" s="551"/>
      <c r="E2" s="964" t="s">
        <v>1060</v>
      </c>
      <c r="F2" s="964"/>
      <c r="H2" s="956" t="s">
        <v>1061</v>
      </c>
      <c r="I2" s="956"/>
      <c r="J2" s="551"/>
      <c r="K2" s="551"/>
      <c r="L2" s="551"/>
      <c r="AG2"/>
      <c r="AH2"/>
      <c r="AI2"/>
      <c r="AJ2"/>
      <c r="AK2"/>
      <c r="AL2"/>
    </row>
    <row r="3" spans="1:38" ht="11.25" customHeight="1" x14ac:dyDescent="0.25">
      <c r="A3" s="631" t="s">
        <v>210</v>
      </c>
      <c r="B3" s="561" t="s">
        <v>175</v>
      </c>
      <c r="C3" s="561" t="s">
        <v>176</v>
      </c>
      <c r="D3" s="561"/>
      <c r="E3" s="561" t="s">
        <v>175</v>
      </c>
      <c r="F3" s="561" t="s">
        <v>176</v>
      </c>
      <c r="G3" s="558"/>
      <c r="H3" s="561" t="s">
        <v>175</v>
      </c>
      <c r="I3" s="561" t="s">
        <v>176</v>
      </c>
      <c r="J3" s="557"/>
      <c r="K3" s="557"/>
      <c r="L3" s="557"/>
      <c r="AG3"/>
      <c r="AH3"/>
      <c r="AI3"/>
      <c r="AJ3"/>
      <c r="AK3"/>
      <c r="AL3"/>
    </row>
    <row r="4" spans="1:38" ht="12" customHeight="1" x14ac:dyDescent="0.2">
      <c r="A4" s="640">
        <v>1930</v>
      </c>
      <c r="B4" s="641">
        <v>7280</v>
      </c>
      <c r="C4" s="641">
        <v>12082</v>
      </c>
      <c r="D4" s="641"/>
      <c r="E4" s="641" t="s">
        <v>185</v>
      </c>
      <c r="F4" s="641" t="s">
        <v>185</v>
      </c>
      <c r="G4" s="641"/>
      <c r="H4" s="641" t="s">
        <v>185</v>
      </c>
      <c r="I4" s="641" t="s">
        <v>185</v>
      </c>
      <c r="J4" s="642"/>
      <c r="K4" s="642"/>
      <c r="M4" s="643"/>
      <c r="N4" s="620"/>
    </row>
    <row r="5" spans="1:38" ht="12" customHeight="1" x14ac:dyDescent="0.2">
      <c r="A5" s="640">
        <v>1931</v>
      </c>
      <c r="B5" s="641">
        <v>61811</v>
      </c>
      <c r="C5" s="641">
        <v>20037</v>
      </c>
      <c r="D5" s="641"/>
      <c r="E5" s="641" t="s">
        <v>185</v>
      </c>
      <c r="F5" s="641" t="s">
        <v>185</v>
      </c>
      <c r="G5" s="641"/>
      <c r="H5" s="641" t="s">
        <v>185</v>
      </c>
      <c r="I5" s="641" t="s">
        <v>185</v>
      </c>
      <c r="J5" s="642"/>
      <c r="K5" s="642"/>
      <c r="M5" s="643"/>
      <c r="N5" s="620"/>
    </row>
    <row r="6" spans="1:38" ht="12" customHeight="1" x14ac:dyDescent="0.2">
      <c r="A6" s="640">
        <v>1932</v>
      </c>
      <c r="B6" s="641">
        <v>30534</v>
      </c>
      <c r="C6" s="641">
        <v>5058</v>
      </c>
      <c r="D6" s="641"/>
      <c r="E6" s="641" t="s">
        <v>185</v>
      </c>
      <c r="F6" s="641" t="s">
        <v>185</v>
      </c>
      <c r="G6" s="641"/>
      <c r="H6" s="641" t="s">
        <v>185</v>
      </c>
      <c r="I6" s="641" t="s">
        <v>185</v>
      </c>
      <c r="J6" s="642"/>
      <c r="K6" s="642"/>
      <c r="M6" s="643"/>
      <c r="N6" s="620"/>
    </row>
    <row r="7" spans="1:38" ht="12" customHeight="1" x14ac:dyDescent="0.2">
      <c r="A7" s="640" t="s">
        <v>1062</v>
      </c>
      <c r="B7" s="641">
        <v>4700</v>
      </c>
      <c r="C7" s="641">
        <v>6886</v>
      </c>
      <c r="D7" s="641"/>
      <c r="E7" s="641" t="s">
        <v>185</v>
      </c>
      <c r="F7" s="641" t="s">
        <v>185</v>
      </c>
      <c r="G7" s="641"/>
      <c r="H7" s="641" t="s">
        <v>185</v>
      </c>
      <c r="I7" s="641" t="s">
        <v>185</v>
      </c>
      <c r="J7" s="642"/>
      <c r="K7" s="642"/>
      <c r="M7" s="643"/>
      <c r="N7" s="620"/>
    </row>
    <row r="8" spans="1:38" ht="12" customHeight="1" x14ac:dyDescent="0.2">
      <c r="A8" s="640">
        <v>1934</v>
      </c>
      <c r="B8" s="641">
        <v>26614</v>
      </c>
      <c r="C8" s="641">
        <v>21807</v>
      </c>
      <c r="D8" s="641"/>
      <c r="E8" s="641" t="s">
        <v>185</v>
      </c>
      <c r="F8" s="641" t="s">
        <v>185</v>
      </c>
      <c r="G8" s="641"/>
      <c r="H8" s="641" t="s">
        <v>185</v>
      </c>
      <c r="I8" s="641" t="s">
        <v>185</v>
      </c>
      <c r="J8" s="642"/>
      <c r="K8" s="642"/>
      <c r="M8" s="643"/>
      <c r="N8" s="620"/>
    </row>
    <row r="9" spans="1:38" ht="12" customHeight="1" x14ac:dyDescent="0.2">
      <c r="A9" s="640">
        <v>1935</v>
      </c>
      <c r="B9" s="641">
        <v>63711</v>
      </c>
      <c r="C9" s="641">
        <v>9660</v>
      </c>
      <c r="D9" s="641"/>
      <c r="E9" s="641" t="s">
        <v>185</v>
      </c>
      <c r="F9" s="641" t="s">
        <v>185</v>
      </c>
      <c r="G9" s="641"/>
      <c r="H9" s="641" t="s">
        <v>185</v>
      </c>
      <c r="I9" s="641" t="s">
        <v>185</v>
      </c>
      <c r="J9" s="642"/>
      <c r="K9" s="642"/>
      <c r="M9" s="643"/>
      <c r="N9" s="620"/>
    </row>
    <row r="10" spans="1:38" ht="12" customHeight="1" x14ac:dyDescent="0.2">
      <c r="A10" s="640">
        <v>1936</v>
      </c>
      <c r="B10" s="641">
        <v>33264</v>
      </c>
      <c r="C10" s="641">
        <v>14669</v>
      </c>
      <c r="D10" s="641"/>
      <c r="E10" s="641" t="s">
        <v>185</v>
      </c>
      <c r="F10" s="641" t="s">
        <v>185</v>
      </c>
      <c r="G10" s="641"/>
      <c r="H10" s="641" t="s">
        <v>185</v>
      </c>
      <c r="I10" s="641" t="s">
        <v>185</v>
      </c>
      <c r="J10" s="642"/>
      <c r="K10" s="642"/>
      <c r="M10" s="643"/>
      <c r="N10" s="620"/>
    </row>
    <row r="11" spans="1:38" ht="12" customHeight="1" x14ac:dyDescent="0.2">
      <c r="A11" s="640">
        <v>1937</v>
      </c>
      <c r="B11" s="641">
        <v>32027</v>
      </c>
      <c r="C11" s="641">
        <v>1229</v>
      </c>
      <c r="D11" s="641"/>
      <c r="E11" s="641" t="s">
        <v>185</v>
      </c>
      <c r="F11" s="641" t="s">
        <v>185</v>
      </c>
      <c r="G11" s="641"/>
      <c r="H11" s="641" t="s">
        <v>185</v>
      </c>
      <c r="I11" s="641" t="s">
        <v>185</v>
      </c>
      <c r="J11" s="642"/>
      <c r="K11" s="642"/>
      <c r="M11" s="643"/>
      <c r="N11" s="620"/>
    </row>
    <row r="12" spans="1:38" ht="12" customHeight="1" x14ac:dyDescent="0.2">
      <c r="A12" s="640">
        <v>1938</v>
      </c>
      <c r="B12" s="641">
        <v>6497</v>
      </c>
      <c r="C12" s="641">
        <v>1118</v>
      </c>
      <c r="D12" s="641"/>
      <c r="E12" s="641" t="s">
        <v>185</v>
      </c>
      <c r="F12" s="641" t="s">
        <v>185</v>
      </c>
      <c r="G12" s="641"/>
      <c r="H12" s="641" t="s">
        <v>185</v>
      </c>
      <c r="I12" s="641" t="s">
        <v>185</v>
      </c>
      <c r="J12" s="642"/>
      <c r="K12" s="642"/>
      <c r="M12" s="643"/>
      <c r="N12" s="620"/>
    </row>
    <row r="13" spans="1:38" ht="12" customHeight="1" x14ac:dyDescent="0.2">
      <c r="A13" s="640">
        <v>1939</v>
      </c>
      <c r="B13" s="641">
        <v>8313</v>
      </c>
      <c r="C13" s="641">
        <v>19670</v>
      </c>
      <c r="D13" s="641"/>
      <c r="E13" s="641" t="s">
        <v>185</v>
      </c>
      <c r="F13" s="641" t="s">
        <v>185</v>
      </c>
      <c r="G13" s="644"/>
      <c r="H13" s="641" t="s">
        <v>185</v>
      </c>
      <c r="I13" s="641" t="s">
        <v>185</v>
      </c>
      <c r="J13" s="642"/>
      <c r="K13" s="642"/>
      <c r="M13" s="643"/>
      <c r="N13" s="620"/>
    </row>
    <row r="14" spans="1:38" ht="12" customHeight="1" x14ac:dyDescent="0.2">
      <c r="A14" s="640">
        <v>1940</v>
      </c>
      <c r="B14" s="641">
        <v>50725</v>
      </c>
      <c r="C14" s="641">
        <v>4431</v>
      </c>
      <c r="D14" s="641"/>
      <c r="E14" s="641" t="s">
        <v>185</v>
      </c>
      <c r="F14" s="641" t="s">
        <v>185</v>
      </c>
      <c r="G14" s="644"/>
      <c r="H14" s="641" t="s">
        <v>185</v>
      </c>
      <c r="I14" s="641" t="s">
        <v>185</v>
      </c>
      <c r="J14" s="642"/>
      <c r="K14" s="642"/>
      <c r="M14" s="643"/>
      <c r="N14" s="620"/>
    </row>
    <row r="15" spans="1:38" ht="12" customHeight="1" x14ac:dyDescent="0.2">
      <c r="A15" s="640">
        <v>1941</v>
      </c>
      <c r="B15" s="641">
        <v>7372</v>
      </c>
      <c r="C15" s="641">
        <v>5860</v>
      </c>
      <c r="D15" s="641"/>
      <c r="E15" s="641" t="s">
        <v>185</v>
      </c>
      <c r="F15" s="641" t="s">
        <v>185</v>
      </c>
      <c r="G15" s="641"/>
      <c r="H15" s="641" t="s">
        <v>185</v>
      </c>
      <c r="I15" s="641" t="s">
        <v>185</v>
      </c>
      <c r="J15" s="642"/>
      <c r="K15" s="642"/>
      <c r="M15" s="643"/>
      <c r="N15" s="620"/>
    </row>
    <row r="16" spans="1:38" ht="12" customHeight="1" x14ac:dyDescent="0.2">
      <c r="A16" s="640">
        <v>1942</v>
      </c>
      <c r="B16" s="641">
        <v>9342</v>
      </c>
      <c r="C16" s="641">
        <v>1834</v>
      </c>
      <c r="D16" s="641"/>
      <c r="E16" s="641" t="s">
        <v>185</v>
      </c>
      <c r="F16" s="641" t="s">
        <v>185</v>
      </c>
      <c r="G16" s="641"/>
      <c r="H16" s="641" t="s">
        <v>185</v>
      </c>
      <c r="I16" s="641" t="s">
        <v>185</v>
      </c>
      <c r="J16" s="642"/>
      <c r="K16" s="642"/>
      <c r="M16" s="643"/>
      <c r="N16" s="620"/>
    </row>
    <row r="17" spans="1:14" ht="12" customHeight="1" x14ac:dyDescent="0.2">
      <c r="A17" s="640">
        <v>1943</v>
      </c>
      <c r="B17" s="641">
        <v>8048</v>
      </c>
      <c r="C17" s="641">
        <v>1974</v>
      </c>
      <c r="D17" s="641"/>
      <c r="E17" s="641" t="s">
        <v>185</v>
      </c>
      <c r="F17" s="641" t="s">
        <v>185</v>
      </c>
      <c r="G17" s="641"/>
      <c r="H17" s="641" t="s">
        <v>185</v>
      </c>
      <c r="I17" s="641" t="s">
        <v>185</v>
      </c>
      <c r="J17" s="642"/>
      <c r="K17" s="642"/>
      <c r="M17" s="643"/>
      <c r="N17" s="620"/>
    </row>
    <row r="18" spans="1:14" ht="12" customHeight="1" x14ac:dyDescent="0.2">
      <c r="A18" s="640">
        <v>1944</v>
      </c>
      <c r="B18" s="641">
        <v>8604</v>
      </c>
      <c r="C18" s="641">
        <v>2686</v>
      </c>
      <c r="D18" s="641"/>
      <c r="E18" s="641" t="s">
        <v>185</v>
      </c>
      <c r="F18" s="641" t="s">
        <v>185</v>
      </c>
      <c r="G18" s="641"/>
      <c r="H18" s="641" t="s">
        <v>185</v>
      </c>
      <c r="I18" s="641" t="s">
        <v>185</v>
      </c>
      <c r="J18" s="642"/>
      <c r="K18" s="642"/>
      <c r="M18" s="643"/>
      <c r="N18" s="620"/>
    </row>
    <row r="19" spans="1:14" ht="12" customHeight="1" x14ac:dyDescent="0.2">
      <c r="A19" s="640">
        <v>1945</v>
      </c>
      <c r="B19" s="641">
        <v>14905</v>
      </c>
      <c r="C19" s="641">
        <v>3291</v>
      </c>
      <c r="D19" s="641"/>
      <c r="E19" s="641" t="s">
        <v>185</v>
      </c>
      <c r="F19" s="641" t="s">
        <v>185</v>
      </c>
      <c r="G19" s="641"/>
      <c r="H19" s="641" t="s">
        <v>185</v>
      </c>
      <c r="I19" s="641" t="s">
        <v>185</v>
      </c>
      <c r="J19" s="642"/>
      <c r="K19" s="642"/>
      <c r="M19" s="643"/>
      <c r="N19" s="620"/>
    </row>
    <row r="20" spans="1:14" ht="12" customHeight="1" x14ac:dyDescent="0.2">
      <c r="A20" s="640">
        <v>1946</v>
      </c>
      <c r="B20" s="641">
        <v>6949</v>
      </c>
      <c r="C20" s="641">
        <v>641</v>
      </c>
      <c r="D20" s="641"/>
      <c r="E20" s="641" t="s">
        <v>185</v>
      </c>
      <c r="F20" s="641" t="s">
        <v>185</v>
      </c>
      <c r="G20" s="641"/>
      <c r="H20" s="641" t="s">
        <v>185</v>
      </c>
      <c r="I20" s="641" t="s">
        <v>185</v>
      </c>
      <c r="J20" s="642"/>
      <c r="K20" s="642"/>
      <c r="M20" s="643"/>
      <c r="N20" s="620"/>
    </row>
    <row r="21" spans="1:14" ht="12" customHeight="1" x14ac:dyDescent="0.2">
      <c r="A21" s="640">
        <v>1947</v>
      </c>
      <c r="B21" s="641">
        <v>298</v>
      </c>
      <c r="C21" s="641">
        <v>43</v>
      </c>
      <c r="D21" s="641"/>
      <c r="E21" s="641" t="s">
        <v>185</v>
      </c>
      <c r="F21" s="641" t="s">
        <v>185</v>
      </c>
      <c r="G21" s="641"/>
      <c r="H21" s="641" t="s">
        <v>185</v>
      </c>
      <c r="I21" s="641" t="s">
        <v>185</v>
      </c>
      <c r="J21" s="642"/>
      <c r="K21" s="642"/>
      <c r="M21" s="643"/>
      <c r="N21" s="620"/>
    </row>
    <row r="22" spans="1:14" ht="12" customHeight="1" x14ac:dyDescent="0.2">
      <c r="A22" s="640">
        <v>1948</v>
      </c>
      <c r="B22" s="641">
        <v>31</v>
      </c>
      <c r="C22" s="641">
        <v>6</v>
      </c>
      <c r="D22" s="641"/>
      <c r="E22" s="641" t="s">
        <v>185</v>
      </c>
      <c r="F22" s="641" t="s">
        <v>185</v>
      </c>
      <c r="G22" s="641"/>
      <c r="H22" s="641" t="s">
        <v>185</v>
      </c>
      <c r="I22" s="641" t="s">
        <v>185</v>
      </c>
      <c r="J22" s="642"/>
      <c r="K22" s="642"/>
      <c r="M22" s="643"/>
      <c r="N22" s="620"/>
    </row>
    <row r="23" spans="1:14" ht="12" customHeight="1" x14ac:dyDescent="0.2">
      <c r="A23" s="640">
        <v>1949</v>
      </c>
      <c r="B23" s="641">
        <v>171</v>
      </c>
      <c r="C23" s="641">
        <v>21</v>
      </c>
      <c r="D23" s="641"/>
      <c r="E23" s="641" t="s">
        <v>185</v>
      </c>
      <c r="F23" s="641" t="s">
        <v>185</v>
      </c>
      <c r="G23" s="641"/>
      <c r="H23" s="641" t="s">
        <v>185</v>
      </c>
      <c r="I23" s="641" t="s">
        <v>185</v>
      </c>
      <c r="J23" s="642"/>
      <c r="K23" s="642"/>
      <c r="M23" s="643"/>
      <c r="N23" s="620"/>
    </row>
    <row r="24" spans="1:14" ht="12" customHeight="1" x14ac:dyDescent="0.2">
      <c r="A24" s="640">
        <v>1950</v>
      </c>
      <c r="B24" s="641" t="s">
        <v>232</v>
      </c>
      <c r="C24" s="641"/>
      <c r="D24" s="641"/>
      <c r="E24" s="641" t="s">
        <v>185</v>
      </c>
      <c r="F24" s="641" t="s">
        <v>185</v>
      </c>
      <c r="G24" s="641"/>
      <c r="H24" s="641" t="s">
        <v>185</v>
      </c>
      <c r="I24" s="641" t="s">
        <v>185</v>
      </c>
      <c r="J24" s="642"/>
      <c r="K24" s="642"/>
      <c r="M24" s="643"/>
      <c r="N24" s="620"/>
    </row>
    <row r="25" spans="1:14" ht="12" customHeight="1" x14ac:dyDescent="0.2">
      <c r="A25" s="640">
        <v>1951</v>
      </c>
      <c r="B25" s="641">
        <v>1565</v>
      </c>
      <c r="C25" s="641">
        <v>459</v>
      </c>
      <c r="D25" s="641"/>
      <c r="E25" s="641" t="s">
        <v>185</v>
      </c>
      <c r="F25" s="641" t="s">
        <v>185</v>
      </c>
      <c r="G25" s="641"/>
      <c r="H25" s="641" t="s">
        <v>185</v>
      </c>
      <c r="I25" s="641" t="s">
        <v>185</v>
      </c>
      <c r="J25" s="642"/>
      <c r="K25" s="642"/>
      <c r="M25" s="643"/>
      <c r="N25" s="620"/>
    </row>
    <row r="26" spans="1:14" ht="12" customHeight="1" x14ac:dyDescent="0.2">
      <c r="A26" s="640">
        <v>1952</v>
      </c>
      <c r="B26" s="641">
        <v>1488</v>
      </c>
      <c r="C26" s="641">
        <v>178</v>
      </c>
      <c r="D26" s="641"/>
      <c r="E26" s="641" t="s">
        <v>185</v>
      </c>
      <c r="F26" s="641" t="s">
        <v>185</v>
      </c>
      <c r="G26" s="641"/>
      <c r="H26" s="641" t="s">
        <v>185</v>
      </c>
      <c r="I26" s="641" t="s">
        <v>185</v>
      </c>
      <c r="J26" s="642"/>
      <c r="K26" s="642"/>
      <c r="M26" s="643"/>
      <c r="N26" s="620"/>
    </row>
    <row r="27" spans="1:14" ht="12" customHeight="1" x14ac:dyDescent="0.2">
      <c r="A27" s="640">
        <v>1953</v>
      </c>
      <c r="B27" s="641">
        <v>1444</v>
      </c>
      <c r="C27" s="641">
        <v>161</v>
      </c>
      <c r="D27" s="641"/>
      <c r="E27" s="641" t="s">
        <v>185</v>
      </c>
      <c r="F27" s="641" t="s">
        <v>185</v>
      </c>
      <c r="G27" s="641"/>
      <c r="H27" s="641" t="s">
        <v>185</v>
      </c>
      <c r="I27" s="641" t="s">
        <v>185</v>
      </c>
      <c r="J27" s="642"/>
      <c r="K27" s="642"/>
      <c r="M27" s="643"/>
      <c r="N27" s="620"/>
    </row>
    <row r="28" spans="1:14" ht="12" customHeight="1" x14ac:dyDescent="0.2">
      <c r="A28" s="640">
        <v>1954</v>
      </c>
      <c r="B28" s="641">
        <v>1768</v>
      </c>
      <c r="C28" s="641">
        <v>857</v>
      </c>
      <c r="D28" s="641"/>
      <c r="E28" s="641" t="s">
        <v>185</v>
      </c>
      <c r="F28" s="641" t="s">
        <v>185</v>
      </c>
      <c r="G28" s="641"/>
      <c r="H28" s="641" t="s">
        <v>185</v>
      </c>
      <c r="I28" s="641" t="s">
        <v>185</v>
      </c>
      <c r="J28" s="642"/>
      <c r="K28" s="642"/>
      <c r="M28" s="643"/>
      <c r="N28" s="620"/>
    </row>
    <row r="29" spans="1:14" ht="12" customHeight="1" x14ac:dyDescent="0.2">
      <c r="A29" s="640">
        <v>1955</v>
      </c>
      <c r="B29" s="641">
        <v>1620</v>
      </c>
      <c r="C29" s="641">
        <v>197</v>
      </c>
      <c r="D29" s="641"/>
      <c r="E29" s="641" t="s">
        <v>185</v>
      </c>
      <c r="F29" s="641" t="s">
        <v>185</v>
      </c>
      <c r="G29" s="641"/>
      <c r="H29" s="641" t="s">
        <v>185</v>
      </c>
      <c r="I29" s="641" t="s">
        <v>185</v>
      </c>
      <c r="J29" s="642"/>
      <c r="K29" s="642"/>
      <c r="M29" s="643"/>
      <c r="N29" s="620"/>
    </row>
    <row r="30" spans="1:14" ht="12" customHeight="1" x14ac:dyDescent="0.2">
      <c r="A30" s="640">
        <v>1956</v>
      </c>
      <c r="B30" s="641" t="s">
        <v>233</v>
      </c>
      <c r="C30" s="641"/>
      <c r="D30" s="641"/>
      <c r="E30" s="641" t="s">
        <v>185</v>
      </c>
      <c r="F30" s="641" t="s">
        <v>185</v>
      </c>
      <c r="G30" s="641"/>
      <c r="H30" s="641" t="s">
        <v>185</v>
      </c>
      <c r="I30" s="641" t="s">
        <v>185</v>
      </c>
      <c r="J30" s="645"/>
      <c r="K30" s="645"/>
      <c r="M30" s="643"/>
      <c r="N30" s="620"/>
    </row>
    <row r="31" spans="1:14" ht="12" customHeight="1" x14ac:dyDescent="0.2">
      <c r="A31" s="640">
        <v>1957</v>
      </c>
      <c r="B31" s="641">
        <v>1781</v>
      </c>
      <c r="C31" s="641">
        <v>453</v>
      </c>
      <c r="D31" s="641"/>
      <c r="E31" s="641" t="s">
        <v>185</v>
      </c>
      <c r="F31" s="641" t="s">
        <v>185</v>
      </c>
      <c r="G31" s="641"/>
      <c r="H31" s="641" t="s">
        <v>185</v>
      </c>
      <c r="I31" s="641" t="s">
        <v>185</v>
      </c>
      <c r="J31" s="642"/>
      <c r="K31" s="642"/>
      <c r="M31" s="643"/>
      <c r="N31" s="620"/>
    </row>
    <row r="32" spans="1:14" ht="12" customHeight="1" x14ac:dyDescent="0.2">
      <c r="A32" s="640">
        <v>1958</v>
      </c>
      <c r="B32" s="641">
        <v>4694</v>
      </c>
      <c r="C32" s="641">
        <v>1379</v>
      </c>
      <c r="D32" s="641"/>
      <c r="E32" s="641" t="s">
        <v>185</v>
      </c>
      <c r="F32" s="641" t="s">
        <v>185</v>
      </c>
      <c r="G32" s="641"/>
      <c r="H32" s="641" t="s">
        <v>185</v>
      </c>
      <c r="I32" s="641" t="s">
        <v>185</v>
      </c>
      <c r="J32" s="642"/>
      <c r="K32" s="642"/>
      <c r="M32" s="643"/>
      <c r="N32" s="620"/>
    </row>
    <row r="33" spans="1:14" ht="12" customHeight="1" x14ac:dyDescent="0.2">
      <c r="A33" s="640">
        <v>1959</v>
      </c>
      <c r="B33" s="641">
        <v>8619</v>
      </c>
      <c r="C33" s="641">
        <v>1256</v>
      </c>
      <c r="D33" s="641"/>
      <c r="E33" s="641" t="s">
        <v>185</v>
      </c>
      <c r="F33" s="641" t="s">
        <v>185</v>
      </c>
      <c r="G33" s="641"/>
      <c r="H33" s="641" t="s">
        <v>185</v>
      </c>
      <c r="I33" s="641" t="s">
        <v>185</v>
      </c>
      <c r="J33" s="642"/>
      <c r="K33" s="642"/>
      <c r="M33" s="643"/>
      <c r="N33" s="620"/>
    </row>
    <row r="34" spans="1:14" ht="12" customHeight="1" x14ac:dyDescent="0.2">
      <c r="A34" s="640">
        <v>1960</v>
      </c>
      <c r="B34" s="641">
        <v>9489</v>
      </c>
      <c r="C34" s="641">
        <v>1209</v>
      </c>
      <c r="D34" s="641"/>
      <c r="E34" s="641" t="s">
        <v>185</v>
      </c>
      <c r="F34" s="641" t="s">
        <v>185</v>
      </c>
      <c r="G34" s="641"/>
      <c r="H34" s="641" t="s">
        <v>185</v>
      </c>
      <c r="I34" s="641" t="s">
        <v>185</v>
      </c>
      <c r="J34" s="642"/>
      <c r="K34" s="642"/>
      <c r="M34" s="643"/>
      <c r="N34" s="620"/>
    </row>
    <row r="35" spans="1:14" ht="12" customHeight="1" x14ac:dyDescent="0.2">
      <c r="A35" s="640">
        <v>1961</v>
      </c>
      <c r="B35" s="641">
        <v>5250</v>
      </c>
      <c r="C35" s="641">
        <v>3514</v>
      </c>
      <c r="D35" s="641"/>
      <c r="E35" s="641" t="s">
        <v>185</v>
      </c>
      <c r="F35" s="641" t="s">
        <v>185</v>
      </c>
      <c r="G35" s="641"/>
      <c r="H35" s="641" t="s">
        <v>185</v>
      </c>
      <c r="I35" s="641" t="s">
        <v>185</v>
      </c>
      <c r="J35" s="642"/>
      <c r="K35" s="642"/>
      <c r="L35" s="551"/>
      <c r="M35" s="643"/>
      <c r="N35" s="620"/>
    </row>
    <row r="36" spans="1:14" ht="12" customHeight="1" x14ac:dyDescent="0.2">
      <c r="A36" s="640">
        <v>1962</v>
      </c>
      <c r="B36" s="641">
        <v>9907</v>
      </c>
      <c r="C36" s="641">
        <v>4991</v>
      </c>
      <c r="D36" s="641"/>
      <c r="E36" s="641" t="s">
        <v>185</v>
      </c>
      <c r="F36" s="641" t="s">
        <v>185</v>
      </c>
      <c r="G36" s="641"/>
      <c r="H36" s="641" t="s">
        <v>185</v>
      </c>
      <c r="I36" s="641" t="s">
        <v>185</v>
      </c>
      <c r="J36" s="642"/>
      <c r="K36" s="642"/>
      <c r="L36" s="551"/>
      <c r="M36" s="643"/>
      <c r="N36" s="620"/>
    </row>
    <row r="37" spans="1:14" ht="12" customHeight="1" x14ac:dyDescent="0.2">
      <c r="A37" s="640">
        <v>1963</v>
      </c>
      <c r="B37" s="641">
        <v>22825</v>
      </c>
      <c r="C37" s="641">
        <v>9012</v>
      </c>
      <c r="D37" s="641"/>
      <c r="E37" s="641" t="s">
        <v>185</v>
      </c>
      <c r="F37" s="641" t="s">
        <v>185</v>
      </c>
      <c r="G37" s="641"/>
      <c r="H37" s="641" t="s">
        <v>185</v>
      </c>
      <c r="I37" s="641" t="s">
        <v>185</v>
      </c>
      <c r="J37" s="642"/>
      <c r="K37" s="642"/>
      <c r="L37" s="551"/>
      <c r="M37" s="643"/>
      <c r="N37" s="620"/>
    </row>
    <row r="38" spans="1:14" ht="12" customHeight="1" x14ac:dyDescent="0.2">
      <c r="A38" s="640">
        <v>1964</v>
      </c>
      <c r="B38" s="641">
        <v>30715</v>
      </c>
      <c r="C38" s="641">
        <v>3648</v>
      </c>
      <c r="D38" s="641"/>
      <c r="E38" s="641" t="s">
        <v>185</v>
      </c>
      <c r="F38" s="641" t="s">
        <v>185</v>
      </c>
      <c r="G38" s="641"/>
      <c r="H38" s="641" t="s">
        <v>185</v>
      </c>
      <c r="I38" s="641" t="s">
        <v>185</v>
      </c>
      <c r="J38" s="642"/>
      <c r="K38" s="642"/>
      <c r="L38" s="551"/>
      <c r="M38" s="643"/>
      <c r="N38" s="620"/>
    </row>
    <row r="39" spans="1:14" ht="12" customHeight="1" x14ac:dyDescent="0.2">
      <c r="A39" s="640">
        <v>1965</v>
      </c>
      <c r="B39" s="641">
        <v>7136</v>
      </c>
      <c r="C39" s="641">
        <v>775</v>
      </c>
      <c r="D39" s="641"/>
      <c r="E39" s="641" t="s">
        <v>185</v>
      </c>
      <c r="F39" s="641" t="s">
        <v>185</v>
      </c>
      <c r="G39" s="641"/>
      <c r="H39" s="641" t="s">
        <v>185</v>
      </c>
      <c r="I39" s="641" t="s">
        <v>185</v>
      </c>
      <c r="J39" s="642"/>
      <c r="K39" s="642"/>
      <c r="L39" s="557"/>
      <c r="M39" s="643"/>
      <c r="N39" s="620"/>
    </row>
    <row r="40" spans="1:14" ht="12" customHeight="1" x14ac:dyDescent="0.2">
      <c r="A40" s="640">
        <v>1966</v>
      </c>
      <c r="B40" s="641">
        <v>5573</v>
      </c>
      <c r="C40" s="641">
        <v>451</v>
      </c>
      <c r="D40" s="641"/>
      <c r="E40" s="641" t="s">
        <v>185</v>
      </c>
      <c r="F40" s="641" t="s">
        <v>185</v>
      </c>
      <c r="G40" s="644"/>
      <c r="H40" s="641" t="s">
        <v>185</v>
      </c>
      <c r="I40" s="641" t="s">
        <v>185</v>
      </c>
      <c r="J40" s="642"/>
      <c r="K40" s="642"/>
      <c r="L40" s="557"/>
      <c r="M40" s="643"/>
      <c r="N40" s="620"/>
    </row>
    <row r="41" spans="1:14" ht="12" customHeight="1" x14ac:dyDescent="0.2">
      <c r="A41" s="640">
        <v>1967</v>
      </c>
      <c r="B41" s="641">
        <v>10478</v>
      </c>
      <c r="C41" s="641">
        <v>1836</v>
      </c>
      <c r="D41" s="641"/>
      <c r="E41" s="641" t="s">
        <v>185</v>
      </c>
      <c r="F41" s="641" t="s">
        <v>185</v>
      </c>
      <c r="G41" s="644"/>
      <c r="H41" s="641" t="s">
        <v>185</v>
      </c>
      <c r="I41" s="641" t="s">
        <v>185</v>
      </c>
      <c r="J41" s="642"/>
      <c r="K41" s="642"/>
      <c r="M41" s="643"/>
      <c r="N41" s="620"/>
    </row>
    <row r="42" spans="1:14" ht="12" customHeight="1" x14ac:dyDescent="0.2">
      <c r="A42" s="640">
        <v>1968</v>
      </c>
      <c r="B42" s="641">
        <v>13039</v>
      </c>
      <c r="C42" s="641">
        <v>1003</v>
      </c>
      <c r="D42" s="641"/>
      <c r="E42" s="641" t="s">
        <v>185</v>
      </c>
      <c r="F42" s="641" t="s">
        <v>185</v>
      </c>
      <c r="G42" s="641"/>
      <c r="H42" s="641" t="s">
        <v>185</v>
      </c>
      <c r="I42" s="641" t="s">
        <v>185</v>
      </c>
      <c r="J42" s="642"/>
      <c r="K42" s="642"/>
      <c r="M42" s="643"/>
      <c r="N42" s="620"/>
    </row>
    <row r="43" spans="1:14" ht="12" customHeight="1" x14ac:dyDescent="0.2">
      <c r="A43" s="640">
        <v>1969</v>
      </c>
      <c r="B43" s="641">
        <v>10576</v>
      </c>
      <c r="C43" s="641">
        <v>3049</v>
      </c>
      <c r="D43" s="641"/>
      <c r="E43" s="641" t="s">
        <v>185</v>
      </c>
      <c r="F43" s="641" t="s">
        <v>185</v>
      </c>
      <c r="G43" s="641"/>
      <c r="H43" s="641" t="s">
        <v>185</v>
      </c>
      <c r="I43" s="641" t="s">
        <v>185</v>
      </c>
      <c r="J43" s="642"/>
      <c r="K43" s="642"/>
      <c r="M43" s="643"/>
      <c r="N43" s="620"/>
    </row>
    <row r="44" spans="1:14" ht="12" customHeight="1" x14ac:dyDescent="0.2">
      <c r="A44" s="640">
        <v>1970</v>
      </c>
      <c r="B44" s="641">
        <v>12693</v>
      </c>
      <c r="C44" s="641">
        <v>712</v>
      </c>
      <c r="D44" s="641"/>
      <c r="E44" s="641" t="s">
        <v>185</v>
      </c>
      <c r="F44" s="641" t="s">
        <v>185</v>
      </c>
      <c r="G44" s="641"/>
      <c r="H44" s="641" t="s">
        <v>185</v>
      </c>
      <c r="I44" s="641" t="s">
        <v>185</v>
      </c>
      <c r="J44" s="642"/>
      <c r="K44" s="642"/>
      <c r="M44" s="643"/>
      <c r="N44" s="620"/>
    </row>
    <row r="45" spans="1:14" ht="12" customHeight="1" x14ac:dyDescent="0.2">
      <c r="A45" s="640">
        <v>1971</v>
      </c>
      <c r="B45" s="641">
        <v>4970</v>
      </c>
      <c r="C45" s="641">
        <v>1649</v>
      </c>
      <c r="D45" s="641"/>
      <c r="E45" s="641" t="s">
        <v>185</v>
      </c>
      <c r="F45" s="641" t="s">
        <v>185</v>
      </c>
      <c r="G45" s="641"/>
      <c r="H45" s="641" t="s">
        <v>185</v>
      </c>
      <c r="I45" s="641" t="s">
        <v>185</v>
      </c>
      <c r="J45" s="642"/>
      <c r="K45" s="642"/>
      <c r="M45" s="643"/>
      <c r="N45" s="620"/>
    </row>
    <row r="46" spans="1:14" ht="12" customHeight="1" x14ac:dyDescent="0.2">
      <c r="A46" s="640">
        <v>1972</v>
      </c>
      <c r="B46" s="641">
        <v>2802</v>
      </c>
      <c r="C46" s="641">
        <v>839</v>
      </c>
      <c r="D46" s="641"/>
      <c r="E46" s="641" t="s">
        <v>185</v>
      </c>
      <c r="F46" s="641" t="s">
        <v>185</v>
      </c>
      <c r="G46" s="641"/>
      <c r="H46" s="641" t="s">
        <v>185</v>
      </c>
      <c r="I46" s="641" t="s">
        <v>185</v>
      </c>
      <c r="J46" s="642"/>
      <c r="K46" s="642"/>
      <c r="M46" s="643"/>
      <c r="N46" s="620"/>
    </row>
    <row r="47" spans="1:14" ht="12" customHeight="1" x14ac:dyDescent="0.2">
      <c r="A47" s="640">
        <v>1973</v>
      </c>
      <c r="B47" s="641">
        <v>4516</v>
      </c>
      <c r="C47" s="641">
        <v>4902</v>
      </c>
      <c r="D47" s="641"/>
      <c r="E47" s="641" t="s">
        <v>185</v>
      </c>
      <c r="F47" s="641" t="s">
        <v>185</v>
      </c>
      <c r="G47" s="641"/>
      <c r="H47" s="641" t="s">
        <v>185</v>
      </c>
      <c r="I47" s="641" t="s">
        <v>185</v>
      </c>
      <c r="J47" s="642"/>
      <c r="K47" s="642"/>
      <c r="M47" s="643"/>
      <c r="N47" s="620"/>
    </row>
    <row r="48" spans="1:14" ht="12" customHeight="1" x14ac:dyDescent="0.2">
      <c r="A48" s="640">
        <v>1974</v>
      </c>
      <c r="B48" s="641">
        <v>7376</v>
      </c>
      <c r="C48" s="641">
        <v>2729</v>
      </c>
      <c r="D48" s="641"/>
      <c r="E48" s="641" t="s">
        <v>185</v>
      </c>
      <c r="F48" s="641" t="s">
        <v>185</v>
      </c>
      <c r="G48" s="641"/>
      <c r="H48" s="641" t="s">
        <v>185</v>
      </c>
      <c r="I48" s="641" t="s">
        <v>185</v>
      </c>
      <c r="J48" s="642"/>
      <c r="K48" s="642"/>
      <c r="M48" s="643"/>
      <c r="N48" s="620"/>
    </row>
    <row r="49" spans="1:14" ht="12" customHeight="1" x14ac:dyDescent="0.2">
      <c r="A49" s="640">
        <v>1975</v>
      </c>
      <c r="B49" s="641">
        <v>11821</v>
      </c>
      <c r="C49" s="641">
        <v>4211</v>
      </c>
      <c r="D49" s="641"/>
      <c r="E49" s="641" t="s">
        <v>185</v>
      </c>
      <c r="F49" s="641" t="s">
        <v>185</v>
      </c>
      <c r="G49" s="641"/>
      <c r="H49" s="641" t="s">
        <v>185</v>
      </c>
      <c r="I49" s="641" t="s">
        <v>185</v>
      </c>
      <c r="J49" s="642"/>
      <c r="K49" s="642"/>
      <c r="M49" s="643"/>
      <c r="N49" s="620"/>
    </row>
    <row r="50" spans="1:14" ht="12" customHeight="1" x14ac:dyDescent="0.2">
      <c r="A50" s="640" t="s">
        <v>1063</v>
      </c>
      <c r="B50" s="641">
        <v>4154</v>
      </c>
      <c r="C50" s="641">
        <v>1919</v>
      </c>
      <c r="D50" s="641"/>
      <c r="E50" s="641" t="s">
        <v>185</v>
      </c>
      <c r="F50" s="641" t="s">
        <v>185</v>
      </c>
      <c r="G50" s="641"/>
      <c r="H50" s="641" t="s">
        <v>185</v>
      </c>
      <c r="I50" s="641" t="s">
        <v>185</v>
      </c>
      <c r="J50" s="642"/>
      <c r="K50" s="642"/>
      <c r="M50" s="643"/>
      <c r="N50" s="620"/>
    </row>
    <row r="51" spans="1:14" ht="12" customHeight="1" x14ac:dyDescent="0.2">
      <c r="A51" s="640">
        <v>1977</v>
      </c>
      <c r="B51" s="641">
        <v>5478</v>
      </c>
      <c r="C51" s="641">
        <v>1969</v>
      </c>
      <c r="D51" s="641"/>
      <c r="E51" s="641" t="s">
        <v>185</v>
      </c>
      <c r="F51" s="641" t="s">
        <v>185</v>
      </c>
      <c r="G51" s="641"/>
      <c r="H51" s="641" t="s">
        <v>185</v>
      </c>
      <c r="I51" s="641" t="s">
        <v>185</v>
      </c>
      <c r="J51" s="642"/>
      <c r="K51" s="642"/>
      <c r="M51" s="643"/>
      <c r="N51" s="620"/>
    </row>
    <row r="52" spans="1:14" ht="12" customHeight="1" x14ac:dyDescent="0.2">
      <c r="A52" s="640">
        <v>1978</v>
      </c>
      <c r="B52" s="641">
        <v>12024</v>
      </c>
      <c r="C52" s="641">
        <v>6707</v>
      </c>
      <c r="D52" s="641"/>
      <c r="E52" s="646">
        <v>3423</v>
      </c>
      <c r="F52" s="641">
        <v>1909</v>
      </c>
      <c r="G52" s="641"/>
      <c r="H52" s="641">
        <v>2600</v>
      </c>
      <c r="I52" s="641">
        <v>1400</v>
      </c>
      <c r="J52" s="642"/>
      <c r="K52" s="642"/>
      <c r="M52" s="643"/>
      <c r="N52" s="620"/>
    </row>
    <row r="53" spans="1:14" ht="12" customHeight="1" x14ac:dyDescent="0.2">
      <c r="A53" s="640">
        <v>1979</v>
      </c>
      <c r="B53" s="641">
        <v>7111</v>
      </c>
      <c r="C53" s="641">
        <v>1040</v>
      </c>
      <c r="D53" s="641"/>
      <c r="E53" s="646">
        <v>3396</v>
      </c>
      <c r="F53" s="641">
        <v>428</v>
      </c>
      <c r="G53" s="641"/>
      <c r="H53" s="641">
        <v>1000</v>
      </c>
      <c r="I53" s="641">
        <v>150</v>
      </c>
      <c r="J53" s="642"/>
      <c r="K53" s="642"/>
      <c r="M53" s="643"/>
      <c r="N53" s="620"/>
    </row>
    <row r="54" spans="1:14" ht="12" customHeight="1" x14ac:dyDescent="0.2">
      <c r="A54" s="640">
        <v>1980</v>
      </c>
      <c r="B54" s="641">
        <v>3762</v>
      </c>
      <c r="C54" s="641">
        <v>4334</v>
      </c>
      <c r="D54" s="641"/>
      <c r="E54" s="646">
        <v>2032</v>
      </c>
      <c r="F54" s="641">
        <v>2245</v>
      </c>
      <c r="G54" s="641"/>
      <c r="H54" s="641">
        <v>800</v>
      </c>
      <c r="I54" s="641">
        <v>200</v>
      </c>
      <c r="J54" s="642"/>
      <c r="K54" s="642"/>
      <c r="M54" s="643"/>
      <c r="N54" s="620"/>
    </row>
    <row r="55" spans="1:14" ht="12" customHeight="1" x14ac:dyDescent="0.2">
      <c r="A55" s="640" t="s">
        <v>1064</v>
      </c>
      <c r="B55" s="641">
        <v>7890</v>
      </c>
      <c r="C55" s="641">
        <v>4330</v>
      </c>
      <c r="D55" s="641"/>
      <c r="E55" s="646">
        <v>3147</v>
      </c>
      <c r="F55" s="641">
        <v>3409</v>
      </c>
      <c r="G55" s="641"/>
      <c r="H55" s="641">
        <v>750</v>
      </c>
      <c r="I55" s="641">
        <v>450</v>
      </c>
      <c r="J55" s="642"/>
      <c r="K55" s="642"/>
      <c r="M55" s="643"/>
      <c r="N55" s="620"/>
    </row>
    <row r="56" spans="1:14" ht="12" customHeight="1" x14ac:dyDescent="0.2">
      <c r="A56" s="640">
        <v>1982</v>
      </c>
      <c r="B56" s="641">
        <v>6533</v>
      </c>
      <c r="C56" s="641">
        <v>1922</v>
      </c>
      <c r="D56" s="641"/>
      <c r="E56" s="646">
        <v>5826</v>
      </c>
      <c r="F56" s="641">
        <v>4350</v>
      </c>
      <c r="G56" s="641"/>
      <c r="H56" s="641">
        <v>1000</v>
      </c>
      <c r="I56" s="641">
        <v>300</v>
      </c>
      <c r="J56" s="642"/>
      <c r="K56" s="642"/>
      <c r="M56" s="643"/>
      <c r="N56" s="620"/>
    </row>
    <row r="57" spans="1:14" ht="12" customHeight="1" x14ac:dyDescent="0.2">
      <c r="A57" s="640">
        <v>1983</v>
      </c>
      <c r="B57" s="641">
        <v>3119</v>
      </c>
      <c r="C57" s="641">
        <v>753</v>
      </c>
      <c r="D57" s="641"/>
      <c r="E57" s="646">
        <v>3398</v>
      </c>
      <c r="F57" s="641">
        <v>170</v>
      </c>
      <c r="G57" s="641"/>
      <c r="H57" s="641">
        <v>1200</v>
      </c>
      <c r="I57" s="641">
        <v>75</v>
      </c>
      <c r="J57" s="642"/>
      <c r="K57" s="642"/>
      <c r="M57" s="643"/>
      <c r="N57" s="620"/>
    </row>
    <row r="58" spans="1:14" ht="12" customHeight="1" x14ac:dyDescent="0.2">
      <c r="A58" s="640">
        <v>1984</v>
      </c>
      <c r="B58" s="641">
        <v>2362</v>
      </c>
      <c r="C58" s="641">
        <v>480</v>
      </c>
      <c r="D58" s="641"/>
      <c r="E58" s="646">
        <v>1443</v>
      </c>
      <c r="F58" s="641">
        <v>358</v>
      </c>
      <c r="G58" s="641"/>
      <c r="H58" s="641">
        <v>1226</v>
      </c>
      <c r="I58" s="641">
        <v>216</v>
      </c>
      <c r="J58" s="642"/>
      <c r="K58" s="642"/>
      <c r="M58" s="643"/>
      <c r="N58" s="620"/>
    </row>
    <row r="59" spans="1:14" ht="12" customHeight="1" x14ac:dyDescent="0.2">
      <c r="A59" s="640">
        <v>1985</v>
      </c>
      <c r="B59" s="641">
        <v>2897</v>
      </c>
      <c r="C59" s="641">
        <v>2227</v>
      </c>
      <c r="D59" s="641"/>
      <c r="E59" s="646">
        <v>3051</v>
      </c>
      <c r="F59" s="641">
        <v>1357</v>
      </c>
      <c r="G59" s="641"/>
      <c r="H59" s="641">
        <v>2259</v>
      </c>
      <c r="I59" s="641">
        <v>905</v>
      </c>
      <c r="J59" s="642"/>
      <c r="K59" s="642"/>
      <c r="M59" s="643"/>
      <c r="N59" s="620"/>
    </row>
    <row r="60" spans="1:14" ht="12" customHeight="1" x14ac:dyDescent="0.2">
      <c r="A60" s="640">
        <v>1986</v>
      </c>
      <c r="B60" s="641">
        <v>3274</v>
      </c>
      <c r="C60" s="641">
        <v>683</v>
      </c>
      <c r="D60" s="641"/>
      <c r="E60" s="646">
        <v>3176</v>
      </c>
      <c r="F60" s="641">
        <v>4865</v>
      </c>
      <c r="G60" s="641"/>
      <c r="H60" s="641">
        <v>2716</v>
      </c>
      <c r="I60" s="641">
        <v>949</v>
      </c>
      <c r="J60" s="642"/>
      <c r="K60" s="642"/>
      <c r="M60" s="643"/>
      <c r="N60" s="620"/>
    </row>
    <row r="61" spans="1:14" ht="12" customHeight="1" x14ac:dyDescent="0.2">
      <c r="A61" s="640">
        <v>1987</v>
      </c>
      <c r="B61" s="641">
        <v>4299</v>
      </c>
      <c r="C61" s="641">
        <v>398</v>
      </c>
      <c r="D61" s="641"/>
      <c r="E61" s="646">
        <v>7769</v>
      </c>
      <c r="F61" s="641">
        <v>797</v>
      </c>
      <c r="G61" s="641"/>
      <c r="H61" s="641">
        <v>3832</v>
      </c>
      <c r="I61" s="641">
        <v>118</v>
      </c>
      <c r="J61" s="642"/>
      <c r="K61" s="642"/>
      <c r="M61" s="643"/>
      <c r="N61" s="620"/>
    </row>
    <row r="62" spans="1:14" ht="12" customHeight="1" x14ac:dyDescent="0.2">
      <c r="A62" s="640" t="s">
        <v>1065</v>
      </c>
      <c r="B62" s="641">
        <v>2586</v>
      </c>
      <c r="C62" s="641">
        <v>256</v>
      </c>
      <c r="D62" s="641"/>
      <c r="E62" s="646">
        <v>4727</v>
      </c>
      <c r="F62" s="641">
        <v>473</v>
      </c>
      <c r="G62" s="641"/>
      <c r="H62" s="641">
        <v>3273</v>
      </c>
      <c r="I62" s="641">
        <v>327</v>
      </c>
      <c r="J62" s="642"/>
      <c r="K62" s="642"/>
      <c r="M62" s="643"/>
      <c r="N62" s="620"/>
    </row>
    <row r="63" spans="1:14" ht="12" customHeight="1" x14ac:dyDescent="0.2">
      <c r="A63" s="640">
        <v>1989</v>
      </c>
      <c r="B63" s="641">
        <v>1440</v>
      </c>
      <c r="C63" s="641">
        <v>137</v>
      </c>
      <c r="D63" s="641"/>
      <c r="E63" s="646">
        <v>3000</v>
      </c>
      <c r="F63" s="641">
        <v>1188</v>
      </c>
      <c r="G63" s="641"/>
      <c r="H63" s="641">
        <v>2915</v>
      </c>
      <c r="I63" s="641">
        <v>695</v>
      </c>
      <c r="J63" s="642"/>
      <c r="K63" s="642"/>
      <c r="M63" s="643"/>
      <c r="N63" s="620"/>
    </row>
    <row r="64" spans="1:14" ht="12" customHeight="1" x14ac:dyDescent="0.2">
      <c r="A64" s="640">
        <v>1990</v>
      </c>
      <c r="B64" s="641">
        <v>415</v>
      </c>
      <c r="C64" s="641">
        <v>118</v>
      </c>
      <c r="D64" s="641"/>
      <c r="E64" s="646">
        <v>1379</v>
      </c>
      <c r="F64" s="641">
        <v>236</v>
      </c>
      <c r="G64" s="641"/>
      <c r="H64" s="641">
        <v>4071</v>
      </c>
      <c r="I64" s="641">
        <v>596</v>
      </c>
      <c r="J64" s="642"/>
      <c r="K64" s="642"/>
      <c r="M64" s="643"/>
      <c r="N64" s="620"/>
    </row>
    <row r="65" spans="1:14" ht="12" customHeight="1" x14ac:dyDescent="0.2">
      <c r="A65" s="640">
        <v>1991</v>
      </c>
      <c r="B65" s="641">
        <v>716</v>
      </c>
      <c r="C65" s="641">
        <v>10</v>
      </c>
      <c r="D65" s="641"/>
      <c r="E65" s="646">
        <v>2019</v>
      </c>
      <c r="F65" s="641">
        <v>146</v>
      </c>
      <c r="G65" s="641"/>
      <c r="H65" s="641">
        <v>1337</v>
      </c>
      <c r="I65" s="641">
        <v>143</v>
      </c>
      <c r="J65" s="642"/>
      <c r="K65" s="642"/>
      <c r="M65" s="643"/>
      <c r="N65" s="620"/>
    </row>
    <row r="66" spans="1:14" ht="12" customHeight="1" x14ac:dyDescent="0.2">
      <c r="A66" s="640">
        <v>1992</v>
      </c>
      <c r="B66" s="641">
        <v>520</v>
      </c>
      <c r="C66" s="641">
        <v>66</v>
      </c>
      <c r="D66" s="641"/>
      <c r="E66" s="646">
        <v>1873</v>
      </c>
      <c r="F66" s="641">
        <v>965</v>
      </c>
      <c r="G66" s="641"/>
      <c r="H66" s="641">
        <v>778</v>
      </c>
      <c r="I66" s="641">
        <v>547</v>
      </c>
      <c r="J66" s="642"/>
      <c r="K66" s="642"/>
      <c r="M66" s="643"/>
      <c r="N66" s="620"/>
    </row>
    <row r="67" spans="1:14" ht="12" customHeight="1" x14ac:dyDescent="0.2">
      <c r="A67" s="640">
        <v>1993</v>
      </c>
      <c r="B67" s="641">
        <v>1341</v>
      </c>
      <c r="C67" s="641">
        <v>85</v>
      </c>
      <c r="D67" s="641"/>
      <c r="E67" s="646">
        <v>5035</v>
      </c>
      <c r="F67" s="641">
        <v>265</v>
      </c>
      <c r="G67" s="644"/>
      <c r="H67" s="641">
        <v>3077</v>
      </c>
      <c r="I67" s="641">
        <v>456</v>
      </c>
      <c r="J67" s="642"/>
      <c r="K67" s="642"/>
      <c r="M67" s="643"/>
      <c r="N67" s="620"/>
    </row>
    <row r="68" spans="1:14" ht="12" customHeight="1" x14ac:dyDescent="0.2">
      <c r="A68" s="640">
        <v>1994</v>
      </c>
      <c r="B68" s="641">
        <v>3363</v>
      </c>
      <c r="C68" s="641">
        <v>1840</v>
      </c>
      <c r="D68" s="641"/>
      <c r="E68" s="646">
        <v>2358</v>
      </c>
      <c r="F68" s="641">
        <v>505</v>
      </c>
      <c r="G68" s="644"/>
      <c r="H68" s="641">
        <v>3216</v>
      </c>
      <c r="I68" s="641">
        <v>277</v>
      </c>
      <c r="J68" s="642"/>
      <c r="K68" s="642"/>
      <c r="M68" s="643"/>
      <c r="N68" s="620"/>
    </row>
    <row r="69" spans="1:14" ht="12" customHeight="1" x14ac:dyDescent="0.2">
      <c r="A69" s="640">
        <v>1995</v>
      </c>
      <c r="B69" s="641">
        <v>12816</v>
      </c>
      <c r="C69" s="641">
        <v>695</v>
      </c>
      <c r="D69" s="641"/>
      <c r="E69" s="646">
        <v>11198</v>
      </c>
      <c r="F69" s="641">
        <v>3279</v>
      </c>
      <c r="G69" s="641"/>
      <c r="H69" s="641">
        <v>4140</v>
      </c>
      <c r="I69" s="641">
        <v>1335</v>
      </c>
      <c r="J69" s="642"/>
      <c r="K69" s="642"/>
      <c r="M69" s="643"/>
      <c r="N69" s="620"/>
    </row>
    <row r="70" spans="1:14" ht="12" customHeight="1" x14ac:dyDescent="0.2">
      <c r="A70" s="640">
        <v>1996</v>
      </c>
      <c r="B70" s="641">
        <v>1404</v>
      </c>
      <c r="C70" s="641">
        <v>46</v>
      </c>
      <c r="D70" s="641"/>
      <c r="E70" s="646">
        <v>11952</v>
      </c>
      <c r="F70" s="641">
        <v>145</v>
      </c>
      <c r="G70" s="641"/>
      <c r="H70" s="641">
        <v>5189</v>
      </c>
      <c r="I70" s="641">
        <v>274</v>
      </c>
      <c r="J70" s="642"/>
      <c r="K70" s="642"/>
      <c r="M70" s="643"/>
      <c r="N70" s="620"/>
    </row>
    <row r="71" spans="1:14" ht="12" customHeight="1" x14ac:dyDescent="0.2">
      <c r="A71" s="640">
        <v>1997</v>
      </c>
      <c r="B71" s="641">
        <v>1667</v>
      </c>
      <c r="C71" s="641">
        <v>334</v>
      </c>
      <c r="D71" s="641"/>
      <c r="E71" s="646">
        <v>8284</v>
      </c>
      <c r="F71" s="641">
        <v>277</v>
      </c>
      <c r="G71" s="641"/>
      <c r="H71" s="641">
        <v>5783</v>
      </c>
      <c r="I71" s="641">
        <v>217</v>
      </c>
      <c r="J71" s="642"/>
      <c r="K71" s="642"/>
      <c r="M71" s="643"/>
      <c r="N71" s="620"/>
    </row>
    <row r="72" spans="1:14" ht="12" customHeight="1" x14ac:dyDescent="0.2">
      <c r="A72" s="640">
        <v>1998</v>
      </c>
      <c r="B72" s="641">
        <v>2466</v>
      </c>
      <c r="C72" s="641">
        <v>76</v>
      </c>
      <c r="D72" s="641"/>
      <c r="E72" s="646">
        <v>3061</v>
      </c>
      <c r="F72" s="641">
        <v>266</v>
      </c>
      <c r="G72" s="641"/>
      <c r="H72" s="641">
        <v>1337</v>
      </c>
      <c r="I72" s="641">
        <v>116</v>
      </c>
      <c r="J72" s="642"/>
      <c r="K72" s="642"/>
      <c r="M72" s="643"/>
      <c r="N72" s="620"/>
    </row>
    <row r="73" spans="1:14" ht="12" customHeight="1" x14ac:dyDescent="0.2">
      <c r="A73" s="640">
        <v>1999</v>
      </c>
      <c r="B73" s="641">
        <v>1296</v>
      </c>
      <c r="C73" s="641">
        <v>1901</v>
      </c>
      <c r="D73" s="641"/>
      <c r="E73" s="646">
        <v>3021</v>
      </c>
      <c r="F73" s="641">
        <v>563</v>
      </c>
      <c r="G73" s="641"/>
      <c r="H73" s="641">
        <v>670</v>
      </c>
      <c r="I73" s="641">
        <v>110</v>
      </c>
      <c r="J73" s="642"/>
      <c r="K73" s="642"/>
      <c r="M73" s="643"/>
      <c r="N73" s="620"/>
    </row>
    <row r="74" spans="1:14" ht="12" customHeight="1" x14ac:dyDescent="0.2">
      <c r="A74" s="640">
        <v>2000</v>
      </c>
      <c r="B74" s="641">
        <v>11025</v>
      </c>
      <c r="C74" s="641">
        <v>1271</v>
      </c>
      <c r="D74" s="641"/>
      <c r="E74" s="646">
        <v>5729</v>
      </c>
      <c r="F74" s="641">
        <v>524</v>
      </c>
      <c r="G74" s="641"/>
      <c r="H74" s="641">
        <v>1544</v>
      </c>
      <c r="I74" s="641">
        <v>228</v>
      </c>
      <c r="J74" s="642"/>
      <c r="K74" s="642"/>
      <c r="M74" s="643"/>
      <c r="N74" s="620"/>
    </row>
    <row r="75" spans="1:14" ht="12" customHeight="1" x14ac:dyDescent="0.2">
      <c r="A75" s="640">
        <v>2001</v>
      </c>
      <c r="B75" s="641">
        <v>8452</v>
      </c>
      <c r="C75" s="641">
        <v>2641</v>
      </c>
      <c r="D75" s="641"/>
      <c r="E75" s="646">
        <v>5398</v>
      </c>
      <c r="F75" s="641">
        <v>744</v>
      </c>
      <c r="G75" s="641"/>
      <c r="H75" s="641">
        <v>2607</v>
      </c>
      <c r="I75" s="641">
        <v>743</v>
      </c>
      <c r="J75" s="642"/>
      <c r="K75" s="642"/>
      <c r="M75" s="643"/>
      <c r="N75" s="620"/>
    </row>
    <row r="76" spans="1:14" ht="12" customHeight="1" x14ac:dyDescent="0.2">
      <c r="A76" s="640">
        <v>2002</v>
      </c>
      <c r="B76" s="641">
        <v>6432</v>
      </c>
      <c r="C76" s="641">
        <v>386</v>
      </c>
      <c r="D76" s="641"/>
      <c r="E76" s="646">
        <v>4261</v>
      </c>
      <c r="F76" s="641">
        <v>47</v>
      </c>
      <c r="G76" s="641"/>
      <c r="H76" s="641">
        <v>2669</v>
      </c>
      <c r="I76" s="641">
        <v>78</v>
      </c>
      <c r="J76" s="642"/>
      <c r="K76" s="642"/>
      <c r="M76" s="643"/>
      <c r="N76" s="620"/>
    </row>
    <row r="77" spans="1:14" ht="12" customHeight="1" x14ac:dyDescent="0.2">
      <c r="A77" s="640">
        <v>2003</v>
      </c>
      <c r="B77" s="641">
        <v>4134</v>
      </c>
      <c r="C77" s="641">
        <v>155</v>
      </c>
      <c r="D77" s="641"/>
      <c r="E77" s="646">
        <v>11988</v>
      </c>
      <c r="F77" s="641">
        <v>65</v>
      </c>
      <c r="G77" s="641"/>
      <c r="H77" s="641">
        <v>3302</v>
      </c>
      <c r="I77" s="641">
        <v>73</v>
      </c>
      <c r="J77" s="642"/>
      <c r="K77" s="642"/>
      <c r="M77" s="643"/>
      <c r="N77" s="620"/>
    </row>
    <row r="78" spans="1:14" ht="12" customHeight="1" x14ac:dyDescent="0.2">
      <c r="A78" s="640">
        <v>2004</v>
      </c>
      <c r="B78" s="641">
        <v>833</v>
      </c>
      <c r="C78" s="641">
        <v>129</v>
      </c>
      <c r="D78" s="641"/>
      <c r="E78" s="646">
        <v>445</v>
      </c>
      <c r="F78" s="641">
        <v>22</v>
      </c>
      <c r="G78" s="641"/>
      <c r="H78" s="641">
        <v>282</v>
      </c>
      <c r="I78" s="641">
        <v>51</v>
      </c>
      <c r="J78" s="642"/>
      <c r="K78" s="642"/>
      <c r="M78" s="643"/>
      <c r="N78" s="620"/>
    </row>
    <row r="79" spans="1:14" ht="12" customHeight="1" x14ac:dyDescent="0.2">
      <c r="A79" s="640">
        <v>2005</v>
      </c>
      <c r="B79" s="641">
        <v>2018</v>
      </c>
      <c r="C79" s="641">
        <v>37</v>
      </c>
      <c r="D79" s="641"/>
      <c r="E79" s="646">
        <v>698</v>
      </c>
      <c r="F79" s="641">
        <v>58</v>
      </c>
      <c r="G79" s="641"/>
      <c r="H79" s="641">
        <v>401</v>
      </c>
      <c r="I79" s="641">
        <v>105</v>
      </c>
      <c r="J79" s="642"/>
      <c r="K79" s="642"/>
      <c r="M79" s="643"/>
      <c r="N79" s="620"/>
    </row>
    <row r="80" spans="1:14" ht="12" customHeight="1" x14ac:dyDescent="0.2">
      <c r="A80" s="640">
        <v>2006</v>
      </c>
      <c r="B80" s="641">
        <v>789</v>
      </c>
      <c r="C80" s="641">
        <v>1395</v>
      </c>
      <c r="D80" s="641"/>
      <c r="E80" s="646">
        <v>3007</v>
      </c>
      <c r="F80" s="641">
        <v>1953</v>
      </c>
      <c r="G80" s="641"/>
      <c r="H80" s="641">
        <v>1278</v>
      </c>
      <c r="I80" s="641">
        <v>791</v>
      </c>
      <c r="J80" s="642"/>
      <c r="K80" s="642"/>
      <c r="M80" s="643"/>
      <c r="N80" s="620"/>
    </row>
    <row r="81" spans="1:14" ht="12" customHeight="1" x14ac:dyDescent="0.2">
      <c r="A81" s="640">
        <v>2007</v>
      </c>
      <c r="B81" s="641">
        <v>2009</v>
      </c>
      <c r="C81" s="641">
        <v>27</v>
      </c>
      <c r="D81" s="641"/>
      <c r="E81" s="646">
        <v>4494</v>
      </c>
      <c r="F81" s="641">
        <v>11</v>
      </c>
      <c r="G81" s="641"/>
      <c r="H81" s="641">
        <v>1377</v>
      </c>
      <c r="I81" s="641">
        <v>55</v>
      </c>
      <c r="J81" s="642"/>
      <c r="K81" s="642"/>
      <c r="M81" s="643"/>
      <c r="N81" s="620"/>
    </row>
    <row r="82" spans="1:14" ht="12" customHeight="1" x14ac:dyDescent="0.2">
      <c r="A82" s="640">
        <v>2008</v>
      </c>
      <c r="B82" s="641">
        <v>2740.5299544094264</v>
      </c>
      <c r="C82" s="641">
        <v>3621.4700455905736</v>
      </c>
      <c r="D82" s="641"/>
      <c r="E82" s="641">
        <v>3445</v>
      </c>
      <c r="F82" s="641">
        <v>1228</v>
      </c>
      <c r="G82" s="641"/>
      <c r="H82" s="641">
        <v>1749.104</v>
      </c>
      <c r="I82" s="641">
        <v>650.25028056947463</v>
      </c>
      <c r="J82" s="642"/>
      <c r="K82" s="642"/>
      <c r="M82" s="643"/>
      <c r="N82" s="620"/>
    </row>
    <row r="83" spans="1:14" ht="12" customHeight="1" x14ac:dyDescent="0.2">
      <c r="A83" s="640">
        <v>2009</v>
      </c>
      <c r="B83" s="641">
        <v>6145</v>
      </c>
      <c r="C83" s="641">
        <v>151</v>
      </c>
      <c r="D83" s="641"/>
      <c r="E83" s="641">
        <v>2167</v>
      </c>
      <c r="F83" s="641">
        <v>44</v>
      </c>
      <c r="G83" s="641"/>
      <c r="H83" s="641">
        <v>2204</v>
      </c>
      <c r="I83" s="641">
        <v>516</v>
      </c>
      <c r="J83" s="642"/>
      <c r="K83" s="642"/>
      <c r="M83" s="643"/>
      <c r="N83" s="620"/>
    </row>
    <row r="84" spans="1:14" ht="12" customHeight="1" x14ac:dyDescent="0.2">
      <c r="A84" s="640">
        <v>2010</v>
      </c>
      <c r="B84" s="641">
        <v>1259</v>
      </c>
      <c r="C84" s="641">
        <v>87</v>
      </c>
      <c r="D84" s="641"/>
      <c r="E84" s="641">
        <v>2114</v>
      </c>
      <c r="F84" s="641">
        <v>394</v>
      </c>
      <c r="G84" s="641"/>
      <c r="H84" s="641">
        <v>2478</v>
      </c>
      <c r="I84" s="641">
        <v>356</v>
      </c>
      <c r="J84" s="642"/>
      <c r="K84" s="642"/>
      <c r="M84" s="643"/>
      <c r="N84" s="620"/>
    </row>
    <row r="85" spans="1:14" ht="12" customHeight="1" x14ac:dyDescent="0.2">
      <c r="A85" s="640">
        <v>2011</v>
      </c>
      <c r="B85" s="641">
        <v>213.10243471505964</v>
      </c>
      <c r="C85" s="641">
        <v>11174.89756528494</v>
      </c>
      <c r="D85" s="641"/>
      <c r="E85" s="641">
        <v>3019.1152217364825</v>
      </c>
      <c r="F85" s="641">
        <v>2501.8847782635175</v>
      </c>
      <c r="G85" s="641"/>
      <c r="H85" s="641">
        <v>3674.0993552432924</v>
      </c>
      <c r="I85" s="641">
        <v>1818.9006447567076</v>
      </c>
      <c r="J85" s="642"/>
      <c r="K85" s="642"/>
      <c r="M85" s="643"/>
      <c r="N85" s="620"/>
    </row>
    <row r="86" spans="1:14" ht="12" customHeight="1" x14ac:dyDescent="0.2">
      <c r="A86" s="640">
        <v>2012</v>
      </c>
      <c r="B86" s="641">
        <v>27600</v>
      </c>
      <c r="C86" s="641">
        <v>1944</v>
      </c>
      <c r="D86" s="641"/>
      <c r="E86" s="641">
        <v>7569</v>
      </c>
      <c r="F86" s="641">
        <v>1783</v>
      </c>
      <c r="G86" s="641"/>
      <c r="H86" s="641">
        <v>3561</v>
      </c>
      <c r="I86" s="641">
        <v>829</v>
      </c>
      <c r="J86" s="642"/>
      <c r="K86" s="642"/>
      <c r="M86" s="643"/>
      <c r="N86" s="620"/>
    </row>
    <row r="87" spans="1:14" ht="12" customHeight="1" x14ac:dyDescent="0.2">
      <c r="A87" s="640">
        <v>2013</v>
      </c>
      <c r="B87" s="641">
        <v>6925</v>
      </c>
      <c r="C87" s="641">
        <v>1096</v>
      </c>
      <c r="D87" s="641"/>
      <c r="E87" s="641">
        <v>4036</v>
      </c>
      <c r="F87" s="641">
        <v>588</v>
      </c>
      <c r="G87" s="641"/>
      <c r="H87" s="641">
        <v>2240</v>
      </c>
      <c r="I87" s="641">
        <v>240</v>
      </c>
      <c r="J87" s="642"/>
      <c r="K87" s="642"/>
      <c r="M87" s="643"/>
      <c r="N87" s="620"/>
    </row>
    <row r="88" spans="1:14" ht="12" customHeight="1" x14ac:dyDescent="0.2">
      <c r="A88" s="640">
        <v>2014</v>
      </c>
      <c r="B88" s="641">
        <v>14412.307385101381</v>
      </c>
      <c r="C88" s="641">
        <v>3944.6926148986217</v>
      </c>
      <c r="D88" s="641"/>
      <c r="E88" s="641">
        <v>10419.15403732607</v>
      </c>
      <c r="F88" s="641">
        <v>2051.0205930518878</v>
      </c>
      <c r="G88" s="641"/>
      <c r="H88" s="641">
        <v>2706.13311616497</v>
      </c>
      <c r="I88" s="641">
        <v>526.84142897665379</v>
      </c>
      <c r="J88" s="642"/>
      <c r="K88" s="642"/>
      <c r="M88" s="643"/>
      <c r="N88" s="620"/>
    </row>
    <row r="89" spans="1:14" ht="12" customHeight="1" x14ac:dyDescent="0.2">
      <c r="A89" s="640">
        <v>2015</v>
      </c>
      <c r="B89" s="641">
        <v>6611.6963683426147</v>
      </c>
      <c r="C89" s="641">
        <v>133.30363165738487</v>
      </c>
      <c r="D89" s="641"/>
      <c r="E89" s="641">
        <v>2092.0612919011496</v>
      </c>
      <c r="F89" s="641">
        <v>20.938708098850014</v>
      </c>
      <c r="G89" s="641"/>
      <c r="H89" s="641">
        <v>1977.5398530243074</v>
      </c>
      <c r="I89" s="641">
        <v>92.135047138390291</v>
      </c>
      <c r="J89" s="642"/>
      <c r="K89" s="642"/>
      <c r="M89" s="643"/>
      <c r="N89" s="620"/>
    </row>
    <row r="90" spans="1:14" ht="12" customHeight="1" x14ac:dyDescent="0.2">
      <c r="A90" s="640">
        <v>2016</v>
      </c>
      <c r="B90" s="641">
        <v>2754</v>
      </c>
      <c r="C90" s="641">
        <v>135</v>
      </c>
      <c r="D90" s="641"/>
      <c r="E90" s="641">
        <v>1376</v>
      </c>
      <c r="F90" s="641">
        <v>139</v>
      </c>
      <c r="G90" s="641"/>
      <c r="H90" s="641">
        <v>1032</v>
      </c>
      <c r="I90" s="641">
        <v>26</v>
      </c>
      <c r="J90" s="642"/>
      <c r="K90" s="642"/>
      <c r="M90" s="643"/>
      <c r="N90" s="620"/>
    </row>
    <row r="91" spans="1:14" ht="12" customHeight="1" x14ac:dyDescent="0.2">
      <c r="A91" s="640">
        <v>2017</v>
      </c>
      <c r="B91" s="641">
        <v>3287</v>
      </c>
      <c r="C91" s="641">
        <v>6618</v>
      </c>
      <c r="D91" s="641"/>
      <c r="E91" s="641">
        <v>2269</v>
      </c>
      <c r="F91" s="641">
        <v>307</v>
      </c>
      <c r="G91" s="641"/>
      <c r="H91" s="641">
        <v>1338</v>
      </c>
      <c r="I91" s="641">
        <v>327</v>
      </c>
      <c r="J91" s="642"/>
      <c r="K91" s="642"/>
      <c r="M91" s="643"/>
      <c r="N91" s="620"/>
    </row>
    <row r="92" spans="1:14" ht="12" customHeight="1" x14ac:dyDescent="0.2">
      <c r="A92" s="640">
        <v>2018</v>
      </c>
      <c r="B92" s="641">
        <v>18675</v>
      </c>
      <c r="C92" s="641">
        <v>2017</v>
      </c>
      <c r="D92" s="641"/>
      <c r="E92" s="641">
        <v>1208</v>
      </c>
      <c r="F92" s="641">
        <v>71</v>
      </c>
      <c r="G92" s="641"/>
      <c r="H92" s="641">
        <v>1228</v>
      </c>
      <c r="I92" s="641">
        <v>285</v>
      </c>
      <c r="J92" s="642"/>
      <c r="K92" s="642"/>
      <c r="M92" s="643"/>
      <c r="N92" s="620"/>
    </row>
    <row r="93" spans="1:14" ht="12" customHeight="1" x14ac:dyDescent="0.2">
      <c r="A93" s="640">
        <v>2019</v>
      </c>
      <c r="B93" s="641">
        <v>5926</v>
      </c>
      <c r="C93" s="641">
        <v>78</v>
      </c>
      <c r="D93" s="641"/>
      <c r="E93" s="641">
        <v>1681</v>
      </c>
      <c r="F93" s="641">
        <v>409</v>
      </c>
      <c r="G93" s="641"/>
      <c r="H93" s="641">
        <v>957</v>
      </c>
      <c r="I93" s="641">
        <v>686</v>
      </c>
      <c r="J93" s="642"/>
      <c r="K93" s="642"/>
      <c r="M93" s="643"/>
      <c r="N93" s="620"/>
    </row>
    <row r="94" spans="1:14" ht="12" customHeight="1" x14ac:dyDescent="0.2">
      <c r="A94" s="640">
        <v>2020</v>
      </c>
      <c r="B94" s="641">
        <v>3775</v>
      </c>
      <c r="C94" s="641">
        <v>393</v>
      </c>
      <c r="D94" s="641"/>
      <c r="E94" s="641">
        <v>812</v>
      </c>
      <c r="F94" s="641">
        <v>43</v>
      </c>
      <c r="G94" s="641"/>
      <c r="H94" s="641">
        <v>972</v>
      </c>
      <c r="I94" s="641">
        <v>122</v>
      </c>
      <c r="J94" s="642"/>
      <c r="K94" s="642"/>
      <c r="M94" s="643"/>
      <c r="N94" s="620"/>
    </row>
    <row r="95" spans="1:14" ht="12" customHeight="1" x14ac:dyDescent="0.2">
      <c r="A95" s="640">
        <v>2021</v>
      </c>
      <c r="B95" s="641">
        <v>5972</v>
      </c>
      <c r="C95" s="641">
        <v>927</v>
      </c>
      <c r="D95" s="641"/>
      <c r="E95" s="641">
        <v>1307</v>
      </c>
      <c r="F95" s="641">
        <v>655</v>
      </c>
      <c r="G95" s="641"/>
      <c r="H95" s="641">
        <v>1890</v>
      </c>
      <c r="I95" s="641">
        <v>263</v>
      </c>
      <c r="J95" s="642"/>
      <c r="K95" s="642"/>
      <c r="M95" s="643"/>
      <c r="N95" s="620"/>
    </row>
    <row r="96" spans="1:14" ht="12" customHeight="1" x14ac:dyDescent="0.2">
      <c r="A96" s="640">
        <v>2022</v>
      </c>
      <c r="B96" s="641">
        <v>4403</v>
      </c>
      <c r="C96" s="641">
        <v>106</v>
      </c>
      <c r="D96" s="641"/>
      <c r="E96" s="641">
        <v>927</v>
      </c>
      <c r="F96" s="641">
        <v>67</v>
      </c>
      <c r="G96" s="641"/>
      <c r="H96" s="641">
        <v>1274</v>
      </c>
      <c r="I96" s="641">
        <v>291</v>
      </c>
      <c r="J96" s="642"/>
      <c r="K96" s="642"/>
      <c r="M96" s="643"/>
      <c r="N96" s="620"/>
    </row>
    <row r="97" spans="1:18" ht="12" customHeight="1" x14ac:dyDescent="0.2">
      <c r="A97" s="640">
        <v>2023</v>
      </c>
      <c r="B97" s="641">
        <v>4747</v>
      </c>
      <c r="C97" s="641">
        <v>156</v>
      </c>
      <c r="D97" s="641"/>
      <c r="E97" s="641">
        <v>1663</v>
      </c>
      <c r="F97" s="641">
        <v>243</v>
      </c>
      <c r="G97" s="641"/>
      <c r="H97" s="641">
        <v>1355</v>
      </c>
      <c r="I97" s="641">
        <v>264</v>
      </c>
      <c r="J97" s="642"/>
      <c r="K97" s="642"/>
      <c r="M97" s="643"/>
      <c r="N97" s="620"/>
    </row>
    <row r="98" spans="1:18" ht="12" customHeight="1" x14ac:dyDescent="0.2">
      <c r="A98" s="647" t="s">
        <v>1195</v>
      </c>
      <c r="B98" s="652">
        <v>4951</v>
      </c>
      <c r="C98" s="652">
        <v>31</v>
      </c>
      <c r="D98" s="652"/>
      <c r="E98" s="652">
        <v>846</v>
      </c>
      <c r="F98" s="652">
        <v>29</v>
      </c>
      <c r="G98" s="652"/>
      <c r="H98" s="652">
        <v>1520</v>
      </c>
      <c r="I98" s="652">
        <v>245</v>
      </c>
      <c r="J98" s="642"/>
      <c r="K98" s="642"/>
      <c r="M98" s="643"/>
      <c r="N98" s="620"/>
    </row>
    <row r="99" spans="1:18" ht="31.5" customHeight="1" x14ac:dyDescent="0.2">
      <c r="A99" s="993" t="s">
        <v>1066</v>
      </c>
      <c r="B99" s="993"/>
      <c r="C99" s="993"/>
      <c r="D99" s="993"/>
      <c r="E99" s="993"/>
      <c r="F99" s="993"/>
      <c r="G99" s="993"/>
      <c r="H99" s="993"/>
      <c r="I99" s="993"/>
      <c r="J99" s="648"/>
      <c r="K99" s="648"/>
      <c r="L99" s="648"/>
    </row>
    <row r="100" spans="1:18" ht="12" customHeight="1" x14ac:dyDescent="0.2">
      <c r="A100" s="954" t="s">
        <v>1067</v>
      </c>
      <c r="B100" s="954"/>
      <c r="C100" s="954"/>
      <c r="D100" s="954"/>
      <c r="E100" s="954"/>
      <c r="F100" s="954"/>
      <c r="G100" s="954"/>
      <c r="H100" s="954"/>
      <c r="I100" s="954"/>
      <c r="J100" s="551"/>
      <c r="K100" s="551"/>
      <c r="L100" s="551"/>
    </row>
    <row r="101" spans="1:18" ht="12" customHeight="1" x14ac:dyDescent="0.2">
      <c r="A101" s="955" t="s">
        <v>1068</v>
      </c>
      <c r="B101" s="955"/>
      <c r="C101" s="955"/>
      <c r="D101" s="955"/>
      <c r="E101" s="955"/>
      <c r="F101" s="955"/>
      <c r="G101" s="955"/>
      <c r="H101" s="955"/>
      <c r="I101" s="955"/>
      <c r="J101" s="649"/>
      <c r="K101" s="649"/>
      <c r="L101" s="649"/>
    </row>
    <row r="102" spans="1:18" ht="12" customHeight="1" x14ac:dyDescent="0.2">
      <c r="A102" s="969" t="s">
        <v>1069</v>
      </c>
      <c r="B102" s="969"/>
      <c r="C102" s="969"/>
      <c r="D102" s="969"/>
      <c r="E102" s="969"/>
      <c r="F102" s="969"/>
      <c r="G102" s="969"/>
      <c r="H102" s="969"/>
      <c r="I102" s="969"/>
      <c r="J102" s="556"/>
      <c r="K102" s="556"/>
    </row>
    <row r="103" spans="1:18" ht="12" customHeight="1" x14ac:dyDescent="0.2">
      <c r="A103" s="969" t="s">
        <v>1070</v>
      </c>
      <c r="B103" s="969"/>
      <c r="C103" s="969"/>
      <c r="D103" s="969"/>
      <c r="E103" s="969"/>
      <c r="F103" s="969"/>
      <c r="G103" s="969"/>
      <c r="H103" s="969"/>
      <c r="I103" s="969"/>
      <c r="J103" s="556"/>
      <c r="K103" s="556"/>
    </row>
    <row r="104" spans="1:18" ht="12" customHeight="1" x14ac:dyDescent="0.2">
      <c r="A104" s="969" t="s">
        <v>234</v>
      </c>
      <c r="B104" s="969"/>
      <c r="C104" s="969"/>
      <c r="D104" s="969"/>
      <c r="E104" s="969"/>
      <c r="F104" s="969"/>
      <c r="G104" s="969"/>
      <c r="H104" s="969"/>
      <c r="I104" s="969"/>
      <c r="J104" s="556"/>
      <c r="K104" s="556"/>
    </row>
    <row r="111" spans="1:18" s="611" customFormat="1" ht="12" customHeight="1" x14ac:dyDescent="0.2">
      <c r="A111" s="608"/>
      <c r="B111" s="608"/>
      <c r="C111" s="609"/>
      <c r="D111" s="609"/>
      <c r="E111" s="609"/>
      <c r="F111" s="609"/>
      <c r="G111" s="609"/>
      <c r="H111" s="609"/>
      <c r="I111" s="609"/>
      <c r="J111" s="609"/>
      <c r="K111" s="609"/>
      <c r="L111" s="608"/>
      <c r="M111" s="650"/>
      <c r="N111" s="609"/>
      <c r="O111" s="609"/>
      <c r="P111" s="609"/>
      <c r="Q111" s="609"/>
      <c r="R111" s="609"/>
    </row>
    <row r="117" spans="1:145" s="651" customFormat="1" ht="24" customHeight="1" x14ac:dyDescent="0.2">
      <c r="A117" s="954" t="s">
        <v>1058</v>
      </c>
      <c r="B117" s="954"/>
      <c r="C117" s="954"/>
      <c r="D117" s="954"/>
      <c r="E117" s="954"/>
      <c r="F117" s="954"/>
      <c r="G117" s="954"/>
      <c r="H117" s="954"/>
      <c r="I117" s="954"/>
      <c r="J117" s="551"/>
      <c r="K117" s="551"/>
      <c r="L117" s="551"/>
      <c r="M117" s="552"/>
      <c r="N117" s="553"/>
      <c r="O117" s="553"/>
      <c r="P117" s="553"/>
      <c r="Q117" s="553"/>
      <c r="R117" s="553"/>
      <c r="S117" s="550"/>
      <c r="T117" s="550"/>
      <c r="U117" s="550"/>
      <c r="V117" s="550"/>
      <c r="W117" s="550"/>
      <c r="X117" s="550"/>
      <c r="Y117" s="550"/>
      <c r="Z117" s="550"/>
      <c r="AA117" s="550"/>
      <c r="AB117" s="550"/>
      <c r="AC117" s="550"/>
      <c r="AD117" s="550"/>
      <c r="AE117" s="550"/>
      <c r="AF117" s="550"/>
      <c r="AG117" s="550"/>
      <c r="AH117" s="550"/>
      <c r="AI117" s="550"/>
      <c r="AJ117" s="550"/>
      <c r="AK117" s="550"/>
      <c r="AL117" s="550"/>
      <c r="AM117" s="550"/>
      <c r="AN117" s="550"/>
      <c r="AO117" s="550"/>
      <c r="AP117" s="550"/>
      <c r="AQ117" s="550"/>
      <c r="AR117" s="550"/>
      <c r="AS117" s="550"/>
      <c r="AT117" s="550"/>
      <c r="AU117" s="550"/>
      <c r="AV117" s="550"/>
      <c r="AW117" s="550"/>
      <c r="AX117" s="550"/>
      <c r="AY117" s="550"/>
      <c r="AZ117" s="550"/>
      <c r="BA117" s="550"/>
      <c r="BB117" s="550"/>
      <c r="BC117" s="550"/>
      <c r="BD117" s="550"/>
      <c r="BE117" s="550"/>
      <c r="BF117" s="550"/>
      <c r="BG117" s="550"/>
      <c r="BH117" s="550"/>
      <c r="BI117" s="550"/>
      <c r="BJ117" s="550"/>
      <c r="BK117" s="550"/>
      <c r="BL117" s="550"/>
      <c r="BM117" s="550"/>
      <c r="BN117" s="550"/>
      <c r="BO117" s="550"/>
      <c r="BP117" s="550"/>
      <c r="BQ117" s="550"/>
      <c r="BR117" s="550"/>
      <c r="BS117" s="550"/>
      <c r="BT117" s="550"/>
      <c r="BU117" s="550"/>
      <c r="BV117" s="550"/>
      <c r="BW117" s="550"/>
      <c r="BX117" s="550"/>
      <c r="BY117" s="550"/>
      <c r="BZ117" s="550"/>
      <c r="CA117" s="550"/>
      <c r="CB117" s="550"/>
      <c r="CC117" s="550"/>
      <c r="CD117" s="550"/>
      <c r="CE117" s="550"/>
      <c r="CF117" s="550"/>
      <c r="CG117" s="550"/>
      <c r="CH117" s="550"/>
      <c r="CI117" s="550"/>
      <c r="CJ117" s="550"/>
      <c r="CK117" s="550"/>
      <c r="CL117" s="550"/>
      <c r="CM117" s="550"/>
      <c r="CN117" s="550"/>
      <c r="CO117" s="550"/>
      <c r="CP117" s="550"/>
      <c r="CQ117" s="550"/>
      <c r="CR117" s="550"/>
      <c r="CS117" s="550"/>
      <c r="CT117" s="550"/>
      <c r="CU117" s="550"/>
      <c r="CV117" s="550"/>
      <c r="CW117" s="550"/>
      <c r="CX117" s="550"/>
      <c r="CY117" s="550"/>
      <c r="CZ117" s="550"/>
      <c r="DA117" s="550"/>
      <c r="DB117" s="550"/>
      <c r="DC117" s="550"/>
      <c r="DD117" s="550"/>
      <c r="DE117" s="550"/>
      <c r="DF117" s="550"/>
      <c r="DG117" s="550"/>
      <c r="DH117" s="550"/>
      <c r="DI117" s="550"/>
      <c r="DJ117" s="550"/>
      <c r="DK117" s="550"/>
      <c r="DL117" s="550"/>
      <c r="DM117" s="550"/>
      <c r="DN117" s="550"/>
      <c r="DO117" s="550"/>
      <c r="DP117" s="550"/>
      <c r="DQ117" s="550"/>
      <c r="DR117" s="550"/>
      <c r="DS117" s="550"/>
      <c r="DT117" s="550"/>
      <c r="DU117" s="550"/>
      <c r="DV117" s="550"/>
      <c r="DW117" s="550"/>
      <c r="DX117" s="550"/>
      <c r="DY117" s="550"/>
      <c r="DZ117" s="550"/>
      <c r="EA117" s="550"/>
      <c r="EB117" s="550"/>
      <c r="EC117" s="550"/>
      <c r="ED117" s="550"/>
      <c r="EE117" s="550"/>
      <c r="EF117" s="550"/>
      <c r="EG117" s="550"/>
      <c r="EH117" s="550"/>
      <c r="EI117" s="550"/>
      <c r="EJ117" s="550"/>
      <c r="EK117" s="550"/>
      <c r="EL117" s="550"/>
      <c r="EM117" s="550"/>
      <c r="EN117" s="550"/>
      <c r="EO117" s="550"/>
    </row>
    <row r="118" spans="1:145" ht="12" customHeight="1" x14ac:dyDescent="0.2">
      <c r="A118" s="613"/>
      <c r="B118" s="956" t="s">
        <v>1059</v>
      </c>
      <c r="C118" s="956"/>
      <c r="D118" s="613"/>
      <c r="E118" s="956" t="s">
        <v>1060</v>
      </c>
      <c r="F118" s="956"/>
      <c r="G118" s="615"/>
      <c r="H118" s="956" t="s">
        <v>1061</v>
      </c>
      <c r="I118" s="956"/>
      <c r="J118" s="551"/>
      <c r="K118" s="551"/>
      <c r="L118" s="551"/>
    </row>
    <row r="119" spans="1:145" ht="12" customHeight="1" x14ac:dyDescent="0.2">
      <c r="A119" s="631" t="s">
        <v>210</v>
      </c>
      <c r="B119" s="561" t="s">
        <v>175</v>
      </c>
      <c r="C119" s="561" t="s">
        <v>176</v>
      </c>
      <c r="D119" s="561"/>
      <c r="E119" s="561" t="s">
        <v>175</v>
      </c>
      <c r="F119" s="561" t="s">
        <v>176</v>
      </c>
      <c r="G119" s="558"/>
      <c r="H119" s="561" t="s">
        <v>175</v>
      </c>
      <c r="I119" s="561" t="s">
        <v>176</v>
      </c>
      <c r="J119" s="557"/>
      <c r="K119" s="557"/>
      <c r="L119" s="557"/>
    </row>
    <row r="120" spans="1:145" ht="12" customHeight="1" x14ac:dyDescent="0.2">
      <c r="A120" s="551" t="s">
        <v>1071</v>
      </c>
      <c r="B120" s="652">
        <f>AVERAGE(B5:B14)</f>
        <v>31819.599999999999</v>
      </c>
      <c r="C120" s="652">
        <f>AVERAGE(C5:C14)</f>
        <v>10456.5</v>
      </c>
      <c r="D120" s="652"/>
      <c r="E120" s="652" t="s">
        <v>185</v>
      </c>
      <c r="F120" s="652" t="s">
        <v>185</v>
      </c>
      <c r="G120" s="652" t="s">
        <v>185</v>
      </c>
      <c r="H120" s="652" t="s">
        <v>185</v>
      </c>
      <c r="I120" s="652" t="s">
        <v>185</v>
      </c>
      <c r="J120" s="642"/>
      <c r="K120" s="653"/>
    </row>
    <row r="121" spans="1:145" ht="12" customHeight="1" x14ac:dyDescent="0.2">
      <c r="A121" s="654" t="s">
        <v>711</v>
      </c>
      <c r="B121" s="652">
        <f>AVERAGE(B15:B24)</f>
        <v>6191.1111111111113</v>
      </c>
      <c r="C121" s="652">
        <f>AVERAGE(C15:C24)</f>
        <v>1817.3333333333333</v>
      </c>
      <c r="D121" s="652"/>
      <c r="E121" s="652" t="s">
        <v>185</v>
      </c>
      <c r="F121" s="652" t="s">
        <v>185</v>
      </c>
      <c r="G121" s="652" t="s">
        <v>185</v>
      </c>
      <c r="H121" s="652" t="s">
        <v>185</v>
      </c>
      <c r="I121" s="652" t="s">
        <v>185</v>
      </c>
      <c r="J121" s="642"/>
      <c r="K121" s="653"/>
    </row>
    <row r="122" spans="1:145" ht="12" customHeight="1" x14ac:dyDescent="0.2">
      <c r="A122" s="654" t="s">
        <v>712</v>
      </c>
      <c r="B122" s="652">
        <f>AVERAGE(B25:B34)</f>
        <v>3607.5555555555557</v>
      </c>
      <c r="C122" s="652">
        <f>AVERAGE(C25:C34)</f>
        <v>683.22222222222217</v>
      </c>
      <c r="D122" s="652"/>
      <c r="E122" s="652" t="s">
        <v>185</v>
      </c>
      <c r="F122" s="652" t="s">
        <v>185</v>
      </c>
      <c r="G122" s="652" t="s">
        <v>185</v>
      </c>
      <c r="H122" s="652" t="s">
        <v>185</v>
      </c>
      <c r="I122" s="652" t="s">
        <v>185</v>
      </c>
      <c r="J122" s="642"/>
      <c r="K122" s="653"/>
    </row>
    <row r="123" spans="1:145" ht="12" customHeight="1" x14ac:dyDescent="0.2">
      <c r="A123" s="654" t="s">
        <v>713</v>
      </c>
      <c r="B123" s="652">
        <f>AVERAGE(B35:B44)</f>
        <v>12819.2</v>
      </c>
      <c r="C123" s="652">
        <f>AVERAGE(C35:C44)</f>
        <v>2899.1</v>
      </c>
      <c r="D123" s="652"/>
      <c r="E123" s="652" t="s">
        <v>185</v>
      </c>
      <c r="F123" s="652" t="s">
        <v>185</v>
      </c>
      <c r="G123" s="652" t="s">
        <v>185</v>
      </c>
      <c r="H123" s="652" t="s">
        <v>185</v>
      </c>
      <c r="I123" s="652" t="s">
        <v>185</v>
      </c>
      <c r="J123" s="642"/>
      <c r="K123" s="653"/>
    </row>
    <row r="124" spans="1:145" ht="12" customHeight="1" x14ac:dyDescent="0.2">
      <c r="A124" s="654" t="s">
        <v>197</v>
      </c>
      <c r="B124" s="652">
        <f>AVERAGE(B45:B49)</f>
        <v>6297</v>
      </c>
      <c r="C124" s="652">
        <f>AVERAGE(C45:C49)</f>
        <v>2866</v>
      </c>
      <c r="D124" s="652"/>
      <c r="E124" s="652" t="s">
        <v>185</v>
      </c>
      <c r="F124" s="652" t="s">
        <v>185</v>
      </c>
      <c r="G124" s="652" t="s">
        <v>185</v>
      </c>
      <c r="H124" s="652" t="s">
        <v>185</v>
      </c>
      <c r="I124" s="652" t="s">
        <v>185</v>
      </c>
      <c r="J124" s="642"/>
      <c r="K124" s="653"/>
    </row>
    <row r="125" spans="1:145" ht="12" customHeight="1" x14ac:dyDescent="0.2">
      <c r="A125" s="654" t="s">
        <v>1072</v>
      </c>
      <c r="B125" s="652">
        <f>AVERAGE(B50:B54)</f>
        <v>6505.8</v>
      </c>
      <c r="C125" s="652">
        <f t="shared" ref="C125:I125" si="0">AVERAGE(C50:C54)</f>
        <v>3193.8</v>
      </c>
      <c r="D125" s="652"/>
      <c r="E125" s="652">
        <f t="shared" si="0"/>
        <v>2950.3333333333335</v>
      </c>
      <c r="F125" s="652">
        <f t="shared" si="0"/>
        <v>1527.3333333333333</v>
      </c>
      <c r="G125" s="652"/>
      <c r="H125" s="652">
        <f t="shared" si="0"/>
        <v>1466.6666666666667</v>
      </c>
      <c r="I125" s="652">
        <f t="shared" si="0"/>
        <v>583.33333333333337</v>
      </c>
      <c r="J125" s="642"/>
      <c r="K125" s="653"/>
    </row>
    <row r="126" spans="1:145" ht="12" customHeight="1" x14ac:dyDescent="0.2">
      <c r="A126" s="654" t="s">
        <v>1073</v>
      </c>
      <c r="B126" s="652">
        <f>AVERAGE(B55:B59)</f>
        <v>4560.2</v>
      </c>
      <c r="C126" s="652">
        <f t="shared" ref="C126:I126" si="1">AVERAGE(C55:C59)</f>
        <v>1942.4</v>
      </c>
      <c r="D126" s="652"/>
      <c r="E126" s="652">
        <f t="shared" si="1"/>
        <v>3373</v>
      </c>
      <c r="F126" s="652">
        <f t="shared" si="1"/>
        <v>1928.8</v>
      </c>
      <c r="G126" s="652"/>
      <c r="H126" s="652">
        <f t="shared" si="1"/>
        <v>1287</v>
      </c>
      <c r="I126" s="652">
        <f t="shared" si="1"/>
        <v>389.2</v>
      </c>
      <c r="J126" s="642"/>
      <c r="K126" s="653"/>
    </row>
    <row r="127" spans="1:145" ht="12" customHeight="1" x14ac:dyDescent="0.2">
      <c r="A127" s="654" t="s">
        <v>1074</v>
      </c>
      <c r="B127" s="652">
        <f>AVERAGE(B60:B64)</f>
        <v>2402.8000000000002</v>
      </c>
      <c r="C127" s="652">
        <f t="shared" ref="C127:I127" si="2">AVERAGE(C60:C64)</f>
        <v>318.39999999999998</v>
      </c>
      <c r="D127" s="652"/>
      <c r="E127" s="652">
        <f t="shared" si="2"/>
        <v>4010.2</v>
      </c>
      <c r="F127" s="652">
        <f t="shared" si="2"/>
        <v>1511.8</v>
      </c>
      <c r="G127" s="652"/>
      <c r="H127" s="652">
        <f t="shared" si="2"/>
        <v>3361.4</v>
      </c>
      <c r="I127" s="652">
        <f t="shared" si="2"/>
        <v>537</v>
      </c>
      <c r="J127" s="642"/>
      <c r="K127" s="653"/>
    </row>
    <row r="128" spans="1:145" ht="12" customHeight="1" x14ac:dyDescent="0.2">
      <c r="A128" s="654" t="s">
        <v>237</v>
      </c>
      <c r="B128" s="652">
        <f>AVERAGE(B65:B69)</f>
        <v>3751.2</v>
      </c>
      <c r="C128" s="652">
        <f t="shared" ref="C128:I128" si="3">AVERAGE(C65:C69)</f>
        <v>539.20000000000005</v>
      </c>
      <c r="D128" s="652"/>
      <c r="E128" s="652">
        <f t="shared" si="3"/>
        <v>4496.6000000000004</v>
      </c>
      <c r="F128" s="652">
        <f t="shared" si="3"/>
        <v>1032</v>
      </c>
      <c r="G128" s="652"/>
      <c r="H128" s="652">
        <f t="shared" si="3"/>
        <v>2509.6</v>
      </c>
      <c r="I128" s="652">
        <f t="shared" si="3"/>
        <v>551.6</v>
      </c>
      <c r="J128" s="642"/>
      <c r="K128" s="653"/>
    </row>
    <row r="129" spans="1:11" ht="12" customHeight="1" x14ac:dyDescent="0.2">
      <c r="A129" s="654" t="s">
        <v>375</v>
      </c>
      <c r="B129" s="652">
        <f>AVERAGE(B70:B74)</f>
        <v>3571.6</v>
      </c>
      <c r="C129" s="652">
        <f t="shared" ref="C129:I129" si="4">AVERAGE(C70:C74)</f>
        <v>725.6</v>
      </c>
      <c r="D129" s="652"/>
      <c r="E129" s="652">
        <f t="shared" si="4"/>
        <v>6409.4</v>
      </c>
      <c r="F129" s="652">
        <f t="shared" si="4"/>
        <v>355</v>
      </c>
      <c r="G129" s="652"/>
      <c r="H129" s="652">
        <f t="shared" si="4"/>
        <v>2904.6</v>
      </c>
      <c r="I129" s="652">
        <f t="shared" si="4"/>
        <v>189</v>
      </c>
      <c r="J129" s="642"/>
      <c r="K129" s="653"/>
    </row>
    <row r="130" spans="1:11" ht="12" customHeight="1" x14ac:dyDescent="0.2">
      <c r="A130" s="654">
        <v>2001</v>
      </c>
      <c r="B130" s="652">
        <f t="shared" ref="B130:C148" si="5">B75</f>
        <v>8452</v>
      </c>
      <c r="C130" s="652">
        <f t="shared" si="5"/>
        <v>2641</v>
      </c>
      <c r="D130" s="652"/>
      <c r="E130" s="652">
        <f t="shared" ref="E130:F148" si="6">E75</f>
        <v>5398</v>
      </c>
      <c r="F130" s="652">
        <f t="shared" si="6"/>
        <v>744</v>
      </c>
      <c r="G130" s="652"/>
      <c r="H130" s="652">
        <f t="shared" ref="H130:I148" si="7">H75</f>
        <v>2607</v>
      </c>
      <c r="I130" s="652">
        <f t="shared" si="7"/>
        <v>743</v>
      </c>
      <c r="J130" s="642"/>
      <c r="K130" s="653"/>
    </row>
    <row r="131" spans="1:11" ht="12" customHeight="1" x14ac:dyDescent="0.2">
      <c r="A131" s="654">
        <v>2002</v>
      </c>
      <c r="B131" s="652">
        <f t="shared" si="5"/>
        <v>6432</v>
      </c>
      <c r="C131" s="652">
        <f t="shared" si="5"/>
        <v>386</v>
      </c>
      <c r="D131" s="652"/>
      <c r="E131" s="652">
        <f t="shared" si="6"/>
        <v>4261</v>
      </c>
      <c r="F131" s="652">
        <f t="shared" si="6"/>
        <v>47</v>
      </c>
      <c r="G131" s="652"/>
      <c r="H131" s="652">
        <f t="shared" si="7"/>
        <v>2669</v>
      </c>
      <c r="I131" s="652">
        <f t="shared" si="7"/>
        <v>78</v>
      </c>
      <c r="J131" s="642"/>
      <c r="K131" s="653"/>
    </row>
    <row r="132" spans="1:11" ht="12" customHeight="1" x14ac:dyDescent="0.2">
      <c r="A132" s="654">
        <v>2003</v>
      </c>
      <c r="B132" s="652">
        <f t="shared" si="5"/>
        <v>4134</v>
      </c>
      <c r="C132" s="652">
        <f t="shared" si="5"/>
        <v>155</v>
      </c>
      <c r="D132" s="652"/>
      <c r="E132" s="652">
        <f t="shared" si="6"/>
        <v>11988</v>
      </c>
      <c r="F132" s="652">
        <f t="shared" si="6"/>
        <v>65</v>
      </c>
      <c r="G132" s="652"/>
      <c r="H132" s="652">
        <f t="shared" si="7"/>
        <v>3302</v>
      </c>
      <c r="I132" s="652">
        <f t="shared" si="7"/>
        <v>73</v>
      </c>
      <c r="J132" s="642"/>
      <c r="K132" s="653"/>
    </row>
    <row r="133" spans="1:11" ht="12" customHeight="1" x14ac:dyDescent="0.2">
      <c r="A133" s="654">
        <v>2004</v>
      </c>
      <c r="B133" s="652">
        <f t="shared" si="5"/>
        <v>833</v>
      </c>
      <c r="C133" s="652">
        <f t="shared" si="5"/>
        <v>129</v>
      </c>
      <c r="D133" s="652"/>
      <c r="E133" s="652">
        <f t="shared" si="6"/>
        <v>445</v>
      </c>
      <c r="F133" s="652">
        <f t="shared" si="6"/>
        <v>22</v>
      </c>
      <c r="G133" s="652"/>
      <c r="H133" s="652">
        <f t="shared" si="7"/>
        <v>282</v>
      </c>
      <c r="I133" s="652">
        <f t="shared" si="7"/>
        <v>51</v>
      </c>
      <c r="J133" s="642"/>
      <c r="K133" s="653"/>
    </row>
    <row r="134" spans="1:11" ht="12" customHeight="1" x14ac:dyDescent="0.2">
      <c r="A134" s="654">
        <v>2005</v>
      </c>
      <c r="B134" s="652">
        <f t="shared" si="5"/>
        <v>2018</v>
      </c>
      <c r="C134" s="652">
        <f t="shared" si="5"/>
        <v>37</v>
      </c>
      <c r="D134" s="652"/>
      <c r="E134" s="652">
        <f t="shared" si="6"/>
        <v>698</v>
      </c>
      <c r="F134" s="652">
        <f t="shared" si="6"/>
        <v>58</v>
      </c>
      <c r="G134" s="652"/>
      <c r="H134" s="652">
        <f t="shared" si="7"/>
        <v>401</v>
      </c>
      <c r="I134" s="652">
        <f t="shared" si="7"/>
        <v>105</v>
      </c>
      <c r="J134" s="642"/>
      <c r="K134" s="653"/>
    </row>
    <row r="135" spans="1:11" ht="12" customHeight="1" x14ac:dyDescent="0.2">
      <c r="A135" s="654">
        <v>2006</v>
      </c>
      <c r="B135" s="652">
        <f t="shared" si="5"/>
        <v>789</v>
      </c>
      <c r="C135" s="652">
        <f t="shared" si="5"/>
        <v>1395</v>
      </c>
      <c r="D135" s="652"/>
      <c r="E135" s="652">
        <f t="shared" si="6"/>
        <v>3007</v>
      </c>
      <c r="F135" s="652">
        <f t="shared" si="6"/>
        <v>1953</v>
      </c>
      <c r="G135" s="652"/>
      <c r="H135" s="652">
        <f t="shared" si="7"/>
        <v>1278</v>
      </c>
      <c r="I135" s="652">
        <f t="shared" si="7"/>
        <v>791</v>
      </c>
      <c r="J135" s="642"/>
      <c r="K135" s="653"/>
    </row>
    <row r="136" spans="1:11" ht="12" customHeight="1" x14ac:dyDescent="0.2">
      <c r="A136" s="654">
        <v>2007</v>
      </c>
      <c r="B136" s="652">
        <f t="shared" si="5"/>
        <v>2009</v>
      </c>
      <c r="C136" s="652">
        <f t="shared" si="5"/>
        <v>27</v>
      </c>
      <c r="D136" s="652"/>
      <c r="E136" s="652">
        <f t="shared" si="6"/>
        <v>4494</v>
      </c>
      <c r="F136" s="652">
        <f t="shared" si="6"/>
        <v>11</v>
      </c>
      <c r="G136" s="652"/>
      <c r="H136" s="652">
        <f t="shared" si="7"/>
        <v>1377</v>
      </c>
      <c r="I136" s="652">
        <f t="shared" si="7"/>
        <v>55</v>
      </c>
      <c r="J136" s="642"/>
      <c r="K136" s="653"/>
    </row>
    <row r="137" spans="1:11" ht="12" customHeight="1" x14ac:dyDescent="0.2">
      <c r="A137" s="654">
        <v>2008</v>
      </c>
      <c r="B137" s="652">
        <f t="shared" si="5"/>
        <v>2740.5299544094264</v>
      </c>
      <c r="C137" s="652">
        <f t="shared" si="5"/>
        <v>3621.4700455905736</v>
      </c>
      <c r="D137" s="652"/>
      <c r="E137" s="652">
        <f t="shared" si="6"/>
        <v>3445</v>
      </c>
      <c r="F137" s="652">
        <f t="shared" si="6"/>
        <v>1228</v>
      </c>
      <c r="G137" s="652"/>
      <c r="H137" s="652">
        <f t="shared" si="7"/>
        <v>1749.104</v>
      </c>
      <c r="I137" s="652">
        <f t="shared" si="7"/>
        <v>650.25028056947463</v>
      </c>
      <c r="J137" s="642"/>
      <c r="K137" s="653"/>
    </row>
    <row r="138" spans="1:11" ht="12" customHeight="1" x14ac:dyDescent="0.2">
      <c r="A138" s="654">
        <v>2009</v>
      </c>
      <c r="B138" s="652">
        <f t="shared" si="5"/>
        <v>6145</v>
      </c>
      <c r="C138" s="652">
        <f t="shared" si="5"/>
        <v>151</v>
      </c>
      <c r="D138" s="652"/>
      <c r="E138" s="652">
        <f t="shared" si="6"/>
        <v>2167</v>
      </c>
      <c r="F138" s="652">
        <f t="shared" si="6"/>
        <v>44</v>
      </c>
      <c r="G138" s="652"/>
      <c r="H138" s="652">
        <f t="shared" si="7"/>
        <v>2204</v>
      </c>
      <c r="I138" s="652">
        <f t="shared" si="7"/>
        <v>516</v>
      </c>
      <c r="J138" s="642"/>
      <c r="K138" s="653"/>
    </row>
    <row r="139" spans="1:11" ht="12" customHeight="1" x14ac:dyDescent="0.2">
      <c r="A139" s="654">
        <v>2010</v>
      </c>
      <c r="B139" s="652">
        <f t="shared" si="5"/>
        <v>1259</v>
      </c>
      <c r="C139" s="652">
        <f t="shared" si="5"/>
        <v>87</v>
      </c>
      <c r="D139" s="652"/>
      <c r="E139" s="652">
        <f t="shared" si="6"/>
        <v>2114</v>
      </c>
      <c r="F139" s="652">
        <f t="shared" si="6"/>
        <v>394</v>
      </c>
      <c r="G139" s="652"/>
      <c r="H139" s="652">
        <f t="shared" si="7"/>
        <v>2478</v>
      </c>
      <c r="I139" s="652">
        <f t="shared" si="7"/>
        <v>356</v>
      </c>
      <c r="J139" s="642"/>
      <c r="K139" s="653"/>
    </row>
    <row r="140" spans="1:11" ht="12" customHeight="1" x14ac:dyDescent="0.2">
      <c r="A140" s="654">
        <v>2011</v>
      </c>
      <c r="B140" s="652">
        <f t="shared" si="5"/>
        <v>213.10243471505964</v>
      </c>
      <c r="C140" s="652">
        <f t="shared" si="5"/>
        <v>11174.89756528494</v>
      </c>
      <c r="D140" s="652"/>
      <c r="E140" s="652">
        <f t="shared" si="6"/>
        <v>3019.1152217364825</v>
      </c>
      <c r="F140" s="652">
        <f t="shared" si="6"/>
        <v>2501.8847782635175</v>
      </c>
      <c r="G140" s="652"/>
      <c r="H140" s="652">
        <f t="shared" si="7"/>
        <v>3674.0993552432924</v>
      </c>
      <c r="I140" s="652">
        <f t="shared" si="7"/>
        <v>1818.9006447567076</v>
      </c>
      <c r="J140" s="642"/>
      <c r="K140" s="653"/>
    </row>
    <row r="141" spans="1:11" ht="12" customHeight="1" x14ac:dyDescent="0.2">
      <c r="A141" s="654">
        <v>2012</v>
      </c>
      <c r="B141" s="652">
        <f t="shared" si="5"/>
        <v>27600</v>
      </c>
      <c r="C141" s="652">
        <f t="shared" si="5"/>
        <v>1944</v>
      </c>
      <c r="D141" s="652"/>
      <c r="E141" s="652">
        <f t="shared" si="6"/>
        <v>7569</v>
      </c>
      <c r="F141" s="652">
        <f t="shared" si="6"/>
        <v>1783</v>
      </c>
      <c r="G141" s="652"/>
      <c r="H141" s="652">
        <f t="shared" si="7"/>
        <v>3561</v>
      </c>
      <c r="I141" s="652">
        <f t="shared" si="7"/>
        <v>829</v>
      </c>
      <c r="J141" s="642"/>
      <c r="K141" s="653"/>
    </row>
    <row r="142" spans="1:11" ht="12" customHeight="1" x14ac:dyDescent="0.2">
      <c r="A142" s="654">
        <v>2013</v>
      </c>
      <c r="B142" s="652">
        <f t="shared" si="5"/>
        <v>6925</v>
      </c>
      <c r="C142" s="652">
        <f t="shared" si="5"/>
        <v>1096</v>
      </c>
      <c r="D142" s="652"/>
      <c r="E142" s="652">
        <f t="shared" si="6"/>
        <v>4036</v>
      </c>
      <c r="F142" s="652">
        <f t="shared" si="6"/>
        <v>588</v>
      </c>
      <c r="G142" s="652"/>
      <c r="H142" s="652">
        <f t="shared" si="7"/>
        <v>2240</v>
      </c>
      <c r="I142" s="652">
        <f t="shared" si="7"/>
        <v>240</v>
      </c>
      <c r="J142" s="642"/>
      <c r="K142" s="653"/>
    </row>
    <row r="143" spans="1:11" ht="12" customHeight="1" x14ac:dyDescent="0.2">
      <c r="A143" s="654">
        <v>2014</v>
      </c>
      <c r="B143" s="652">
        <f t="shared" si="5"/>
        <v>14412.307385101381</v>
      </c>
      <c r="C143" s="652">
        <f t="shared" si="5"/>
        <v>3944.6926148986217</v>
      </c>
      <c r="D143" s="652"/>
      <c r="E143" s="652">
        <f t="shared" si="6"/>
        <v>10419.15403732607</v>
      </c>
      <c r="F143" s="652">
        <f t="shared" si="6"/>
        <v>2051.0205930518878</v>
      </c>
      <c r="G143" s="652"/>
      <c r="H143" s="652">
        <f t="shared" si="7"/>
        <v>2706.13311616497</v>
      </c>
      <c r="I143" s="652">
        <f t="shared" si="7"/>
        <v>526.84142897665379</v>
      </c>
      <c r="J143" s="642"/>
      <c r="K143" s="653"/>
    </row>
    <row r="144" spans="1:11" ht="12" customHeight="1" x14ac:dyDescent="0.2">
      <c r="A144" s="654">
        <v>2015</v>
      </c>
      <c r="B144" s="652">
        <f t="shared" si="5"/>
        <v>6611.6963683426147</v>
      </c>
      <c r="C144" s="652">
        <f t="shared" si="5"/>
        <v>133.30363165738487</v>
      </c>
      <c r="D144" s="652"/>
      <c r="E144" s="652">
        <f t="shared" si="6"/>
        <v>2092.0612919011496</v>
      </c>
      <c r="F144" s="652">
        <f t="shared" si="6"/>
        <v>20.938708098850014</v>
      </c>
      <c r="G144" s="652"/>
      <c r="H144" s="652">
        <f t="shared" si="7"/>
        <v>1977.5398530243074</v>
      </c>
      <c r="I144" s="652">
        <f t="shared" si="7"/>
        <v>92.135047138390291</v>
      </c>
      <c r="J144" s="642"/>
      <c r="K144" s="653"/>
    </row>
    <row r="145" spans="1:12" ht="12" customHeight="1" x14ac:dyDescent="0.2">
      <c r="A145" s="654">
        <v>2016</v>
      </c>
      <c r="B145" s="652">
        <f t="shared" si="5"/>
        <v>2754</v>
      </c>
      <c r="C145" s="652">
        <f t="shared" si="5"/>
        <v>135</v>
      </c>
      <c r="D145" s="652"/>
      <c r="E145" s="652">
        <f t="shared" si="6"/>
        <v>1376</v>
      </c>
      <c r="F145" s="652">
        <f t="shared" si="6"/>
        <v>139</v>
      </c>
      <c r="G145" s="652"/>
      <c r="H145" s="652">
        <f t="shared" si="7"/>
        <v>1032</v>
      </c>
      <c r="I145" s="652">
        <f t="shared" si="7"/>
        <v>26</v>
      </c>
      <c r="J145" s="642"/>
      <c r="K145" s="653"/>
    </row>
    <row r="146" spans="1:12" ht="12" customHeight="1" x14ac:dyDescent="0.2">
      <c r="A146" s="654">
        <v>2017</v>
      </c>
      <c r="B146" s="652">
        <f t="shared" si="5"/>
        <v>3287</v>
      </c>
      <c r="C146" s="652">
        <f t="shared" si="5"/>
        <v>6618</v>
      </c>
      <c r="D146" s="652"/>
      <c r="E146" s="652">
        <f t="shared" si="6"/>
        <v>2269</v>
      </c>
      <c r="F146" s="652">
        <f t="shared" si="6"/>
        <v>307</v>
      </c>
      <c r="G146" s="652"/>
      <c r="H146" s="652">
        <f t="shared" si="7"/>
        <v>1338</v>
      </c>
      <c r="I146" s="652">
        <f t="shared" si="7"/>
        <v>327</v>
      </c>
      <c r="J146" s="642"/>
      <c r="K146" s="653"/>
    </row>
    <row r="147" spans="1:12" ht="12" customHeight="1" x14ac:dyDescent="0.2">
      <c r="A147" s="654">
        <v>2018</v>
      </c>
      <c r="B147" s="652">
        <f t="shared" si="5"/>
        <v>18675</v>
      </c>
      <c r="C147" s="652">
        <f t="shared" si="5"/>
        <v>2017</v>
      </c>
      <c r="D147" s="652"/>
      <c r="E147" s="652">
        <f t="shared" si="6"/>
        <v>1208</v>
      </c>
      <c r="F147" s="652">
        <f t="shared" si="6"/>
        <v>71</v>
      </c>
      <c r="G147" s="652"/>
      <c r="H147" s="652">
        <f t="shared" si="7"/>
        <v>1228</v>
      </c>
      <c r="I147" s="652">
        <f t="shared" si="7"/>
        <v>285</v>
      </c>
      <c r="J147" s="642"/>
      <c r="K147" s="653"/>
    </row>
    <row r="148" spans="1:12" ht="12" customHeight="1" x14ac:dyDescent="0.2">
      <c r="A148" s="654">
        <v>2019</v>
      </c>
      <c r="B148" s="652">
        <f t="shared" si="5"/>
        <v>5926</v>
      </c>
      <c r="C148" s="652">
        <f t="shared" si="5"/>
        <v>78</v>
      </c>
      <c r="D148" s="652"/>
      <c r="E148" s="652">
        <f t="shared" si="6"/>
        <v>1681</v>
      </c>
      <c r="F148" s="652">
        <f t="shared" si="6"/>
        <v>409</v>
      </c>
      <c r="G148" s="652"/>
      <c r="H148" s="652">
        <f t="shared" si="7"/>
        <v>957</v>
      </c>
      <c r="I148" s="652">
        <f t="shared" si="7"/>
        <v>686</v>
      </c>
      <c r="J148" s="642"/>
      <c r="K148" s="653"/>
    </row>
    <row r="149" spans="1:12" ht="12" customHeight="1" x14ac:dyDescent="0.2">
      <c r="A149" s="654">
        <v>2020</v>
      </c>
      <c r="B149" s="652">
        <f t="shared" ref="B149:C149" si="8">B94</f>
        <v>3775</v>
      </c>
      <c r="C149" s="652">
        <f t="shared" si="8"/>
        <v>393</v>
      </c>
      <c r="D149" s="652"/>
      <c r="E149" s="652">
        <f t="shared" ref="E149:F149" si="9">E94</f>
        <v>812</v>
      </c>
      <c r="F149" s="652">
        <f t="shared" si="9"/>
        <v>43</v>
      </c>
      <c r="G149" s="652"/>
      <c r="H149" s="652">
        <f t="shared" ref="H149:I149" si="10">H94</f>
        <v>972</v>
      </c>
      <c r="I149" s="652">
        <f t="shared" si="10"/>
        <v>122</v>
      </c>
      <c r="J149" s="642"/>
      <c r="K149" s="653"/>
    </row>
    <row r="150" spans="1:12" ht="12" customHeight="1" x14ac:dyDescent="0.2">
      <c r="A150" s="654">
        <v>2021</v>
      </c>
      <c r="B150" s="652">
        <f t="shared" ref="B150:C150" si="11">B95</f>
        <v>5972</v>
      </c>
      <c r="C150" s="652">
        <f t="shared" si="11"/>
        <v>927</v>
      </c>
      <c r="D150" s="652"/>
      <c r="E150" s="652">
        <f t="shared" ref="E150:F150" si="12">E95</f>
        <v>1307</v>
      </c>
      <c r="F150" s="652">
        <f t="shared" si="12"/>
        <v>655</v>
      </c>
      <c r="G150" s="652"/>
      <c r="H150" s="652">
        <f t="shared" ref="H150:I150" si="13">H95</f>
        <v>1890</v>
      </c>
      <c r="I150" s="652">
        <f t="shared" si="13"/>
        <v>263</v>
      </c>
      <c r="J150" s="642"/>
      <c r="K150" s="653"/>
    </row>
    <row r="151" spans="1:12" ht="12" customHeight="1" x14ac:dyDescent="0.2">
      <c r="A151" s="654">
        <v>2022</v>
      </c>
      <c r="B151" s="652">
        <f t="shared" ref="B151:C151" si="14">B96</f>
        <v>4403</v>
      </c>
      <c r="C151" s="652">
        <f t="shared" si="14"/>
        <v>106</v>
      </c>
      <c r="D151" s="652"/>
      <c r="E151" s="652">
        <f t="shared" ref="E151:F151" si="15">E96</f>
        <v>927</v>
      </c>
      <c r="F151" s="652">
        <f t="shared" si="15"/>
        <v>67</v>
      </c>
      <c r="G151" s="652"/>
      <c r="H151" s="652">
        <f t="shared" ref="H151:I151" si="16">H96</f>
        <v>1274</v>
      </c>
      <c r="I151" s="652">
        <f t="shared" si="16"/>
        <v>291</v>
      </c>
      <c r="J151" s="642"/>
      <c r="K151" s="653"/>
    </row>
    <row r="152" spans="1:12" ht="12" customHeight="1" x14ac:dyDescent="0.2">
      <c r="A152" s="654">
        <v>2023</v>
      </c>
      <c r="B152" s="652">
        <f t="shared" ref="B152:C152" si="17">B97</f>
        <v>4747</v>
      </c>
      <c r="C152" s="652">
        <f t="shared" si="17"/>
        <v>156</v>
      </c>
      <c r="D152" s="652"/>
      <c r="E152" s="652">
        <f t="shared" ref="E152:F152" si="18">E97</f>
        <v>1663</v>
      </c>
      <c r="F152" s="652">
        <f t="shared" si="18"/>
        <v>243</v>
      </c>
      <c r="G152" s="652"/>
      <c r="H152" s="652">
        <f t="shared" ref="H152:I152" si="19">H97</f>
        <v>1355</v>
      </c>
      <c r="I152" s="652">
        <f t="shared" si="19"/>
        <v>264</v>
      </c>
      <c r="J152" s="642"/>
      <c r="K152" s="653"/>
    </row>
    <row r="153" spans="1:12" ht="12" customHeight="1" x14ac:dyDescent="0.2">
      <c r="A153" s="805" t="s">
        <v>1195</v>
      </c>
      <c r="B153" s="652">
        <f t="shared" ref="B153:C153" si="20">B98</f>
        <v>4951</v>
      </c>
      <c r="C153" s="652">
        <f t="shared" si="20"/>
        <v>31</v>
      </c>
      <c r="D153" s="652"/>
      <c r="E153" s="652">
        <f t="shared" ref="E153:F153" si="21">E98</f>
        <v>846</v>
      </c>
      <c r="F153" s="652">
        <f t="shared" si="21"/>
        <v>29</v>
      </c>
      <c r="G153" s="652"/>
      <c r="H153" s="652">
        <f t="shared" ref="H153:I153" si="22">H98</f>
        <v>1520</v>
      </c>
      <c r="I153" s="652">
        <f t="shared" si="22"/>
        <v>245</v>
      </c>
      <c r="J153" s="642"/>
      <c r="K153" s="653"/>
    </row>
    <row r="154" spans="1:12" ht="32.25" customHeight="1" x14ac:dyDescent="0.2">
      <c r="A154" s="993" t="str">
        <f>A99</f>
        <v xml:space="preserve">a/  Estimates are made from a combination of weir counts, carcass surveys, and redd counts.  The methodology can change annually based on environmental conditions, logistical constraints, and/or the expert opinion of regional biologists.  </v>
      </c>
      <c r="B154" s="993"/>
      <c r="C154" s="993"/>
      <c r="D154" s="993"/>
      <c r="E154" s="993"/>
      <c r="F154" s="993"/>
      <c r="G154" s="993"/>
      <c r="H154" s="993"/>
      <c r="I154" s="993"/>
      <c r="J154" s="648"/>
      <c r="K154" s="648"/>
      <c r="L154" s="648"/>
    </row>
    <row r="155" spans="1:12" ht="12" customHeight="1" x14ac:dyDescent="0.2">
      <c r="A155" s="954" t="str">
        <f t="shared" ref="A155:A159" si="23">A100</f>
        <v>b/  Commercial fishing in lower Klamath River closed by the state after the 1933 season.</v>
      </c>
      <c r="B155" s="954"/>
      <c r="C155" s="954"/>
      <c r="D155" s="954"/>
      <c r="E155" s="954"/>
      <c r="F155" s="954"/>
      <c r="G155" s="954"/>
      <c r="H155" s="954"/>
      <c r="I155" s="954"/>
    </row>
    <row r="156" spans="1:12" ht="12" customHeight="1" x14ac:dyDescent="0.2">
      <c r="A156" s="954" t="str">
        <f t="shared" si="23"/>
        <v>c/  Gillnetting resumed in lower 20 miles of Klamath River by Hoopa Valley Indian Reservation fishers in 1976.</v>
      </c>
      <c r="B156" s="954"/>
      <c r="C156" s="954"/>
      <c r="D156" s="954"/>
      <c r="E156" s="954"/>
      <c r="F156" s="954"/>
      <c r="G156" s="954"/>
      <c r="H156" s="954"/>
      <c r="I156" s="954"/>
    </row>
    <row r="157" spans="1:12" ht="12" customHeight="1" x14ac:dyDescent="0.2">
      <c r="A157" s="954" t="str">
        <f t="shared" si="23"/>
        <v>d/  Shasta adults include 276 females taken to Iron Gate Hatchery in 1981.</v>
      </c>
      <c r="B157" s="954"/>
      <c r="C157" s="954"/>
      <c r="D157" s="954"/>
      <c r="E157" s="954"/>
      <c r="F157" s="954"/>
      <c r="G157" s="954"/>
      <c r="H157" s="954"/>
      <c r="I157" s="954"/>
    </row>
    <row r="158" spans="1:12" ht="12" customHeight="1" x14ac:dyDescent="0.2">
      <c r="A158" s="954" t="str">
        <f t="shared" si="23"/>
        <v>e/  Low water conditions appeared to hinder entry into the Shasta River in 1988.</v>
      </c>
      <c r="B158" s="954"/>
      <c r="C158" s="954"/>
      <c r="D158" s="954"/>
      <c r="E158" s="954"/>
      <c r="F158" s="954"/>
      <c r="G158" s="954"/>
      <c r="H158" s="954"/>
      <c r="I158" s="954"/>
    </row>
    <row r="159" spans="1:12" ht="12" customHeight="1" x14ac:dyDescent="0.2">
      <c r="A159" s="954" t="str">
        <f t="shared" si="23"/>
        <v>f/  Preliminary.</v>
      </c>
      <c r="B159" s="954"/>
      <c r="C159" s="954"/>
      <c r="D159" s="954"/>
      <c r="E159" s="954"/>
      <c r="F159" s="954"/>
      <c r="G159" s="954"/>
      <c r="H159" s="954"/>
      <c r="I159" s="954"/>
    </row>
  </sheetData>
  <customSheetViews>
    <customSheetView guid="{951E20F6-66AF-4739-924D-9C0B166AA065}" showPageBreaks="1" showGridLines="0" fitToPage="1" showRuler="0">
      <pane ySplit="3" topLeftCell="A4" activePane="bottomLeft" state="frozen"/>
      <selection pane="bottomLeft" sqref="A1:IV65536"/>
      <pageMargins left="1" right="1" top="1" bottom="1" header="0.5" footer="0.5"/>
      <pageSetup scale="35" orientation="portrait" r:id="rId1"/>
      <headerFooter alignWithMargins="0"/>
    </customSheetView>
    <customSheetView guid="{56968ECB-F4FE-477A-8A39-9E820F23F3B6}" showGridLines="0" fitToPage="1">
      <selection sqref="A1:I1"/>
      <pageMargins left="1" right="1" top="1" bottom="1" header="0.5" footer="0.5"/>
      <pageSetup scale="86" orientation="portrait" r:id="rId2"/>
      <headerFooter alignWithMargins="0"/>
    </customSheetView>
    <customSheetView guid="{8B1E0859-77EF-4DDB-A81F-104DBA348B31}" showPageBreaks="1" showGridLines="0" fitToPage="1" printArea="1">
      <selection sqref="A1:I1"/>
      <pageMargins left="1" right="1" top="1" bottom="1" header="0.5" footer="0.5"/>
      <pageSetup scale="86" orientation="portrait" r:id="rId3"/>
      <headerFooter alignWithMargins="0"/>
    </customSheetView>
    <customSheetView guid="{5AF37BD3-DE11-4EB0-B468-40F0C613EAAC}" showPageBreaks="1" showGridLines="0" fitToPage="1" showRuler="0">
      <pane ySplit="3" topLeftCell="A4" activePane="bottomLeft" state="frozen"/>
      <selection pane="bottomLeft" sqref="A1:IV65536"/>
      <pageMargins left="1" right="1" top="1" bottom="1" header="0.5" footer="0.5"/>
      <pageSetup scale="40" orientation="portrait" r:id="rId4"/>
      <headerFooter alignWithMargins="0"/>
    </customSheetView>
    <customSheetView guid="{4E64E44E-C413-40AC-A3E9-46A65E2E50C1}" showPageBreaks="1" showGridLines="0" fitToPage="1" printArea="1" showRuler="0">
      <pane ySplit="3" topLeftCell="A4" activePane="bottomLeft" state="frozen"/>
      <selection pane="bottomLeft" sqref="A1:IV65536"/>
      <pageMargins left="1" right="1" top="1" bottom="1" header="0.5" footer="0.5"/>
      <pageSetup orientation="portrait" r:id="rId5"/>
      <headerFooter alignWithMargins="0"/>
    </customSheetView>
    <customSheetView guid="{CBDD6A68-2B40-41C7-BE8F-235A878832D4}" showPageBreaks="1" showGridLines="0" fitToPage="1" printArea="1" showRuler="0">
      <pane ySplit="3" topLeftCell="A93" activePane="bottomLeft" state="frozen"/>
      <selection pane="bottomLeft" activeCell="A134" sqref="A99:G134"/>
      <pageMargins left="1" right="1" top="1" bottom="1" header="0.5" footer="0.5"/>
      <pageSetup orientation="portrait" r:id="rId6"/>
      <headerFooter alignWithMargins="0"/>
    </customSheetView>
    <customSheetView guid="{1BB9C890-5E21-46C2-BAFE-D361E72979A8}" showPageBreaks="1" showGridLines="0" fitToPage="1" printArea="1" showRuler="0">
      <pane ySplit="3" topLeftCell="A75" activePane="bottomLeft" state="frozen"/>
      <selection pane="bottomLeft" activeCell="A98" sqref="A98:G98"/>
      <pageMargins left="1" right="1" top="1" bottom="1" header="0.5" footer="0.5"/>
      <pageSetup orientation="portrait" r:id="rId7"/>
      <headerFooter alignWithMargins="0"/>
    </customSheetView>
    <customSheetView guid="{622B48C2-7B56-4B1F-A7B4-4660CCA8C989}" showPageBreaks="1" showGridLines="0" fitToPage="1" printArea="1" showRuler="0">
      <pane ySplit="3" topLeftCell="A107" activePane="bottomLeft" state="frozen"/>
      <selection pane="bottomLeft" activeCell="A98" sqref="A98:G98"/>
      <pageMargins left="1" right="1" top="1" bottom="1" header="0.5" footer="0.5"/>
      <pageSetup orientation="portrait" r:id="rId8"/>
      <headerFooter alignWithMargins="0"/>
    </customSheetView>
    <customSheetView guid="{BBF7E6D9-D6DC-4A8E-B6D8-078D86A9ABA9}" showPageBreaks="1" showGridLines="0" fitToPage="1" showRuler="0">
      <pane ySplit="3" topLeftCell="A4" activePane="bottomLeft" state="frozen"/>
      <selection pane="bottomLeft" sqref="A1:IV65536"/>
      <pageMargins left="1" right="1" top="1" bottom="1" header="0.5" footer="0.5"/>
      <pageSetup scale="37" orientation="portrait" r:id="rId9"/>
      <headerFooter alignWithMargins="0"/>
    </customSheetView>
    <customSheetView guid="{CD5E8C7E-750A-46DA-942B-F5133C1E4099}" showPageBreaks="1" showGridLines="0" fitToPage="1" showRuler="0">
      <pane ySplit="3" topLeftCell="A4" activePane="bottomLeft" state="frozen"/>
      <selection pane="bottomLeft" sqref="A1:IV65536"/>
      <pageMargins left="1" right="1" top="1" bottom="1" header="0.5" footer="0.5"/>
      <pageSetup scale="37" orientation="portrait" r:id="rId10"/>
      <headerFooter alignWithMargins="0"/>
    </customSheetView>
    <customSheetView guid="{5AE94949-FC73-44C2-96F8-94154186EF22}" showPageBreaks="1" showGridLines="0" fitToPage="1" showRuler="0">
      <pane ySplit="3" topLeftCell="A4" activePane="bottomLeft" state="frozen"/>
      <selection pane="bottomLeft" sqref="A1:IV65536"/>
      <pageMargins left="1" right="1" top="1" bottom="1" header="0.5" footer="0.5"/>
      <pageSetup scale="35" orientation="portrait" r:id="rId11"/>
      <headerFooter alignWithMargins="0"/>
    </customSheetView>
    <customSheetView guid="{803B97A9-0AF5-4FA4-9F0C-810C2BEAFCD3}" showPageBreaks="1" showGridLines="0" fitToPage="1" showRuler="0">
      <pane ySplit="3" topLeftCell="A4" activePane="bottomLeft" state="frozen"/>
      <selection pane="bottomLeft" sqref="A1:IV65536"/>
      <pageMargins left="1" right="1" top="1" bottom="1" header="0.5" footer="0.5"/>
      <pageSetup scale="35" orientation="portrait" r:id="rId12"/>
      <headerFooter alignWithMargins="0"/>
    </customSheetView>
    <customSheetView guid="{EF5D9E67-CDBC-4DA7-AF4B-457CDBE1825C}" scale="120" showGridLines="0" fitToPage="1">
      <selection activeCell="A4" sqref="A4"/>
      <pageMargins left="1" right="1" top="1" bottom="1" header="0.5" footer="0.5"/>
      <pageSetup scale="87" orientation="portrait" r:id="rId13"/>
      <headerFooter alignWithMargins="0"/>
    </customSheetView>
  </customSheetViews>
  <mergeCells count="20">
    <mergeCell ref="A99:I99"/>
    <mergeCell ref="B118:C118"/>
    <mergeCell ref="E118:F118"/>
    <mergeCell ref="H118:I118"/>
    <mergeCell ref="A1:I1"/>
    <mergeCell ref="E2:F2"/>
    <mergeCell ref="H2:I2"/>
    <mergeCell ref="B2:C2"/>
    <mergeCell ref="A100:I100"/>
    <mergeCell ref="A101:I101"/>
    <mergeCell ref="A102:I102"/>
    <mergeCell ref="A103:I103"/>
    <mergeCell ref="A104:I104"/>
    <mergeCell ref="A117:I117"/>
    <mergeCell ref="A159:I159"/>
    <mergeCell ref="A154:I154"/>
    <mergeCell ref="A155:I155"/>
    <mergeCell ref="A156:I156"/>
    <mergeCell ref="A157:I157"/>
    <mergeCell ref="A158:I158"/>
  </mergeCells>
  <phoneticPr fontId="0" type="noConversion"/>
  <pageMargins left="1" right="1" top="1" bottom="1" header="0.5" footer="0.5"/>
  <pageSetup orientation="portrait" r:id="rId1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R79"/>
  <sheetViews>
    <sheetView showGridLines="0" zoomScaleNormal="100" zoomScaleSheetLayoutView="110" workbookViewId="0">
      <selection activeCell="P66" sqref="P66"/>
    </sheetView>
  </sheetViews>
  <sheetFormatPr defaultColWidth="9.109375" defaultRowHeight="12" customHeight="1" x14ac:dyDescent="0.2"/>
  <cols>
    <col min="1" max="1" width="10.109375" style="65" customWidth="1"/>
    <col min="2" max="2" width="8.5546875" style="41" customWidth="1"/>
    <col min="3" max="3" width="9.33203125" style="41" customWidth="1"/>
    <col min="4" max="4" width="1.6640625" style="41" customWidth="1"/>
    <col min="5" max="6" width="9.33203125" style="41" customWidth="1"/>
    <col min="7" max="7" width="1.6640625" style="5" customWidth="1"/>
    <col min="8" max="8" width="9.33203125" style="5" customWidth="1"/>
    <col min="9" max="9" width="2" style="6" customWidth="1"/>
    <col min="10" max="10" width="1.6640625" style="6" customWidth="1"/>
    <col min="11" max="11" width="8.5546875" style="17" customWidth="1"/>
    <col min="12" max="12" width="1.5546875" style="17" customWidth="1"/>
    <col min="13" max="13" width="9.44140625" style="6" bestFit="1" customWidth="1"/>
    <col min="14" max="14" width="1.33203125" style="6" customWidth="1"/>
    <col min="15" max="16384" width="9.109375" style="6"/>
  </cols>
  <sheetData>
    <row r="1" spans="1:16" ht="12" customHeight="1" x14ac:dyDescent="0.2">
      <c r="A1" s="1000" t="s">
        <v>26</v>
      </c>
      <c r="B1" s="1000"/>
      <c r="C1" s="1000"/>
      <c r="D1" s="1000"/>
      <c r="E1" s="1000"/>
      <c r="F1" s="1000"/>
      <c r="G1" s="1000"/>
      <c r="H1" s="1000"/>
      <c r="I1" s="1000"/>
      <c r="J1" s="1000"/>
      <c r="K1" s="1000"/>
      <c r="L1" s="1000"/>
      <c r="M1" s="1000"/>
      <c r="N1" s="1000"/>
      <c r="P1" s="282" t="s">
        <v>714</v>
      </c>
    </row>
    <row r="2" spans="1:16" ht="12" customHeight="1" x14ac:dyDescent="0.2">
      <c r="A2" s="138"/>
      <c r="B2" s="1002" t="s">
        <v>616</v>
      </c>
      <c r="C2" s="1002"/>
      <c r="D2" s="139"/>
      <c r="E2" s="1002" t="s">
        <v>617</v>
      </c>
      <c r="F2" s="1002"/>
      <c r="G2" s="139"/>
      <c r="H2" s="1003" t="s">
        <v>243</v>
      </c>
      <c r="I2" s="1003"/>
      <c r="J2" s="137"/>
      <c r="K2" s="122" t="s">
        <v>618</v>
      </c>
      <c r="L2" s="122"/>
      <c r="M2" s="122" t="s">
        <v>619</v>
      </c>
      <c r="N2" s="54"/>
    </row>
    <row r="3" spans="1:16" ht="12" customHeight="1" x14ac:dyDescent="0.2">
      <c r="A3" s="112"/>
      <c r="B3" s="1005" t="s">
        <v>244</v>
      </c>
      <c r="C3" s="1005"/>
      <c r="D3" s="1"/>
      <c r="E3" s="1005" t="s">
        <v>245</v>
      </c>
      <c r="F3" s="1005"/>
      <c r="G3" s="1"/>
      <c r="H3" s="1004"/>
      <c r="I3" s="1004"/>
      <c r="J3" s="1"/>
      <c r="K3" s="113" t="s">
        <v>242</v>
      </c>
      <c r="L3" s="114"/>
      <c r="M3" s="113" t="s">
        <v>7</v>
      </c>
    </row>
    <row r="4" spans="1:16" ht="12" customHeight="1" x14ac:dyDescent="0.2">
      <c r="A4" s="136" t="s">
        <v>235</v>
      </c>
      <c r="B4" s="2" t="s">
        <v>239</v>
      </c>
      <c r="C4" s="2" t="s">
        <v>236</v>
      </c>
      <c r="D4" s="140"/>
      <c r="E4" s="2" t="s">
        <v>239</v>
      </c>
      <c r="F4" s="2" t="s">
        <v>236</v>
      </c>
      <c r="G4" s="2"/>
      <c r="H4" s="1004" t="s">
        <v>239</v>
      </c>
      <c r="I4" s="1004"/>
      <c r="J4" s="2"/>
      <c r="K4" s="113" t="s">
        <v>258</v>
      </c>
      <c r="L4" s="113"/>
      <c r="M4" s="113" t="s">
        <v>8</v>
      </c>
      <c r="N4" s="14"/>
    </row>
    <row r="5" spans="1:16" ht="12.9" hidden="1" customHeight="1" x14ac:dyDescent="0.2">
      <c r="A5" s="53" t="s">
        <v>302</v>
      </c>
      <c r="B5" s="67">
        <v>70</v>
      </c>
      <c r="C5" s="67">
        <v>55</v>
      </c>
      <c r="D5" s="86"/>
      <c r="E5" s="67" t="s">
        <v>185</v>
      </c>
      <c r="F5" s="67" t="s">
        <v>185</v>
      </c>
      <c r="G5" s="115"/>
      <c r="H5" s="116" t="s">
        <v>185</v>
      </c>
      <c r="K5" s="117">
        <v>0</v>
      </c>
      <c r="M5" s="118">
        <v>0</v>
      </c>
    </row>
    <row r="6" spans="1:16" ht="12.9" hidden="1" customHeight="1" x14ac:dyDescent="0.2">
      <c r="A6" s="53" t="s">
        <v>303</v>
      </c>
      <c r="B6" s="67">
        <v>45</v>
      </c>
      <c r="C6" s="67">
        <v>0</v>
      </c>
      <c r="D6" s="86"/>
      <c r="E6" s="67" t="s">
        <v>185</v>
      </c>
      <c r="F6" s="67" t="s">
        <v>185</v>
      </c>
      <c r="G6" s="115"/>
      <c r="H6" s="116">
        <v>1747</v>
      </c>
      <c r="K6" s="117">
        <v>0</v>
      </c>
      <c r="M6" s="118">
        <v>0</v>
      </c>
    </row>
    <row r="7" spans="1:16" ht="12.9" hidden="1" customHeight="1" x14ac:dyDescent="0.2">
      <c r="A7" s="53" t="s">
        <v>305</v>
      </c>
      <c r="B7" s="67" t="s">
        <v>185</v>
      </c>
      <c r="C7" s="67" t="s">
        <v>185</v>
      </c>
      <c r="D7" s="86"/>
      <c r="E7" s="67" t="s">
        <v>185</v>
      </c>
      <c r="F7" s="67" t="s">
        <v>185</v>
      </c>
      <c r="G7" s="115"/>
      <c r="H7" s="116">
        <v>607</v>
      </c>
      <c r="K7" s="117">
        <v>0</v>
      </c>
      <c r="M7" s="118">
        <v>0</v>
      </c>
    </row>
    <row r="8" spans="1:16" ht="12.9" hidden="1" customHeight="1" x14ac:dyDescent="0.2">
      <c r="A8" s="53" t="s">
        <v>306</v>
      </c>
      <c r="B8" s="67">
        <v>334</v>
      </c>
      <c r="C8" s="67">
        <v>3</v>
      </c>
      <c r="D8" s="86"/>
      <c r="E8" s="67">
        <v>1189</v>
      </c>
      <c r="F8" s="67">
        <v>6</v>
      </c>
      <c r="G8" s="115"/>
      <c r="H8" s="116" t="s">
        <v>185</v>
      </c>
      <c r="K8" s="117">
        <v>0</v>
      </c>
      <c r="M8" s="118">
        <v>0</v>
      </c>
    </row>
    <row r="9" spans="1:16" ht="12.9" hidden="1" customHeight="1" x14ac:dyDescent="0.2">
      <c r="A9" s="53" t="s">
        <v>307</v>
      </c>
      <c r="B9" s="67" t="s">
        <v>185</v>
      </c>
      <c r="C9" s="67" t="s">
        <v>185</v>
      </c>
      <c r="D9" s="86"/>
      <c r="E9" s="67" t="s">
        <v>185</v>
      </c>
      <c r="F9" s="67" t="s">
        <v>185</v>
      </c>
      <c r="G9" s="115"/>
      <c r="H9" s="116" t="s">
        <v>185</v>
      </c>
      <c r="K9" s="117">
        <v>0</v>
      </c>
      <c r="M9" s="118">
        <v>0</v>
      </c>
    </row>
    <row r="10" spans="1:16" ht="12.9" hidden="1" customHeight="1" x14ac:dyDescent="0.2">
      <c r="A10" s="53" t="s">
        <v>308</v>
      </c>
      <c r="B10" s="67" t="s">
        <v>185</v>
      </c>
      <c r="C10" s="67" t="s">
        <v>185</v>
      </c>
      <c r="D10" s="86"/>
      <c r="E10" s="67" t="s">
        <v>185</v>
      </c>
      <c r="F10" s="67" t="s">
        <v>185</v>
      </c>
      <c r="G10" s="115"/>
      <c r="H10" s="116" t="s">
        <v>185</v>
      </c>
      <c r="K10" s="117">
        <v>0</v>
      </c>
      <c r="M10" s="118">
        <v>0</v>
      </c>
    </row>
    <row r="11" spans="1:16" ht="12.9" hidden="1" customHeight="1" x14ac:dyDescent="0.2">
      <c r="A11" s="53" t="s">
        <v>309</v>
      </c>
      <c r="B11" s="67" t="s">
        <v>185</v>
      </c>
      <c r="C11" s="67" t="s">
        <v>185</v>
      </c>
      <c r="D11" s="86"/>
      <c r="E11" s="67" t="s">
        <v>185</v>
      </c>
      <c r="F11" s="67" t="s">
        <v>185</v>
      </c>
      <c r="G11" s="115"/>
      <c r="H11" s="116" t="s">
        <v>185</v>
      </c>
      <c r="K11" s="117">
        <v>0</v>
      </c>
      <c r="M11" s="118">
        <v>0</v>
      </c>
    </row>
    <row r="12" spans="1:16" ht="12.9" hidden="1" customHeight="1" x14ac:dyDescent="0.2">
      <c r="A12" s="53" t="s">
        <v>310</v>
      </c>
      <c r="B12" s="67">
        <v>230</v>
      </c>
      <c r="C12" s="67">
        <v>0</v>
      </c>
      <c r="D12" s="86"/>
      <c r="E12" s="67" t="s">
        <v>185</v>
      </c>
      <c r="F12" s="67" t="s">
        <v>185</v>
      </c>
      <c r="G12" s="115"/>
      <c r="H12" s="116">
        <v>103</v>
      </c>
      <c r="K12" s="117">
        <v>0</v>
      </c>
      <c r="M12" s="118">
        <v>0</v>
      </c>
    </row>
    <row r="13" spans="1:16" ht="12.9" hidden="1" customHeight="1" x14ac:dyDescent="0.2">
      <c r="A13" s="53" t="s">
        <v>311</v>
      </c>
      <c r="B13" s="67" t="s">
        <v>185</v>
      </c>
      <c r="C13" s="67" t="s">
        <v>185</v>
      </c>
      <c r="D13" s="86"/>
      <c r="E13" s="67" t="s">
        <v>185</v>
      </c>
      <c r="F13" s="67" t="s">
        <v>185</v>
      </c>
      <c r="G13" s="115"/>
      <c r="H13" s="116">
        <v>52</v>
      </c>
      <c r="K13" s="117">
        <v>0</v>
      </c>
      <c r="M13" s="118">
        <v>0</v>
      </c>
    </row>
    <row r="14" spans="1:16" ht="12.9" hidden="1" customHeight="1" x14ac:dyDescent="0.2">
      <c r="A14" s="53" t="s">
        <v>312</v>
      </c>
      <c r="B14" s="67" t="s">
        <v>185</v>
      </c>
      <c r="C14" s="67" t="s">
        <v>185</v>
      </c>
      <c r="D14" s="86"/>
      <c r="E14" s="67" t="s">
        <v>185</v>
      </c>
      <c r="F14" s="67" t="s">
        <v>185</v>
      </c>
      <c r="G14" s="115"/>
      <c r="H14" s="116" t="s">
        <v>313</v>
      </c>
      <c r="K14" s="117">
        <v>0</v>
      </c>
      <c r="M14" s="118">
        <v>0</v>
      </c>
    </row>
    <row r="15" spans="1:16" ht="12.9" hidden="1" customHeight="1" x14ac:dyDescent="0.2">
      <c r="A15" s="53" t="s">
        <v>314</v>
      </c>
      <c r="B15" s="67" t="s">
        <v>185</v>
      </c>
      <c r="C15" s="67" t="s">
        <v>185</v>
      </c>
      <c r="D15" s="86"/>
      <c r="E15" s="67" t="s">
        <v>185</v>
      </c>
      <c r="F15" s="67" t="s">
        <v>185</v>
      </c>
      <c r="G15" s="115"/>
      <c r="H15" s="116" t="s">
        <v>185</v>
      </c>
      <c r="K15" s="117">
        <v>0</v>
      </c>
      <c r="M15" s="118">
        <v>0</v>
      </c>
    </row>
    <row r="16" spans="1:16" ht="12.9" hidden="1" customHeight="1" x14ac:dyDescent="0.2">
      <c r="A16" s="53" t="s">
        <v>315</v>
      </c>
      <c r="B16" s="67" t="s">
        <v>185</v>
      </c>
      <c r="C16" s="67" t="s">
        <v>185</v>
      </c>
      <c r="D16" s="86"/>
      <c r="E16" s="67">
        <v>247</v>
      </c>
      <c r="F16" s="67">
        <v>0</v>
      </c>
      <c r="G16" s="115"/>
      <c r="H16" s="116" t="s">
        <v>185</v>
      </c>
      <c r="K16" s="117">
        <v>0</v>
      </c>
      <c r="M16" s="118">
        <v>0</v>
      </c>
    </row>
    <row r="17" spans="1:18" ht="12.9" hidden="1" customHeight="1" x14ac:dyDescent="0.2">
      <c r="A17" s="53" t="s">
        <v>316</v>
      </c>
      <c r="B17" s="67" t="s">
        <v>185</v>
      </c>
      <c r="C17" s="67" t="s">
        <v>185</v>
      </c>
      <c r="D17" s="86"/>
      <c r="E17" s="67">
        <v>339</v>
      </c>
      <c r="F17" s="67">
        <v>2</v>
      </c>
      <c r="G17" s="115"/>
      <c r="H17" s="116">
        <v>367</v>
      </c>
      <c r="K17" s="117">
        <v>0</v>
      </c>
      <c r="M17" s="118">
        <v>0</v>
      </c>
    </row>
    <row r="18" spans="1:18" ht="12.9" hidden="1" customHeight="1" x14ac:dyDescent="0.2">
      <c r="A18" s="53" t="s">
        <v>317</v>
      </c>
      <c r="B18" s="67" t="s">
        <v>185</v>
      </c>
      <c r="C18" s="67" t="s">
        <v>185</v>
      </c>
      <c r="D18" s="86"/>
      <c r="E18" s="67" t="s">
        <v>185</v>
      </c>
      <c r="F18" s="67" t="s">
        <v>185</v>
      </c>
      <c r="G18" s="115"/>
      <c r="H18" s="116" t="s">
        <v>185</v>
      </c>
      <c r="K18" s="117">
        <v>0</v>
      </c>
      <c r="M18" s="118">
        <v>0</v>
      </c>
    </row>
    <row r="19" spans="1:18" ht="12.9" hidden="1" customHeight="1" x14ac:dyDescent="0.2">
      <c r="A19" s="53" t="s">
        <v>318</v>
      </c>
      <c r="B19" s="67" t="s">
        <v>185</v>
      </c>
      <c r="C19" s="67" t="s">
        <v>185</v>
      </c>
      <c r="D19" s="86"/>
      <c r="E19" s="67" t="s">
        <v>185</v>
      </c>
      <c r="F19" s="67" t="s">
        <v>185</v>
      </c>
      <c r="G19" s="115"/>
      <c r="H19" s="116" t="s">
        <v>185</v>
      </c>
      <c r="K19" s="117">
        <v>0</v>
      </c>
      <c r="M19" s="118">
        <v>0</v>
      </c>
    </row>
    <row r="20" spans="1:18" ht="12.9" hidden="1" customHeight="1" x14ac:dyDescent="0.2">
      <c r="A20" s="90" t="s">
        <v>319</v>
      </c>
      <c r="B20" s="144" t="s">
        <v>185</v>
      </c>
      <c r="C20" s="144" t="s">
        <v>185</v>
      </c>
      <c r="D20" s="86"/>
      <c r="E20" s="144">
        <v>534</v>
      </c>
      <c r="F20" s="144">
        <v>23</v>
      </c>
      <c r="G20" s="115"/>
      <c r="H20" s="116" t="s">
        <v>185</v>
      </c>
      <c r="K20" s="117">
        <v>0</v>
      </c>
      <c r="M20" s="234">
        <v>0</v>
      </c>
    </row>
    <row r="21" spans="1:18" ht="12.9" hidden="1" customHeight="1" x14ac:dyDescent="0.2">
      <c r="A21" s="90" t="s">
        <v>320</v>
      </c>
      <c r="B21" s="144" t="s">
        <v>185</v>
      </c>
      <c r="C21" s="144" t="s">
        <v>185</v>
      </c>
      <c r="D21" s="86"/>
      <c r="E21" s="144">
        <v>572</v>
      </c>
      <c r="F21" s="144">
        <v>0</v>
      </c>
      <c r="G21" s="115"/>
      <c r="H21" s="116">
        <v>2410</v>
      </c>
      <c r="K21" s="117">
        <v>0</v>
      </c>
      <c r="M21" s="234">
        <v>0</v>
      </c>
    </row>
    <row r="22" spans="1:18" ht="12.9" hidden="1" customHeight="1" x14ac:dyDescent="0.2">
      <c r="A22" s="90" t="s">
        <v>321</v>
      </c>
      <c r="B22" s="144" t="s">
        <v>185</v>
      </c>
      <c r="C22" s="144" t="s">
        <v>185</v>
      </c>
      <c r="D22" s="86"/>
      <c r="E22" s="144">
        <v>164</v>
      </c>
      <c r="F22" s="144">
        <v>4</v>
      </c>
      <c r="G22" s="115"/>
      <c r="H22" s="116">
        <v>317</v>
      </c>
      <c r="K22" s="117">
        <v>0</v>
      </c>
      <c r="M22" s="234">
        <v>0</v>
      </c>
    </row>
    <row r="23" spans="1:18" ht="12.9" hidden="1" customHeight="1" x14ac:dyDescent="0.25">
      <c r="A23" s="90" t="s">
        <v>322</v>
      </c>
      <c r="B23" s="144">
        <v>23</v>
      </c>
      <c r="C23" s="144">
        <v>0</v>
      </c>
      <c r="D23" s="86"/>
      <c r="E23" s="144">
        <v>121</v>
      </c>
      <c r="F23" s="144">
        <v>0</v>
      </c>
      <c r="G23" s="115"/>
      <c r="H23" s="116">
        <v>1153</v>
      </c>
      <c r="K23" s="117">
        <v>0</v>
      </c>
      <c r="M23" s="234">
        <v>0</v>
      </c>
      <c r="N23"/>
      <c r="O23"/>
      <c r="P23"/>
      <c r="Q23"/>
      <c r="R23"/>
    </row>
    <row r="24" spans="1:18" ht="12.9" hidden="1" customHeight="1" x14ac:dyDescent="0.25">
      <c r="A24" s="90" t="s">
        <v>323</v>
      </c>
      <c r="B24" s="144">
        <v>68</v>
      </c>
      <c r="C24" s="144">
        <v>0</v>
      </c>
      <c r="D24" s="86"/>
      <c r="E24" s="144">
        <v>169</v>
      </c>
      <c r="F24" s="144">
        <v>1</v>
      </c>
      <c r="G24" s="115"/>
      <c r="H24" s="116">
        <v>1807</v>
      </c>
      <c r="I24" s="119"/>
      <c r="K24" s="120">
        <v>0</v>
      </c>
      <c r="M24" s="234">
        <v>0</v>
      </c>
      <c r="N24"/>
      <c r="O24"/>
      <c r="P24"/>
      <c r="Q24"/>
      <c r="R24"/>
    </row>
    <row r="25" spans="1:18" ht="12.9" hidden="1" customHeight="1" x14ac:dyDescent="0.25">
      <c r="A25" s="90" t="s">
        <v>324</v>
      </c>
      <c r="B25" s="144">
        <v>137</v>
      </c>
      <c r="C25" s="144">
        <v>0</v>
      </c>
      <c r="D25" s="86"/>
      <c r="E25" s="144">
        <v>82</v>
      </c>
      <c r="F25" s="144">
        <v>0</v>
      </c>
      <c r="G25" s="115"/>
      <c r="H25" s="116" t="s">
        <v>185</v>
      </c>
      <c r="I25" s="119"/>
      <c r="K25" s="120">
        <v>0</v>
      </c>
      <c r="L25" s="104"/>
      <c r="M25" s="234">
        <v>0</v>
      </c>
      <c r="N25" s="121"/>
      <c r="O25"/>
      <c r="P25"/>
      <c r="Q25"/>
      <c r="R25"/>
    </row>
    <row r="26" spans="1:18" ht="12.9" hidden="1" customHeight="1" x14ac:dyDescent="0.25">
      <c r="A26" s="90" t="s">
        <v>267</v>
      </c>
      <c r="B26" s="144">
        <v>16</v>
      </c>
      <c r="C26" s="144">
        <v>0</v>
      </c>
      <c r="D26" s="86"/>
      <c r="E26" s="144">
        <v>67</v>
      </c>
      <c r="F26" s="144">
        <v>13</v>
      </c>
      <c r="G26" s="115"/>
      <c r="H26" s="168">
        <v>1292</v>
      </c>
      <c r="I26" s="119"/>
      <c r="K26" s="120">
        <v>0</v>
      </c>
      <c r="L26" s="104"/>
      <c r="M26" s="234">
        <v>0</v>
      </c>
      <c r="N26" s="121"/>
      <c r="O26"/>
      <c r="P26"/>
      <c r="Q26"/>
      <c r="R26"/>
    </row>
    <row r="27" spans="1:18" ht="12.9" hidden="1" customHeight="1" x14ac:dyDescent="0.25">
      <c r="A27" s="90" t="s">
        <v>325</v>
      </c>
      <c r="B27" s="144">
        <v>514</v>
      </c>
      <c r="C27" s="144">
        <v>14</v>
      </c>
      <c r="D27" s="86"/>
      <c r="E27" s="144">
        <v>320</v>
      </c>
      <c r="F27" s="144">
        <v>0</v>
      </c>
      <c r="G27" s="115"/>
      <c r="H27" s="168">
        <v>3558</v>
      </c>
      <c r="I27" s="119"/>
      <c r="K27" s="120">
        <v>0</v>
      </c>
      <c r="L27" s="104"/>
      <c r="M27" s="234">
        <v>0</v>
      </c>
      <c r="N27" s="121"/>
      <c r="O27"/>
      <c r="P27"/>
      <c r="Q27"/>
      <c r="R27"/>
    </row>
    <row r="28" spans="1:18" ht="12.9" hidden="1" customHeight="1" x14ac:dyDescent="0.25">
      <c r="A28" s="90" t="s">
        <v>268</v>
      </c>
      <c r="B28" s="144">
        <v>90</v>
      </c>
      <c r="C28" s="144">
        <v>3</v>
      </c>
      <c r="D28" s="86"/>
      <c r="E28" s="144">
        <v>307</v>
      </c>
      <c r="F28" s="144">
        <v>13</v>
      </c>
      <c r="G28" s="115"/>
      <c r="H28" s="168">
        <v>2173</v>
      </c>
      <c r="I28" s="119"/>
      <c r="K28" s="120">
        <v>0</v>
      </c>
      <c r="L28" s="104"/>
      <c r="M28" s="234">
        <v>0</v>
      </c>
      <c r="N28" s="121"/>
      <c r="O28"/>
      <c r="P28"/>
      <c r="Q28"/>
      <c r="R28"/>
    </row>
    <row r="29" spans="1:18" ht="12.9" hidden="1" customHeight="1" x14ac:dyDescent="0.25">
      <c r="A29" s="90" t="s">
        <v>326</v>
      </c>
      <c r="B29" s="144">
        <v>117</v>
      </c>
      <c r="C29" s="144">
        <v>29</v>
      </c>
      <c r="D29" s="86"/>
      <c r="E29" s="144">
        <v>2187</v>
      </c>
      <c r="F29" s="144">
        <v>4</v>
      </c>
      <c r="G29" s="115"/>
      <c r="H29" s="168">
        <v>3666</v>
      </c>
      <c r="I29" s="119"/>
      <c r="K29" s="120">
        <v>0</v>
      </c>
      <c r="L29" s="104"/>
      <c r="M29" s="234">
        <v>0</v>
      </c>
      <c r="N29" s="121"/>
      <c r="O29"/>
      <c r="P29"/>
      <c r="Q29"/>
      <c r="R29"/>
    </row>
    <row r="30" spans="1:18" ht="12.9" hidden="1" customHeight="1" x14ac:dyDescent="0.25">
      <c r="A30" s="90" t="s">
        <v>327</v>
      </c>
      <c r="B30" s="144">
        <v>69</v>
      </c>
      <c r="C30" s="144">
        <v>7</v>
      </c>
      <c r="D30" s="86"/>
      <c r="E30" s="144">
        <v>339</v>
      </c>
      <c r="F30" s="144">
        <v>12</v>
      </c>
      <c r="G30" s="115"/>
      <c r="H30" s="168">
        <v>556</v>
      </c>
      <c r="I30" s="119"/>
      <c r="K30" s="120">
        <v>0</v>
      </c>
      <c r="L30" s="104"/>
      <c r="M30" s="234">
        <v>0</v>
      </c>
      <c r="N30" s="121"/>
      <c r="O30"/>
      <c r="P30"/>
      <c r="Q30"/>
      <c r="R30"/>
    </row>
    <row r="31" spans="1:18" ht="12.9" hidden="1" customHeight="1" x14ac:dyDescent="0.25">
      <c r="A31" s="90" t="s">
        <v>269</v>
      </c>
      <c r="B31" s="144">
        <v>9</v>
      </c>
      <c r="C31" s="144">
        <v>9</v>
      </c>
      <c r="D31" s="86"/>
      <c r="E31" s="144">
        <v>89</v>
      </c>
      <c r="F31" s="144">
        <v>14</v>
      </c>
      <c r="G31" s="115"/>
      <c r="H31" s="168">
        <v>0</v>
      </c>
      <c r="I31" s="119"/>
      <c r="K31" s="120">
        <v>0</v>
      </c>
      <c r="L31" s="104"/>
      <c r="M31" s="234">
        <v>0</v>
      </c>
      <c r="N31" s="121"/>
      <c r="O31"/>
      <c r="P31"/>
      <c r="Q31"/>
      <c r="R31"/>
    </row>
    <row r="32" spans="1:18" ht="12.9" customHeight="1" x14ac:dyDescent="0.25">
      <c r="A32" s="90" t="s">
        <v>328</v>
      </c>
      <c r="B32" s="144">
        <v>0</v>
      </c>
      <c r="C32" s="144">
        <v>3</v>
      </c>
      <c r="D32" s="86"/>
      <c r="E32" s="144">
        <v>0</v>
      </c>
      <c r="F32" s="144">
        <v>0</v>
      </c>
      <c r="G32" s="115"/>
      <c r="H32" s="168">
        <v>0</v>
      </c>
      <c r="I32" s="119"/>
      <c r="K32" s="120">
        <v>0</v>
      </c>
      <c r="L32" s="104"/>
      <c r="M32" s="234">
        <v>0</v>
      </c>
      <c r="N32" s="121"/>
      <c r="O32"/>
      <c r="P32"/>
      <c r="Q32"/>
      <c r="R32"/>
    </row>
    <row r="33" spans="1:18" ht="12.9" customHeight="1" x14ac:dyDescent="0.25">
      <c r="A33" s="90" t="s">
        <v>246</v>
      </c>
      <c r="B33" s="144">
        <v>8</v>
      </c>
      <c r="C33" s="144">
        <v>0</v>
      </c>
      <c r="D33" s="86"/>
      <c r="E33" s="144">
        <v>159</v>
      </c>
      <c r="F33" s="144">
        <v>0</v>
      </c>
      <c r="G33" s="115"/>
      <c r="H33" s="168">
        <v>3</v>
      </c>
      <c r="I33" s="119"/>
      <c r="K33" s="120">
        <v>0</v>
      </c>
      <c r="L33" s="104"/>
      <c r="M33" s="234">
        <v>0</v>
      </c>
      <c r="N33" s="121"/>
      <c r="O33"/>
      <c r="P33"/>
      <c r="Q33"/>
      <c r="R33"/>
    </row>
    <row r="34" spans="1:18" ht="12.9" customHeight="1" x14ac:dyDescent="0.25">
      <c r="A34" s="90" t="s">
        <v>247</v>
      </c>
      <c r="B34" s="144">
        <v>57</v>
      </c>
      <c r="C34" s="144">
        <v>1</v>
      </c>
      <c r="D34" s="86"/>
      <c r="E34" s="144">
        <v>142</v>
      </c>
      <c r="F34" s="144">
        <v>2</v>
      </c>
      <c r="G34" s="115"/>
      <c r="H34" s="168">
        <v>15</v>
      </c>
      <c r="I34" s="119"/>
      <c r="K34" s="120">
        <v>0</v>
      </c>
      <c r="L34" s="104"/>
      <c r="M34" s="234">
        <v>0</v>
      </c>
      <c r="N34" s="121"/>
      <c r="O34"/>
      <c r="P34"/>
      <c r="Q34"/>
      <c r="R34"/>
    </row>
    <row r="35" spans="1:18" ht="12.9" customHeight="1" x14ac:dyDescent="0.25">
      <c r="A35" s="90" t="s">
        <v>329</v>
      </c>
      <c r="B35" s="144">
        <v>20</v>
      </c>
      <c r="C35" s="144">
        <v>0</v>
      </c>
      <c r="D35" s="86"/>
      <c r="E35" s="144">
        <v>171</v>
      </c>
      <c r="F35" s="144">
        <v>36</v>
      </c>
      <c r="G35" s="115"/>
      <c r="H35" s="168">
        <v>5</v>
      </c>
      <c r="I35" s="119"/>
      <c r="K35" s="120">
        <v>0</v>
      </c>
      <c r="L35" s="104"/>
      <c r="M35" s="234">
        <v>0</v>
      </c>
      <c r="N35" s="121"/>
      <c r="O35"/>
      <c r="P35"/>
      <c r="Q35"/>
      <c r="R35"/>
    </row>
    <row r="36" spans="1:18" ht="12.9" customHeight="1" x14ac:dyDescent="0.25">
      <c r="A36" s="90" t="s">
        <v>330</v>
      </c>
      <c r="B36" s="144">
        <v>33</v>
      </c>
      <c r="C36" s="144">
        <v>3</v>
      </c>
      <c r="D36" s="86"/>
      <c r="E36" s="144">
        <v>52</v>
      </c>
      <c r="F36" s="144">
        <v>0</v>
      </c>
      <c r="G36" s="115"/>
      <c r="H36" s="168">
        <v>21</v>
      </c>
      <c r="I36" s="119"/>
      <c r="K36" s="120">
        <v>0</v>
      </c>
      <c r="L36" s="104"/>
      <c r="M36" s="234">
        <v>0</v>
      </c>
      <c r="N36" s="121"/>
      <c r="O36"/>
      <c r="P36"/>
      <c r="Q36"/>
      <c r="R36"/>
    </row>
    <row r="37" spans="1:18" ht="12.9" customHeight="1" x14ac:dyDescent="0.25">
      <c r="A37" s="90" t="s">
        <v>248</v>
      </c>
      <c r="B37" s="144">
        <v>93</v>
      </c>
      <c r="C37" s="144">
        <v>4</v>
      </c>
      <c r="D37" s="86"/>
      <c r="E37" s="144">
        <v>136</v>
      </c>
      <c r="F37" s="144">
        <v>8</v>
      </c>
      <c r="G37" s="115"/>
      <c r="H37" s="168">
        <v>69</v>
      </c>
      <c r="I37" s="119"/>
      <c r="K37" s="120">
        <v>0</v>
      </c>
      <c r="L37" s="104"/>
      <c r="M37" s="235">
        <v>86</v>
      </c>
      <c r="N37" s="121"/>
      <c r="O37"/>
      <c r="P37"/>
      <c r="Q37"/>
      <c r="R37"/>
    </row>
    <row r="38" spans="1:18" ht="12.9" customHeight="1" x14ac:dyDescent="0.25">
      <c r="A38" s="90" t="s">
        <v>331</v>
      </c>
      <c r="B38" s="144">
        <v>129</v>
      </c>
      <c r="C38" s="144">
        <v>4</v>
      </c>
      <c r="D38" s="67"/>
      <c r="E38" s="144">
        <v>106</v>
      </c>
      <c r="F38" s="144">
        <v>8</v>
      </c>
      <c r="G38" s="82"/>
      <c r="H38" s="168">
        <v>84</v>
      </c>
      <c r="I38" s="119"/>
      <c r="K38" s="120">
        <v>0</v>
      </c>
      <c r="L38" s="104"/>
      <c r="M38" s="235">
        <v>254</v>
      </c>
      <c r="N38" s="121"/>
      <c r="O38"/>
      <c r="P38"/>
      <c r="Q38"/>
      <c r="R38"/>
    </row>
    <row r="39" spans="1:18" ht="12.9" customHeight="1" x14ac:dyDescent="0.25">
      <c r="A39" s="90" t="s">
        <v>332</v>
      </c>
      <c r="B39" s="144">
        <v>55</v>
      </c>
      <c r="C39" s="144">
        <v>1</v>
      </c>
      <c r="D39" s="67"/>
      <c r="E39" s="144">
        <v>97</v>
      </c>
      <c r="F39" s="144">
        <v>0</v>
      </c>
      <c r="G39" s="82"/>
      <c r="H39" s="168">
        <v>39</v>
      </c>
      <c r="I39" s="119"/>
      <c r="K39" s="120">
        <v>0</v>
      </c>
      <c r="L39" s="104"/>
      <c r="M39" s="235">
        <v>253</v>
      </c>
      <c r="N39" s="121"/>
      <c r="O39"/>
      <c r="P39"/>
      <c r="Q39"/>
      <c r="R39"/>
    </row>
    <row r="40" spans="1:18" ht="12.9" customHeight="1" x14ac:dyDescent="0.25">
      <c r="A40" s="90" t="s">
        <v>333</v>
      </c>
      <c r="B40" s="144">
        <v>66</v>
      </c>
      <c r="C40" s="144">
        <v>0</v>
      </c>
      <c r="D40" s="67"/>
      <c r="E40" s="144">
        <v>79</v>
      </c>
      <c r="F40" s="144">
        <v>11</v>
      </c>
      <c r="G40" s="82"/>
      <c r="H40" s="97">
        <v>45</v>
      </c>
      <c r="I40" s="119"/>
      <c r="K40" s="236">
        <v>0</v>
      </c>
      <c r="L40" s="104"/>
      <c r="M40" s="235">
        <v>184</v>
      </c>
      <c r="N40" s="121"/>
      <c r="O40"/>
      <c r="P40"/>
      <c r="Q40"/>
      <c r="R40"/>
    </row>
    <row r="41" spans="1:18" ht="12.9" customHeight="1" x14ac:dyDescent="0.25">
      <c r="A41" s="90" t="s">
        <v>249</v>
      </c>
      <c r="B41" s="144">
        <v>162</v>
      </c>
      <c r="C41" s="144">
        <v>1</v>
      </c>
      <c r="D41" s="67"/>
      <c r="E41" s="144">
        <v>34</v>
      </c>
      <c r="F41" s="144">
        <v>1</v>
      </c>
      <c r="G41" s="82"/>
      <c r="H41" s="97">
        <v>24</v>
      </c>
      <c r="I41" s="119"/>
      <c r="K41" s="236">
        <v>0</v>
      </c>
      <c r="L41" s="104"/>
      <c r="M41" s="235">
        <v>203</v>
      </c>
      <c r="N41" s="121"/>
      <c r="O41"/>
      <c r="P41"/>
      <c r="Q41"/>
      <c r="R41"/>
    </row>
    <row r="42" spans="1:18" ht="12.9" customHeight="1" x14ac:dyDescent="0.25">
      <c r="A42" s="90" t="s">
        <v>250</v>
      </c>
      <c r="B42" s="144">
        <v>79</v>
      </c>
      <c r="C42" s="144">
        <v>3</v>
      </c>
      <c r="D42" s="67"/>
      <c r="E42" s="144">
        <v>12</v>
      </c>
      <c r="F42" s="144">
        <v>0</v>
      </c>
      <c r="G42" s="82"/>
      <c r="H42" s="97">
        <v>50</v>
      </c>
      <c r="I42" s="237"/>
      <c r="J42" s="238"/>
      <c r="K42" s="248">
        <v>1445</v>
      </c>
      <c r="L42" s="177"/>
      <c r="M42" s="235">
        <v>204</v>
      </c>
      <c r="N42" s="121"/>
      <c r="O42"/>
      <c r="P42"/>
      <c r="Q42"/>
      <c r="R42"/>
    </row>
    <row r="43" spans="1:18" ht="12.9" customHeight="1" x14ac:dyDescent="0.25">
      <c r="A43" s="90" t="s">
        <v>334</v>
      </c>
      <c r="B43" s="144">
        <v>45</v>
      </c>
      <c r="C43" s="144">
        <v>6</v>
      </c>
      <c r="D43" s="67"/>
      <c r="E43" s="144">
        <v>136</v>
      </c>
      <c r="F43" s="144">
        <v>25</v>
      </c>
      <c r="G43" s="82"/>
      <c r="H43" s="97">
        <v>162</v>
      </c>
      <c r="I43" s="179"/>
      <c r="J43" s="180"/>
      <c r="K43" s="248">
        <v>1383</v>
      </c>
      <c r="L43" s="177"/>
      <c r="M43" s="235">
        <v>286</v>
      </c>
      <c r="N43" s="121"/>
      <c r="O43"/>
      <c r="P43"/>
      <c r="Q43"/>
      <c r="R43"/>
    </row>
    <row r="44" spans="1:18" ht="12.9" customHeight="1" x14ac:dyDescent="0.25">
      <c r="A44" s="90" t="s">
        <v>335</v>
      </c>
      <c r="B44" s="144">
        <v>402</v>
      </c>
      <c r="C44" s="144">
        <v>1</v>
      </c>
      <c r="D44" s="67"/>
      <c r="E44" s="144">
        <v>267</v>
      </c>
      <c r="F44" s="144">
        <v>17</v>
      </c>
      <c r="G44" s="82"/>
      <c r="H44" s="97">
        <v>5</v>
      </c>
      <c r="I44" s="179"/>
      <c r="J44" s="180"/>
      <c r="K44" s="248">
        <v>5474</v>
      </c>
      <c r="L44" s="177"/>
      <c r="M44" s="235">
        <v>158</v>
      </c>
      <c r="N44" s="121"/>
      <c r="O44"/>
      <c r="P44" s="133"/>
      <c r="Q44"/>
      <c r="R44"/>
    </row>
    <row r="45" spans="1:18" ht="12.9" customHeight="1" x14ac:dyDescent="0.2">
      <c r="A45" s="90" t="s">
        <v>251</v>
      </c>
      <c r="B45" s="144">
        <v>79</v>
      </c>
      <c r="C45" s="144">
        <v>1</v>
      </c>
      <c r="D45" s="67"/>
      <c r="E45" s="144">
        <v>106</v>
      </c>
      <c r="F45" s="144">
        <v>8</v>
      </c>
      <c r="G45" s="82"/>
      <c r="H45" s="97">
        <v>137</v>
      </c>
      <c r="I45" s="179"/>
      <c r="J45" s="180"/>
      <c r="K45" s="248">
        <v>6103</v>
      </c>
      <c r="L45" s="177"/>
      <c r="M45" s="235">
        <v>383</v>
      </c>
      <c r="N45" s="104"/>
    </row>
    <row r="46" spans="1:18" ht="12.9" customHeight="1" x14ac:dyDescent="0.2">
      <c r="A46" s="90" t="s">
        <v>252</v>
      </c>
      <c r="B46" s="144">
        <v>86</v>
      </c>
      <c r="C46" s="144">
        <v>0</v>
      </c>
      <c r="D46" s="144"/>
      <c r="E46" s="144">
        <v>199</v>
      </c>
      <c r="F46" s="144">
        <v>36</v>
      </c>
      <c r="G46" s="34"/>
      <c r="H46" s="97">
        <v>115</v>
      </c>
      <c r="I46" s="179"/>
      <c r="J46" s="180"/>
      <c r="K46" s="248">
        <v>4788</v>
      </c>
      <c r="L46" s="177"/>
      <c r="M46" s="235">
        <v>496</v>
      </c>
      <c r="N46" s="104"/>
    </row>
    <row r="47" spans="1:18" ht="12.9" customHeight="1" x14ac:dyDescent="0.2">
      <c r="A47" s="90" t="s">
        <v>91</v>
      </c>
      <c r="B47" s="144">
        <v>270</v>
      </c>
      <c r="C47" s="144">
        <v>0</v>
      </c>
      <c r="D47" s="144"/>
      <c r="E47" s="144">
        <v>201</v>
      </c>
      <c r="F47" s="144">
        <v>13</v>
      </c>
      <c r="G47" s="34"/>
      <c r="H47" s="97">
        <v>77</v>
      </c>
      <c r="I47" s="179"/>
      <c r="J47" s="180"/>
      <c r="K47" s="248">
        <v>2572</v>
      </c>
      <c r="L47" s="177"/>
      <c r="M47" s="235">
        <v>190</v>
      </c>
      <c r="N47" s="104"/>
    </row>
    <row r="48" spans="1:18" ht="12.9" customHeight="1" x14ac:dyDescent="0.2">
      <c r="A48" s="90" t="s">
        <v>365</v>
      </c>
      <c r="B48" s="144">
        <v>152</v>
      </c>
      <c r="C48" s="144">
        <v>2</v>
      </c>
      <c r="D48" s="144"/>
      <c r="E48" s="144">
        <v>37</v>
      </c>
      <c r="F48" s="144">
        <v>9</v>
      </c>
      <c r="G48" s="34"/>
      <c r="H48" s="97">
        <v>20</v>
      </c>
      <c r="I48" s="179"/>
      <c r="J48" s="180"/>
      <c r="K48" s="248">
        <v>3410</v>
      </c>
      <c r="L48" s="177"/>
      <c r="M48" s="235">
        <v>338</v>
      </c>
      <c r="N48" s="104"/>
    </row>
    <row r="49" spans="1:14" ht="12.9" customHeight="1" x14ac:dyDescent="0.2">
      <c r="A49" s="90" t="s">
        <v>367</v>
      </c>
      <c r="B49" s="144">
        <v>99</v>
      </c>
      <c r="C49" s="144">
        <v>1</v>
      </c>
      <c r="D49" s="144"/>
      <c r="E49" s="144">
        <v>70</v>
      </c>
      <c r="F49" s="144">
        <v>19</v>
      </c>
      <c r="G49" s="34"/>
      <c r="H49" s="97">
        <v>69</v>
      </c>
      <c r="I49" s="179"/>
      <c r="J49" s="180"/>
      <c r="K49" s="248">
        <v>1963</v>
      </c>
      <c r="L49" s="177"/>
      <c r="M49" s="235">
        <v>148</v>
      </c>
      <c r="N49" s="104"/>
    </row>
    <row r="50" spans="1:14" ht="12.9" customHeight="1" x14ac:dyDescent="0.2">
      <c r="A50" s="90" t="s">
        <v>368</v>
      </c>
      <c r="B50" s="144">
        <v>65</v>
      </c>
      <c r="C50" s="144">
        <v>0</v>
      </c>
      <c r="D50" s="144"/>
      <c r="E50" s="144">
        <v>158</v>
      </c>
      <c r="F50" s="144">
        <v>40</v>
      </c>
      <c r="G50" s="34"/>
      <c r="H50" s="97">
        <v>17</v>
      </c>
      <c r="I50" s="179"/>
      <c r="J50" s="180"/>
      <c r="K50" s="248">
        <v>1125</v>
      </c>
      <c r="L50" s="177"/>
      <c r="M50" s="235">
        <v>26</v>
      </c>
      <c r="N50" s="192"/>
    </row>
    <row r="51" spans="1:14" ht="12.9" customHeight="1" x14ac:dyDescent="0.2">
      <c r="A51" s="90" t="s">
        <v>380</v>
      </c>
      <c r="B51" s="144">
        <v>36</v>
      </c>
      <c r="C51" s="144">
        <v>0</v>
      </c>
      <c r="D51" s="144"/>
      <c r="E51" s="144">
        <v>314</v>
      </c>
      <c r="F51" s="144">
        <v>2</v>
      </c>
      <c r="G51" s="34"/>
      <c r="H51" s="97">
        <v>15</v>
      </c>
      <c r="I51" s="179"/>
      <c r="J51" s="180"/>
      <c r="K51" s="248">
        <v>1801</v>
      </c>
      <c r="L51" s="177"/>
      <c r="M51" s="235">
        <v>51</v>
      </c>
      <c r="N51" s="192"/>
    </row>
    <row r="52" spans="1:14" ht="12.9" customHeight="1" x14ac:dyDescent="0.2">
      <c r="A52" s="90" t="s">
        <v>419</v>
      </c>
      <c r="B52" s="144">
        <v>131</v>
      </c>
      <c r="C52" s="144">
        <v>2</v>
      </c>
      <c r="D52" s="144"/>
      <c r="E52" s="144">
        <v>273</v>
      </c>
      <c r="F52" s="144">
        <v>60</v>
      </c>
      <c r="G52" s="34"/>
      <c r="H52" s="97">
        <v>151</v>
      </c>
      <c r="I52" s="179"/>
      <c r="J52" s="180"/>
      <c r="K52" s="248">
        <v>2516</v>
      </c>
      <c r="L52" s="177"/>
      <c r="M52" s="235">
        <v>80</v>
      </c>
      <c r="N52" s="192"/>
    </row>
    <row r="53" spans="1:14" ht="12.9" customHeight="1" x14ac:dyDescent="0.2">
      <c r="A53" s="90" t="s">
        <v>425</v>
      </c>
      <c r="B53" s="144">
        <v>108</v>
      </c>
      <c r="C53" s="144">
        <v>1</v>
      </c>
      <c r="D53" s="144"/>
      <c r="E53" s="144">
        <v>60</v>
      </c>
      <c r="F53" s="144">
        <v>221</v>
      </c>
      <c r="G53" s="34"/>
      <c r="H53" s="97">
        <v>101</v>
      </c>
      <c r="I53" s="179"/>
      <c r="J53" s="180"/>
      <c r="K53" s="248">
        <v>3172</v>
      </c>
      <c r="L53" s="177"/>
      <c r="M53" s="235">
        <v>130</v>
      </c>
      <c r="N53" s="192"/>
    </row>
    <row r="54" spans="1:14" ht="12.9" customHeight="1" x14ac:dyDescent="0.2">
      <c r="A54" s="90" t="s">
        <v>436</v>
      </c>
      <c r="B54" s="144">
        <v>77</v>
      </c>
      <c r="C54" s="144">
        <v>1</v>
      </c>
      <c r="D54" s="144"/>
      <c r="E54" s="144">
        <v>280</v>
      </c>
      <c r="F54" s="144">
        <v>29</v>
      </c>
      <c r="G54" s="34"/>
      <c r="H54" s="97">
        <v>226</v>
      </c>
      <c r="I54" s="179"/>
      <c r="J54" s="180"/>
      <c r="K54" s="248">
        <v>6713</v>
      </c>
      <c r="L54" s="177"/>
      <c r="M54" s="235">
        <v>217</v>
      </c>
      <c r="N54" s="192"/>
    </row>
    <row r="55" spans="1:14" ht="12.9" customHeight="1" x14ac:dyDescent="0.2">
      <c r="A55" s="90" t="s">
        <v>612</v>
      </c>
      <c r="B55" s="144">
        <v>11</v>
      </c>
      <c r="C55" s="144">
        <v>10</v>
      </c>
      <c r="D55" s="144"/>
      <c r="E55" s="144">
        <v>16</v>
      </c>
      <c r="F55" s="144">
        <v>130</v>
      </c>
      <c r="G55" s="34"/>
      <c r="H55" s="37">
        <v>6</v>
      </c>
      <c r="I55" s="179"/>
      <c r="J55" s="180"/>
      <c r="K55" s="248">
        <v>3145</v>
      </c>
      <c r="L55" s="177"/>
      <c r="M55" s="235">
        <v>188</v>
      </c>
      <c r="N55" s="192"/>
    </row>
    <row r="56" spans="1:14" ht="12.9" customHeight="1" x14ac:dyDescent="0.2">
      <c r="A56" s="90" t="s">
        <v>620</v>
      </c>
      <c r="B56" s="144">
        <v>161</v>
      </c>
      <c r="C56" s="144">
        <v>5</v>
      </c>
      <c r="D56" s="144"/>
      <c r="E56" s="144">
        <v>174</v>
      </c>
      <c r="F56" s="144">
        <v>24</v>
      </c>
      <c r="G56" s="34"/>
      <c r="H56" s="37">
        <v>82</v>
      </c>
      <c r="I56" s="179"/>
      <c r="J56" s="180"/>
      <c r="K56" s="249">
        <v>1420</v>
      </c>
      <c r="L56" s="242" t="s">
        <v>690</v>
      </c>
      <c r="M56" s="235">
        <v>140</v>
      </c>
      <c r="N56" s="192"/>
    </row>
    <row r="57" spans="1:14" ht="12.9" customHeight="1" x14ac:dyDescent="0.2">
      <c r="A57" s="90" t="s">
        <v>692</v>
      </c>
      <c r="B57" s="144">
        <v>124</v>
      </c>
      <c r="C57" s="144">
        <v>4</v>
      </c>
      <c r="D57" s="144"/>
      <c r="E57" s="144">
        <v>81</v>
      </c>
      <c r="F57" s="144">
        <v>31</v>
      </c>
      <c r="G57" s="34"/>
      <c r="H57" s="37">
        <v>0</v>
      </c>
      <c r="I57" s="179"/>
      <c r="J57" s="180"/>
      <c r="K57" s="249">
        <v>4119</v>
      </c>
      <c r="L57" s="244" t="s">
        <v>273</v>
      </c>
      <c r="M57" s="235">
        <v>226</v>
      </c>
      <c r="N57" s="192"/>
    </row>
    <row r="58" spans="1:14" ht="12.9" customHeight="1" x14ac:dyDescent="0.2">
      <c r="A58" s="90" t="s">
        <v>754</v>
      </c>
      <c r="B58" s="291" t="s">
        <v>422</v>
      </c>
      <c r="C58" s="291" t="s">
        <v>422</v>
      </c>
      <c r="D58" s="291" t="s">
        <v>364</v>
      </c>
      <c r="E58" s="291" t="s">
        <v>364</v>
      </c>
      <c r="F58" s="291" t="s">
        <v>364</v>
      </c>
      <c r="G58" s="292"/>
      <c r="H58" s="299">
        <v>71</v>
      </c>
      <c r="I58" s="293"/>
      <c r="J58" s="294"/>
      <c r="K58" s="249">
        <v>1062</v>
      </c>
      <c r="L58" s="244" t="s">
        <v>610</v>
      </c>
      <c r="M58" s="235">
        <v>158</v>
      </c>
      <c r="N58" s="192"/>
    </row>
    <row r="59" spans="1:14" ht="12.9" customHeight="1" x14ac:dyDescent="0.2">
      <c r="A59" s="90" t="s">
        <v>782</v>
      </c>
      <c r="B59" s="291" t="s">
        <v>422</v>
      </c>
      <c r="C59" s="291" t="s">
        <v>422</v>
      </c>
      <c r="D59" s="291" t="s">
        <v>364</v>
      </c>
      <c r="E59" s="291" t="s">
        <v>364</v>
      </c>
      <c r="F59" s="291" t="s">
        <v>364</v>
      </c>
      <c r="G59" s="292"/>
      <c r="H59" s="299">
        <v>39</v>
      </c>
      <c r="I59" s="293"/>
      <c r="J59" s="294"/>
      <c r="K59" s="249">
        <v>1892</v>
      </c>
      <c r="L59" s="244" t="s">
        <v>758</v>
      </c>
      <c r="M59" s="235">
        <v>83</v>
      </c>
      <c r="N59" s="192"/>
    </row>
    <row r="60" spans="1:14" ht="12.9" customHeight="1" x14ac:dyDescent="0.2">
      <c r="A60" s="90" t="s">
        <v>783</v>
      </c>
      <c r="B60" s="291" t="s">
        <v>422</v>
      </c>
      <c r="C60" s="291" t="s">
        <v>422</v>
      </c>
      <c r="D60" s="295" t="s">
        <v>364</v>
      </c>
      <c r="E60" s="291" t="s">
        <v>364</v>
      </c>
      <c r="F60" s="291" t="s">
        <v>364</v>
      </c>
      <c r="G60" s="296"/>
      <c r="H60" s="300">
        <v>39</v>
      </c>
      <c r="I60" s="297"/>
      <c r="J60" s="298"/>
      <c r="K60" s="250">
        <v>1892</v>
      </c>
      <c r="L60" s="243" t="s">
        <v>758</v>
      </c>
      <c r="M60" s="235">
        <v>83</v>
      </c>
      <c r="N60" s="193"/>
    </row>
    <row r="61" spans="1:14" ht="11.25" customHeight="1" x14ac:dyDescent="0.2">
      <c r="A61" s="1001" t="s">
        <v>253</v>
      </c>
      <c r="B61" s="1001"/>
      <c r="C61" s="1001"/>
      <c r="D61" s="1001"/>
      <c r="E61" s="1001"/>
      <c r="F61" s="1001"/>
      <c r="G61" s="1001"/>
      <c r="H61" s="1001"/>
      <c r="I61" s="1001"/>
      <c r="J61" s="1001"/>
      <c r="K61" s="1001"/>
      <c r="L61" s="1001"/>
      <c r="M61" s="1001"/>
      <c r="N61" s="1001"/>
    </row>
    <row r="62" spans="1:14" ht="22.5" customHeight="1" x14ac:dyDescent="0.2">
      <c r="A62" s="996" t="s">
        <v>254</v>
      </c>
      <c r="B62" s="996"/>
      <c r="C62" s="996"/>
      <c r="D62" s="996"/>
      <c r="E62" s="996"/>
      <c r="F62" s="996"/>
      <c r="G62" s="996"/>
      <c r="H62" s="996"/>
      <c r="I62" s="996"/>
      <c r="J62" s="996"/>
      <c r="K62" s="996"/>
      <c r="L62" s="996"/>
      <c r="M62" s="996"/>
      <c r="N62" s="996"/>
    </row>
    <row r="63" spans="1:14" ht="11.25" customHeight="1" x14ac:dyDescent="0.2">
      <c r="A63" s="1000" t="s">
        <v>255</v>
      </c>
      <c r="B63" s="1000"/>
      <c r="C63" s="1000"/>
      <c r="D63" s="1000"/>
      <c r="E63" s="1000"/>
      <c r="F63" s="1000"/>
      <c r="G63" s="1000"/>
      <c r="H63" s="1000"/>
      <c r="I63" s="1000"/>
      <c r="J63" s="1000"/>
      <c r="K63" s="1000"/>
      <c r="L63" s="1000"/>
      <c r="M63" s="1000"/>
      <c r="N63" s="1000"/>
    </row>
    <row r="64" spans="1:14" ht="11.25" customHeight="1" x14ac:dyDescent="0.2">
      <c r="A64" s="1000" t="s">
        <v>256</v>
      </c>
      <c r="B64" s="1000"/>
      <c r="C64" s="1000"/>
      <c r="D64" s="1000"/>
      <c r="E64" s="1000"/>
      <c r="F64" s="1000"/>
      <c r="G64" s="1000"/>
      <c r="H64" s="1000"/>
      <c r="I64" s="1000"/>
      <c r="J64" s="1000"/>
      <c r="K64" s="1000"/>
      <c r="L64" s="1000"/>
      <c r="M64" s="1000"/>
      <c r="N64" s="1000"/>
    </row>
    <row r="65" spans="1:14" ht="11.25" customHeight="1" x14ac:dyDescent="0.2">
      <c r="A65" s="1007" t="s">
        <v>381</v>
      </c>
      <c r="B65" s="1007"/>
      <c r="C65" s="1007"/>
      <c r="D65" s="1007"/>
      <c r="E65" s="1007"/>
      <c r="F65" s="1007"/>
      <c r="G65" s="1007"/>
      <c r="H65" s="1007"/>
      <c r="I65" s="1007"/>
      <c r="J65" s="1007"/>
      <c r="K65" s="1007"/>
      <c r="L65" s="1007"/>
      <c r="M65" s="1007"/>
      <c r="N65" s="1007"/>
    </row>
    <row r="66" spans="1:14" ht="11.25" customHeight="1" x14ac:dyDescent="0.2">
      <c r="A66" s="1007"/>
      <c r="B66" s="1007"/>
      <c r="C66" s="1007"/>
      <c r="D66" s="1007"/>
      <c r="E66" s="1007"/>
      <c r="F66" s="1007"/>
      <c r="G66" s="1007"/>
      <c r="H66" s="1007"/>
      <c r="I66" s="1007"/>
      <c r="J66" s="1007"/>
      <c r="K66" s="1007"/>
      <c r="L66" s="1007"/>
      <c r="M66" s="1007"/>
      <c r="N66" s="1007"/>
    </row>
    <row r="67" spans="1:14" ht="11.25" customHeight="1" x14ac:dyDescent="0.2">
      <c r="A67" s="1006" t="s">
        <v>433</v>
      </c>
      <c r="B67" s="1006"/>
      <c r="C67" s="1006"/>
      <c r="D67" s="1006"/>
      <c r="E67" s="1006"/>
      <c r="F67" s="1006"/>
      <c r="G67" s="1006"/>
      <c r="H67" s="1006"/>
      <c r="I67" s="1006"/>
      <c r="J67" s="1006"/>
      <c r="K67" s="1006"/>
      <c r="L67" s="1006"/>
      <c r="M67" s="1006"/>
      <c r="N67" s="1006"/>
    </row>
    <row r="68" spans="1:14" ht="11.25" customHeight="1" x14ac:dyDescent="0.2">
      <c r="A68" s="1006" t="s">
        <v>9</v>
      </c>
      <c r="B68" s="1006"/>
      <c r="C68" s="1006"/>
      <c r="D68" s="1006"/>
      <c r="E68" s="1006"/>
      <c r="F68" s="1006"/>
      <c r="G68" s="1006"/>
      <c r="H68" s="1006"/>
      <c r="I68" s="1006"/>
      <c r="J68" s="1006"/>
      <c r="K68" s="1006"/>
      <c r="L68" s="1006"/>
      <c r="M68" s="1006"/>
      <c r="N68" s="1006"/>
    </row>
    <row r="69" spans="1:14" ht="22.5" customHeight="1" x14ac:dyDescent="0.2">
      <c r="A69" s="996" t="s">
        <v>266</v>
      </c>
      <c r="B69" s="997"/>
      <c r="C69" s="997"/>
      <c r="D69" s="997"/>
      <c r="E69" s="997"/>
      <c r="F69" s="997"/>
      <c r="G69" s="997"/>
      <c r="H69" s="997"/>
      <c r="I69" s="997"/>
      <c r="J69" s="997"/>
      <c r="K69" s="997"/>
      <c r="L69" s="997"/>
      <c r="M69" s="997"/>
      <c r="N69" s="997"/>
    </row>
    <row r="70" spans="1:14" ht="10.199999999999999" x14ac:dyDescent="0.2">
      <c r="A70" s="996" t="s">
        <v>437</v>
      </c>
      <c r="B70" s="997"/>
      <c r="C70" s="997"/>
      <c r="D70" s="997"/>
      <c r="E70" s="997"/>
      <c r="F70" s="997"/>
      <c r="G70" s="997"/>
      <c r="H70" s="997"/>
      <c r="I70" s="997"/>
      <c r="J70" s="997"/>
      <c r="K70" s="997"/>
      <c r="L70" s="997"/>
      <c r="M70" s="997"/>
      <c r="N70" s="997"/>
    </row>
    <row r="71" spans="1:14" ht="24.75" customHeight="1" x14ac:dyDescent="0.2">
      <c r="A71" s="996" t="s">
        <v>611</v>
      </c>
      <c r="B71" s="997"/>
      <c r="C71" s="997"/>
      <c r="D71" s="997"/>
      <c r="E71" s="997"/>
      <c r="F71" s="997"/>
      <c r="G71" s="997"/>
      <c r="H71" s="997"/>
      <c r="I71" s="997"/>
      <c r="J71" s="997"/>
      <c r="K71" s="997"/>
      <c r="L71" s="997"/>
      <c r="M71" s="997"/>
      <c r="N71" s="997"/>
    </row>
    <row r="72" spans="1:14" ht="11.25" customHeight="1" x14ac:dyDescent="0.2">
      <c r="A72" s="998" t="s">
        <v>688</v>
      </c>
      <c r="B72" s="998"/>
      <c r="C72" s="998"/>
      <c r="D72" s="998"/>
      <c r="E72" s="998"/>
      <c r="F72" s="998"/>
      <c r="G72" s="998"/>
      <c r="H72" s="998"/>
      <c r="I72" s="998"/>
      <c r="J72" s="998"/>
      <c r="K72" s="998"/>
      <c r="L72" s="998"/>
      <c r="M72" s="998"/>
      <c r="N72" s="998"/>
    </row>
    <row r="73" spans="1:14" ht="11.25" customHeight="1" x14ac:dyDescent="0.2">
      <c r="A73" s="998"/>
      <c r="B73" s="998"/>
      <c r="C73" s="998"/>
      <c r="D73" s="998"/>
      <c r="E73" s="998"/>
      <c r="F73" s="998"/>
      <c r="G73" s="998"/>
      <c r="H73" s="998"/>
      <c r="I73" s="998"/>
      <c r="J73" s="998"/>
      <c r="K73" s="998"/>
      <c r="L73" s="998"/>
      <c r="M73" s="998"/>
      <c r="N73" s="998"/>
    </row>
    <row r="74" spans="1:14" ht="11.25" customHeight="1" x14ac:dyDescent="0.2">
      <c r="A74" s="999" t="s">
        <v>755</v>
      </c>
      <c r="B74" s="999"/>
      <c r="C74" s="999"/>
      <c r="D74" s="999"/>
      <c r="E74" s="999"/>
      <c r="F74" s="999"/>
      <c r="G74" s="999"/>
      <c r="H74" s="999"/>
      <c r="I74" s="999"/>
      <c r="J74" s="999"/>
      <c r="K74" s="999"/>
      <c r="L74" s="999"/>
      <c r="M74" s="999"/>
      <c r="N74" s="999"/>
    </row>
    <row r="75" spans="1:14" ht="11.25" customHeight="1" x14ac:dyDescent="0.2">
      <c r="A75" s="994" t="s">
        <v>756</v>
      </c>
      <c r="B75" s="994"/>
      <c r="C75" s="994"/>
      <c r="D75" s="994"/>
      <c r="E75" s="994"/>
      <c r="F75" s="994"/>
      <c r="G75" s="994"/>
      <c r="H75" s="994"/>
      <c r="I75" s="994"/>
      <c r="J75" s="994"/>
      <c r="K75" s="994"/>
      <c r="L75" s="994"/>
      <c r="M75" s="994"/>
      <c r="N75" s="994"/>
    </row>
    <row r="76" spans="1:14" ht="11.25" customHeight="1" x14ac:dyDescent="0.2">
      <c r="A76" s="996" t="s">
        <v>698</v>
      </c>
      <c r="B76" s="996"/>
      <c r="C76" s="996"/>
      <c r="D76" s="996"/>
      <c r="E76" s="996"/>
      <c r="F76" s="996"/>
      <c r="G76" s="996"/>
      <c r="H76" s="996"/>
      <c r="I76" s="996"/>
      <c r="J76" s="996"/>
      <c r="K76" s="996"/>
      <c r="L76" s="996"/>
      <c r="M76" s="996"/>
      <c r="N76" s="996"/>
    </row>
    <row r="77" spans="1:14" ht="24" customHeight="1" x14ac:dyDescent="0.2">
      <c r="A77" s="996"/>
      <c r="B77" s="996"/>
      <c r="C77" s="996"/>
      <c r="D77" s="996"/>
      <c r="E77" s="996"/>
      <c r="F77" s="996"/>
      <c r="G77" s="996"/>
      <c r="H77" s="996"/>
      <c r="I77" s="996"/>
      <c r="J77" s="996"/>
      <c r="K77" s="996"/>
      <c r="L77" s="996"/>
      <c r="M77" s="996"/>
      <c r="N77" s="996"/>
    </row>
    <row r="78" spans="1:14" ht="11.25" customHeight="1" x14ac:dyDescent="0.2">
      <c r="A78" s="994" t="s">
        <v>609</v>
      </c>
      <c r="B78" s="994"/>
      <c r="C78" s="994"/>
      <c r="D78" s="994"/>
      <c r="E78" s="994"/>
      <c r="F78" s="994"/>
      <c r="G78" s="994"/>
      <c r="H78" s="994"/>
      <c r="I78" s="994"/>
      <c r="J78" s="994"/>
      <c r="K78" s="994"/>
      <c r="L78" s="994"/>
      <c r="M78" s="994"/>
      <c r="N78" s="994"/>
    </row>
    <row r="79" spans="1:14" ht="11.25" customHeight="1" x14ac:dyDescent="0.2">
      <c r="A79" s="995" t="s">
        <v>757</v>
      </c>
      <c r="B79" s="995"/>
      <c r="C79" s="995"/>
      <c r="D79" s="995"/>
      <c r="E79" s="995"/>
      <c r="F79" s="995"/>
      <c r="G79" s="995"/>
      <c r="H79" s="995"/>
      <c r="I79" s="995"/>
      <c r="J79" s="995"/>
      <c r="K79" s="995"/>
      <c r="L79" s="995"/>
      <c r="M79" s="995"/>
      <c r="N79" s="995"/>
    </row>
  </sheetData>
  <customSheetViews>
    <customSheetView guid="{951E20F6-66AF-4739-924D-9C0B166AA065}" showPageBreaks="1" showGridLines="0" showRuler="0">
      <pane ySplit="18" topLeftCell="A20" activePane="bottomLeft" state="frozen"/>
      <selection pane="bottomLeft" activeCell="A20" sqref="A20"/>
      <pageMargins left="1" right="1" top="1" bottom="0.5" header="0.5" footer="0.5"/>
      <pageSetup scale="97" orientation="portrait" r:id="rId1"/>
      <headerFooter alignWithMargins="0"/>
    </customSheetView>
    <customSheetView guid="{56968ECB-F4FE-477A-8A39-9E820F23F3B6}" showGridLines="0" hiddenRows="1">
      <pane ySplit="18" topLeftCell="A51" activePane="bottomLeft" state="frozen"/>
      <selection pane="bottomLeft" activeCell="A53" sqref="A53:N53"/>
      <pageMargins left="1" right="1" top="1" bottom="1" header="0.5" footer="0.5"/>
      <pageSetup orientation="portrait" r:id="rId2"/>
      <headerFooter alignWithMargins="0"/>
    </customSheetView>
    <customSheetView guid="{8B1E0859-77EF-4DDB-A81F-104DBA348B31}" showPageBreaks="1" showGridLines="0" printArea="1" hiddenRows="1">
      <pane ySplit="18" topLeftCell="A37" activePane="bottomLeft" state="frozen"/>
      <selection pane="bottomLeft" activeCell="M51" sqref="M51"/>
      <pageMargins left="1" right="1" top="1" bottom="1"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activeCell="K56" sqref="A1:K56"/>
      <pageMargins left="1" right="1" top="1" bottom="0.5" header="0.5" footer="0.5"/>
      <pageSetup scale="97" orientation="portrait" r:id="rId4"/>
      <headerFooter alignWithMargins="0"/>
    </customSheetView>
    <customSheetView guid="{4E64E44E-C413-40AC-A3E9-46A65E2E50C1}" showPageBreaks="1" showGridLines="0" printArea="1" showRuler="0">
      <pane ySplit="4" topLeftCell="A5" activePane="bottomLeft" state="frozen"/>
      <selection pane="bottomLeft" activeCell="K56" sqref="A1:K56"/>
      <pageMargins left="1" right="1" top="1" bottom="0.5" header="0.5" footer="0.5"/>
      <pageSetup scale="97" orientation="portrait" r:id="rId5"/>
      <headerFooter alignWithMargins="0"/>
    </customSheetView>
    <customSheetView guid="{CBDD6A68-2B40-41C7-BE8F-235A878832D4}" showGridLines="0" showRuler="0">
      <pane ySplit="4" topLeftCell="A5" activePane="bottomLeft" state="frozen"/>
      <selection pane="bottomLeft" activeCell="A54" sqref="A2:K54"/>
      <pageMargins left="1" right="1" top="1" bottom="0.5" header="0.5" footer="0.5"/>
      <pageSetup orientation="portrait" r:id="rId6"/>
      <headerFooter alignWithMargins="0"/>
    </customSheetView>
    <customSheetView guid="{1BB9C890-5E21-46C2-BAFE-D361E72979A8}" showGridLines="0" showRuler="0">
      <pane ySplit="4" topLeftCell="A5" activePane="bottomLeft" state="frozen"/>
      <selection pane="bottomLeft" activeCell="A54" sqref="A2:K54"/>
      <pageMargins left="1" right="1" top="1" bottom="0.5" header="0.5" footer="0.5"/>
      <pageSetup orientation="portrait" r:id="rId7"/>
      <headerFooter alignWithMargins="0"/>
    </customSheetView>
    <customSheetView guid="{622B48C2-7B56-4B1F-A7B4-4660CCA8C989}" showGridLines="0" showRuler="0">
      <pane ySplit="4" topLeftCell="A22" activePane="bottomLeft" state="frozen"/>
      <selection pane="bottomLeft" activeCell="H27" sqref="H27"/>
      <pageMargins left="1" right="1" top="1" bottom="0.5" header="0.5" footer="0.5"/>
      <pageSetup orientation="portrait" r:id="rId8"/>
      <headerFooter alignWithMargins="0"/>
    </customSheetView>
    <customSheetView guid="{BBF7E6D9-D6DC-4A8E-B6D8-078D86A9ABA9}" showPageBreaks="1" showGridLines="0" showRuler="0">
      <pane ySplit="18" topLeftCell="A20" activePane="bottomLeft" state="frozen"/>
      <selection pane="bottomLeft" activeCell="A20" sqref="A20"/>
      <pageMargins left="1" right="1" top="1" bottom="0.5" header="0.5" footer="0.5"/>
      <pageSetup scale="97" orientation="portrait" r:id="rId9"/>
      <headerFooter alignWithMargins="0"/>
    </customSheetView>
    <customSheetView guid="{CD5E8C7E-750A-46DA-942B-F5133C1E4099}" showPageBreaks="1" showGridLines="0" showRuler="0">
      <pane ySplit="18" topLeftCell="A20" activePane="bottomLeft" state="frozen"/>
      <selection pane="bottomLeft" activeCell="A20" sqref="A20"/>
      <pageMargins left="1" right="1" top="1" bottom="0.5" header="0.5" footer="0.5"/>
      <pageSetup scale="97" orientation="portrait"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0.5" header="0.5" footer="0.5"/>
      <pageSetup orientation="portrait" r:id="rId11"/>
      <headerFooter alignWithMargins="0"/>
    </customSheetView>
    <customSheetView guid="{803B97A9-0AF5-4FA4-9F0C-810C2BEAFCD3}" showPageBreaks="1" showGridLines="0" showRuler="0">
      <pane ySplit="18" topLeftCell="A20" activePane="bottomLeft" state="frozen"/>
      <selection pane="bottomLeft" activeCell="A20" sqref="A20"/>
      <pageMargins left="1" right="1" top="1" bottom="0.5" header="0.5" footer="0.5"/>
      <pageSetup scale="97" orientation="portrait" r:id="rId12"/>
      <headerFooter alignWithMargins="0"/>
    </customSheetView>
    <customSheetView guid="{EF5D9E67-CDBC-4DA7-AF4B-457CDBE1825C}" showGridLines="0" hiddenRows="1">
      <pane ySplit="18" topLeftCell="A20" activePane="bottomLeft" state="frozen"/>
      <selection pane="bottomLeft" activeCell="T59" sqref="T59"/>
      <pageMargins left="0.7" right="0.7" top="0.75" bottom="0.5" header="0.3" footer="0.3"/>
      <pageSetup orientation="portrait" r:id="rId13"/>
      <headerFooter alignWithMargins="0"/>
    </customSheetView>
  </customSheetViews>
  <mergeCells count="23">
    <mergeCell ref="A1:N1"/>
    <mergeCell ref="A61:N61"/>
    <mergeCell ref="A62:N62"/>
    <mergeCell ref="A63:N63"/>
    <mergeCell ref="A71:N71"/>
    <mergeCell ref="E2:F2"/>
    <mergeCell ref="B2:C2"/>
    <mergeCell ref="A64:N64"/>
    <mergeCell ref="H2:I3"/>
    <mergeCell ref="B3:C3"/>
    <mergeCell ref="E3:F3"/>
    <mergeCell ref="H4:I4"/>
    <mergeCell ref="A67:N67"/>
    <mergeCell ref="A68:N68"/>
    <mergeCell ref="A65:N66"/>
    <mergeCell ref="A69:N69"/>
    <mergeCell ref="A78:N78"/>
    <mergeCell ref="A79:N79"/>
    <mergeCell ref="A70:N70"/>
    <mergeCell ref="A76:N77"/>
    <mergeCell ref="A75:N75"/>
    <mergeCell ref="A72:N73"/>
    <mergeCell ref="A74:N74"/>
  </mergeCells>
  <phoneticPr fontId="0" type="noConversion"/>
  <pageMargins left="0.7" right="0.7" top="0.75" bottom="0.5" header="0.3" footer="0.3"/>
  <pageSetup orientation="portrait" r:id="rId1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0"/>
  <dimension ref="A1:AT160"/>
  <sheetViews>
    <sheetView showGridLines="0" topLeftCell="A86" zoomScale="130" zoomScaleNormal="130" workbookViewId="0">
      <selection activeCell="T19" sqref="T19"/>
    </sheetView>
  </sheetViews>
  <sheetFormatPr defaultColWidth="9.109375" defaultRowHeight="10.199999999999999" x14ac:dyDescent="0.2"/>
  <cols>
    <col min="1" max="1" width="10.109375" style="65" customWidth="1"/>
    <col min="2" max="2" width="8.5546875" style="65" customWidth="1"/>
    <col min="3" max="3" width="2.44140625" style="65" customWidth="1"/>
    <col min="4" max="4" width="8.5546875" style="65" customWidth="1"/>
    <col min="5" max="5" width="1.44140625" style="65" customWidth="1"/>
    <col min="6" max="6" width="8.5546875" style="41" customWidth="1"/>
    <col min="7" max="7" width="1.44140625" style="471" customWidth="1"/>
    <col min="8" max="8" width="8.5546875" style="41" customWidth="1"/>
    <col min="9" max="9" width="1.44140625" style="63" customWidth="1"/>
    <col min="10" max="10" width="8.5546875" style="6" customWidth="1"/>
    <col min="11" max="11" width="1.44140625" style="238" customWidth="1"/>
    <col min="12" max="12" width="8.33203125" style="6" customWidth="1"/>
    <col min="13" max="13" width="1.44140625" style="238" customWidth="1"/>
    <col min="14" max="14" width="6.5546875" style="17" bestFit="1" customWidth="1"/>
    <col min="15" max="15" width="1.44140625" style="17" customWidth="1"/>
    <col min="16" max="16" width="6.5546875" style="17" bestFit="1" customWidth="1"/>
    <col min="17" max="17" width="1.44140625" style="17" customWidth="1"/>
    <col min="18" max="18" width="5.44140625" style="17" bestFit="1" customWidth="1"/>
    <col min="19" max="19" width="1.44140625" style="17" customWidth="1"/>
    <col min="20" max="20" width="9.109375" style="6" bestFit="1" customWidth="1"/>
    <col min="21" max="16384" width="9.109375" style="6"/>
  </cols>
  <sheetData>
    <row r="1" spans="1:38" ht="12" customHeight="1" x14ac:dyDescent="0.2">
      <c r="A1" s="1010" t="s">
        <v>798</v>
      </c>
      <c r="B1" s="1010"/>
      <c r="C1" s="1010"/>
      <c r="D1" s="1010"/>
      <c r="E1" s="1010"/>
      <c r="F1" s="1010"/>
      <c r="G1" s="1010"/>
      <c r="H1" s="1010"/>
      <c r="I1" s="1010"/>
      <c r="J1" s="1010"/>
      <c r="K1" s="1010"/>
      <c r="L1" s="1010"/>
      <c r="M1" s="1010"/>
      <c r="N1" s="1010"/>
      <c r="O1" s="1010"/>
      <c r="P1" s="1010"/>
      <c r="Q1" s="1010"/>
      <c r="R1" s="1010"/>
      <c r="S1" s="1010"/>
      <c r="T1" s="1010"/>
    </row>
    <row r="2" spans="1:38" ht="12" customHeight="1" x14ac:dyDescent="0.25">
      <c r="A2" s="688" t="s">
        <v>791</v>
      </c>
      <c r="B2" s="4" t="s">
        <v>799</v>
      </c>
      <c r="C2" s="392"/>
      <c r="D2" s="4" t="s">
        <v>800</v>
      </c>
      <c r="E2" s="392"/>
      <c r="F2" s="392" t="s">
        <v>801</v>
      </c>
      <c r="G2" s="392"/>
      <c r="H2" s="392" t="s">
        <v>802</v>
      </c>
      <c r="I2" s="392"/>
      <c r="J2" s="897" t="s">
        <v>801</v>
      </c>
      <c r="K2" s="392"/>
      <c r="L2" s="4" t="s">
        <v>803</v>
      </c>
      <c r="M2" s="4"/>
      <c r="N2" s="321" t="s">
        <v>804</v>
      </c>
      <c r="O2" s="237"/>
      <c r="P2" s="657"/>
      <c r="Q2" s="657"/>
      <c r="R2" s="657"/>
      <c r="T2" s="114"/>
      <c r="AG2"/>
      <c r="AH2"/>
      <c r="AI2"/>
      <c r="AJ2"/>
      <c r="AK2"/>
      <c r="AL2"/>
    </row>
    <row r="3" spans="1:38" ht="12.6" x14ac:dyDescent="0.25">
      <c r="A3" s="63"/>
      <c r="B3" s="4" t="s">
        <v>805</v>
      </c>
      <c r="C3" s="4"/>
      <c r="D3" s="4" t="s">
        <v>806</v>
      </c>
      <c r="E3" s="4"/>
      <c r="F3" s="392" t="s">
        <v>935</v>
      </c>
      <c r="G3" s="4"/>
      <c r="H3" s="392" t="s">
        <v>936</v>
      </c>
      <c r="I3" s="4"/>
      <c r="J3" s="897" t="s">
        <v>1218</v>
      </c>
      <c r="K3" s="4"/>
      <c r="L3" s="4" t="s">
        <v>937</v>
      </c>
      <c r="M3" s="4"/>
      <c r="N3" s="321" t="s">
        <v>1219</v>
      </c>
      <c r="O3" s="237"/>
      <c r="P3" s="657"/>
      <c r="Q3" s="657"/>
      <c r="R3" s="657"/>
      <c r="T3" s="114"/>
      <c r="AG3"/>
      <c r="AH3"/>
      <c r="AI3"/>
      <c r="AJ3"/>
      <c r="AK3"/>
      <c r="AL3"/>
    </row>
    <row r="4" spans="1:38" x14ac:dyDescent="0.2">
      <c r="A4" s="136" t="s">
        <v>235</v>
      </c>
      <c r="B4" s="388"/>
      <c r="C4" s="388"/>
      <c r="D4" s="388"/>
      <c r="E4" s="388"/>
      <c r="F4" s="389"/>
      <c r="G4" s="388"/>
      <c r="H4" s="389"/>
      <c r="I4" s="388"/>
      <c r="J4" s="898"/>
      <c r="K4" s="388"/>
      <c r="L4" s="388" t="s">
        <v>792</v>
      </c>
      <c r="M4" s="388"/>
      <c r="N4" s="899"/>
      <c r="O4" s="340"/>
      <c r="P4" s="1"/>
      <c r="Q4" s="1"/>
      <c r="R4" s="1"/>
      <c r="T4" s="114"/>
    </row>
    <row r="5" spans="1:38" ht="12.9" customHeight="1" x14ac:dyDescent="0.2">
      <c r="A5" s="90" t="s">
        <v>807</v>
      </c>
      <c r="B5" s="341" t="s">
        <v>185</v>
      </c>
      <c r="C5" s="339"/>
      <c r="D5" s="341" t="s">
        <v>185</v>
      </c>
      <c r="E5" s="90"/>
      <c r="F5" s="341" t="s">
        <v>185</v>
      </c>
      <c r="G5" s="892"/>
      <c r="H5" s="341" t="s">
        <v>185</v>
      </c>
      <c r="I5" s="893"/>
      <c r="J5" s="900" t="s">
        <v>185</v>
      </c>
      <c r="K5" s="893"/>
      <c r="L5" s="341" t="s">
        <v>185</v>
      </c>
      <c r="M5" s="342"/>
      <c r="N5" s="248">
        <v>1445.0088972015822</v>
      </c>
      <c r="O5" s="461"/>
      <c r="P5" s="34"/>
      <c r="Q5" s="34"/>
      <c r="R5" s="34"/>
      <c r="T5" s="235"/>
    </row>
    <row r="6" spans="1:38" ht="12.9" customHeight="1" x14ac:dyDescent="0.2">
      <c r="A6" s="90" t="s">
        <v>334</v>
      </c>
      <c r="B6" s="341" t="s">
        <v>185</v>
      </c>
      <c r="C6" s="339"/>
      <c r="D6" s="341" t="s">
        <v>185</v>
      </c>
      <c r="E6" s="90"/>
      <c r="F6" s="341" t="s">
        <v>185</v>
      </c>
      <c r="G6" s="892"/>
      <c r="H6" s="341" t="s">
        <v>185</v>
      </c>
      <c r="I6" s="893"/>
      <c r="J6" s="901" t="s">
        <v>185</v>
      </c>
      <c r="K6" s="893"/>
      <c r="L6" s="341" t="s">
        <v>185</v>
      </c>
      <c r="M6" s="342"/>
      <c r="N6" s="248">
        <v>1383</v>
      </c>
      <c r="O6" s="461"/>
      <c r="P6" s="34"/>
      <c r="Q6" s="34"/>
      <c r="R6" s="34"/>
      <c r="T6" s="235"/>
    </row>
    <row r="7" spans="1:38" ht="12.9" customHeight="1" x14ac:dyDescent="0.2">
      <c r="A7" s="90" t="s">
        <v>335</v>
      </c>
      <c r="B7" s="341" t="s">
        <v>185</v>
      </c>
      <c r="C7" s="339"/>
      <c r="D7" s="341" t="s">
        <v>185</v>
      </c>
      <c r="E7" s="90"/>
      <c r="F7" s="341" t="s">
        <v>185</v>
      </c>
      <c r="G7" s="892"/>
      <c r="H7" s="341" t="s">
        <v>185</v>
      </c>
      <c r="I7" s="893"/>
      <c r="J7" s="901" t="s">
        <v>185</v>
      </c>
      <c r="K7" s="893"/>
      <c r="L7" s="341" t="s">
        <v>185</v>
      </c>
      <c r="M7" s="342"/>
      <c r="N7" s="248">
        <v>5473.7467532467535</v>
      </c>
      <c r="O7" s="461"/>
      <c r="P7" s="34"/>
      <c r="Q7" s="34"/>
      <c r="R7" s="34"/>
      <c r="T7" s="235"/>
      <c r="V7" s="133"/>
    </row>
    <row r="8" spans="1:38" ht="12.9" customHeight="1" x14ac:dyDescent="0.2">
      <c r="A8" s="90" t="s">
        <v>808</v>
      </c>
      <c r="B8" s="341" t="s">
        <v>185</v>
      </c>
      <c r="C8" s="339"/>
      <c r="D8" s="341" t="s">
        <v>185</v>
      </c>
      <c r="E8" s="90"/>
      <c r="F8" s="341" t="s">
        <v>185</v>
      </c>
      <c r="G8" s="892"/>
      <c r="H8" s="341" t="s">
        <v>185</v>
      </c>
      <c r="I8" s="893"/>
      <c r="J8" s="901" t="s">
        <v>185</v>
      </c>
      <c r="K8" s="893"/>
      <c r="L8" s="341" t="s">
        <v>185</v>
      </c>
      <c r="M8" s="342"/>
      <c r="N8" s="248">
        <v>6103.3013628824874</v>
      </c>
      <c r="O8" s="461"/>
      <c r="P8" s="34"/>
      <c r="Q8" s="34"/>
      <c r="R8" s="34"/>
      <c r="T8" s="235"/>
    </row>
    <row r="9" spans="1:38" ht="12.9" customHeight="1" x14ac:dyDescent="0.2">
      <c r="A9" s="90" t="s">
        <v>809</v>
      </c>
      <c r="B9" s="341" t="s">
        <v>185</v>
      </c>
      <c r="C9" s="339"/>
      <c r="D9" s="341" t="s">
        <v>185</v>
      </c>
      <c r="E9" s="90"/>
      <c r="F9" s="341" t="s">
        <v>185</v>
      </c>
      <c r="G9" s="462"/>
      <c r="H9" s="341" t="s">
        <v>185</v>
      </c>
      <c r="I9" s="463"/>
      <c r="J9" s="901" t="s">
        <v>185</v>
      </c>
      <c r="K9" s="463"/>
      <c r="L9" s="341" t="s">
        <v>185</v>
      </c>
      <c r="M9" s="342"/>
      <c r="N9" s="248">
        <v>4788.2056893375102</v>
      </c>
      <c r="O9" s="461"/>
      <c r="P9" s="34"/>
      <c r="Q9" s="34"/>
      <c r="R9" s="34"/>
      <c r="T9" s="235"/>
    </row>
    <row r="10" spans="1:38" ht="12.9" customHeight="1" x14ac:dyDescent="0.2">
      <c r="A10" s="90" t="s">
        <v>91</v>
      </c>
      <c r="B10" s="341" t="s">
        <v>185</v>
      </c>
      <c r="C10" s="339"/>
      <c r="D10" s="341" t="s">
        <v>185</v>
      </c>
      <c r="E10" s="90"/>
      <c r="F10" s="341" t="s">
        <v>185</v>
      </c>
      <c r="G10" s="462"/>
      <c r="H10" s="341" t="s">
        <v>185</v>
      </c>
      <c r="I10" s="463"/>
      <c r="J10" s="901" t="s">
        <v>185</v>
      </c>
      <c r="K10" s="463"/>
      <c r="L10" s="341" t="s">
        <v>185</v>
      </c>
      <c r="M10" s="342"/>
      <c r="N10" s="248">
        <v>2607.4166666666665</v>
      </c>
      <c r="O10" s="461"/>
      <c r="P10" s="34"/>
      <c r="Q10" s="34"/>
      <c r="R10" s="34"/>
      <c r="S10" s="6"/>
      <c r="T10" s="235"/>
    </row>
    <row r="11" spans="1:38" ht="12.9" customHeight="1" x14ac:dyDescent="0.2">
      <c r="A11" s="90" t="s">
        <v>810</v>
      </c>
      <c r="B11" s="341" t="s">
        <v>185</v>
      </c>
      <c r="C11" s="339"/>
      <c r="D11" s="341" t="s">
        <v>185</v>
      </c>
      <c r="E11" s="90"/>
      <c r="F11" s="341" t="s">
        <v>185</v>
      </c>
      <c r="G11" s="462"/>
      <c r="H11" s="341" t="s">
        <v>185</v>
      </c>
      <c r="I11" s="463"/>
      <c r="J11" s="901" t="s">
        <v>185</v>
      </c>
      <c r="K11" s="463"/>
      <c r="L11" s="341" t="s">
        <v>185</v>
      </c>
      <c r="M11" s="342"/>
      <c r="N11" s="248">
        <v>3407.2830188679245</v>
      </c>
      <c r="O11" s="461"/>
      <c r="P11" s="34"/>
      <c r="Q11" s="34"/>
      <c r="R11" s="34"/>
      <c r="S11" s="6"/>
      <c r="T11" s="235"/>
    </row>
    <row r="12" spans="1:38" ht="12.9" customHeight="1" x14ac:dyDescent="0.2">
      <c r="A12" s="90" t="s">
        <v>811</v>
      </c>
      <c r="B12" s="341" t="s">
        <v>185</v>
      </c>
      <c r="C12" s="339"/>
      <c r="D12" s="341" t="s">
        <v>185</v>
      </c>
      <c r="E12" s="90"/>
      <c r="F12" s="341" t="s">
        <v>185</v>
      </c>
      <c r="G12" s="462"/>
      <c r="H12" s="341" t="s">
        <v>185</v>
      </c>
      <c r="I12" s="463"/>
      <c r="J12" s="901" t="s">
        <v>185</v>
      </c>
      <c r="K12" s="463"/>
      <c r="L12" s="341" t="s">
        <v>185</v>
      </c>
      <c r="M12" s="342"/>
      <c r="N12" s="248">
        <v>2020.7332354064879</v>
      </c>
      <c r="O12" s="461"/>
      <c r="P12" s="34"/>
      <c r="Q12" s="34"/>
      <c r="R12" s="34"/>
      <c r="S12" s="6"/>
      <c r="T12" s="235"/>
    </row>
    <row r="13" spans="1:38" ht="12.9" customHeight="1" x14ac:dyDescent="0.2">
      <c r="A13" s="90" t="s">
        <v>812</v>
      </c>
      <c r="B13" s="341" t="s">
        <v>185</v>
      </c>
      <c r="C13" s="339"/>
      <c r="D13" s="341" t="s">
        <v>185</v>
      </c>
      <c r="E13" s="90"/>
      <c r="F13" s="341" t="s">
        <v>185</v>
      </c>
      <c r="G13" s="462"/>
      <c r="H13" s="341" t="s">
        <v>185</v>
      </c>
      <c r="I13" s="463"/>
      <c r="J13" s="901" t="s">
        <v>185</v>
      </c>
      <c r="K13" s="463"/>
      <c r="L13" s="341" t="s">
        <v>185</v>
      </c>
      <c r="M13" s="342"/>
      <c r="N13" s="248">
        <v>1128.5188214108298</v>
      </c>
      <c r="O13" s="461"/>
      <c r="P13" s="34"/>
      <c r="Q13" s="34"/>
      <c r="R13" s="34"/>
      <c r="S13" s="6"/>
      <c r="T13" s="235"/>
    </row>
    <row r="14" spans="1:38" ht="12.9" customHeight="1" x14ac:dyDescent="0.2">
      <c r="A14" s="90" t="s">
        <v>813</v>
      </c>
      <c r="B14" s="13">
        <v>2438</v>
      </c>
      <c r="C14" s="339"/>
      <c r="D14" s="341" t="s">
        <v>185</v>
      </c>
      <c r="E14" s="90"/>
      <c r="F14" s="341" t="s">
        <v>185</v>
      </c>
      <c r="G14" s="462"/>
      <c r="H14" s="341" t="s">
        <v>185</v>
      </c>
      <c r="I14" s="463"/>
      <c r="J14" s="901" t="s">
        <v>185</v>
      </c>
      <c r="K14" s="463"/>
      <c r="L14" s="341" t="s">
        <v>185</v>
      </c>
      <c r="M14" s="342"/>
      <c r="N14" s="248">
        <v>1799.9109482622639</v>
      </c>
      <c r="O14" s="461"/>
      <c r="P14" s="34"/>
      <c r="Q14" s="34"/>
      <c r="R14" s="34"/>
      <c r="S14" s="6"/>
      <c r="T14" s="235"/>
    </row>
    <row r="15" spans="1:38" ht="12.9" customHeight="1" x14ac:dyDescent="0.2">
      <c r="A15" s="90" t="s">
        <v>814</v>
      </c>
      <c r="B15" s="13" t="s">
        <v>31</v>
      </c>
      <c r="C15" s="339"/>
      <c r="D15" s="341" t="s">
        <v>185</v>
      </c>
      <c r="E15" s="90"/>
      <c r="F15" s="341" t="s">
        <v>185</v>
      </c>
      <c r="G15" s="462"/>
      <c r="H15" s="341" t="s">
        <v>185</v>
      </c>
      <c r="I15" s="463"/>
      <c r="J15" s="901" t="s">
        <v>185</v>
      </c>
      <c r="K15" s="463"/>
      <c r="L15" s="341" t="s">
        <v>185</v>
      </c>
      <c r="M15" s="342"/>
      <c r="N15" s="248">
        <v>2501.9340454979438</v>
      </c>
      <c r="O15" s="461"/>
      <c r="P15" s="34"/>
      <c r="Q15" s="34"/>
      <c r="R15" s="34"/>
      <c r="S15" s="6"/>
      <c r="T15" s="235"/>
    </row>
    <row r="16" spans="1:38" ht="12.9" customHeight="1" x14ac:dyDescent="0.2">
      <c r="A16" s="90" t="s">
        <v>816</v>
      </c>
      <c r="B16" s="13">
        <v>1455</v>
      </c>
      <c r="C16" s="339"/>
      <c r="D16" s="341" t="s">
        <v>185</v>
      </c>
      <c r="E16" s="90"/>
      <c r="F16" s="341" t="s">
        <v>185</v>
      </c>
      <c r="G16" s="462"/>
      <c r="H16" s="341" t="s">
        <v>185</v>
      </c>
      <c r="I16" s="463"/>
      <c r="J16" s="901" t="s">
        <v>185</v>
      </c>
      <c r="K16" s="463"/>
      <c r="L16" s="341" t="s">
        <v>185</v>
      </c>
      <c r="M16" s="342"/>
      <c r="N16" s="248">
        <v>3172.9244428717284</v>
      </c>
      <c r="O16" s="461"/>
      <c r="P16" s="34"/>
      <c r="Q16" s="34"/>
      <c r="R16" s="34"/>
      <c r="S16" s="6"/>
      <c r="T16" s="235"/>
    </row>
    <row r="17" spans="1:37" ht="12.9" customHeight="1" x14ac:dyDescent="0.2">
      <c r="A17" s="90" t="s">
        <v>817</v>
      </c>
      <c r="B17" s="13">
        <v>3401</v>
      </c>
      <c r="C17" s="339"/>
      <c r="D17" s="341" t="s">
        <v>185</v>
      </c>
      <c r="E17" s="90"/>
      <c r="F17" s="341" t="s">
        <v>185</v>
      </c>
      <c r="G17" s="462"/>
      <c r="H17" s="341" t="s">
        <v>185</v>
      </c>
      <c r="I17" s="463"/>
      <c r="J17" s="901" t="s">
        <v>185</v>
      </c>
      <c r="K17" s="463"/>
      <c r="L17" s="197">
        <v>418</v>
      </c>
      <c r="M17" s="902"/>
      <c r="N17" s="248">
        <v>6730.1313174117149</v>
      </c>
      <c r="O17" s="461"/>
      <c r="P17" s="34"/>
      <c r="Q17" s="34"/>
      <c r="R17" s="34"/>
      <c r="S17" s="6"/>
      <c r="T17" s="235"/>
    </row>
    <row r="18" spans="1:37" ht="12.9" customHeight="1" x14ac:dyDescent="0.2">
      <c r="A18" s="90" t="s">
        <v>818</v>
      </c>
      <c r="B18" s="13">
        <v>3487</v>
      </c>
      <c r="C18" s="339"/>
      <c r="D18" s="13">
        <v>2169</v>
      </c>
      <c r="E18" s="465" t="s">
        <v>336</v>
      </c>
      <c r="F18" s="341" t="s">
        <v>185</v>
      </c>
      <c r="G18" s="462"/>
      <c r="H18" s="341" t="s">
        <v>185</v>
      </c>
      <c r="I18" s="463"/>
      <c r="J18" s="901" t="s">
        <v>185</v>
      </c>
      <c r="K18" s="463"/>
      <c r="L18" s="197">
        <v>988</v>
      </c>
      <c r="M18" s="902"/>
      <c r="N18" s="248">
        <v>3151.9713665566942</v>
      </c>
      <c r="O18" s="461"/>
      <c r="P18" s="34"/>
      <c r="Q18" s="34"/>
      <c r="R18" s="34"/>
      <c r="S18" s="6"/>
      <c r="T18" s="235"/>
    </row>
    <row r="19" spans="1:37" ht="12.9" customHeight="1" x14ac:dyDescent="0.2">
      <c r="A19" s="90" t="s">
        <v>819</v>
      </c>
      <c r="B19" s="13" t="s">
        <v>31</v>
      </c>
      <c r="C19" s="339"/>
      <c r="D19" s="13">
        <v>7489</v>
      </c>
      <c r="E19" s="90"/>
      <c r="F19" s="341" t="s">
        <v>185</v>
      </c>
      <c r="G19" s="462"/>
      <c r="H19" s="341" t="s">
        <v>185</v>
      </c>
      <c r="I19" s="463"/>
      <c r="J19" s="901" t="s">
        <v>185</v>
      </c>
      <c r="K19" s="463"/>
      <c r="L19" s="197">
        <v>535</v>
      </c>
      <c r="M19" s="902"/>
      <c r="N19" s="249">
        <v>1420</v>
      </c>
      <c r="O19" s="244" t="s">
        <v>815</v>
      </c>
      <c r="P19" s="34"/>
      <c r="Q19" s="34"/>
      <c r="R19" s="34"/>
      <c r="S19" s="6"/>
      <c r="T19" s="235"/>
    </row>
    <row r="20" spans="1:37" ht="12.9" customHeight="1" x14ac:dyDescent="0.2">
      <c r="A20" s="90" t="s">
        <v>820</v>
      </c>
      <c r="B20" s="13">
        <v>1839</v>
      </c>
      <c r="C20" s="166" t="s">
        <v>201</v>
      </c>
      <c r="D20" s="13">
        <v>5786</v>
      </c>
      <c r="E20" s="90"/>
      <c r="F20" s="341" t="s">
        <v>185</v>
      </c>
      <c r="G20" s="462"/>
      <c r="H20" s="341" t="s">
        <v>185</v>
      </c>
      <c r="I20" s="463"/>
      <c r="J20" s="901" t="s">
        <v>185</v>
      </c>
      <c r="K20" s="463"/>
      <c r="L20" s="197">
        <v>331</v>
      </c>
      <c r="M20" s="902"/>
      <c r="N20" s="249">
        <v>3020</v>
      </c>
      <c r="O20" s="244" t="s">
        <v>815</v>
      </c>
      <c r="P20" s="34"/>
      <c r="Q20" s="34"/>
      <c r="R20" s="34"/>
      <c r="S20" s="6"/>
      <c r="T20" s="235"/>
    </row>
    <row r="21" spans="1:37" ht="12.9" customHeight="1" x14ac:dyDescent="0.2">
      <c r="A21" s="90" t="s">
        <v>754</v>
      </c>
      <c r="B21" s="13" t="s">
        <v>31</v>
      </c>
      <c r="C21" s="339"/>
      <c r="D21" s="13">
        <v>7186</v>
      </c>
      <c r="E21" s="90"/>
      <c r="F21" s="341" t="s">
        <v>185</v>
      </c>
      <c r="G21" s="462"/>
      <c r="H21" s="341" t="s">
        <v>185</v>
      </c>
      <c r="I21" s="466"/>
      <c r="J21" s="901" t="s">
        <v>185</v>
      </c>
      <c r="K21" s="466"/>
      <c r="L21" s="903">
        <v>929</v>
      </c>
      <c r="M21" s="904"/>
      <c r="N21" s="249">
        <v>1062.1907898614795</v>
      </c>
      <c r="O21" s="244" t="s">
        <v>202</v>
      </c>
      <c r="P21" s="292"/>
      <c r="Q21" s="292"/>
      <c r="R21" s="292"/>
      <c r="S21" s="6"/>
      <c r="T21" s="235"/>
    </row>
    <row r="22" spans="1:37" ht="12.9" customHeight="1" x14ac:dyDescent="0.2">
      <c r="A22" s="90" t="s">
        <v>782</v>
      </c>
      <c r="B22" s="13">
        <v>4541</v>
      </c>
      <c r="C22" s="339"/>
      <c r="D22" s="13">
        <v>12667</v>
      </c>
      <c r="E22" s="90"/>
      <c r="F22" s="341" t="s">
        <v>185</v>
      </c>
      <c r="G22" s="462"/>
      <c r="H22" s="341" t="s">
        <v>185</v>
      </c>
      <c r="I22" s="466"/>
      <c r="J22" s="901" t="s">
        <v>185</v>
      </c>
      <c r="K22" s="466"/>
      <c r="L22" s="903">
        <v>2202</v>
      </c>
      <c r="M22" s="904"/>
      <c r="N22" s="249">
        <v>2092.866213519239</v>
      </c>
      <c r="O22" s="244"/>
      <c r="P22" s="292"/>
      <c r="Q22" s="292"/>
      <c r="R22" s="292"/>
      <c r="S22" s="6"/>
      <c r="T22" s="235"/>
    </row>
    <row r="23" spans="1:37" ht="11.25" customHeight="1" x14ac:dyDescent="0.2">
      <c r="A23" s="90" t="s">
        <v>821</v>
      </c>
      <c r="B23" s="13">
        <v>2820</v>
      </c>
      <c r="C23" s="166"/>
      <c r="D23" s="13">
        <v>3825</v>
      </c>
      <c r="E23" s="90"/>
      <c r="F23" s="894">
        <v>3844</v>
      </c>
      <c r="G23" s="468"/>
      <c r="H23" s="894">
        <v>3738</v>
      </c>
      <c r="I23" s="466"/>
      <c r="J23" s="901" t="s">
        <v>185</v>
      </c>
      <c r="K23" s="466"/>
      <c r="L23" s="903">
        <v>633</v>
      </c>
      <c r="M23" s="904"/>
      <c r="N23" s="249">
        <v>1219.3490346331316</v>
      </c>
      <c r="O23" s="244"/>
      <c r="P23" s="292"/>
      <c r="Q23" s="292"/>
      <c r="R23" s="292"/>
      <c r="S23" s="6"/>
      <c r="T23" s="235"/>
    </row>
    <row r="24" spans="1:37" ht="11.25" customHeight="1" x14ac:dyDescent="0.2">
      <c r="A24" s="90" t="s">
        <v>1088</v>
      </c>
      <c r="B24" s="13">
        <v>290</v>
      </c>
      <c r="C24" s="13"/>
      <c r="D24" s="13" t="s">
        <v>273</v>
      </c>
      <c r="E24" s="90"/>
      <c r="F24" s="13">
        <v>4231</v>
      </c>
      <c r="G24" s="468"/>
      <c r="H24" s="13">
        <v>135</v>
      </c>
      <c r="I24" s="466"/>
      <c r="J24" s="901" t="s">
        <v>185</v>
      </c>
      <c r="K24" s="466"/>
      <c r="L24" s="13" t="s">
        <v>273</v>
      </c>
      <c r="M24" s="904"/>
      <c r="N24" s="249">
        <v>922</v>
      </c>
      <c r="O24" s="244"/>
      <c r="P24" s="292"/>
      <c r="Q24" s="292"/>
      <c r="R24" s="292"/>
      <c r="S24" s="6"/>
      <c r="T24" s="235"/>
    </row>
    <row r="25" spans="1:37" ht="11.25" customHeight="1" x14ac:dyDescent="0.2">
      <c r="A25" s="90" t="s">
        <v>1108</v>
      </c>
      <c r="B25" s="13" t="s">
        <v>31</v>
      </c>
      <c r="C25" s="13"/>
      <c r="D25" s="13" t="s">
        <v>273</v>
      </c>
      <c r="E25" s="90"/>
      <c r="F25" s="13">
        <v>4632</v>
      </c>
      <c r="G25" s="468"/>
      <c r="H25" s="13" t="s">
        <v>273</v>
      </c>
      <c r="I25" s="466"/>
      <c r="J25" s="901" t="s">
        <v>185</v>
      </c>
      <c r="K25" s="466"/>
      <c r="L25" s="13" t="s">
        <v>273</v>
      </c>
      <c r="M25" s="904"/>
      <c r="N25" s="249">
        <v>625</v>
      </c>
      <c r="O25" s="244"/>
      <c r="P25" s="292"/>
      <c r="Q25" s="292"/>
      <c r="R25" s="292"/>
      <c r="S25" s="6"/>
      <c r="T25" s="235"/>
    </row>
    <row r="26" spans="1:37" ht="11.25" customHeight="1" x14ac:dyDescent="0.2">
      <c r="A26" s="90" t="s">
        <v>1145</v>
      </c>
      <c r="B26" s="13" t="s">
        <v>31</v>
      </c>
      <c r="C26" s="13"/>
      <c r="D26" s="13" t="s">
        <v>273</v>
      </c>
      <c r="E26" s="90"/>
      <c r="F26" s="13">
        <v>4710</v>
      </c>
      <c r="G26" s="468"/>
      <c r="H26" s="13">
        <v>155</v>
      </c>
      <c r="I26" s="466"/>
      <c r="J26" s="901" t="s">
        <v>185</v>
      </c>
      <c r="K26" s="466"/>
      <c r="L26" s="13" t="s">
        <v>273</v>
      </c>
      <c r="M26" s="904"/>
      <c r="N26" s="13" t="s">
        <v>31</v>
      </c>
      <c r="O26" s="244"/>
      <c r="P26" s="292"/>
      <c r="Q26" s="292"/>
      <c r="R26" s="292"/>
      <c r="S26" s="6"/>
      <c r="T26" s="235"/>
    </row>
    <row r="27" spans="1:37" ht="11.25" customHeight="1" x14ac:dyDescent="0.2">
      <c r="A27" s="90" t="s">
        <v>1166</v>
      </c>
      <c r="B27" s="13" t="s">
        <v>31</v>
      </c>
      <c r="C27" s="13"/>
      <c r="D27" s="13">
        <v>1137</v>
      </c>
      <c r="E27" s="90"/>
      <c r="F27" s="13">
        <v>8199</v>
      </c>
      <c r="G27" s="468"/>
      <c r="H27" s="13">
        <v>3878</v>
      </c>
      <c r="I27" s="466"/>
      <c r="J27" s="929">
        <v>1473</v>
      </c>
      <c r="K27" s="466"/>
      <c r="L27" s="13">
        <v>932</v>
      </c>
      <c r="M27" s="904"/>
      <c r="N27" s="13">
        <v>1180</v>
      </c>
      <c r="O27" s="244"/>
      <c r="P27" s="292"/>
      <c r="Q27" s="292"/>
      <c r="R27" s="292"/>
      <c r="S27" s="6"/>
      <c r="T27" s="235"/>
    </row>
    <row r="28" spans="1:37" ht="11.25" customHeight="1" x14ac:dyDescent="0.2">
      <c r="A28" s="90" t="s">
        <v>1208</v>
      </c>
      <c r="B28" s="13" t="s">
        <v>31</v>
      </c>
      <c r="C28" s="13"/>
      <c r="D28" s="894">
        <v>4284</v>
      </c>
      <c r="E28" s="895"/>
      <c r="F28" s="894">
        <v>8161</v>
      </c>
      <c r="G28" s="896"/>
      <c r="H28" s="894">
        <v>7947</v>
      </c>
      <c r="I28" s="466"/>
      <c r="J28" s="929">
        <v>1867</v>
      </c>
      <c r="K28" s="905"/>
      <c r="L28" s="894">
        <v>305</v>
      </c>
      <c r="M28" s="906"/>
      <c r="N28" s="894">
        <v>2012</v>
      </c>
      <c r="O28" s="244"/>
      <c r="P28" s="292"/>
      <c r="Q28" s="292"/>
      <c r="R28" s="292"/>
      <c r="S28" s="6"/>
      <c r="T28" s="235"/>
    </row>
    <row r="29" spans="1:37" ht="11.25" customHeight="1" x14ac:dyDescent="0.2">
      <c r="A29" s="136" t="s">
        <v>1196</v>
      </c>
      <c r="B29" s="13" t="s">
        <v>31</v>
      </c>
      <c r="C29" s="13"/>
      <c r="D29" s="894" t="s">
        <v>273</v>
      </c>
      <c r="E29" s="895"/>
      <c r="F29" s="894">
        <v>4611</v>
      </c>
      <c r="G29" s="896"/>
      <c r="H29" s="894">
        <v>6372</v>
      </c>
      <c r="I29" s="466"/>
      <c r="J29" s="894" t="s">
        <v>273</v>
      </c>
      <c r="K29" s="905"/>
      <c r="L29" s="894">
        <v>650</v>
      </c>
      <c r="M29" s="906"/>
      <c r="N29" s="894">
        <v>1553</v>
      </c>
      <c r="O29" s="244"/>
      <c r="P29" s="292"/>
      <c r="Q29" s="292"/>
      <c r="R29" s="292"/>
      <c r="S29" s="6"/>
      <c r="T29" s="235"/>
    </row>
    <row r="30" spans="1:37" s="54" customFormat="1" ht="10.5" customHeight="1" x14ac:dyDescent="0.2">
      <c r="A30" s="387"/>
      <c r="B30" s="1011"/>
      <c r="C30" s="1011"/>
      <c r="D30" s="1011"/>
      <c r="E30" s="1011"/>
      <c r="F30" s="1011"/>
      <c r="G30" s="1011"/>
      <c r="H30" s="1011"/>
      <c r="I30" s="1011"/>
      <c r="J30" s="1011"/>
      <c r="K30" s="1011"/>
      <c r="L30" s="1011"/>
      <c r="M30" s="1011"/>
      <c r="N30" s="1011"/>
      <c r="O30" s="1011"/>
      <c r="P30" s="1011"/>
      <c r="Q30" s="1011"/>
      <c r="R30" s="1011"/>
      <c r="S30" s="1011"/>
      <c r="T30" s="1011"/>
      <c r="U30" s="6"/>
      <c r="V30" s="6"/>
      <c r="W30" s="6"/>
      <c r="X30" s="6"/>
      <c r="Y30" s="6"/>
      <c r="Z30" s="6"/>
      <c r="AA30" s="6"/>
      <c r="AB30" s="6"/>
      <c r="AC30" s="6"/>
      <c r="AD30" s="6"/>
      <c r="AE30" s="6"/>
      <c r="AF30" s="6"/>
      <c r="AG30" s="6"/>
      <c r="AH30" s="6"/>
      <c r="AI30" s="6"/>
      <c r="AJ30" s="6"/>
      <c r="AK30" s="6"/>
    </row>
    <row r="31" spans="1:37" ht="11.25" customHeight="1" x14ac:dyDescent="0.2">
      <c r="A31" s="688" t="s">
        <v>511</v>
      </c>
      <c r="B31" s="1" t="s">
        <v>799</v>
      </c>
      <c r="C31" s="459"/>
      <c r="D31" s="1" t="s">
        <v>822</v>
      </c>
      <c r="E31" s="459"/>
      <c r="F31" s="8" t="s">
        <v>823</v>
      </c>
      <c r="G31" s="459"/>
      <c r="H31" s="8" t="s">
        <v>802</v>
      </c>
      <c r="I31" s="8"/>
      <c r="J31" s="1" t="s">
        <v>824</v>
      </c>
      <c r="K31" s="1"/>
      <c r="L31" s="114" t="s">
        <v>825</v>
      </c>
      <c r="M31" s="114"/>
      <c r="N31" s="8" t="s">
        <v>826</v>
      </c>
      <c r="O31" s="8"/>
      <c r="P31" s="8" t="s">
        <v>827</v>
      </c>
      <c r="Q31" s="8"/>
      <c r="R31" s="8" t="s">
        <v>828</v>
      </c>
      <c r="T31" s="114" t="s">
        <v>829</v>
      </c>
    </row>
    <row r="32" spans="1:37" ht="11.25" customHeight="1" x14ac:dyDescent="0.2">
      <c r="A32" s="63"/>
      <c r="B32" s="1" t="s">
        <v>939</v>
      </c>
      <c r="C32" s="459"/>
      <c r="D32" s="1" t="s">
        <v>940</v>
      </c>
      <c r="E32" s="459"/>
      <c r="F32" s="8" t="s">
        <v>941</v>
      </c>
      <c r="G32" s="459"/>
      <c r="H32" s="8" t="s">
        <v>942</v>
      </c>
      <c r="I32" s="8"/>
      <c r="J32" s="1" t="s">
        <v>943</v>
      </c>
      <c r="K32" s="1"/>
      <c r="L32" s="114" t="s">
        <v>944</v>
      </c>
      <c r="M32" s="114"/>
      <c r="N32" s="8" t="s">
        <v>943</v>
      </c>
      <c r="O32" s="8"/>
      <c r="P32" s="8" t="s">
        <v>943</v>
      </c>
      <c r="Q32" s="8"/>
      <c r="R32" s="8" t="s">
        <v>943</v>
      </c>
      <c r="T32" s="114" t="s">
        <v>7</v>
      </c>
    </row>
    <row r="33" spans="1:20" ht="11.25" customHeight="1" x14ac:dyDescent="0.2">
      <c r="A33" s="136" t="s">
        <v>235</v>
      </c>
      <c r="B33" s="113" t="s">
        <v>792</v>
      </c>
      <c r="C33" s="314"/>
      <c r="D33" s="113" t="s">
        <v>792</v>
      </c>
      <c r="E33" s="314"/>
      <c r="F33" s="385"/>
      <c r="G33" s="314"/>
      <c r="H33" s="113" t="s">
        <v>792</v>
      </c>
      <c r="I33" s="2"/>
      <c r="J33" s="2"/>
      <c r="K33" s="2"/>
      <c r="L33" s="113"/>
      <c r="M33" s="113"/>
      <c r="N33" s="2"/>
      <c r="O33" s="385"/>
      <c r="P33" s="2"/>
      <c r="Q33" s="2"/>
      <c r="R33" s="2"/>
      <c r="S33" s="204"/>
      <c r="T33" s="113" t="s">
        <v>792</v>
      </c>
    </row>
    <row r="34" spans="1:20" ht="11.25" customHeight="1" x14ac:dyDescent="0.2">
      <c r="A34" s="90" t="s">
        <v>830</v>
      </c>
      <c r="B34" s="469" t="s">
        <v>185</v>
      </c>
      <c r="C34" s="460"/>
      <c r="D34" s="469" t="s">
        <v>185</v>
      </c>
      <c r="E34" s="460"/>
      <c r="F34" s="469" t="s">
        <v>185</v>
      </c>
      <c r="G34" s="460"/>
      <c r="H34" s="469" t="s">
        <v>185</v>
      </c>
      <c r="I34" s="1"/>
      <c r="J34" s="469" t="s">
        <v>185</v>
      </c>
      <c r="K34" s="1"/>
      <c r="L34" s="469" t="s">
        <v>185</v>
      </c>
      <c r="M34" s="114"/>
      <c r="N34" s="469" t="s">
        <v>185</v>
      </c>
      <c r="O34" s="8"/>
      <c r="P34" s="469" t="s">
        <v>185</v>
      </c>
      <c r="Q34" s="1"/>
      <c r="R34" s="469" t="s">
        <v>185</v>
      </c>
      <c r="T34" s="470">
        <v>86</v>
      </c>
    </row>
    <row r="35" spans="1:20" ht="11.25" customHeight="1" x14ac:dyDescent="0.2">
      <c r="A35" s="90" t="s">
        <v>331</v>
      </c>
      <c r="B35" s="469" t="s">
        <v>185</v>
      </c>
      <c r="C35" s="460"/>
      <c r="D35" s="469" t="s">
        <v>185</v>
      </c>
      <c r="E35" s="460"/>
      <c r="F35" s="914" t="s">
        <v>185</v>
      </c>
      <c r="G35" s="460"/>
      <c r="H35" s="914" t="s">
        <v>185</v>
      </c>
      <c r="I35" s="1"/>
      <c r="J35" s="914" t="s">
        <v>185</v>
      </c>
      <c r="K35" s="1"/>
      <c r="L35" s="914" t="s">
        <v>185</v>
      </c>
      <c r="M35" s="915"/>
      <c r="N35" s="914" t="s">
        <v>185</v>
      </c>
      <c r="O35" s="8"/>
      <c r="P35" s="914" t="s">
        <v>185</v>
      </c>
      <c r="Q35" s="1"/>
      <c r="R35" s="914" t="s">
        <v>185</v>
      </c>
      <c r="S35" s="321"/>
      <c r="T35" s="470">
        <v>254</v>
      </c>
    </row>
    <row r="36" spans="1:20" ht="11.25" customHeight="1" x14ac:dyDescent="0.2">
      <c r="A36" s="90" t="s">
        <v>332</v>
      </c>
      <c r="B36" s="469" t="s">
        <v>185</v>
      </c>
      <c r="C36" s="460"/>
      <c r="D36" s="469" t="s">
        <v>185</v>
      </c>
      <c r="E36" s="460"/>
      <c r="F36" s="914" t="s">
        <v>185</v>
      </c>
      <c r="G36" s="460"/>
      <c r="H36" s="914" t="s">
        <v>185</v>
      </c>
      <c r="I36" s="1"/>
      <c r="J36" s="914" t="s">
        <v>185</v>
      </c>
      <c r="K36" s="1"/>
      <c r="L36" s="914" t="s">
        <v>185</v>
      </c>
      <c r="M36" s="915"/>
      <c r="N36" s="914" t="s">
        <v>185</v>
      </c>
      <c r="O36" s="8"/>
      <c r="P36" s="914" t="s">
        <v>185</v>
      </c>
      <c r="Q36" s="1"/>
      <c r="R36" s="914" t="s">
        <v>185</v>
      </c>
      <c r="S36" s="321"/>
      <c r="T36" s="470">
        <v>387</v>
      </c>
    </row>
    <row r="37" spans="1:20" ht="11.25" customHeight="1" x14ac:dyDescent="0.2">
      <c r="A37" s="90" t="s">
        <v>333</v>
      </c>
      <c r="B37" s="469" t="s">
        <v>185</v>
      </c>
      <c r="C37" s="460"/>
      <c r="D37" s="469" t="s">
        <v>185</v>
      </c>
      <c r="E37" s="460"/>
      <c r="F37" s="914" t="s">
        <v>185</v>
      </c>
      <c r="G37" s="460"/>
      <c r="H37" s="914" t="s">
        <v>185</v>
      </c>
      <c r="I37" s="1"/>
      <c r="J37" s="914" t="s">
        <v>185</v>
      </c>
      <c r="K37" s="1"/>
      <c r="L37" s="914" t="s">
        <v>185</v>
      </c>
      <c r="M37" s="915"/>
      <c r="N37" s="914" t="s">
        <v>185</v>
      </c>
      <c r="O37" s="8"/>
      <c r="P37" s="914" t="s">
        <v>185</v>
      </c>
      <c r="Q37" s="1"/>
      <c r="R37" s="914" t="s">
        <v>185</v>
      </c>
      <c r="S37" s="321"/>
      <c r="T37" s="470">
        <v>207</v>
      </c>
    </row>
    <row r="38" spans="1:20" ht="11.25" customHeight="1" x14ac:dyDescent="0.2">
      <c r="A38" s="90" t="s">
        <v>831</v>
      </c>
      <c r="B38" s="469" t="s">
        <v>185</v>
      </c>
      <c r="C38" s="460"/>
      <c r="D38" s="469" t="s">
        <v>185</v>
      </c>
      <c r="E38" s="460"/>
      <c r="F38" s="914" t="s">
        <v>185</v>
      </c>
      <c r="G38" s="460"/>
      <c r="H38" s="914" t="s">
        <v>185</v>
      </c>
      <c r="I38" s="1"/>
      <c r="J38" s="914" t="s">
        <v>185</v>
      </c>
      <c r="K38" s="1"/>
      <c r="L38" s="914" t="s">
        <v>185</v>
      </c>
      <c r="M38" s="915"/>
      <c r="N38" s="914" t="s">
        <v>185</v>
      </c>
      <c r="O38" s="8"/>
      <c r="P38" s="914" t="s">
        <v>185</v>
      </c>
      <c r="Q38" s="1"/>
      <c r="R38" s="914" t="s">
        <v>185</v>
      </c>
      <c r="S38" s="321"/>
      <c r="T38" s="470">
        <v>213</v>
      </c>
    </row>
    <row r="39" spans="1:20" ht="11.25" customHeight="1" x14ac:dyDescent="0.2">
      <c r="A39" s="90" t="s">
        <v>807</v>
      </c>
      <c r="B39" s="469" t="s">
        <v>185</v>
      </c>
      <c r="C39" s="166"/>
      <c r="D39" s="469" t="s">
        <v>185</v>
      </c>
      <c r="E39" s="90"/>
      <c r="F39" s="914" t="s">
        <v>185</v>
      </c>
      <c r="G39" s="468"/>
      <c r="H39" s="914" t="s">
        <v>185</v>
      </c>
      <c r="I39" s="466"/>
      <c r="J39" s="914" t="s">
        <v>185</v>
      </c>
      <c r="K39" s="904"/>
      <c r="L39" s="914" t="s">
        <v>185</v>
      </c>
      <c r="M39" s="244"/>
      <c r="N39" s="914" t="s">
        <v>185</v>
      </c>
      <c r="O39" s="291"/>
      <c r="P39" s="914" t="s">
        <v>185</v>
      </c>
      <c r="Q39" s="292"/>
      <c r="R39" s="907">
        <v>20</v>
      </c>
      <c r="S39" s="123"/>
      <c r="T39" s="470">
        <v>284</v>
      </c>
    </row>
    <row r="40" spans="1:20" ht="11.25" customHeight="1" x14ac:dyDescent="0.2">
      <c r="A40" s="90" t="s">
        <v>334</v>
      </c>
      <c r="B40" s="469" t="s">
        <v>185</v>
      </c>
      <c r="C40" s="166"/>
      <c r="D40" s="469" t="s">
        <v>185</v>
      </c>
      <c r="E40" s="90"/>
      <c r="F40" s="914" t="s">
        <v>185</v>
      </c>
      <c r="G40" s="468"/>
      <c r="H40" s="914" t="s">
        <v>185</v>
      </c>
      <c r="I40" s="466"/>
      <c r="J40" s="914" t="s">
        <v>185</v>
      </c>
      <c r="K40" s="904"/>
      <c r="L40" s="908">
        <v>524</v>
      </c>
      <c r="M40" s="244"/>
      <c r="N40" s="914" t="s">
        <v>185</v>
      </c>
      <c r="O40" s="291"/>
      <c r="P40" s="914" t="s">
        <v>185</v>
      </c>
      <c r="Q40" s="292"/>
      <c r="R40" s="907">
        <v>88</v>
      </c>
      <c r="S40" s="123"/>
      <c r="T40" s="470">
        <v>345</v>
      </c>
    </row>
    <row r="41" spans="1:20" ht="11.25" customHeight="1" x14ac:dyDescent="0.2">
      <c r="A41" s="90" t="s">
        <v>335</v>
      </c>
      <c r="B41" s="469" t="s">
        <v>185</v>
      </c>
      <c r="C41" s="166"/>
      <c r="D41" s="469" t="s">
        <v>185</v>
      </c>
      <c r="E41" s="90"/>
      <c r="F41" s="907">
        <v>1807</v>
      </c>
      <c r="G41" s="468"/>
      <c r="H41" s="914" t="s">
        <v>185</v>
      </c>
      <c r="I41" s="466"/>
      <c r="J41" s="914" t="s">
        <v>185</v>
      </c>
      <c r="K41" s="904"/>
      <c r="L41" s="908">
        <v>367</v>
      </c>
      <c r="M41" s="244"/>
      <c r="N41" s="914" t="s">
        <v>185</v>
      </c>
      <c r="O41" s="291"/>
      <c r="P41" s="914" t="s">
        <v>185</v>
      </c>
      <c r="Q41" s="292"/>
      <c r="R41" s="907">
        <v>45</v>
      </c>
      <c r="S41" s="123"/>
      <c r="T41" s="470">
        <v>178</v>
      </c>
    </row>
    <row r="42" spans="1:20" ht="11.25" customHeight="1" x14ac:dyDescent="0.2">
      <c r="A42" s="90" t="s">
        <v>808</v>
      </c>
      <c r="B42" s="469" t="s">
        <v>185</v>
      </c>
      <c r="C42" s="166"/>
      <c r="D42" s="469" t="s">
        <v>185</v>
      </c>
      <c r="E42" s="90"/>
      <c r="F42" s="907">
        <v>731</v>
      </c>
      <c r="G42" s="468"/>
      <c r="H42" s="914" t="s">
        <v>185</v>
      </c>
      <c r="I42" s="466"/>
      <c r="J42" s="914" t="s">
        <v>185</v>
      </c>
      <c r="K42" s="904"/>
      <c r="L42" s="908">
        <v>1204</v>
      </c>
      <c r="M42" s="244"/>
      <c r="N42" s="914" t="s">
        <v>185</v>
      </c>
      <c r="O42" s="291"/>
      <c r="P42" s="914" t="s">
        <v>185</v>
      </c>
      <c r="Q42" s="292"/>
      <c r="R42" s="907">
        <v>91</v>
      </c>
      <c r="S42" s="123"/>
      <c r="T42" s="470">
        <v>492</v>
      </c>
    </row>
    <row r="43" spans="1:20" ht="11.25" customHeight="1" x14ac:dyDescent="0.2">
      <c r="A43" s="90" t="s">
        <v>809</v>
      </c>
      <c r="B43" s="469" t="s">
        <v>185</v>
      </c>
      <c r="C43" s="166"/>
      <c r="D43" s="469" t="s">
        <v>185</v>
      </c>
      <c r="E43" s="90"/>
      <c r="F43" s="907">
        <v>974</v>
      </c>
      <c r="G43" s="468"/>
      <c r="H43" s="914" t="s">
        <v>185</v>
      </c>
      <c r="I43" s="466"/>
      <c r="J43" s="914" t="s">
        <v>185</v>
      </c>
      <c r="K43" s="904"/>
      <c r="L43" s="908">
        <v>1167</v>
      </c>
      <c r="M43" s="244"/>
      <c r="N43" s="914" t="s">
        <v>185</v>
      </c>
      <c r="O43" s="291"/>
      <c r="P43" s="914" t="s">
        <v>185</v>
      </c>
      <c r="Q43" s="292"/>
      <c r="R43" s="907">
        <v>152</v>
      </c>
      <c r="S43" s="123"/>
      <c r="T43" s="470">
        <v>634</v>
      </c>
    </row>
    <row r="44" spans="1:20" ht="11.25" customHeight="1" x14ac:dyDescent="0.2">
      <c r="A44" s="90" t="s">
        <v>91</v>
      </c>
      <c r="B44" s="469" t="s">
        <v>185</v>
      </c>
      <c r="C44" s="166"/>
      <c r="D44" s="469" t="s">
        <v>185</v>
      </c>
      <c r="E44" s="90"/>
      <c r="F44" s="907">
        <v>789</v>
      </c>
      <c r="G44" s="468"/>
      <c r="H44" s="914" t="s">
        <v>185</v>
      </c>
      <c r="I44" s="466"/>
      <c r="J44" s="914" t="s">
        <v>185</v>
      </c>
      <c r="K44" s="904"/>
      <c r="L44" s="908">
        <v>709</v>
      </c>
      <c r="M44" s="244"/>
      <c r="N44" s="914">
        <v>1394</v>
      </c>
      <c r="O44" s="291"/>
      <c r="P44" s="914" t="s">
        <v>185</v>
      </c>
      <c r="Q44" s="292"/>
      <c r="R44" s="907">
        <v>14</v>
      </c>
      <c r="S44" s="123"/>
      <c r="T44" s="470">
        <v>199</v>
      </c>
    </row>
    <row r="45" spans="1:20" ht="11.25" customHeight="1" x14ac:dyDescent="0.2">
      <c r="A45" s="90" t="s">
        <v>810</v>
      </c>
      <c r="B45" s="469" t="s">
        <v>185</v>
      </c>
      <c r="C45" s="166"/>
      <c r="D45" s="469" t="s">
        <v>185</v>
      </c>
      <c r="E45" s="90"/>
      <c r="F45" s="907">
        <v>396</v>
      </c>
      <c r="G45" s="468"/>
      <c r="H45" s="914" t="s">
        <v>185</v>
      </c>
      <c r="I45" s="466"/>
      <c r="J45" s="914" t="s">
        <v>185</v>
      </c>
      <c r="K45" s="904"/>
      <c r="L45" s="908">
        <v>401</v>
      </c>
      <c r="M45" s="244"/>
      <c r="N45" s="914">
        <v>330</v>
      </c>
      <c r="O45" s="291"/>
      <c r="P45" s="914" t="s">
        <v>185</v>
      </c>
      <c r="Q45" s="292"/>
      <c r="R45" s="907">
        <v>14</v>
      </c>
      <c r="S45" s="123"/>
      <c r="T45" s="470">
        <v>433</v>
      </c>
    </row>
    <row r="46" spans="1:20" ht="11.25" customHeight="1" x14ac:dyDescent="0.2">
      <c r="A46" s="90" t="s">
        <v>811</v>
      </c>
      <c r="B46" s="469" t="s">
        <v>185</v>
      </c>
      <c r="C46" s="166"/>
      <c r="D46" s="469" t="s">
        <v>185</v>
      </c>
      <c r="E46" s="90"/>
      <c r="F46" s="907">
        <v>262</v>
      </c>
      <c r="G46" s="468"/>
      <c r="H46" s="914" t="s">
        <v>185</v>
      </c>
      <c r="I46" s="466"/>
      <c r="J46" s="914" t="s">
        <v>185</v>
      </c>
      <c r="K46" s="904"/>
      <c r="L46" s="908">
        <v>228</v>
      </c>
      <c r="M46" s="244"/>
      <c r="N46" s="907">
        <v>259</v>
      </c>
      <c r="O46" s="291"/>
      <c r="P46" s="914" t="s">
        <v>185</v>
      </c>
      <c r="Q46" s="292"/>
      <c r="R46" s="907">
        <v>5</v>
      </c>
      <c r="S46" s="123"/>
      <c r="T46" s="470">
        <v>182</v>
      </c>
    </row>
    <row r="47" spans="1:20" ht="11.25" customHeight="1" x14ac:dyDescent="0.2">
      <c r="A47" s="90" t="s">
        <v>812</v>
      </c>
      <c r="B47" s="469" t="s">
        <v>185</v>
      </c>
      <c r="C47" s="166"/>
      <c r="D47" s="469" t="s">
        <v>185</v>
      </c>
      <c r="E47" s="90"/>
      <c r="F47" s="907">
        <v>399</v>
      </c>
      <c r="G47" s="468"/>
      <c r="H47" s="914" t="s">
        <v>185</v>
      </c>
      <c r="I47" s="466"/>
      <c r="J47" s="914" t="s">
        <v>185</v>
      </c>
      <c r="K47" s="904"/>
      <c r="L47" s="908">
        <v>50</v>
      </c>
      <c r="M47" s="244"/>
      <c r="N47" s="95">
        <v>294</v>
      </c>
      <c r="O47" s="291"/>
      <c r="P47" s="914">
        <v>80</v>
      </c>
      <c r="Q47" s="292"/>
      <c r="R47" s="907">
        <v>4</v>
      </c>
      <c r="S47" s="123"/>
      <c r="T47" s="470">
        <v>26</v>
      </c>
    </row>
    <row r="48" spans="1:20" ht="11.25" customHeight="1" x14ac:dyDescent="0.2">
      <c r="A48" s="90" t="s">
        <v>813</v>
      </c>
      <c r="B48" s="95">
        <v>246</v>
      </c>
      <c r="C48" s="166"/>
      <c r="D48" s="95">
        <v>194</v>
      </c>
      <c r="E48" s="90"/>
      <c r="F48" s="907">
        <v>89</v>
      </c>
      <c r="G48" s="468"/>
      <c r="H48" s="914" t="s">
        <v>185</v>
      </c>
      <c r="I48" s="466"/>
      <c r="J48" s="914">
        <v>190</v>
      </c>
      <c r="K48" s="904"/>
      <c r="L48" s="908">
        <v>9</v>
      </c>
      <c r="M48" s="244"/>
      <c r="N48" s="907">
        <v>286</v>
      </c>
      <c r="O48" s="291"/>
      <c r="P48" s="907">
        <v>134</v>
      </c>
      <c r="Q48" s="292"/>
      <c r="R48" s="907">
        <v>2</v>
      </c>
      <c r="S48" s="123"/>
      <c r="T48" s="470">
        <v>65</v>
      </c>
    </row>
    <row r="49" spans="1:46" ht="11.25" customHeight="1" x14ac:dyDescent="0.2">
      <c r="A49" s="90" t="s">
        <v>814</v>
      </c>
      <c r="B49" s="95">
        <v>574</v>
      </c>
      <c r="C49" s="166"/>
      <c r="D49" s="95">
        <v>1099</v>
      </c>
      <c r="E49" s="90"/>
      <c r="F49" s="907">
        <v>455</v>
      </c>
      <c r="G49" s="468"/>
      <c r="H49" s="907">
        <v>1284</v>
      </c>
      <c r="I49" s="466"/>
      <c r="J49" s="916">
        <v>395</v>
      </c>
      <c r="K49" s="904"/>
      <c r="L49" s="908">
        <v>199</v>
      </c>
      <c r="M49" s="244"/>
      <c r="N49" s="907">
        <v>411</v>
      </c>
      <c r="O49" s="291"/>
      <c r="P49" s="907">
        <v>160</v>
      </c>
      <c r="Q49" s="292"/>
      <c r="R49" s="907">
        <v>8</v>
      </c>
      <c r="S49" s="123"/>
      <c r="T49" s="470">
        <v>101</v>
      </c>
    </row>
    <row r="50" spans="1:46" ht="11.25" customHeight="1" x14ac:dyDescent="0.2">
      <c r="A50" s="90" t="s">
        <v>816</v>
      </c>
      <c r="B50" s="95">
        <v>540</v>
      </c>
      <c r="C50" s="166"/>
      <c r="D50" s="95">
        <v>1738</v>
      </c>
      <c r="E50" s="90"/>
      <c r="F50" s="907">
        <v>624</v>
      </c>
      <c r="G50" s="468"/>
      <c r="H50" s="907">
        <v>1873</v>
      </c>
      <c r="I50" s="466"/>
      <c r="J50" s="916">
        <v>1127</v>
      </c>
      <c r="K50" s="904"/>
      <c r="L50" s="908">
        <v>415</v>
      </c>
      <c r="M50" s="244"/>
      <c r="N50" s="907">
        <v>228</v>
      </c>
      <c r="O50" s="291"/>
      <c r="P50" s="907">
        <v>269</v>
      </c>
      <c r="Q50" s="292"/>
      <c r="R50" s="907">
        <v>2</v>
      </c>
      <c r="S50" s="123"/>
      <c r="T50" s="470">
        <v>137</v>
      </c>
    </row>
    <row r="51" spans="1:46" ht="11.25" customHeight="1" x14ac:dyDescent="0.2">
      <c r="A51" s="90" t="s">
        <v>817</v>
      </c>
      <c r="B51" s="95">
        <v>405</v>
      </c>
      <c r="C51" s="166"/>
      <c r="D51" s="95">
        <v>763</v>
      </c>
      <c r="E51" s="90"/>
      <c r="F51" s="907">
        <v>318</v>
      </c>
      <c r="G51" s="468"/>
      <c r="H51" s="907">
        <v>1340</v>
      </c>
      <c r="I51" s="466"/>
      <c r="J51" s="916">
        <v>440</v>
      </c>
      <c r="K51" s="904"/>
      <c r="L51" s="908">
        <v>283</v>
      </c>
      <c r="M51" s="244"/>
      <c r="N51" s="907">
        <v>784</v>
      </c>
      <c r="O51" s="291"/>
      <c r="P51" s="907">
        <v>519</v>
      </c>
      <c r="Q51" s="292"/>
      <c r="R51" s="907">
        <v>2</v>
      </c>
      <c r="S51" s="123"/>
      <c r="T51" s="470">
        <v>246</v>
      </c>
    </row>
    <row r="52" spans="1:46" ht="11.25" customHeight="1" x14ac:dyDescent="0.2">
      <c r="A52" s="90" t="s">
        <v>818</v>
      </c>
      <c r="B52" s="95">
        <v>705</v>
      </c>
      <c r="C52" s="166"/>
      <c r="D52" s="95">
        <v>630</v>
      </c>
      <c r="E52" s="90"/>
      <c r="F52" s="907">
        <v>155</v>
      </c>
      <c r="G52" s="468"/>
      <c r="H52" s="907">
        <v>939</v>
      </c>
      <c r="I52" s="466"/>
      <c r="J52" s="916">
        <v>3</v>
      </c>
      <c r="K52" s="904"/>
      <c r="L52" s="908">
        <v>0</v>
      </c>
      <c r="M52" s="244"/>
      <c r="N52" s="907">
        <v>723</v>
      </c>
      <c r="O52" s="291"/>
      <c r="P52" s="907">
        <v>155</v>
      </c>
      <c r="Q52" s="292"/>
      <c r="R52" s="907">
        <v>3</v>
      </c>
      <c r="S52" s="123"/>
      <c r="T52" s="470">
        <v>220</v>
      </c>
    </row>
    <row r="53" spans="1:46" ht="11.25" customHeight="1" x14ac:dyDescent="0.2">
      <c r="A53" s="90" t="s">
        <v>819</v>
      </c>
      <c r="B53" s="95">
        <v>297</v>
      </c>
      <c r="C53" s="166"/>
      <c r="D53" s="95">
        <v>1632</v>
      </c>
      <c r="E53" s="90"/>
      <c r="F53" s="907">
        <v>718</v>
      </c>
      <c r="G53" s="468"/>
      <c r="H53" s="907">
        <v>2069</v>
      </c>
      <c r="I53" s="466"/>
      <c r="J53" s="916">
        <v>1654</v>
      </c>
      <c r="K53" s="904"/>
      <c r="L53" s="908">
        <v>539</v>
      </c>
      <c r="M53" s="244"/>
      <c r="N53" s="907">
        <v>3468</v>
      </c>
      <c r="O53" s="291"/>
      <c r="P53" s="907">
        <v>1344</v>
      </c>
      <c r="Q53" s="292"/>
      <c r="R53" s="907">
        <v>65</v>
      </c>
      <c r="S53" s="123"/>
      <c r="T53" s="470">
        <v>146</v>
      </c>
    </row>
    <row r="54" spans="1:46" ht="11.25" customHeight="1" x14ac:dyDescent="0.2">
      <c r="A54" s="90" t="s">
        <v>820</v>
      </c>
      <c r="B54" s="95">
        <v>206</v>
      </c>
      <c r="C54" s="166"/>
      <c r="D54" s="95">
        <v>617</v>
      </c>
      <c r="E54" s="90"/>
      <c r="F54" s="907">
        <v>449</v>
      </c>
      <c r="G54" s="468"/>
      <c r="H54" s="907">
        <v>416</v>
      </c>
      <c r="I54" s="466"/>
      <c r="J54" s="916">
        <v>241</v>
      </c>
      <c r="K54" s="904"/>
      <c r="L54" s="908">
        <v>135</v>
      </c>
      <c r="M54" s="244"/>
      <c r="N54" s="907">
        <v>5112</v>
      </c>
      <c r="O54" s="291"/>
      <c r="P54" s="907">
        <v>744</v>
      </c>
      <c r="Q54" s="292"/>
      <c r="R54" s="907">
        <v>15</v>
      </c>
      <c r="S54" s="123"/>
      <c r="T54" s="470">
        <v>292</v>
      </c>
    </row>
    <row r="55" spans="1:46" ht="11.25" customHeight="1" x14ac:dyDescent="0.2">
      <c r="A55" s="90" t="s">
        <v>754</v>
      </c>
      <c r="B55" s="95" t="s">
        <v>31</v>
      </c>
      <c r="C55" s="166"/>
      <c r="D55" s="95">
        <v>522</v>
      </c>
      <c r="E55" s="90"/>
      <c r="F55" s="907">
        <v>466</v>
      </c>
      <c r="G55" s="468"/>
      <c r="H55" s="907">
        <v>465</v>
      </c>
      <c r="I55" s="466"/>
      <c r="J55" s="916">
        <v>336</v>
      </c>
      <c r="K55" s="904"/>
      <c r="L55" s="908">
        <v>573</v>
      </c>
      <c r="M55" s="244"/>
      <c r="N55" s="907">
        <v>2196</v>
      </c>
      <c r="O55" s="291"/>
      <c r="P55" s="907">
        <v>250</v>
      </c>
      <c r="Q55" s="292"/>
      <c r="R55" s="907">
        <v>34</v>
      </c>
      <c r="S55" s="123"/>
      <c r="T55" s="470">
        <v>170</v>
      </c>
    </row>
    <row r="56" spans="1:46" ht="11.25" customHeight="1" x14ac:dyDescent="0.2">
      <c r="A56" s="90" t="s">
        <v>782</v>
      </c>
      <c r="B56" s="95">
        <v>523</v>
      </c>
      <c r="C56" s="166"/>
      <c r="D56" s="95">
        <v>443</v>
      </c>
      <c r="E56" s="90"/>
      <c r="F56" s="907">
        <v>535</v>
      </c>
      <c r="G56" s="468"/>
      <c r="H56" s="907">
        <v>1633</v>
      </c>
      <c r="I56" s="466"/>
      <c r="J56" s="95">
        <v>1011</v>
      </c>
      <c r="K56" s="904"/>
      <c r="L56" s="95">
        <v>497</v>
      </c>
      <c r="M56" s="244"/>
      <c r="N56" s="95">
        <v>2043</v>
      </c>
      <c r="O56" s="291"/>
      <c r="P56" s="95">
        <v>963</v>
      </c>
      <c r="Q56" s="292"/>
      <c r="R56" s="95">
        <v>30</v>
      </c>
      <c r="S56" s="123"/>
      <c r="T56" s="470">
        <v>110</v>
      </c>
      <c r="V56" s="95"/>
    </row>
    <row r="57" spans="1:46" ht="11.25" customHeight="1" x14ac:dyDescent="0.2">
      <c r="A57" s="90" t="s">
        <v>821</v>
      </c>
      <c r="B57" s="95">
        <v>554</v>
      </c>
      <c r="C57" s="166"/>
      <c r="D57" s="95">
        <v>922</v>
      </c>
      <c r="E57" s="90"/>
      <c r="F57" s="907">
        <v>560</v>
      </c>
      <c r="G57" s="468"/>
      <c r="H57" s="95">
        <v>990</v>
      </c>
      <c r="I57" s="466"/>
      <c r="J57" s="95">
        <v>1045</v>
      </c>
      <c r="K57" s="904"/>
      <c r="L57" s="95">
        <v>755</v>
      </c>
      <c r="M57" s="244"/>
      <c r="N57" s="95">
        <v>1015</v>
      </c>
      <c r="O57" s="291"/>
      <c r="P57" s="95" t="s">
        <v>31</v>
      </c>
      <c r="Q57" s="292"/>
      <c r="R57" s="95">
        <v>13</v>
      </c>
      <c r="S57" s="123"/>
      <c r="T57" s="470">
        <v>369</v>
      </c>
    </row>
    <row r="58" spans="1:46" ht="11.25" customHeight="1" x14ac:dyDescent="0.2">
      <c r="A58" s="90" t="s">
        <v>1088</v>
      </c>
      <c r="B58" s="95">
        <v>153</v>
      </c>
      <c r="C58" s="166"/>
      <c r="D58" s="95">
        <v>448</v>
      </c>
      <c r="E58" s="90"/>
      <c r="F58" s="907">
        <v>298</v>
      </c>
      <c r="G58" s="468"/>
      <c r="H58" s="95">
        <v>138</v>
      </c>
      <c r="I58" s="466"/>
      <c r="J58" s="95">
        <v>303</v>
      </c>
      <c r="K58" s="904"/>
      <c r="L58" s="95">
        <v>551</v>
      </c>
      <c r="M58" s="244"/>
      <c r="N58" s="95">
        <v>358</v>
      </c>
      <c r="O58" s="291"/>
      <c r="P58" s="95">
        <v>1198</v>
      </c>
      <c r="Q58" s="292"/>
      <c r="R58" s="95">
        <v>5</v>
      </c>
      <c r="S58" s="123"/>
      <c r="T58" s="470">
        <v>63</v>
      </c>
    </row>
    <row r="59" spans="1:46" ht="11.25" customHeight="1" x14ac:dyDescent="0.2">
      <c r="A59" s="90" t="s">
        <v>1108</v>
      </c>
      <c r="B59" s="95" t="s">
        <v>31</v>
      </c>
      <c r="C59" s="166"/>
      <c r="D59" s="95">
        <v>1132</v>
      </c>
      <c r="E59" s="90"/>
      <c r="F59" s="909">
        <v>335</v>
      </c>
      <c r="G59" s="910"/>
      <c r="H59" s="95">
        <v>617</v>
      </c>
      <c r="I59" s="911"/>
      <c r="J59" s="95">
        <v>2479</v>
      </c>
      <c r="K59" s="917"/>
      <c r="L59" s="95">
        <v>399</v>
      </c>
      <c r="M59" s="244"/>
      <c r="N59" s="95">
        <v>1541</v>
      </c>
      <c r="O59" s="912"/>
      <c r="P59" s="95">
        <v>866</v>
      </c>
      <c r="Q59" s="913"/>
      <c r="R59" s="95">
        <v>21</v>
      </c>
      <c r="S59" s="123"/>
      <c r="T59" s="470">
        <v>175</v>
      </c>
    </row>
    <row r="60" spans="1:46" ht="11.25" customHeight="1" x14ac:dyDescent="0.2">
      <c r="A60" s="90" t="s">
        <v>1145</v>
      </c>
      <c r="B60" s="95" t="s">
        <v>31</v>
      </c>
      <c r="C60" s="166"/>
      <c r="D60" s="95" t="s">
        <v>31</v>
      </c>
      <c r="E60" s="90"/>
      <c r="F60" s="909">
        <v>872</v>
      </c>
      <c r="G60" s="910"/>
      <c r="H60" s="95">
        <v>941</v>
      </c>
      <c r="I60" s="911"/>
      <c r="J60" s="95">
        <v>663</v>
      </c>
      <c r="K60" s="917"/>
      <c r="L60" s="95">
        <v>256</v>
      </c>
      <c r="M60" s="244"/>
      <c r="N60" s="95">
        <v>1332</v>
      </c>
      <c r="O60" s="912"/>
      <c r="P60" s="95">
        <v>513</v>
      </c>
      <c r="Q60" s="913"/>
      <c r="R60" s="95">
        <v>20</v>
      </c>
      <c r="S60" s="123"/>
      <c r="T60" s="470">
        <v>339</v>
      </c>
    </row>
    <row r="61" spans="1:46" ht="11.25" customHeight="1" x14ac:dyDescent="0.2">
      <c r="A61" s="90" t="s">
        <v>1166</v>
      </c>
      <c r="B61" s="95" t="s">
        <v>31</v>
      </c>
      <c r="C61" s="166"/>
      <c r="D61" s="95" t="s">
        <v>31</v>
      </c>
      <c r="E61" s="90"/>
      <c r="F61" s="909">
        <v>643</v>
      </c>
      <c r="G61" s="910"/>
      <c r="H61" s="95">
        <v>109</v>
      </c>
      <c r="I61" s="911"/>
      <c r="J61" s="95">
        <v>1075</v>
      </c>
      <c r="K61" s="917"/>
      <c r="L61" s="95">
        <v>107</v>
      </c>
      <c r="M61" s="244"/>
      <c r="N61" s="95">
        <v>1299</v>
      </c>
      <c r="O61" s="912"/>
      <c r="P61" s="95">
        <v>490</v>
      </c>
      <c r="Q61" s="913"/>
      <c r="R61" s="95">
        <v>51</v>
      </c>
      <c r="S61" s="123"/>
      <c r="T61" s="907">
        <v>106</v>
      </c>
    </row>
    <row r="62" spans="1:46" ht="11.25" customHeight="1" x14ac:dyDescent="0.2">
      <c r="A62" s="90" t="s">
        <v>1208</v>
      </c>
      <c r="B62" s="95" t="s">
        <v>31</v>
      </c>
      <c r="C62" s="166"/>
      <c r="D62" s="95" t="s">
        <v>31</v>
      </c>
      <c r="E62" s="90"/>
      <c r="F62" s="918">
        <v>537</v>
      </c>
      <c r="G62" s="919"/>
      <c r="H62" s="920">
        <v>718</v>
      </c>
      <c r="I62" s="921"/>
      <c r="J62" s="920">
        <v>5574</v>
      </c>
      <c r="K62" s="922"/>
      <c r="L62" s="920">
        <v>255</v>
      </c>
      <c r="M62" s="244"/>
      <c r="N62" s="920">
        <v>5280</v>
      </c>
      <c r="O62" s="923"/>
      <c r="P62" s="920">
        <v>1572</v>
      </c>
      <c r="Q62" s="913"/>
      <c r="R62" s="95">
        <v>15</v>
      </c>
      <c r="S62" s="123"/>
      <c r="T62" s="907">
        <v>343</v>
      </c>
    </row>
    <row r="63" spans="1:46" ht="11.25" customHeight="1" x14ac:dyDescent="0.2">
      <c r="A63" s="136" t="s">
        <v>1196</v>
      </c>
      <c r="B63" s="95" t="s">
        <v>31</v>
      </c>
      <c r="C63" s="166"/>
      <c r="D63" s="95" t="s">
        <v>31</v>
      </c>
      <c r="E63" s="90"/>
      <c r="F63" s="909" t="s">
        <v>273</v>
      </c>
      <c r="G63" s="910"/>
      <c r="H63" s="95" t="s">
        <v>273</v>
      </c>
      <c r="I63" s="911"/>
      <c r="J63" s="95" t="s">
        <v>273</v>
      </c>
      <c r="K63" s="917"/>
      <c r="L63" s="95" t="s">
        <v>273</v>
      </c>
      <c r="M63" s="244"/>
      <c r="N63" s="95" t="s">
        <v>273</v>
      </c>
      <c r="O63" s="912"/>
      <c r="P63" s="95" t="s">
        <v>273</v>
      </c>
      <c r="Q63" s="913"/>
      <c r="R63" s="95" t="s">
        <v>273</v>
      </c>
      <c r="S63" s="123"/>
      <c r="T63" s="907">
        <v>336</v>
      </c>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row>
    <row r="64" spans="1:46" ht="11.25" customHeight="1" x14ac:dyDescent="0.2">
      <c r="A64" s="1012" t="s">
        <v>832</v>
      </c>
      <c r="B64" s="1012"/>
      <c r="C64" s="1012"/>
      <c r="D64" s="1012"/>
      <c r="E64" s="1012"/>
      <c r="F64" s="1012"/>
      <c r="G64" s="1012"/>
      <c r="H64" s="1012"/>
      <c r="I64" s="1012"/>
      <c r="J64" s="1012"/>
      <c r="K64" s="1012"/>
      <c r="L64" s="1012"/>
      <c r="M64" s="1012"/>
      <c r="N64" s="1012"/>
      <c r="O64" s="1012"/>
      <c r="P64" s="1012"/>
      <c r="Q64" s="1012"/>
      <c r="R64" s="1012"/>
      <c r="S64" s="1012"/>
      <c r="T64" s="1012"/>
      <c r="AA64" s="1009"/>
      <c r="AB64" s="1009"/>
      <c r="AC64" s="1009"/>
      <c r="AD64" s="1009"/>
      <c r="AE64" s="1009"/>
      <c r="AF64" s="1009"/>
      <c r="AG64" s="1009"/>
      <c r="AH64" s="1009"/>
      <c r="AI64" s="1009"/>
      <c r="AJ64" s="1009"/>
      <c r="AK64" s="1009"/>
      <c r="AL64" s="1009"/>
      <c r="AM64" s="1009"/>
      <c r="AN64" s="1009"/>
      <c r="AO64" s="1009"/>
      <c r="AP64" s="1009"/>
      <c r="AQ64" s="1009"/>
      <c r="AR64" s="1009"/>
      <c r="AS64" s="1009"/>
      <c r="AT64" s="1009"/>
    </row>
    <row r="65" spans="1:46" ht="11.25" customHeight="1" x14ac:dyDescent="0.2">
      <c r="A65" s="1009" t="s">
        <v>945</v>
      </c>
      <c r="B65" s="1009"/>
      <c r="C65" s="1009"/>
      <c r="D65" s="1009"/>
      <c r="E65" s="1009"/>
      <c r="F65" s="1009"/>
      <c r="G65" s="1009"/>
      <c r="H65" s="1009"/>
      <c r="I65" s="1009"/>
      <c r="J65" s="1009"/>
      <c r="K65" s="1009"/>
      <c r="L65" s="1009"/>
      <c r="M65" s="1009"/>
      <c r="N65" s="1009"/>
      <c r="O65" s="1009"/>
      <c r="P65" s="1009"/>
      <c r="Q65" s="1009"/>
      <c r="R65" s="1009"/>
      <c r="S65" s="1009"/>
      <c r="T65" s="1009"/>
      <c r="AA65" s="1009"/>
      <c r="AB65" s="1009"/>
      <c r="AC65" s="1009"/>
      <c r="AD65" s="1009"/>
      <c r="AE65" s="1009"/>
      <c r="AF65" s="1009"/>
      <c r="AG65" s="1009"/>
      <c r="AH65" s="1009"/>
      <c r="AI65" s="1009"/>
      <c r="AJ65" s="1009"/>
      <c r="AK65" s="1009"/>
      <c r="AL65" s="1009"/>
      <c r="AM65" s="1009"/>
      <c r="AN65" s="1009"/>
      <c r="AO65" s="1009"/>
      <c r="AP65" s="1009"/>
      <c r="AQ65" s="1009"/>
      <c r="AR65" s="1009"/>
      <c r="AS65" s="1009"/>
      <c r="AT65" s="1009"/>
    </row>
    <row r="66" spans="1:46" ht="11.25" customHeight="1" x14ac:dyDescent="0.2">
      <c r="A66" s="1009"/>
      <c r="B66" s="1009"/>
      <c r="C66" s="1009"/>
      <c r="D66" s="1009"/>
      <c r="E66" s="1009"/>
      <c r="F66" s="1009"/>
      <c r="G66" s="1009"/>
      <c r="H66" s="1009"/>
      <c r="I66" s="1009"/>
      <c r="J66" s="1009"/>
      <c r="K66" s="1009"/>
      <c r="L66" s="1009"/>
      <c r="M66" s="1009"/>
      <c r="N66" s="1009"/>
      <c r="O66" s="1009"/>
      <c r="P66" s="1009"/>
      <c r="Q66" s="1009"/>
      <c r="R66" s="1009"/>
      <c r="S66" s="1009"/>
      <c r="T66" s="1009"/>
      <c r="AA66" s="1009"/>
      <c r="AB66" s="1009"/>
      <c r="AC66" s="1009"/>
      <c r="AD66" s="1009"/>
      <c r="AE66" s="1009"/>
      <c r="AF66" s="1009"/>
      <c r="AG66" s="1009"/>
      <c r="AH66" s="1009"/>
      <c r="AI66" s="1009"/>
      <c r="AJ66" s="1009"/>
      <c r="AK66" s="1009"/>
      <c r="AL66" s="1009"/>
      <c r="AM66" s="1009"/>
      <c r="AN66" s="1009"/>
      <c r="AO66" s="1009"/>
      <c r="AP66" s="1009"/>
      <c r="AQ66" s="1009"/>
      <c r="AR66" s="1009"/>
      <c r="AS66" s="1009"/>
      <c r="AT66" s="1009"/>
    </row>
    <row r="67" spans="1:46" ht="11.25" customHeight="1" x14ac:dyDescent="0.2">
      <c r="A67" s="1009" t="s">
        <v>946</v>
      </c>
      <c r="B67" s="1009"/>
      <c r="C67" s="1009"/>
      <c r="D67" s="1009"/>
      <c r="E67" s="1009"/>
      <c r="F67" s="1009"/>
      <c r="G67" s="1009"/>
      <c r="H67" s="1009"/>
      <c r="I67" s="1009"/>
      <c r="J67" s="1009"/>
      <c r="K67" s="1009"/>
      <c r="L67" s="1009"/>
      <c r="M67" s="1009"/>
      <c r="N67" s="1009"/>
      <c r="O67" s="1009"/>
      <c r="P67" s="1009"/>
      <c r="Q67" s="1009"/>
      <c r="R67" s="1009"/>
      <c r="S67" s="1009"/>
      <c r="T67" s="1009"/>
      <c r="AA67" s="1009"/>
      <c r="AB67" s="1009"/>
      <c r="AC67" s="1009"/>
      <c r="AD67" s="1009"/>
      <c r="AE67" s="1009"/>
      <c r="AF67" s="1009"/>
      <c r="AG67" s="1009"/>
      <c r="AH67" s="1009"/>
      <c r="AI67" s="1009"/>
      <c r="AJ67" s="1009"/>
      <c r="AK67" s="1009"/>
      <c r="AL67" s="1009"/>
      <c r="AM67" s="1009"/>
      <c r="AN67" s="1009"/>
      <c r="AO67" s="1009"/>
      <c r="AP67" s="1009"/>
      <c r="AQ67" s="1009"/>
      <c r="AR67" s="1009"/>
      <c r="AS67" s="1009"/>
      <c r="AT67" s="1009"/>
    </row>
    <row r="68" spans="1:46" ht="11.25" customHeight="1" x14ac:dyDescent="0.2">
      <c r="A68" s="1009" t="s">
        <v>947</v>
      </c>
      <c r="B68" s="1009"/>
      <c r="C68" s="1009"/>
      <c r="D68" s="1009"/>
      <c r="E68" s="1009"/>
      <c r="F68" s="1009"/>
      <c r="G68" s="1009"/>
      <c r="H68" s="1009"/>
      <c r="I68" s="1009"/>
      <c r="J68" s="1009"/>
      <c r="K68" s="1009"/>
      <c r="L68" s="1009"/>
      <c r="M68" s="1009"/>
      <c r="N68" s="1009"/>
      <c r="O68" s="1009"/>
      <c r="P68" s="1009"/>
      <c r="Q68" s="1009"/>
      <c r="R68" s="1009"/>
      <c r="S68" s="1009"/>
      <c r="T68" s="1009"/>
      <c r="AA68" s="1009"/>
      <c r="AB68" s="1009"/>
      <c r="AC68" s="1009"/>
      <c r="AD68" s="1009"/>
      <c r="AE68" s="1009"/>
      <c r="AF68" s="1009"/>
      <c r="AG68" s="1009"/>
      <c r="AH68" s="1009"/>
      <c r="AI68" s="1009"/>
      <c r="AJ68" s="1009"/>
      <c r="AK68" s="1009"/>
      <c r="AL68" s="1009"/>
      <c r="AM68" s="1009"/>
      <c r="AN68" s="1009"/>
      <c r="AO68" s="1009"/>
      <c r="AP68" s="1009"/>
      <c r="AQ68" s="1009"/>
      <c r="AR68" s="1009"/>
      <c r="AS68" s="1009"/>
      <c r="AT68" s="1009"/>
    </row>
    <row r="69" spans="1:46" ht="11.25" customHeight="1" x14ac:dyDescent="0.2">
      <c r="A69" s="1009"/>
      <c r="B69" s="1009"/>
      <c r="C69" s="1009"/>
      <c r="D69" s="1009"/>
      <c r="E69" s="1009"/>
      <c r="F69" s="1009"/>
      <c r="G69" s="1009"/>
      <c r="H69" s="1009"/>
      <c r="I69" s="1009"/>
      <c r="J69" s="1009"/>
      <c r="K69" s="1009"/>
      <c r="L69" s="1009"/>
      <c r="M69" s="1009"/>
      <c r="N69" s="1009"/>
      <c r="O69" s="1009"/>
      <c r="P69" s="1009"/>
      <c r="Q69" s="1009"/>
      <c r="R69" s="1009"/>
      <c r="S69" s="1009"/>
      <c r="T69" s="1009"/>
      <c r="AA69" s="1009"/>
      <c r="AB69" s="1009"/>
      <c r="AC69" s="1009"/>
      <c r="AD69" s="1009"/>
      <c r="AE69" s="1009"/>
      <c r="AF69" s="1009"/>
      <c r="AG69" s="1009"/>
      <c r="AH69" s="1009"/>
      <c r="AI69" s="1009"/>
      <c r="AJ69" s="1009"/>
      <c r="AK69" s="1009"/>
      <c r="AL69" s="1009"/>
      <c r="AM69" s="1009"/>
      <c r="AN69" s="1009"/>
      <c r="AO69" s="1009"/>
      <c r="AP69" s="1009"/>
      <c r="AQ69" s="1009"/>
      <c r="AR69" s="1009"/>
      <c r="AS69" s="1009"/>
      <c r="AT69" s="1009"/>
    </row>
    <row r="70" spans="1:46" ht="11.25" customHeight="1" x14ac:dyDescent="0.2">
      <c r="A70" s="1009" t="s">
        <v>948</v>
      </c>
      <c r="B70" s="1009"/>
      <c r="C70" s="1009"/>
      <c r="D70" s="1009"/>
      <c r="E70" s="1009"/>
      <c r="F70" s="1009"/>
      <c r="G70" s="1009"/>
      <c r="H70" s="1009"/>
      <c r="I70" s="1009"/>
      <c r="J70" s="1009"/>
      <c r="K70" s="1009"/>
      <c r="L70" s="1009"/>
      <c r="M70" s="1009"/>
      <c r="N70" s="1009"/>
      <c r="O70" s="1009"/>
      <c r="P70" s="1009"/>
      <c r="Q70" s="1009"/>
      <c r="R70" s="1009"/>
      <c r="S70" s="1009"/>
      <c r="T70" s="1009"/>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row>
    <row r="71" spans="1:46" ht="11.25" customHeight="1" x14ac:dyDescent="0.2">
      <c r="A71" s="1006" t="s">
        <v>949</v>
      </c>
      <c r="B71" s="1006"/>
      <c r="C71" s="1006"/>
      <c r="D71" s="1006"/>
      <c r="E71" s="1006"/>
      <c r="F71" s="1006"/>
      <c r="G71" s="1006"/>
      <c r="H71" s="1006"/>
      <c r="I71" s="1006"/>
      <c r="J71" s="1006"/>
      <c r="K71" s="1006"/>
      <c r="L71" s="1006"/>
      <c r="M71" s="1006"/>
      <c r="N71" s="1006"/>
      <c r="O71" s="1006"/>
      <c r="P71" s="1006"/>
      <c r="Q71" s="1006"/>
      <c r="R71" s="1006"/>
      <c r="S71" s="1006"/>
      <c r="T71" s="1006"/>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row>
    <row r="72" spans="1:46" ht="11.25" customHeight="1" x14ac:dyDescent="0.2">
      <c r="A72" s="1008" t="s">
        <v>950</v>
      </c>
      <c r="B72" s="1008"/>
      <c r="C72" s="1008"/>
      <c r="D72" s="1008"/>
      <c r="E72" s="1008"/>
      <c r="F72" s="1008"/>
      <c r="G72" s="1008"/>
      <c r="H72" s="1008"/>
      <c r="I72" s="1008"/>
      <c r="J72" s="1008"/>
      <c r="K72" s="1008"/>
      <c r="L72" s="1008"/>
      <c r="M72" s="1008"/>
      <c r="N72" s="1008"/>
      <c r="O72" s="1008"/>
      <c r="P72" s="1008"/>
      <c r="Q72" s="1008"/>
      <c r="R72" s="1008"/>
      <c r="S72" s="1008"/>
      <c r="T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row>
    <row r="73" spans="1:46" ht="11.25" customHeight="1" x14ac:dyDescent="0.2">
      <c r="A73" s="1008"/>
      <c r="B73" s="1008"/>
      <c r="C73" s="1008"/>
      <c r="D73" s="1008"/>
      <c r="E73" s="1008"/>
      <c r="F73" s="1008"/>
      <c r="G73" s="1008"/>
      <c r="H73" s="1008"/>
      <c r="I73" s="1008"/>
      <c r="J73" s="1008"/>
      <c r="K73" s="1008"/>
      <c r="L73" s="1008"/>
      <c r="M73" s="1008"/>
      <c r="N73" s="1008"/>
      <c r="O73" s="1008"/>
      <c r="P73" s="1008"/>
      <c r="Q73" s="1008"/>
      <c r="R73" s="1008"/>
      <c r="S73" s="1008"/>
      <c r="T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row>
    <row r="74" spans="1:46" ht="11.25" customHeight="1" x14ac:dyDescent="0.2">
      <c r="A74" s="1008" t="s">
        <v>951</v>
      </c>
      <c r="B74" s="1008"/>
      <c r="C74" s="1008"/>
      <c r="D74" s="1008"/>
      <c r="E74" s="1008"/>
      <c r="F74" s="1008"/>
      <c r="G74" s="1008"/>
      <c r="H74" s="1008"/>
      <c r="I74" s="1008"/>
      <c r="J74" s="1008"/>
      <c r="K74" s="1008"/>
      <c r="L74" s="1008"/>
      <c r="M74" s="1008"/>
      <c r="N74" s="1008"/>
      <c r="O74" s="1008"/>
      <c r="P74" s="1008"/>
      <c r="Q74" s="1008"/>
      <c r="R74" s="1008"/>
      <c r="S74" s="1008"/>
      <c r="T74" s="1008"/>
      <c r="AA74" s="1009"/>
      <c r="AB74" s="1009"/>
      <c r="AC74" s="1009"/>
      <c r="AD74" s="1009"/>
      <c r="AE74" s="1009"/>
      <c r="AF74" s="1009"/>
      <c r="AG74" s="1009"/>
      <c r="AH74" s="1009"/>
      <c r="AI74" s="1009"/>
      <c r="AJ74" s="1009"/>
      <c r="AK74" s="1009"/>
      <c r="AL74" s="1009"/>
      <c r="AM74" s="1009"/>
      <c r="AN74" s="1009"/>
      <c r="AO74" s="1009"/>
      <c r="AP74" s="1009"/>
      <c r="AQ74" s="1009"/>
      <c r="AR74" s="1009"/>
      <c r="AS74" s="1009"/>
      <c r="AT74" s="1009"/>
    </row>
    <row r="75" spans="1:46" ht="11.25" customHeight="1" x14ac:dyDescent="0.2">
      <c r="A75" s="1009" t="s">
        <v>952</v>
      </c>
      <c r="B75" s="1009"/>
      <c r="C75" s="1009"/>
      <c r="D75" s="1009"/>
      <c r="E75" s="1009"/>
      <c r="F75" s="1009"/>
      <c r="G75" s="1009"/>
      <c r="H75" s="1009"/>
      <c r="I75" s="1009"/>
      <c r="J75" s="1009"/>
      <c r="K75" s="1009"/>
      <c r="L75" s="1009"/>
      <c r="M75" s="1009"/>
      <c r="N75" s="1009"/>
      <c r="O75" s="1009"/>
      <c r="P75" s="1009"/>
      <c r="Q75" s="1009"/>
      <c r="R75" s="1009"/>
      <c r="S75" s="1009"/>
      <c r="T75" s="1009"/>
      <c r="AA75" s="999"/>
      <c r="AB75" s="999"/>
      <c r="AC75" s="999"/>
      <c r="AD75" s="999"/>
      <c r="AE75" s="999"/>
      <c r="AF75" s="999"/>
      <c r="AG75" s="999"/>
      <c r="AH75" s="999"/>
      <c r="AI75" s="999"/>
      <c r="AJ75" s="999"/>
      <c r="AK75" s="999"/>
      <c r="AL75" s="999"/>
      <c r="AM75" s="999"/>
      <c r="AN75" s="999"/>
      <c r="AO75" s="999"/>
      <c r="AP75" s="999"/>
      <c r="AQ75" s="999"/>
      <c r="AR75" s="999"/>
      <c r="AS75" s="999"/>
      <c r="AT75" s="999"/>
    </row>
    <row r="76" spans="1:46" ht="11.25" customHeight="1" x14ac:dyDescent="0.2">
      <c r="A76" s="999" t="s">
        <v>953</v>
      </c>
      <c r="B76" s="999"/>
      <c r="C76" s="999"/>
      <c r="D76" s="999"/>
      <c r="E76" s="999"/>
      <c r="F76" s="999"/>
      <c r="G76" s="999"/>
      <c r="H76" s="999"/>
      <c r="I76" s="999"/>
      <c r="J76" s="999"/>
      <c r="K76" s="999"/>
      <c r="L76" s="999"/>
      <c r="M76" s="999"/>
      <c r="N76" s="999"/>
      <c r="O76" s="999"/>
      <c r="P76" s="999"/>
      <c r="Q76" s="999"/>
      <c r="R76" s="999"/>
      <c r="S76" s="999"/>
      <c r="T76" s="999"/>
      <c r="AA76" s="995"/>
      <c r="AB76" s="995"/>
      <c r="AC76" s="995"/>
      <c r="AD76" s="995"/>
      <c r="AE76" s="995"/>
      <c r="AF76" s="995"/>
      <c r="AG76" s="995"/>
      <c r="AH76" s="995"/>
      <c r="AI76" s="995"/>
      <c r="AJ76" s="995"/>
      <c r="AK76" s="995"/>
      <c r="AL76" s="995"/>
      <c r="AM76" s="995"/>
      <c r="AN76" s="995"/>
      <c r="AO76" s="995"/>
      <c r="AP76" s="995"/>
      <c r="AQ76" s="995"/>
      <c r="AR76" s="995"/>
      <c r="AS76" s="995"/>
      <c r="AT76" s="995"/>
    </row>
    <row r="77" spans="1:46" ht="11.25" customHeight="1" x14ac:dyDescent="0.2">
      <c r="A77" s="995" t="s">
        <v>954</v>
      </c>
      <c r="B77" s="995"/>
      <c r="C77" s="995"/>
      <c r="D77" s="995"/>
      <c r="E77" s="995"/>
      <c r="F77" s="995"/>
      <c r="G77" s="995"/>
      <c r="H77" s="995"/>
      <c r="I77" s="995"/>
      <c r="J77" s="995"/>
      <c r="K77" s="995"/>
      <c r="L77" s="995"/>
      <c r="M77" s="995"/>
      <c r="N77" s="995"/>
      <c r="O77" s="995"/>
      <c r="P77" s="995"/>
      <c r="Q77" s="995"/>
      <c r="R77" s="995"/>
      <c r="S77" s="995"/>
      <c r="T77" s="995"/>
      <c r="AA77" s="995"/>
      <c r="AB77" s="995"/>
      <c r="AC77" s="995"/>
      <c r="AD77" s="995"/>
      <c r="AE77" s="995"/>
      <c r="AF77" s="995"/>
      <c r="AG77" s="995"/>
      <c r="AH77" s="995"/>
      <c r="AI77" s="995"/>
      <c r="AJ77" s="995"/>
      <c r="AK77" s="995"/>
      <c r="AL77" s="995"/>
      <c r="AM77" s="995"/>
      <c r="AN77" s="995"/>
      <c r="AO77" s="995"/>
      <c r="AP77" s="995"/>
      <c r="AQ77" s="995"/>
      <c r="AR77" s="995"/>
      <c r="AS77" s="995"/>
      <c r="AT77" s="995"/>
    </row>
    <row r="78" spans="1:46" ht="11.25" customHeight="1" x14ac:dyDescent="0.2">
      <c r="A78" s="995" t="s">
        <v>955</v>
      </c>
      <c r="B78" s="995"/>
      <c r="C78" s="995"/>
      <c r="D78" s="995"/>
      <c r="E78" s="995"/>
      <c r="F78" s="995"/>
      <c r="G78" s="995"/>
      <c r="H78" s="995"/>
      <c r="I78" s="995"/>
      <c r="J78" s="995"/>
      <c r="K78" s="995"/>
      <c r="L78" s="995"/>
      <c r="M78" s="995"/>
      <c r="N78" s="995"/>
      <c r="O78" s="995"/>
      <c r="P78" s="995"/>
      <c r="Q78" s="995"/>
      <c r="R78" s="995"/>
      <c r="S78" s="995"/>
      <c r="T78" s="995"/>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row>
    <row r="79" spans="1:46" ht="11.25" customHeight="1" x14ac:dyDescent="0.2">
      <c r="A79" s="1006" t="s">
        <v>956</v>
      </c>
      <c r="B79" s="1006"/>
      <c r="C79" s="1006"/>
      <c r="D79" s="1006"/>
      <c r="E79" s="1006"/>
      <c r="F79" s="1006"/>
      <c r="G79" s="1006"/>
      <c r="H79" s="1006"/>
      <c r="I79" s="1006"/>
      <c r="J79" s="1006"/>
      <c r="K79" s="1006"/>
      <c r="L79" s="1006"/>
      <c r="M79" s="1006"/>
      <c r="N79" s="1006"/>
      <c r="O79" s="1006"/>
      <c r="P79" s="1006"/>
      <c r="Q79" s="1006"/>
      <c r="R79" s="1006"/>
      <c r="S79" s="1006"/>
      <c r="T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row>
    <row r="80" spans="1:46" ht="11.25" customHeight="1" x14ac:dyDescent="0.2">
      <c r="A80" s="1006" t="s">
        <v>957</v>
      </c>
      <c r="B80" s="1006"/>
      <c r="C80" s="1006"/>
      <c r="D80" s="1006"/>
      <c r="E80" s="1006"/>
      <c r="F80" s="1006"/>
      <c r="G80" s="1006"/>
      <c r="H80" s="1006"/>
      <c r="I80" s="1006"/>
      <c r="J80" s="1006"/>
      <c r="K80" s="1006"/>
      <c r="L80" s="1006"/>
      <c r="M80" s="1006"/>
      <c r="N80" s="1006"/>
      <c r="O80" s="1006"/>
      <c r="P80" s="1006"/>
      <c r="Q80" s="1006"/>
      <c r="R80" s="1006"/>
      <c r="S80" s="1006"/>
      <c r="T80" s="1006"/>
      <c r="AA80" s="1006"/>
      <c r="AB80" s="1006"/>
      <c r="AC80" s="1006"/>
      <c r="AD80" s="1006"/>
      <c r="AE80" s="1006"/>
      <c r="AF80" s="1006"/>
      <c r="AG80" s="1006"/>
      <c r="AH80" s="1006"/>
      <c r="AI80" s="1006"/>
      <c r="AJ80" s="1006"/>
      <c r="AK80" s="1006"/>
      <c r="AL80" s="1006"/>
      <c r="AM80" s="1006"/>
      <c r="AN80" s="1006"/>
      <c r="AO80" s="1006"/>
      <c r="AP80" s="1006"/>
      <c r="AQ80" s="1006"/>
      <c r="AR80" s="1006"/>
      <c r="AS80" s="1006"/>
      <c r="AT80" s="1006"/>
    </row>
    <row r="81" spans="1:20" ht="11.25" customHeight="1" x14ac:dyDescent="0.2">
      <c r="A81" s="1006" t="s">
        <v>1224</v>
      </c>
      <c r="B81" s="1006"/>
      <c r="C81" s="1006"/>
      <c r="D81" s="1006"/>
      <c r="E81" s="1006"/>
      <c r="F81" s="1006"/>
      <c r="G81" s="1006"/>
      <c r="H81" s="1006"/>
      <c r="I81" s="1006"/>
      <c r="J81" s="1006"/>
      <c r="K81" s="1006"/>
      <c r="L81" s="1006"/>
      <c r="M81" s="1006"/>
      <c r="N81" s="1006"/>
      <c r="O81" s="1006"/>
      <c r="P81" s="1006"/>
      <c r="Q81" s="1006"/>
      <c r="R81" s="1006"/>
      <c r="S81" s="1006"/>
      <c r="T81" s="1006"/>
    </row>
    <row r="82" spans="1:20" ht="11.25" customHeight="1" x14ac:dyDescent="0.2"/>
    <row r="83" spans="1:20" s="277" customFormat="1" ht="11.25" customHeight="1" x14ac:dyDescent="0.2">
      <c r="A83" s="280"/>
      <c r="B83" s="280"/>
      <c r="C83" s="280"/>
      <c r="D83" s="280"/>
      <c r="E83" s="280"/>
      <c r="F83" s="281"/>
      <c r="G83" s="685"/>
      <c r="H83" s="281"/>
      <c r="I83" s="274"/>
      <c r="K83" s="686"/>
      <c r="M83" s="686"/>
      <c r="N83" s="687"/>
      <c r="O83" s="687"/>
      <c r="P83" s="687"/>
      <c r="Q83" s="687"/>
      <c r="R83" s="687"/>
      <c r="S83" s="687"/>
    </row>
    <row r="84" spans="1:20" ht="11.25" customHeight="1" x14ac:dyDescent="0.2"/>
    <row r="85" spans="1:20" ht="11.25" customHeight="1" x14ac:dyDescent="0.2"/>
    <row r="86" spans="1:20" ht="11.25" customHeight="1" x14ac:dyDescent="0.2"/>
    <row r="87" spans="1:20" ht="11.25" customHeight="1" x14ac:dyDescent="0.2"/>
    <row r="88" spans="1:20" ht="11.25" customHeight="1" x14ac:dyDescent="0.2"/>
    <row r="89" spans="1:20" ht="11.25" customHeight="1" x14ac:dyDescent="0.2"/>
    <row r="90" spans="1:20" ht="22.5" customHeight="1" x14ac:dyDescent="0.2">
      <c r="A90" s="1013" t="s">
        <v>1036</v>
      </c>
      <c r="B90" s="1013"/>
      <c r="C90" s="1013"/>
      <c r="D90" s="1013"/>
      <c r="E90" s="1013"/>
      <c r="F90" s="1013"/>
      <c r="G90" s="1013"/>
      <c r="H90" s="1013"/>
      <c r="I90" s="1013"/>
      <c r="J90" s="1013"/>
      <c r="K90" s="1013"/>
      <c r="L90" s="1013"/>
      <c r="M90" s="1013"/>
      <c r="N90" s="1013"/>
      <c r="O90" s="1013"/>
      <c r="P90" s="1013"/>
      <c r="Q90" s="1013"/>
      <c r="R90" s="1013"/>
      <c r="S90" s="1013"/>
      <c r="T90" s="1013"/>
    </row>
    <row r="91" spans="1:20" ht="11.25" customHeight="1" x14ac:dyDescent="0.2">
      <c r="A91" s="688" t="s">
        <v>791</v>
      </c>
      <c r="B91" s="4" t="s">
        <v>799</v>
      </c>
      <c r="C91" s="392"/>
      <c r="D91" s="4" t="s">
        <v>800</v>
      </c>
      <c r="E91" s="392"/>
      <c r="F91" s="392" t="s">
        <v>801</v>
      </c>
      <c r="G91" s="392"/>
      <c r="H91" s="392" t="s">
        <v>802</v>
      </c>
      <c r="I91" s="392"/>
      <c r="J91" s="897" t="s">
        <v>801</v>
      </c>
      <c r="K91" s="392"/>
      <c r="L91" s="4" t="s">
        <v>803</v>
      </c>
      <c r="M91" s="4"/>
      <c r="N91" s="17" t="s">
        <v>804</v>
      </c>
      <c r="O91" s="237"/>
      <c r="P91" s="657"/>
      <c r="Q91" s="657"/>
      <c r="R91" s="657"/>
      <c r="T91" s="114"/>
    </row>
    <row r="92" spans="1:20" ht="12" customHeight="1" x14ac:dyDescent="0.2">
      <c r="A92" s="996" t="s">
        <v>1111</v>
      </c>
      <c r="B92" s="4" t="s">
        <v>805</v>
      </c>
      <c r="C92" s="4"/>
      <c r="D92" s="4" t="s">
        <v>806</v>
      </c>
      <c r="E92" s="4"/>
      <c r="F92" s="392" t="s">
        <v>935</v>
      </c>
      <c r="G92" s="4"/>
      <c r="H92" s="392" t="s">
        <v>936</v>
      </c>
      <c r="I92" s="4"/>
      <c r="J92" s="897" t="s">
        <v>1218</v>
      </c>
      <c r="K92" s="4"/>
      <c r="L92" s="4" t="s">
        <v>937</v>
      </c>
      <c r="M92" s="4"/>
      <c r="N92" s="17" t="s">
        <v>938</v>
      </c>
      <c r="O92" s="237"/>
      <c r="P92" s="657"/>
      <c r="Q92" s="657"/>
      <c r="R92" s="657"/>
      <c r="T92" s="114"/>
    </row>
    <row r="93" spans="1:20" ht="12" customHeight="1" x14ac:dyDescent="0.2">
      <c r="A93" s="1014"/>
      <c r="B93" s="388"/>
      <c r="C93" s="388"/>
      <c r="D93" s="388"/>
      <c r="E93" s="388"/>
      <c r="F93" s="389"/>
      <c r="G93" s="388"/>
      <c r="H93" s="389"/>
      <c r="I93" s="388"/>
      <c r="J93" s="898"/>
      <c r="K93" s="388"/>
      <c r="L93" s="388" t="s">
        <v>792</v>
      </c>
      <c r="M93" s="388"/>
      <c r="N93" s="204"/>
      <c r="O93" s="340"/>
      <c r="P93" s="1"/>
      <c r="Q93" s="1"/>
      <c r="R93" s="1"/>
      <c r="T93" s="114"/>
    </row>
    <row r="94" spans="1:20" ht="12" customHeight="1" x14ac:dyDescent="0.2">
      <c r="A94" s="90" t="s">
        <v>1109</v>
      </c>
      <c r="B94" s="341" t="str">
        <f>B5</f>
        <v>-</v>
      </c>
      <c r="C94" s="808"/>
      <c r="D94" s="341" t="str">
        <f t="shared" ref="D94:H94" si="0">D5</f>
        <v>-</v>
      </c>
      <c r="E94" s="341"/>
      <c r="F94" s="341" t="str">
        <f t="shared" si="0"/>
        <v>-</v>
      </c>
      <c r="G94" s="341"/>
      <c r="H94" s="341" t="str">
        <f t="shared" si="0"/>
        <v>-</v>
      </c>
      <c r="I94" s="341"/>
      <c r="J94" s="341" t="str">
        <f>J5</f>
        <v>-</v>
      </c>
      <c r="K94" s="341"/>
      <c r="L94" s="341" t="str">
        <f t="shared" ref="L94" si="1">L5</f>
        <v>-</v>
      </c>
      <c r="M94" s="808"/>
      <c r="N94" s="808">
        <f t="shared" ref="N94" si="2">AVERAGE(N5:N9)</f>
        <v>3838.6525405336665</v>
      </c>
      <c r="O94" s="237"/>
      <c r="P94" s="1"/>
      <c r="Q94" s="1"/>
      <c r="R94" s="1"/>
      <c r="T94" s="114"/>
    </row>
    <row r="95" spans="1:20" ht="12" customHeight="1" x14ac:dyDescent="0.2">
      <c r="A95" s="90" t="s">
        <v>91</v>
      </c>
      <c r="B95" s="341" t="str">
        <f t="shared" ref="B95:B112" si="3">B10</f>
        <v>-</v>
      </c>
      <c r="C95" s="339"/>
      <c r="D95" s="341" t="str">
        <f t="shared" ref="D95:D112" si="4">D10</f>
        <v>-</v>
      </c>
      <c r="E95" s="90"/>
      <c r="F95" s="341" t="str">
        <f t="shared" ref="F95:F112" si="5">F10</f>
        <v>-</v>
      </c>
      <c r="G95" s="462"/>
      <c r="H95" s="341" t="str">
        <f t="shared" ref="H95:H112" si="6">H10</f>
        <v>-</v>
      </c>
      <c r="I95" s="463"/>
      <c r="J95" s="341" t="str">
        <f>J10</f>
        <v>-</v>
      </c>
      <c r="K95" s="463"/>
      <c r="L95" s="341" t="str">
        <f t="shared" ref="L95:L112" si="7">L10</f>
        <v>-</v>
      </c>
      <c r="M95" s="342"/>
      <c r="N95" s="248">
        <f t="shared" ref="N95:N112" si="8">N10</f>
        <v>2607.4166666666665</v>
      </c>
      <c r="O95" s="461"/>
      <c r="P95" s="34"/>
      <c r="Q95" s="34"/>
      <c r="R95" s="34"/>
      <c r="S95" s="6"/>
      <c r="T95" s="235"/>
    </row>
    <row r="96" spans="1:20" ht="12" customHeight="1" x14ac:dyDescent="0.2">
      <c r="A96" s="90" t="s">
        <v>810</v>
      </c>
      <c r="B96" s="341" t="str">
        <f t="shared" si="3"/>
        <v>-</v>
      </c>
      <c r="C96" s="339"/>
      <c r="D96" s="341" t="str">
        <f t="shared" si="4"/>
        <v>-</v>
      </c>
      <c r="E96" s="90"/>
      <c r="F96" s="341" t="str">
        <f t="shared" si="5"/>
        <v>-</v>
      </c>
      <c r="G96" s="462"/>
      <c r="H96" s="341" t="str">
        <f t="shared" si="6"/>
        <v>-</v>
      </c>
      <c r="I96" s="463"/>
      <c r="J96" s="341" t="str">
        <f>J11</f>
        <v>-</v>
      </c>
      <c r="K96" s="463"/>
      <c r="L96" s="341" t="str">
        <f t="shared" si="7"/>
        <v>-</v>
      </c>
      <c r="M96" s="342"/>
      <c r="N96" s="248">
        <f t="shared" si="8"/>
        <v>3407.2830188679245</v>
      </c>
      <c r="O96" s="461"/>
      <c r="P96" s="34"/>
      <c r="Q96" s="34"/>
      <c r="R96" s="34"/>
      <c r="S96" s="6"/>
      <c r="T96" s="235"/>
    </row>
    <row r="97" spans="1:20" ht="12" customHeight="1" x14ac:dyDescent="0.2">
      <c r="A97" s="90" t="s">
        <v>811</v>
      </c>
      <c r="B97" s="341" t="str">
        <f t="shared" si="3"/>
        <v>-</v>
      </c>
      <c r="C97" s="339"/>
      <c r="D97" s="341" t="str">
        <f t="shared" si="4"/>
        <v>-</v>
      </c>
      <c r="E97" s="90"/>
      <c r="F97" s="341" t="str">
        <f t="shared" si="5"/>
        <v>-</v>
      </c>
      <c r="G97" s="462"/>
      <c r="H97" s="341" t="str">
        <f t="shared" si="6"/>
        <v>-</v>
      </c>
      <c r="I97" s="463"/>
      <c r="J97" s="341" t="str">
        <f t="shared" ref="J97:J114" si="9">J12</f>
        <v>-</v>
      </c>
      <c r="K97" s="463"/>
      <c r="L97" s="341" t="str">
        <f t="shared" si="7"/>
        <v>-</v>
      </c>
      <c r="M97" s="342"/>
      <c r="N97" s="248">
        <f t="shared" si="8"/>
        <v>2020.7332354064879</v>
      </c>
      <c r="O97" s="461"/>
      <c r="P97" s="34"/>
      <c r="Q97" s="34"/>
      <c r="R97" s="34"/>
      <c r="S97" s="6"/>
      <c r="T97" s="235"/>
    </row>
    <row r="98" spans="1:20" ht="12" customHeight="1" x14ac:dyDescent="0.2">
      <c r="A98" s="90" t="s">
        <v>812</v>
      </c>
      <c r="B98" s="341" t="str">
        <f t="shared" si="3"/>
        <v>-</v>
      </c>
      <c r="C98" s="339"/>
      <c r="D98" s="341" t="str">
        <f t="shared" si="4"/>
        <v>-</v>
      </c>
      <c r="E98" s="90"/>
      <c r="F98" s="341" t="str">
        <f t="shared" si="5"/>
        <v>-</v>
      </c>
      <c r="G98" s="462"/>
      <c r="H98" s="341" t="str">
        <f t="shared" si="6"/>
        <v>-</v>
      </c>
      <c r="I98" s="463"/>
      <c r="J98" s="341" t="str">
        <f t="shared" si="9"/>
        <v>-</v>
      </c>
      <c r="K98" s="463"/>
      <c r="L98" s="341" t="str">
        <f t="shared" si="7"/>
        <v>-</v>
      </c>
      <c r="M98" s="342"/>
      <c r="N98" s="248">
        <f t="shared" si="8"/>
        <v>1128.5188214108298</v>
      </c>
      <c r="O98" s="461"/>
      <c r="P98" s="34"/>
      <c r="Q98" s="34"/>
      <c r="R98" s="34"/>
      <c r="S98" s="6"/>
      <c r="T98" s="235"/>
    </row>
    <row r="99" spans="1:20" ht="12" customHeight="1" x14ac:dyDescent="0.2">
      <c r="A99" s="90" t="s">
        <v>813</v>
      </c>
      <c r="B99" s="341">
        <f t="shared" si="3"/>
        <v>2438</v>
      </c>
      <c r="C99" s="339"/>
      <c r="D99" s="341" t="str">
        <f t="shared" si="4"/>
        <v>-</v>
      </c>
      <c r="E99" s="90"/>
      <c r="F99" s="341" t="str">
        <f t="shared" si="5"/>
        <v>-</v>
      </c>
      <c r="G99" s="462"/>
      <c r="H99" s="341" t="str">
        <f t="shared" si="6"/>
        <v>-</v>
      </c>
      <c r="I99" s="463"/>
      <c r="J99" s="341" t="str">
        <f t="shared" si="9"/>
        <v>-</v>
      </c>
      <c r="K99" s="463"/>
      <c r="L99" s="341" t="str">
        <f t="shared" si="7"/>
        <v>-</v>
      </c>
      <c r="M99" s="342"/>
      <c r="N99" s="248">
        <f t="shared" si="8"/>
        <v>1799.9109482622639</v>
      </c>
      <c r="O99" s="461"/>
      <c r="P99" s="34"/>
      <c r="Q99" s="34"/>
      <c r="R99" s="34"/>
      <c r="S99" s="6"/>
      <c r="T99" s="235"/>
    </row>
    <row r="100" spans="1:20" ht="12" customHeight="1" x14ac:dyDescent="0.2">
      <c r="A100" s="90" t="s">
        <v>814</v>
      </c>
      <c r="B100" s="341" t="str">
        <f t="shared" si="3"/>
        <v>e/</v>
      </c>
      <c r="C100" s="339"/>
      <c r="D100" s="341" t="str">
        <f t="shared" si="4"/>
        <v>-</v>
      </c>
      <c r="E100" s="90"/>
      <c r="F100" s="341" t="str">
        <f t="shared" si="5"/>
        <v>-</v>
      </c>
      <c r="G100" s="462"/>
      <c r="H100" s="341" t="str">
        <f t="shared" si="6"/>
        <v>-</v>
      </c>
      <c r="I100" s="463"/>
      <c r="J100" s="341" t="str">
        <f t="shared" si="9"/>
        <v>-</v>
      </c>
      <c r="K100" s="463"/>
      <c r="L100" s="341" t="str">
        <f t="shared" si="7"/>
        <v>-</v>
      </c>
      <c r="M100" s="342"/>
      <c r="N100" s="248">
        <f t="shared" si="8"/>
        <v>2501.9340454979438</v>
      </c>
      <c r="O100" s="461"/>
      <c r="P100" s="34"/>
      <c r="Q100" s="34"/>
      <c r="R100" s="34"/>
      <c r="S100" s="6"/>
      <c r="T100" s="235"/>
    </row>
    <row r="101" spans="1:20" ht="12" customHeight="1" x14ac:dyDescent="0.2">
      <c r="A101" s="90" t="s">
        <v>816</v>
      </c>
      <c r="B101" s="341">
        <f t="shared" si="3"/>
        <v>1455</v>
      </c>
      <c r="C101" s="339"/>
      <c r="D101" s="341" t="str">
        <f t="shared" si="4"/>
        <v>-</v>
      </c>
      <c r="E101" s="90"/>
      <c r="F101" s="341" t="str">
        <f t="shared" si="5"/>
        <v>-</v>
      </c>
      <c r="G101" s="462"/>
      <c r="H101" s="341" t="str">
        <f t="shared" si="6"/>
        <v>-</v>
      </c>
      <c r="I101" s="463"/>
      <c r="J101" s="341" t="str">
        <f t="shared" si="9"/>
        <v>-</v>
      </c>
      <c r="K101" s="463"/>
      <c r="L101" s="341" t="str">
        <f t="shared" si="7"/>
        <v>-</v>
      </c>
      <c r="M101" s="342"/>
      <c r="N101" s="248">
        <f t="shared" si="8"/>
        <v>3172.9244428717284</v>
      </c>
      <c r="O101" s="461"/>
      <c r="P101" s="34"/>
      <c r="Q101" s="34"/>
      <c r="R101" s="34"/>
      <c r="S101" s="6"/>
      <c r="T101" s="235"/>
    </row>
    <row r="102" spans="1:20" ht="12" customHeight="1" x14ac:dyDescent="0.2">
      <c r="A102" s="90" t="s">
        <v>817</v>
      </c>
      <c r="B102" s="341">
        <f t="shared" si="3"/>
        <v>3401</v>
      </c>
      <c r="C102" s="339"/>
      <c r="D102" s="341" t="str">
        <f t="shared" si="4"/>
        <v>-</v>
      </c>
      <c r="E102" s="90"/>
      <c r="F102" s="341" t="str">
        <f t="shared" si="5"/>
        <v>-</v>
      </c>
      <c r="G102" s="462"/>
      <c r="H102" s="341" t="str">
        <f t="shared" si="6"/>
        <v>-</v>
      </c>
      <c r="I102" s="463"/>
      <c r="J102" s="341" t="str">
        <f t="shared" si="9"/>
        <v>-</v>
      </c>
      <c r="K102" s="463"/>
      <c r="L102" s="341">
        <f t="shared" si="7"/>
        <v>418</v>
      </c>
      <c r="M102" s="464"/>
      <c r="N102" s="248">
        <f t="shared" si="8"/>
        <v>6730.1313174117149</v>
      </c>
      <c r="O102" s="461"/>
      <c r="P102" s="34"/>
      <c r="Q102" s="34"/>
      <c r="R102" s="34"/>
      <c r="S102" s="6"/>
      <c r="T102" s="235"/>
    </row>
    <row r="103" spans="1:20" ht="12" customHeight="1" x14ac:dyDescent="0.2">
      <c r="A103" s="90" t="s">
        <v>818</v>
      </c>
      <c r="B103" s="341">
        <f t="shared" si="3"/>
        <v>3487</v>
      </c>
      <c r="C103" s="339"/>
      <c r="D103" s="341">
        <f t="shared" si="4"/>
        <v>2169</v>
      </c>
      <c r="E103" s="465" t="str">
        <f>E18</f>
        <v>f/</v>
      </c>
      <c r="F103" s="341" t="str">
        <f t="shared" si="5"/>
        <v>-</v>
      </c>
      <c r="G103" s="462"/>
      <c r="H103" s="341" t="str">
        <f t="shared" si="6"/>
        <v>-</v>
      </c>
      <c r="I103" s="463"/>
      <c r="J103" s="341" t="str">
        <f t="shared" si="9"/>
        <v>-</v>
      </c>
      <c r="K103" s="463"/>
      <c r="L103" s="341">
        <f t="shared" si="7"/>
        <v>988</v>
      </c>
      <c r="M103" s="464"/>
      <c r="N103" s="248">
        <f t="shared" si="8"/>
        <v>3151.9713665566942</v>
      </c>
      <c r="O103" s="461"/>
      <c r="P103" s="34"/>
      <c r="Q103" s="34"/>
      <c r="R103" s="34"/>
      <c r="S103" s="6"/>
      <c r="T103" s="235"/>
    </row>
    <row r="104" spans="1:20" ht="12" customHeight="1" x14ac:dyDescent="0.2">
      <c r="A104" s="90" t="s">
        <v>819</v>
      </c>
      <c r="B104" s="341" t="str">
        <f t="shared" si="3"/>
        <v>e/</v>
      </c>
      <c r="C104" s="339"/>
      <c r="D104" s="341">
        <f t="shared" si="4"/>
        <v>7489</v>
      </c>
      <c r="E104" s="90"/>
      <c r="F104" s="341" t="str">
        <f t="shared" si="5"/>
        <v>-</v>
      </c>
      <c r="G104" s="462"/>
      <c r="H104" s="341" t="str">
        <f t="shared" si="6"/>
        <v>-</v>
      </c>
      <c r="I104" s="463"/>
      <c r="J104" s="341" t="str">
        <f t="shared" si="9"/>
        <v>-</v>
      </c>
      <c r="K104" s="463"/>
      <c r="L104" s="341">
        <f t="shared" si="7"/>
        <v>535</v>
      </c>
      <c r="M104" s="464"/>
      <c r="N104" s="248">
        <f t="shared" si="8"/>
        <v>1420</v>
      </c>
      <c r="O104" s="244" t="str">
        <f>O19</f>
        <v>g/</v>
      </c>
      <c r="P104" s="34"/>
      <c r="Q104" s="34"/>
      <c r="R104" s="34"/>
      <c r="S104" s="6"/>
      <c r="T104" s="235"/>
    </row>
    <row r="105" spans="1:20" ht="12" customHeight="1" x14ac:dyDescent="0.2">
      <c r="A105" s="90" t="s">
        <v>820</v>
      </c>
      <c r="B105" s="341">
        <f t="shared" si="3"/>
        <v>1839</v>
      </c>
      <c r="C105" s="166" t="str">
        <f>C20</f>
        <v>h/</v>
      </c>
      <c r="D105" s="341">
        <f t="shared" si="4"/>
        <v>5786</v>
      </c>
      <c r="E105" s="90"/>
      <c r="F105" s="341" t="str">
        <f t="shared" si="5"/>
        <v>-</v>
      </c>
      <c r="G105" s="462"/>
      <c r="H105" s="341" t="str">
        <f t="shared" si="6"/>
        <v>-</v>
      </c>
      <c r="I105" s="463"/>
      <c r="J105" s="341" t="str">
        <f t="shared" si="9"/>
        <v>-</v>
      </c>
      <c r="K105" s="463"/>
      <c r="L105" s="341">
        <f t="shared" si="7"/>
        <v>331</v>
      </c>
      <c r="M105" s="464"/>
      <c r="N105" s="248">
        <f t="shared" si="8"/>
        <v>3020</v>
      </c>
      <c r="O105" s="244" t="str">
        <f>O20</f>
        <v>g/</v>
      </c>
      <c r="P105" s="34"/>
      <c r="Q105" s="34"/>
      <c r="R105" s="34"/>
      <c r="S105" s="6"/>
      <c r="T105" s="235"/>
    </row>
    <row r="106" spans="1:20" ht="12" customHeight="1" x14ac:dyDescent="0.2">
      <c r="A106" s="90" t="s">
        <v>754</v>
      </c>
      <c r="B106" s="341" t="str">
        <f t="shared" si="3"/>
        <v>e/</v>
      </c>
      <c r="C106" s="339"/>
      <c r="D106" s="341">
        <f t="shared" si="4"/>
        <v>7186</v>
      </c>
      <c r="E106" s="90"/>
      <c r="F106" s="341" t="str">
        <f t="shared" si="5"/>
        <v>-</v>
      </c>
      <c r="G106" s="462"/>
      <c r="H106" s="341" t="str">
        <f t="shared" si="6"/>
        <v>-</v>
      </c>
      <c r="I106" s="466"/>
      <c r="J106" s="341" t="str">
        <f t="shared" si="9"/>
        <v>-</v>
      </c>
      <c r="K106" s="466"/>
      <c r="L106" s="341">
        <f t="shared" si="7"/>
        <v>929</v>
      </c>
      <c r="M106" s="467"/>
      <c r="N106" s="248">
        <f t="shared" si="8"/>
        <v>1062.1907898614795</v>
      </c>
      <c r="O106" s="244" t="str">
        <f>O21</f>
        <v>i/</v>
      </c>
      <c r="P106" s="292"/>
      <c r="Q106" s="292"/>
      <c r="R106" s="292"/>
      <c r="S106" s="6"/>
      <c r="T106" s="235"/>
    </row>
    <row r="107" spans="1:20" ht="12" customHeight="1" x14ac:dyDescent="0.2">
      <c r="A107" s="90" t="s">
        <v>782</v>
      </c>
      <c r="B107" s="341">
        <f t="shared" si="3"/>
        <v>4541</v>
      </c>
      <c r="C107" s="339"/>
      <c r="D107" s="341">
        <f t="shared" si="4"/>
        <v>12667</v>
      </c>
      <c r="E107" s="90"/>
      <c r="F107" s="341" t="str">
        <f t="shared" si="5"/>
        <v>-</v>
      </c>
      <c r="G107" s="462"/>
      <c r="H107" s="341" t="str">
        <f t="shared" si="6"/>
        <v>-</v>
      </c>
      <c r="I107" s="466"/>
      <c r="J107" s="341" t="str">
        <f t="shared" si="9"/>
        <v>-</v>
      </c>
      <c r="K107" s="466"/>
      <c r="L107" s="341">
        <f t="shared" si="7"/>
        <v>2202</v>
      </c>
      <c r="M107" s="467"/>
      <c r="N107" s="248">
        <f t="shared" si="8"/>
        <v>2092.866213519239</v>
      </c>
      <c r="O107" s="244"/>
      <c r="P107" s="292"/>
      <c r="Q107" s="292"/>
      <c r="R107" s="292"/>
      <c r="S107" s="6"/>
      <c r="T107" s="235"/>
    </row>
    <row r="108" spans="1:20" ht="12" customHeight="1" x14ac:dyDescent="0.2">
      <c r="A108" s="90" t="s">
        <v>821</v>
      </c>
      <c r="B108" s="341">
        <f t="shared" si="3"/>
        <v>2820</v>
      </c>
      <c r="C108" s="166"/>
      <c r="D108" s="341">
        <f t="shared" si="4"/>
        <v>3825</v>
      </c>
      <c r="E108" s="90"/>
      <c r="F108" s="341">
        <f t="shared" si="5"/>
        <v>3844</v>
      </c>
      <c r="G108" s="468"/>
      <c r="H108" s="341">
        <f t="shared" si="6"/>
        <v>3738</v>
      </c>
      <c r="I108" s="466"/>
      <c r="J108" s="341" t="str">
        <f t="shared" si="9"/>
        <v>-</v>
      </c>
      <c r="K108" s="466"/>
      <c r="L108" s="341">
        <f t="shared" si="7"/>
        <v>633</v>
      </c>
      <c r="M108" s="467"/>
      <c r="N108" s="248">
        <f t="shared" si="8"/>
        <v>1219.3490346331316</v>
      </c>
      <c r="O108" s="244"/>
      <c r="P108" s="292"/>
      <c r="Q108" s="292"/>
      <c r="R108" s="292"/>
      <c r="S108" s="6"/>
      <c r="T108" s="235"/>
    </row>
    <row r="109" spans="1:20" ht="12" customHeight="1" x14ac:dyDescent="0.2">
      <c r="A109" s="90" t="s">
        <v>1088</v>
      </c>
      <c r="B109" s="341">
        <f t="shared" si="3"/>
        <v>290</v>
      </c>
      <c r="C109" s="13"/>
      <c r="D109" s="341" t="str">
        <f t="shared" si="4"/>
        <v>k/</v>
      </c>
      <c r="E109" s="90"/>
      <c r="F109" s="341">
        <f t="shared" si="5"/>
        <v>4231</v>
      </c>
      <c r="G109" s="468"/>
      <c r="H109" s="341">
        <f t="shared" si="6"/>
        <v>135</v>
      </c>
      <c r="I109" s="466"/>
      <c r="J109" s="341" t="str">
        <f t="shared" si="9"/>
        <v>-</v>
      </c>
      <c r="K109" s="466"/>
      <c r="L109" s="341" t="str">
        <f t="shared" si="7"/>
        <v>k/</v>
      </c>
      <c r="M109" s="467"/>
      <c r="N109" s="248">
        <f t="shared" si="8"/>
        <v>922</v>
      </c>
      <c r="O109" s="244"/>
      <c r="P109" s="292"/>
      <c r="Q109" s="292"/>
      <c r="R109" s="292"/>
      <c r="S109" s="6"/>
      <c r="T109" s="235"/>
    </row>
    <row r="110" spans="1:20" ht="12" customHeight="1" x14ac:dyDescent="0.2">
      <c r="A110" s="90" t="s">
        <v>1108</v>
      </c>
      <c r="B110" s="341" t="str">
        <f t="shared" si="3"/>
        <v>e/</v>
      </c>
      <c r="C110" s="13"/>
      <c r="D110" s="341" t="str">
        <f t="shared" si="4"/>
        <v>k/</v>
      </c>
      <c r="E110" s="90"/>
      <c r="F110" s="341">
        <f t="shared" si="5"/>
        <v>4632</v>
      </c>
      <c r="G110" s="468"/>
      <c r="H110" s="341" t="str">
        <f t="shared" si="6"/>
        <v>k/</v>
      </c>
      <c r="I110" s="466"/>
      <c r="J110" s="341" t="str">
        <f t="shared" si="9"/>
        <v>-</v>
      </c>
      <c r="K110" s="466"/>
      <c r="L110" s="341" t="str">
        <f t="shared" si="7"/>
        <v>k/</v>
      </c>
      <c r="M110" s="467"/>
      <c r="N110" s="248">
        <f t="shared" si="8"/>
        <v>625</v>
      </c>
      <c r="O110" s="244"/>
      <c r="P110" s="292"/>
      <c r="Q110" s="292"/>
      <c r="R110" s="292"/>
      <c r="S110" s="6"/>
      <c r="T110" s="235"/>
    </row>
    <row r="111" spans="1:20" ht="12" customHeight="1" x14ac:dyDescent="0.2">
      <c r="A111" s="90" t="s">
        <v>1145</v>
      </c>
      <c r="B111" s="341" t="str">
        <f t="shared" si="3"/>
        <v>e/</v>
      </c>
      <c r="C111" s="13"/>
      <c r="D111" s="341" t="str">
        <f t="shared" si="4"/>
        <v>k/</v>
      </c>
      <c r="E111" s="90"/>
      <c r="F111" s="341">
        <f t="shared" si="5"/>
        <v>4710</v>
      </c>
      <c r="G111" s="468"/>
      <c r="H111" s="341">
        <f t="shared" si="6"/>
        <v>155</v>
      </c>
      <c r="I111" s="466"/>
      <c r="J111" s="341" t="str">
        <f t="shared" si="9"/>
        <v>-</v>
      </c>
      <c r="K111" s="466"/>
      <c r="L111" s="341" t="str">
        <f t="shared" si="7"/>
        <v>k/</v>
      </c>
      <c r="M111" s="467"/>
      <c r="N111" s="248" t="str">
        <f t="shared" si="8"/>
        <v>e/</v>
      </c>
      <c r="O111" s="244"/>
      <c r="P111" s="292"/>
      <c r="Q111" s="292"/>
      <c r="R111" s="292"/>
      <c r="S111" s="6"/>
      <c r="T111" s="235"/>
    </row>
    <row r="112" spans="1:20" ht="12" customHeight="1" x14ac:dyDescent="0.2">
      <c r="A112" s="90" t="s">
        <v>1166</v>
      </c>
      <c r="B112" s="341" t="str">
        <f t="shared" si="3"/>
        <v>e/</v>
      </c>
      <c r="C112" s="13"/>
      <c r="D112" s="341">
        <f t="shared" si="4"/>
        <v>1137</v>
      </c>
      <c r="E112" s="90"/>
      <c r="F112" s="341">
        <f t="shared" si="5"/>
        <v>8199</v>
      </c>
      <c r="G112" s="468"/>
      <c r="H112" s="341">
        <f t="shared" si="6"/>
        <v>3878</v>
      </c>
      <c r="I112" s="466"/>
      <c r="J112" s="341">
        <f t="shared" si="9"/>
        <v>1473</v>
      </c>
      <c r="K112" s="466"/>
      <c r="L112" s="341">
        <f t="shared" si="7"/>
        <v>932</v>
      </c>
      <c r="M112" s="467"/>
      <c r="N112" s="248">
        <f t="shared" si="8"/>
        <v>1180</v>
      </c>
      <c r="O112" s="244"/>
      <c r="P112" s="292"/>
      <c r="Q112" s="292"/>
      <c r="R112" s="292"/>
      <c r="S112" s="6"/>
      <c r="T112" s="235"/>
    </row>
    <row r="113" spans="1:20" ht="12" customHeight="1" x14ac:dyDescent="0.2">
      <c r="A113" s="90" t="s">
        <v>1208</v>
      </c>
      <c r="B113" s="341" t="str">
        <f t="shared" ref="B113:B114" si="10">B28</f>
        <v>e/</v>
      </c>
      <c r="C113" s="13"/>
      <c r="D113" s="341">
        <f t="shared" ref="D113:D114" si="11">D28</f>
        <v>4284</v>
      </c>
      <c r="E113" s="90"/>
      <c r="F113" s="341">
        <f t="shared" ref="F113:F114" si="12">F28</f>
        <v>8161</v>
      </c>
      <c r="G113" s="468"/>
      <c r="H113" s="341">
        <f t="shared" ref="H113:H114" si="13">H28</f>
        <v>7947</v>
      </c>
      <c r="I113" s="466"/>
      <c r="J113" s="341">
        <f t="shared" si="9"/>
        <v>1867</v>
      </c>
      <c r="K113" s="466"/>
      <c r="L113" s="341">
        <f t="shared" ref="L113:L114" si="14">L28</f>
        <v>305</v>
      </c>
      <c r="M113" s="467"/>
      <c r="N113" s="248">
        <f t="shared" ref="N113:N114" si="15">N28</f>
        <v>2012</v>
      </c>
      <c r="O113" s="244"/>
      <c r="P113" s="292"/>
      <c r="Q113" s="292"/>
      <c r="R113" s="292"/>
      <c r="S113" s="6"/>
      <c r="T113" s="235"/>
    </row>
    <row r="114" spans="1:20" ht="12" customHeight="1" x14ac:dyDescent="0.2">
      <c r="A114" s="136" t="s">
        <v>1196</v>
      </c>
      <c r="B114" s="341" t="str">
        <f t="shared" si="10"/>
        <v>e/</v>
      </c>
      <c r="C114" s="13"/>
      <c r="D114" s="341" t="str">
        <f t="shared" si="11"/>
        <v>k/</v>
      </c>
      <c r="E114" s="90"/>
      <c r="F114" s="341">
        <f t="shared" si="12"/>
        <v>4611</v>
      </c>
      <c r="G114" s="468"/>
      <c r="H114" s="341">
        <f t="shared" si="13"/>
        <v>6372</v>
      </c>
      <c r="I114" s="466"/>
      <c r="J114" s="341" t="str">
        <f t="shared" si="9"/>
        <v>k/</v>
      </c>
      <c r="K114" s="466"/>
      <c r="L114" s="341">
        <f t="shared" si="14"/>
        <v>650</v>
      </c>
      <c r="M114" s="467"/>
      <c r="N114" s="248">
        <f t="shared" si="15"/>
        <v>1553</v>
      </c>
      <c r="O114" s="244"/>
      <c r="P114" s="292"/>
      <c r="Q114" s="292"/>
      <c r="R114" s="292"/>
      <c r="S114" s="6"/>
      <c r="T114" s="235"/>
    </row>
    <row r="115" spans="1:20" ht="4.95" customHeight="1" x14ac:dyDescent="0.2">
      <c r="A115" s="387"/>
      <c r="B115" s="1011"/>
      <c r="C115" s="1011"/>
      <c r="D115" s="1011"/>
      <c r="E115" s="1011"/>
      <c r="F115" s="1011"/>
      <c r="G115" s="1011"/>
      <c r="H115" s="1011"/>
      <c r="I115" s="1011"/>
      <c r="J115" s="1011"/>
      <c r="K115" s="1011"/>
      <c r="L115" s="1011"/>
      <c r="M115" s="1011"/>
      <c r="N115" s="1011"/>
      <c r="O115" s="1011"/>
      <c r="P115" s="1011"/>
      <c r="Q115" s="1011"/>
      <c r="R115" s="1011"/>
      <c r="S115" s="1011"/>
      <c r="T115" s="1011"/>
    </row>
    <row r="116" spans="1:20" ht="12" customHeight="1" x14ac:dyDescent="0.2">
      <c r="A116" s="688" t="s">
        <v>511</v>
      </c>
      <c r="B116" s="1" t="s">
        <v>799</v>
      </c>
      <c r="C116" s="459"/>
      <c r="D116" s="1" t="s">
        <v>822</v>
      </c>
      <c r="E116" s="459"/>
      <c r="F116" s="8" t="s">
        <v>823</v>
      </c>
      <c r="G116" s="459"/>
      <c r="H116" s="8" t="s">
        <v>802</v>
      </c>
      <c r="I116" s="8"/>
      <c r="J116" s="1" t="s">
        <v>824</v>
      </c>
      <c r="K116" s="1"/>
      <c r="L116" s="114" t="s">
        <v>825</v>
      </c>
      <c r="M116" s="114"/>
      <c r="N116" s="8" t="s">
        <v>826</v>
      </c>
      <c r="O116" s="8"/>
      <c r="P116" s="8" t="s">
        <v>827</v>
      </c>
      <c r="Q116" s="8"/>
      <c r="R116" s="8" t="s">
        <v>828</v>
      </c>
      <c r="T116" s="114" t="s">
        <v>829</v>
      </c>
    </row>
    <row r="117" spans="1:20" ht="12" customHeight="1" x14ac:dyDescent="0.2">
      <c r="A117" s="996" t="s">
        <v>1111</v>
      </c>
      <c r="B117" s="1" t="s">
        <v>939</v>
      </c>
      <c r="C117" s="459"/>
      <c r="D117" s="1" t="s">
        <v>940</v>
      </c>
      <c r="E117" s="459"/>
      <c r="F117" s="8" t="s">
        <v>941</v>
      </c>
      <c r="G117" s="459"/>
      <c r="H117" s="8" t="s">
        <v>942</v>
      </c>
      <c r="I117" s="8"/>
      <c r="J117" s="1" t="s">
        <v>943</v>
      </c>
      <c r="K117" s="1"/>
      <c r="L117" s="114" t="s">
        <v>944</v>
      </c>
      <c r="M117" s="114"/>
      <c r="N117" s="8" t="s">
        <v>943</v>
      </c>
      <c r="O117" s="8"/>
      <c r="P117" s="8" t="s">
        <v>943</v>
      </c>
      <c r="Q117" s="8"/>
      <c r="R117" s="8" t="s">
        <v>943</v>
      </c>
      <c r="T117" s="114" t="s">
        <v>7</v>
      </c>
    </row>
    <row r="118" spans="1:20" ht="12" customHeight="1" x14ac:dyDescent="0.2">
      <c r="A118" s="1014"/>
      <c r="B118" s="113" t="s">
        <v>792</v>
      </c>
      <c r="C118" s="314"/>
      <c r="D118" s="113" t="s">
        <v>792</v>
      </c>
      <c r="E118" s="314"/>
      <c r="F118" s="385"/>
      <c r="G118" s="314"/>
      <c r="H118" s="113" t="s">
        <v>792</v>
      </c>
      <c r="I118" s="2"/>
      <c r="J118" s="2"/>
      <c r="K118" s="2"/>
      <c r="L118" s="113"/>
      <c r="M118" s="113"/>
      <c r="N118" s="2"/>
      <c r="O118" s="385"/>
      <c r="P118" s="2"/>
      <c r="Q118" s="2"/>
      <c r="R118" s="2"/>
      <c r="S118" s="204"/>
      <c r="T118" s="113" t="s">
        <v>792</v>
      </c>
    </row>
    <row r="119" spans="1:20" ht="12" customHeight="1" x14ac:dyDescent="0.2">
      <c r="A119" s="90" t="s">
        <v>1110</v>
      </c>
      <c r="B119" s="689" t="str">
        <f>B34</f>
        <v>-</v>
      </c>
      <c r="C119" s="689"/>
      <c r="D119" s="689" t="str">
        <f t="shared" ref="D119:R119" si="16">D34</f>
        <v>-</v>
      </c>
      <c r="E119" s="689"/>
      <c r="F119" s="689" t="str">
        <f t="shared" si="16"/>
        <v>-</v>
      </c>
      <c r="G119" s="6"/>
      <c r="H119" s="689" t="str">
        <f t="shared" si="16"/>
        <v>-</v>
      </c>
      <c r="I119" s="689"/>
      <c r="J119" s="689" t="str">
        <f t="shared" si="16"/>
        <v>-</v>
      </c>
      <c r="K119" s="689"/>
      <c r="L119" s="689" t="str">
        <f t="shared" si="16"/>
        <v>-</v>
      </c>
      <c r="M119" s="689"/>
      <c r="N119" s="689" t="str">
        <f t="shared" si="16"/>
        <v>-</v>
      </c>
      <c r="O119" s="689"/>
      <c r="P119" s="689" t="str">
        <f t="shared" si="16"/>
        <v>-</v>
      </c>
      <c r="Q119" s="689"/>
      <c r="R119" s="689" t="str">
        <f t="shared" si="16"/>
        <v>-</v>
      </c>
      <c r="S119" s="114"/>
      <c r="T119" s="133">
        <f t="shared" ref="T119" si="17">AVERAGE(T34:T38)</f>
        <v>229.4</v>
      </c>
    </row>
    <row r="120" spans="1:20" ht="12" customHeight="1" x14ac:dyDescent="0.2">
      <c r="A120" s="90" t="s">
        <v>1109</v>
      </c>
      <c r="B120" s="689" t="str">
        <f>B39</f>
        <v>-</v>
      </c>
      <c r="C120" s="689"/>
      <c r="D120" s="689" t="str">
        <f t="shared" ref="D120" si="18">D39</f>
        <v>-</v>
      </c>
      <c r="E120" s="689"/>
      <c r="F120" s="689">
        <f t="shared" ref="F120:T120" si="19">AVERAGE(F39:F43)</f>
        <v>1170.6666666666667</v>
      </c>
      <c r="G120" s="114"/>
      <c r="H120" s="689" t="str">
        <f t="shared" ref="H120:J120" si="20">H39</f>
        <v>-</v>
      </c>
      <c r="I120" s="689"/>
      <c r="J120" s="689" t="str">
        <f t="shared" si="20"/>
        <v>-</v>
      </c>
      <c r="K120" s="114"/>
      <c r="L120" s="689">
        <f t="shared" si="19"/>
        <v>815.5</v>
      </c>
      <c r="M120" s="689"/>
      <c r="N120" s="689" t="str">
        <f t="shared" ref="N120:P120" si="21">N39</f>
        <v>-</v>
      </c>
      <c r="O120" s="689"/>
      <c r="P120" s="689" t="str">
        <f t="shared" si="21"/>
        <v>-</v>
      </c>
      <c r="Q120" s="689"/>
      <c r="R120" s="689">
        <f t="shared" si="19"/>
        <v>79.2</v>
      </c>
      <c r="S120" s="689"/>
      <c r="T120" s="133">
        <f t="shared" si="19"/>
        <v>386.6</v>
      </c>
    </row>
    <row r="121" spans="1:20" ht="12" customHeight="1" x14ac:dyDescent="0.2">
      <c r="A121" s="90" t="s">
        <v>91</v>
      </c>
      <c r="B121" s="689" t="str">
        <f t="shared" ref="B121:B138" si="22">B44</f>
        <v>-</v>
      </c>
      <c r="C121" s="690"/>
      <c r="D121" s="689" t="str">
        <f t="shared" ref="D121:D138" si="23">D44</f>
        <v>-</v>
      </c>
      <c r="E121" s="690"/>
      <c r="F121" s="689">
        <f t="shared" ref="F121:F138" si="24">F44</f>
        <v>789</v>
      </c>
      <c r="G121" s="690"/>
      <c r="H121" s="689" t="str">
        <f t="shared" ref="H121:H138" si="25">H44</f>
        <v>-</v>
      </c>
      <c r="I121" s="31"/>
      <c r="J121" s="689" t="str">
        <f t="shared" ref="J121:J138" si="26">J44</f>
        <v>-</v>
      </c>
      <c r="K121" s="31"/>
      <c r="L121" s="689">
        <f t="shared" ref="L121:L138" si="27">L44</f>
        <v>709</v>
      </c>
      <c r="M121" s="691"/>
      <c r="N121" s="689">
        <f t="shared" ref="N121:N138" si="28">N44</f>
        <v>1394</v>
      </c>
      <c r="O121" s="76"/>
      <c r="P121" s="689" t="str">
        <f t="shared" ref="P121:P138" si="29">P44</f>
        <v>-</v>
      </c>
      <c r="Q121" s="31"/>
      <c r="R121" s="689">
        <f t="shared" ref="R121:R138" si="30">R44</f>
        <v>14</v>
      </c>
      <c r="S121" s="692"/>
      <c r="T121" s="133">
        <f t="shared" ref="T121:T138" si="31">T44</f>
        <v>199</v>
      </c>
    </row>
    <row r="122" spans="1:20" ht="12" customHeight="1" x14ac:dyDescent="0.2">
      <c r="A122" s="90" t="s">
        <v>810</v>
      </c>
      <c r="B122" s="689" t="str">
        <f t="shared" si="22"/>
        <v>-</v>
      </c>
      <c r="C122" s="690"/>
      <c r="D122" s="689" t="str">
        <f t="shared" si="23"/>
        <v>-</v>
      </c>
      <c r="E122" s="690"/>
      <c r="F122" s="689">
        <f t="shared" si="24"/>
        <v>396</v>
      </c>
      <c r="G122" s="690"/>
      <c r="H122" s="689" t="str">
        <f t="shared" si="25"/>
        <v>-</v>
      </c>
      <c r="I122" s="31"/>
      <c r="J122" s="689" t="str">
        <f t="shared" si="26"/>
        <v>-</v>
      </c>
      <c r="K122" s="31"/>
      <c r="L122" s="689">
        <f t="shared" si="27"/>
        <v>401</v>
      </c>
      <c r="M122" s="691"/>
      <c r="N122" s="689">
        <f t="shared" si="28"/>
        <v>330</v>
      </c>
      <c r="O122" s="76"/>
      <c r="P122" s="689" t="str">
        <f t="shared" si="29"/>
        <v>-</v>
      </c>
      <c r="Q122" s="31"/>
      <c r="R122" s="689">
        <f t="shared" si="30"/>
        <v>14</v>
      </c>
      <c r="S122" s="692"/>
      <c r="T122" s="133">
        <f t="shared" si="31"/>
        <v>433</v>
      </c>
    </row>
    <row r="123" spans="1:20" ht="12" customHeight="1" x14ac:dyDescent="0.2">
      <c r="A123" s="90" t="s">
        <v>811</v>
      </c>
      <c r="B123" s="689" t="str">
        <f t="shared" si="22"/>
        <v>-</v>
      </c>
      <c r="C123" s="690"/>
      <c r="D123" s="689" t="str">
        <f t="shared" si="23"/>
        <v>-</v>
      </c>
      <c r="E123" s="690"/>
      <c r="F123" s="689">
        <f t="shared" si="24"/>
        <v>262</v>
      </c>
      <c r="G123" s="690"/>
      <c r="H123" s="689" t="str">
        <f t="shared" si="25"/>
        <v>-</v>
      </c>
      <c r="I123" s="31"/>
      <c r="J123" s="689" t="str">
        <f t="shared" si="26"/>
        <v>-</v>
      </c>
      <c r="K123" s="31"/>
      <c r="L123" s="689">
        <f t="shared" si="27"/>
        <v>228</v>
      </c>
      <c r="M123" s="691"/>
      <c r="N123" s="689">
        <f t="shared" si="28"/>
        <v>259</v>
      </c>
      <c r="O123" s="76"/>
      <c r="P123" s="689" t="str">
        <f t="shared" si="29"/>
        <v>-</v>
      </c>
      <c r="Q123" s="31"/>
      <c r="R123" s="689">
        <f t="shared" si="30"/>
        <v>5</v>
      </c>
      <c r="S123" s="692"/>
      <c r="T123" s="133">
        <f t="shared" si="31"/>
        <v>182</v>
      </c>
    </row>
    <row r="124" spans="1:20" ht="12" customHeight="1" x14ac:dyDescent="0.2">
      <c r="A124" s="90" t="s">
        <v>812</v>
      </c>
      <c r="B124" s="689" t="str">
        <f t="shared" si="22"/>
        <v>-</v>
      </c>
      <c r="C124" s="690"/>
      <c r="D124" s="689" t="str">
        <f t="shared" si="23"/>
        <v>-</v>
      </c>
      <c r="E124" s="690"/>
      <c r="F124" s="689">
        <f t="shared" si="24"/>
        <v>399</v>
      </c>
      <c r="G124" s="690"/>
      <c r="H124" s="689" t="str">
        <f t="shared" si="25"/>
        <v>-</v>
      </c>
      <c r="I124" s="31"/>
      <c r="J124" s="689" t="str">
        <f t="shared" si="26"/>
        <v>-</v>
      </c>
      <c r="K124" s="31"/>
      <c r="L124" s="689">
        <f t="shared" si="27"/>
        <v>50</v>
      </c>
      <c r="M124" s="691"/>
      <c r="N124" s="689">
        <f t="shared" si="28"/>
        <v>294</v>
      </c>
      <c r="O124" s="76"/>
      <c r="P124" s="689">
        <f t="shared" si="29"/>
        <v>80</v>
      </c>
      <c r="Q124" s="31"/>
      <c r="R124" s="689">
        <f t="shared" si="30"/>
        <v>4</v>
      </c>
      <c r="S124" s="692"/>
      <c r="T124" s="133">
        <f t="shared" si="31"/>
        <v>26</v>
      </c>
    </row>
    <row r="125" spans="1:20" ht="12" customHeight="1" x14ac:dyDescent="0.2">
      <c r="A125" s="90" t="s">
        <v>813</v>
      </c>
      <c r="B125" s="689">
        <f t="shared" si="22"/>
        <v>246</v>
      </c>
      <c r="C125" s="690"/>
      <c r="D125" s="689">
        <f t="shared" si="23"/>
        <v>194</v>
      </c>
      <c r="E125" s="690"/>
      <c r="F125" s="689">
        <f t="shared" si="24"/>
        <v>89</v>
      </c>
      <c r="G125" s="690"/>
      <c r="H125" s="689" t="str">
        <f t="shared" si="25"/>
        <v>-</v>
      </c>
      <c r="I125" s="31"/>
      <c r="J125" s="689">
        <f t="shared" si="26"/>
        <v>190</v>
      </c>
      <c r="K125" s="31"/>
      <c r="L125" s="689">
        <f t="shared" si="27"/>
        <v>9</v>
      </c>
      <c r="M125" s="691"/>
      <c r="N125" s="689">
        <f t="shared" si="28"/>
        <v>286</v>
      </c>
      <c r="O125" s="76"/>
      <c r="P125" s="689">
        <f t="shared" si="29"/>
        <v>134</v>
      </c>
      <c r="Q125" s="31"/>
      <c r="R125" s="689">
        <f t="shared" si="30"/>
        <v>2</v>
      </c>
      <c r="S125" s="692"/>
      <c r="T125" s="133">
        <f t="shared" si="31"/>
        <v>65</v>
      </c>
    </row>
    <row r="126" spans="1:20" ht="12" customHeight="1" x14ac:dyDescent="0.2">
      <c r="A126" s="90" t="s">
        <v>814</v>
      </c>
      <c r="B126" s="689">
        <f t="shared" si="22"/>
        <v>574</v>
      </c>
      <c r="C126" s="690"/>
      <c r="D126" s="689">
        <f t="shared" si="23"/>
        <v>1099</v>
      </c>
      <c r="E126" s="690"/>
      <c r="F126" s="689">
        <f t="shared" si="24"/>
        <v>455</v>
      </c>
      <c r="G126" s="690"/>
      <c r="H126" s="689">
        <f t="shared" si="25"/>
        <v>1284</v>
      </c>
      <c r="I126" s="31"/>
      <c r="J126" s="689">
        <f t="shared" si="26"/>
        <v>395</v>
      </c>
      <c r="K126" s="31"/>
      <c r="L126" s="689">
        <f t="shared" si="27"/>
        <v>199</v>
      </c>
      <c r="M126" s="691"/>
      <c r="N126" s="689">
        <f t="shared" si="28"/>
        <v>411</v>
      </c>
      <c r="O126" s="76"/>
      <c r="P126" s="689">
        <f t="shared" si="29"/>
        <v>160</v>
      </c>
      <c r="Q126" s="31"/>
      <c r="R126" s="689">
        <f t="shared" si="30"/>
        <v>8</v>
      </c>
      <c r="S126" s="692"/>
      <c r="T126" s="133">
        <f t="shared" si="31"/>
        <v>101</v>
      </c>
    </row>
    <row r="127" spans="1:20" x14ac:dyDescent="0.2">
      <c r="A127" s="90" t="s">
        <v>816</v>
      </c>
      <c r="B127" s="689">
        <f t="shared" si="22"/>
        <v>540</v>
      </c>
      <c r="C127" s="690"/>
      <c r="D127" s="689">
        <f t="shared" si="23"/>
        <v>1738</v>
      </c>
      <c r="E127" s="690"/>
      <c r="F127" s="689">
        <f t="shared" si="24"/>
        <v>624</v>
      </c>
      <c r="G127" s="690"/>
      <c r="H127" s="689">
        <f t="shared" si="25"/>
        <v>1873</v>
      </c>
      <c r="I127" s="31"/>
      <c r="J127" s="689">
        <f t="shared" si="26"/>
        <v>1127</v>
      </c>
      <c r="K127" s="31"/>
      <c r="L127" s="689">
        <f t="shared" si="27"/>
        <v>415</v>
      </c>
      <c r="M127" s="691"/>
      <c r="N127" s="689">
        <f t="shared" si="28"/>
        <v>228</v>
      </c>
      <c r="O127" s="76"/>
      <c r="P127" s="689">
        <f t="shared" si="29"/>
        <v>269</v>
      </c>
      <c r="Q127" s="31"/>
      <c r="R127" s="689">
        <f t="shared" si="30"/>
        <v>2</v>
      </c>
      <c r="S127" s="692"/>
      <c r="T127" s="133">
        <f t="shared" si="31"/>
        <v>137</v>
      </c>
    </row>
    <row r="128" spans="1:20" ht="12" customHeight="1" x14ac:dyDescent="0.2">
      <c r="A128" s="90" t="s">
        <v>817</v>
      </c>
      <c r="B128" s="689">
        <f t="shared" si="22"/>
        <v>405</v>
      </c>
      <c r="C128" s="690"/>
      <c r="D128" s="689">
        <f t="shared" si="23"/>
        <v>763</v>
      </c>
      <c r="E128" s="690"/>
      <c r="F128" s="689">
        <f t="shared" si="24"/>
        <v>318</v>
      </c>
      <c r="G128" s="690"/>
      <c r="H128" s="689">
        <f t="shared" si="25"/>
        <v>1340</v>
      </c>
      <c r="I128" s="31"/>
      <c r="J128" s="689">
        <f t="shared" si="26"/>
        <v>440</v>
      </c>
      <c r="K128" s="31"/>
      <c r="L128" s="689">
        <f t="shared" si="27"/>
        <v>283</v>
      </c>
      <c r="M128" s="691"/>
      <c r="N128" s="689">
        <f t="shared" si="28"/>
        <v>784</v>
      </c>
      <c r="O128" s="76"/>
      <c r="P128" s="689">
        <f t="shared" si="29"/>
        <v>519</v>
      </c>
      <c r="Q128" s="31"/>
      <c r="R128" s="689">
        <f t="shared" si="30"/>
        <v>2</v>
      </c>
      <c r="S128" s="692"/>
      <c r="T128" s="133">
        <f t="shared" si="31"/>
        <v>246</v>
      </c>
    </row>
    <row r="129" spans="1:20" ht="12" customHeight="1" x14ac:dyDescent="0.2">
      <c r="A129" s="90" t="s">
        <v>818</v>
      </c>
      <c r="B129" s="689">
        <f t="shared" si="22"/>
        <v>705</v>
      </c>
      <c r="C129" s="690"/>
      <c r="D129" s="689">
        <f t="shared" si="23"/>
        <v>630</v>
      </c>
      <c r="E129" s="690"/>
      <c r="F129" s="689">
        <f t="shared" si="24"/>
        <v>155</v>
      </c>
      <c r="G129" s="690"/>
      <c r="H129" s="689">
        <f t="shared" si="25"/>
        <v>939</v>
      </c>
      <c r="I129" s="31"/>
      <c r="J129" s="689">
        <f t="shared" si="26"/>
        <v>3</v>
      </c>
      <c r="K129" s="31"/>
      <c r="L129" s="689">
        <f t="shared" si="27"/>
        <v>0</v>
      </c>
      <c r="M129" s="691"/>
      <c r="N129" s="689">
        <f t="shared" si="28"/>
        <v>723</v>
      </c>
      <c r="O129" s="76"/>
      <c r="P129" s="689">
        <f t="shared" si="29"/>
        <v>155</v>
      </c>
      <c r="Q129" s="31"/>
      <c r="R129" s="689">
        <f t="shared" si="30"/>
        <v>3</v>
      </c>
      <c r="S129" s="692"/>
      <c r="T129" s="133">
        <f t="shared" si="31"/>
        <v>220</v>
      </c>
    </row>
    <row r="130" spans="1:20" ht="12" customHeight="1" x14ac:dyDescent="0.2">
      <c r="A130" s="90" t="s">
        <v>819</v>
      </c>
      <c r="B130" s="689">
        <f t="shared" si="22"/>
        <v>297</v>
      </c>
      <c r="C130" s="690"/>
      <c r="D130" s="689">
        <f t="shared" si="23"/>
        <v>1632</v>
      </c>
      <c r="E130" s="690"/>
      <c r="F130" s="689">
        <f t="shared" si="24"/>
        <v>718</v>
      </c>
      <c r="G130" s="690"/>
      <c r="H130" s="689">
        <f t="shared" si="25"/>
        <v>2069</v>
      </c>
      <c r="I130" s="31"/>
      <c r="J130" s="689">
        <f t="shared" si="26"/>
        <v>1654</v>
      </c>
      <c r="K130" s="31"/>
      <c r="L130" s="689">
        <f t="shared" si="27"/>
        <v>539</v>
      </c>
      <c r="M130" s="691"/>
      <c r="N130" s="689">
        <f t="shared" si="28"/>
        <v>3468</v>
      </c>
      <c r="O130" s="76"/>
      <c r="P130" s="689">
        <f t="shared" si="29"/>
        <v>1344</v>
      </c>
      <c r="Q130" s="31"/>
      <c r="R130" s="689">
        <f t="shared" si="30"/>
        <v>65</v>
      </c>
      <c r="S130" s="692"/>
      <c r="T130" s="133">
        <f t="shared" si="31"/>
        <v>146</v>
      </c>
    </row>
    <row r="131" spans="1:20" ht="12" customHeight="1" x14ac:dyDescent="0.2">
      <c r="A131" s="90" t="s">
        <v>820</v>
      </c>
      <c r="B131" s="689">
        <f t="shared" si="22"/>
        <v>206</v>
      </c>
      <c r="C131" s="690"/>
      <c r="D131" s="689">
        <f t="shared" si="23"/>
        <v>617</v>
      </c>
      <c r="E131" s="690"/>
      <c r="F131" s="689">
        <f t="shared" si="24"/>
        <v>449</v>
      </c>
      <c r="G131" s="690"/>
      <c r="H131" s="689">
        <f t="shared" si="25"/>
        <v>416</v>
      </c>
      <c r="I131" s="31"/>
      <c r="J131" s="689">
        <f t="shared" si="26"/>
        <v>241</v>
      </c>
      <c r="K131" s="31"/>
      <c r="L131" s="689">
        <f t="shared" si="27"/>
        <v>135</v>
      </c>
      <c r="M131" s="691"/>
      <c r="N131" s="689">
        <f t="shared" si="28"/>
        <v>5112</v>
      </c>
      <c r="O131" s="76"/>
      <c r="P131" s="689">
        <f t="shared" si="29"/>
        <v>744</v>
      </c>
      <c r="Q131" s="31"/>
      <c r="R131" s="689">
        <f t="shared" si="30"/>
        <v>15</v>
      </c>
      <c r="S131" s="692"/>
      <c r="T131" s="133">
        <f t="shared" si="31"/>
        <v>292</v>
      </c>
    </row>
    <row r="132" spans="1:20" ht="12" customHeight="1" x14ac:dyDescent="0.2">
      <c r="A132" s="90" t="s">
        <v>754</v>
      </c>
      <c r="B132" s="689" t="str">
        <f t="shared" si="22"/>
        <v>e/</v>
      </c>
      <c r="C132" s="690"/>
      <c r="D132" s="689">
        <f t="shared" si="23"/>
        <v>522</v>
      </c>
      <c r="E132" s="690"/>
      <c r="F132" s="689">
        <f t="shared" si="24"/>
        <v>466</v>
      </c>
      <c r="G132" s="690"/>
      <c r="H132" s="689">
        <f t="shared" si="25"/>
        <v>465</v>
      </c>
      <c r="I132" s="31"/>
      <c r="J132" s="689">
        <f t="shared" si="26"/>
        <v>336</v>
      </c>
      <c r="K132" s="31"/>
      <c r="L132" s="689">
        <f t="shared" si="27"/>
        <v>573</v>
      </c>
      <c r="M132" s="691"/>
      <c r="N132" s="689">
        <f t="shared" si="28"/>
        <v>2196</v>
      </c>
      <c r="O132" s="76"/>
      <c r="P132" s="689">
        <f t="shared" si="29"/>
        <v>250</v>
      </c>
      <c r="Q132" s="31"/>
      <c r="R132" s="689">
        <f t="shared" si="30"/>
        <v>34</v>
      </c>
      <c r="S132" s="692"/>
      <c r="T132" s="133">
        <f t="shared" si="31"/>
        <v>170</v>
      </c>
    </row>
    <row r="133" spans="1:20" ht="12" customHeight="1" x14ac:dyDescent="0.2">
      <c r="A133" s="90" t="s">
        <v>782</v>
      </c>
      <c r="B133" s="689">
        <f t="shared" si="22"/>
        <v>523</v>
      </c>
      <c r="C133" s="690"/>
      <c r="D133" s="689">
        <f t="shared" si="23"/>
        <v>443</v>
      </c>
      <c r="E133" s="690"/>
      <c r="F133" s="689">
        <f t="shared" si="24"/>
        <v>535</v>
      </c>
      <c r="G133" s="690"/>
      <c r="H133" s="689">
        <f t="shared" si="25"/>
        <v>1633</v>
      </c>
      <c r="I133" s="31"/>
      <c r="J133" s="689">
        <f t="shared" si="26"/>
        <v>1011</v>
      </c>
      <c r="K133" s="31"/>
      <c r="L133" s="689">
        <f t="shared" si="27"/>
        <v>497</v>
      </c>
      <c r="M133" s="691"/>
      <c r="N133" s="689">
        <f t="shared" si="28"/>
        <v>2043</v>
      </c>
      <c r="O133" s="76"/>
      <c r="P133" s="689">
        <f t="shared" si="29"/>
        <v>963</v>
      </c>
      <c r="Q133" s="31"/>
      <c r="R133" s="689">
        <f t="shared" si="30"/>
        <v>30</v>
      </c>
      <c r="S133" s="692"/>
      <c r="T133" s="133">
        <f t="shared" si="31"/>
        <v>110</v>
      </c>
    </row>
    <row r="134" spans="1:20" ht="12" customHeight="1" x14ac:dyDescent="0.2">
      <c r="A134" s="90" t="s">
        <v>821</v>
      </c>
      <c r="B134" s="689">
        <f t="shared" si="22"/>
        <v>554</v>
      </c>
      <c r="C134" s="690"/>
      <c r="D134" s="689">
        <f t="shared" si="23"/>
        <v>922</v>
      </c>
      <c r="E134" s="690"/>
      <c r="F134" s="689">
        <f t="shared" si="24"/>
        <v>560</v>
      </c>
      <c r="G134" s="690"/>
      <c r="H134" s="689">
        <f t="shared" si="25"/>
        <v>990</v>
      </c>
      <c r="I134" s="31"/>
      <c r="J134" s="689">
        <f t="shared" si="26"/>
        <v>1045</v>
      </c>
      <c r="K134" s="31"/>
      <c r="L134" s="689">
        <f t="shared" si="27"/>
        <v>755</v>
      </c>
      <c r="M134" s="691"/>
      <c r="N134" s="689">
        <f t="shared" si="28"/>
        <v>1015</v>
      </c>
      <c r="O134" s="76"/>
      <c r="P134" s="689" t="str">
        <f t="shared" si="29"/>
        <v>e/</v>
      </c>
      <c r="Q134" s="31"/>
      <c r="R134" s="689">
        <f t="shared" si="30"/>
        <v>13</v>
      </c>
      <c r="S134" s="692"/>
      <c r="T134" s="133">
        <f t="shared" si="31"/>
        <v>369</v>
      </c>
    </row>
    <row r="135" spans="1:20" ht="12" customHeight="1" x14ac:dyDescent="0.2">
      <c r="A135" s="90" t="s">
        <v>1088</v>
      </c>
      <c r="B135" s="689">
        <f t="shared" si="22"/>
        <v>153</v>
      </c>
      <c r="C135" s="690"/>
      <c r="D135" s="689">
        <f t="shared" si="23"/>
        <v>448</v>
      </c>
      <c r="E135" s="690"/>
      <c r="F135" s="689">
        <f t="shared" si="24"/>
        <v>298</v>
      </c>
      <c r="G135" s="690"/>
      <c r="H135" s="689">
        <f t="shared" si="25"/>
        <v>138</v>
      </c>
      <c r="I135" s="31"/>
      <c r="J135" s="689">
        <f t="shared" si="26"/>
        <v>303</v>
      </c>
      <c r="K135" s="31"/>
      <c r="L135" s="689">
        <f t="shared" si="27"/>
        <v>551</v>
      </c>
      <c r="M135" s="691"/>
      <c r="N135" s="689">
        <f t="shared" si="28"/>
        <v>358</v>
      </c>
      <c r="O135" s="76"/>
      <c r="P135" s="689">
        <f t="shared" si="29"/>
        <v>1198</v>
      </c>
      <c r="Q135" s="31"/>
      <c r="R135" s="689">
        <f t="shared" si="30"/>
        <v>5</v>
      </c>
      <c r="S135" s="692"/>
      <c r="T135" s="133">
        <f t="shared" si="31"/>
        <v>63</v>
      </c>
    </row>
    <row r="136" spans="1:20" ht="12" customHeight="1" x14ac:dyDescent="0.2">
      <c r="A136" s="90" t="s">
        <v>1108</v>
      </c>
      <c r="B136" s="689" t="str">
        <f t="shared" si="22"/>
        <v>e/</v>
      </c>
      <c r="C136" s="690"/>
      <c r="D136" s="689">
        <f t="shared" si="23"/>
        <v>1132</v>
      </c>
      <c r="E136" s="690"/>
      <c r="F136" s="689">
        <f t="shared" si="24"/>
        <v>335</v>
      </c>
      <c r="G136" s="690"/>
      <c r="H136" s="689">
        <f t="shared" si="25"/>
        <v>617</v>
      </c>
      <c r="I136" s="31"/>
      <c r="J136" s="689">
        <f t="shared" si="26"/>
        <v>2479</v>
      </c>
      <c r="K136" s="31"/>
      <c r="L136" s="689">
        <f t="shared" si="27"/>
        <v>399</v>
      </c>
      <c r="M136" s="691"/>
      <c r="N136" s="689">
        <f t="shared" si="28"/>
        <v>1541</v>
      </c>
      <c r="O136" s="76"/>
      <c r="P136" s="689">
        <f t="shared" si="29"/>
        <v>866</v>
      </c>
      <c r="Q136" s="31"/>
      <c r="R136" s="689">
        <f t="shared" si="30"/>
        <v>21</v>
      </c>
      <c r="S136" s="692"/>
      <c r="T136" s="133">
        <f t="shared" si="31"/>
        <v>175</v>
      </c>
    </row>
    <row r="137" spans="1:20" ht="12" customHeight="1" x14ac:dyDescent="0.2">
      <c r="A137" s="90" t="s">
        <v>1145</v>
      </c>
      <c r="B137" s="689" t="str">
        <f t="shared" si="22"/>
        <v>e/</v>
      </c>
      <c r="C137" s="690"/>
      <c r="D137" s="689" t="str">
        <f t="shared" si="23"/>
        <v>e/</v>
      </c>
      <c r="E137" s="690"/>
      <c r="F137" s="689">
        <f t="shared" si="24"/>
        <v>872</v>
      </c>
      <c r="G137" s="690"/>
      <c r="H137" s="689">
        <f t="shared" si="25"/>
        <v>941</v>
      </c>
      <c r="I137" s="31"/>
      <c r="J137" s="689">
        <f t="shared" si="26"/>
        <v>663</v>
      </c>
      <c r="K137" s="31"/>
      <c r="L137" s="689">
        <f t="shared" si="27"/>
        <v>256</v>
      </c>
      <c r="M137" s="691"/>
      <c r="N137" s="689">
        <f t="shared" si="28"/>
        <v>1332</v>
      </c>
      <c r="O137" s="76"/>
      <c r="P137" s="689">
        <f t="shared" si="29"/>
        <v>513</v>
      </c>
      <c r="Q137" s="31"/>
      <c r="R137" s="689">
        <f t="shared" si="30"/>
        <v>20</v>
      </c>
      <c r="S137" s="692"/>
      <c r="T137" s="133">
        <f t="shared" si="31"/>
        <v>339</v>
      </c>
    </row>
    <row r="138" spans="1:20" ht="12" customHeight="1" x14ac:dyDescent="0.2">
      <c r="A138" s="90" t="s">
        <v>1166</v>
      </c>
      <c r="B138" s="689" t="str">
        <f t="shared" si="22"/>
        <v>e/</v>
      </c>
      <c r="C138" s="690"/>
      <c r="D138" s="689" t="str">
        <f t="shared" si="23"/>
        <v>e/</v>
      </c>
      <c r="E138" s="690"/>
      <c r="F138" s="689">
        <f t="shared" si="24"/>
        <v>643</v>
      </c>
      <c r="G138" s="690"/>
      <c r="H138" s="689">
        <f t="shared" si="25"/>
        <v>109</v>
      </c>
      <c r="I138" s="31"/>
      <c r="J138" s="689">
        <f t="shared" si="26"/>
        <v>1075</v>
      </c>
      <c r="K138" s="31"/>
      <c r="L138" s="689">
        <f t="shared" si="27"/>
        <v>107</v>
      </c>
      <c r="M138" s="691"/>
      <c r="N138" s="689">
        <f t="shared" si="28"/>
        <v>1299</v>
      </c>
      <c r="O138" s="76"/>
      <c r="P138" s="689">
        <f t="shared" si="29"/>
        <v>490</v>
      </c>
      <c r="Q138" s="31"/>
      <c r="R138" s="689">
        <f t="shared" si="30"/>
        <v>51</v>
      </c>
      <c r="S138" s="692"/>
      <c r="T138" s="133">
        <f t="shared" si="31"/>
        <v>106</v>
      </c>
    </row>
    <row r="139" spans="1:20" ht="12" customHeight="1" x14ac:dyDescent="0.2">
      <c r="A139" s="90" t="s">
        <v>1208</v>
      </c>
      <c r="B139" s="689" t="str">
        <f t="shared" ref="B139:B140" si="32">B62</f>
        <v>e/</v>
      </c>
      <c r="C139" s="690"/>
      <c r="D139" s="689" t="str">
        <f t="shared" ref="D139:D140" si="33">D62</f>
        <v>e/</v>
      </c>
      <c r="E139" s="690"/>
      <c r="F139" s="689">
        <f t="shared" ref="F139:F140" si="34">F62</f>
        <v>537</v>
      </c>
      <c r="G139" s="690"/>
      <c r="H139" s="689">
        <f t="shared" ref="H139:H140" si="35">H62</f>
        <v>718</v>
      </c>
      <c r="I139" s="31"/>
      <c r="J139" s="689">
        <f t="shared" ref="J139:J140" si="36">J62</f>
        <v>5574</v>
      </c>
      <c r="K139" s="31"/>
      <c r="L139" s="689">
        <f t="shared" ref="L139:L140" si="37">L62</f>
        <v>255</v>
      </c>
      <c r="M139" s="691"/>
      <c r="N139" s="689">
        <f t="shared" ref="N139:N140" si="38">N62</f>
        <v>5280</v>
      </c>
      <c r="O139" s="76"/>
      <c r="P139" s="689">
        <f t="shared" ref="P139:P140" si="39">P62</f>
        <v>1572</v>
      </c>
      <c r="Q139" s="31"/>
      <c r="R139" s="689">
        <f t="shared" ref="R139:R140" si="40">R62</f>
        <v>15</v>
      </c>
      <c r="S139" s="692"/>
      <c r="T139" s="133">
        <f t="shared" ref="T139:T140" si="41">T62</f>
        <v>343</v>
      </c>
    </row>
    <row r="140" spans="1:20" ht="12" customHeight="1" x14ac:dyDescent="0.2">
      <c r="A140" s="136" t="s">
        <v>1196</v>
      </c>
      <c r="B140" s="693" t="str">
        <f t="shared" si="32"/>
        <v>e/</v>
      </c>
      <c r="C140" s="452"/>
      <c r="D140" s="693" t="str">
        <f t="shared" si="33"/>
        <v>e/</v>
      </c>
      <c r="E140" s="452"/>
      <c r="F140" s="693" t="str">
        <f t="shared" si="34"/>
        <v>k/</v>
      </c>
      <c r="G140" s="452"/>
      <c r="H140" s="693" t="str">
        <f t="shared" si="35"/>
        <v>k/</v>
      </c>
      <c r="I140" s="100"/>
      <c r="J140" s="693" t="str">
        <f t="shared" si="36"/>
        <v>k/</v>
      </c>
      <c r="K140" s="100"/>
      <c r="L140" s="693" t="str">
        <f t="shared" si="37"/>
        <v>k/</v>
      </c>
      <c r="M140" s="694"/>
      <c r="N140" s="693" t="str">
        <f t="shared" si="38"/>
        <v>k/</v>
      </c>
      <c r="O140" s="695"/>
      <c r="P140" s="693" t="str">
        <f t="shared" si="39"/>
        <v>k/</v>
      </c>
      <c r="Q140" s="100"/>
      <c r="R140" s="693" t="str">
        <f t="shared" si="40"/>
        <v>k/</v>
      </c>
      <c r="S140" s="696"/>
      <c r="T140" s="697">
        <f t="shared" si="41"/>
        <v>336</v>
      </c>
    </row>
    <row r="141" spans="1:20" ht="12" customHeight="1" x14ac:dyDescent="0.2">
      <c r="A141" s="90"/>
      <c r="B141" s="689"/>
      <c r="C141" s="690"/>
      <c r="D141" s="689"/>
      <c r="E141" s="690"/>
      <c r="F141" s="689"/>
      <c r="G141" s="690"/>
      <c r="H141" s="689"/>
      <c r="I141" s="31"/>
      <c r="J141" s="689"/>
      <c r="K141" s="31"/>
      <c r="L141" s="689"/>
      <c r="M141" s="691"/>
      <c r="N141" s="689"/>
      <c r="O141" s="76"/>
      <c r="P141" s="689"/>
      <c r="Q141" s="31"/>
      <c r="R141" s="689"/>
      <c r="S141" s="692"/>
      <c r="T141" s="133"/>
    </row>
    <row r="142" spans="1:20" ht="23.25" customHeight="1" x14ac:dyDescent="0.2">
      <c r="A142" s="1013" t="s">
        <v>1035</v>
      </c>
      <c r="B142" s="1013"/>
      <c r="C142" s="1013"/>
      <c r="D142" s="1013"/>
      <c r="E142" s="1013"/>
      <c r="F142" s="1013"/>
      <c r="G142" s="1013"/>
      <c r="H142" s="1013"/>
      <c r="I142" s="1013"/>
      <c r="J142" s="1013"/>
      <c r="K142" s="1013"/>
      <c r="L142" s="1013"/>
      <c r="M142" s="1013"/>
      <c r="N142" s="1013"/>
      <c r="O142" s="1013"/>
      <c r="P142" s="1013"/>
      <c r="Q142" s="1013"/>
      <c r="R142" s="1013"/>
      <c r="S142" s="1013"/>
      <c r="T142" s="1013"/>
    </row>
    <row r="143" spans="1:20" ht="12" customHeight="1" x14ac:dyDescent="0.2">
      <c r="A143" s="1012" t="str">
        <f>A64</f>
        <v>a/  Escapement estimates from expanded sonar fish counts.</v>
      </c>
      <c r="B143" s="1012"/>
      <c r="C143" s="1012"/>
      <c r="D143" s="1012"/>
      <c r="E143" s="1012"/>
      <c r="F143" s="1012"/>
      <c r="G143" s="1012"/>
      <c r="H143" s="1012"/>
      <c r="I143" s="1012"/>
      <c r="J143" s="1012"/>
      <c r="K143" s="1012"/>
      <c r="L143" s="1012"/>
      <c r="M143" s="1012"/>
      <c r="N143" s="1012"/>
      <c r="O143" s="1012"/>
      <c r="P143" s="1012"/>
      <c r="Q143" s="1012"/>
      <c r="R143" s="1012"/>
      <c r="S143" s="1012"/>
      <c r="T143" s="1012"/>
    </row>
    <row r="144" spans="1:20" ht="12" customHeight="1" x14ac:dyDescent="0.2">
      <c r="A144" s="1009" t="str">
        <f>A65</f>
        <v xml:space="preserve">b/  Previous versions of this table reported Chinook and coho counts for Cañon, Tomki (Chinook only), and Sprowl creeks, tributaries to the Mad, mainstem Eel, and South Fork Eel rivers, respectively.  See the Review of 2018 Ocean Salmon Fisheries for these estimates.  </v>
      </c>
      <c r="B144" s="1009"/>
      <c r="C144" s="1009"/>
      <c r="D144" s="1009"/>
      <c r="E144" s="1009"/>
      <c r="F144" s="1009"/>
      <c r="G144" s="1009"/>
      <c r="H144" s="1009"/>
      <c r="I144" s="1009"/>
      <c r="J144" s="1009"/>
      <c r="K144" s="1009"/>
      <c r="L144" s="1009"/>
      <c r="M144" s="1009"/>
      <c r="N144" s="1009"/>
      <c r="O144" s="1009"/>
      <c r="P144" s="1009"/>
      <c r="Q144" s="1009"/>
      <c r="R144" s="1009"/>
      <c r="S144" s="1009"/>
      <c r="T144" s="1009"/>
    </row>
    <row r="145" spans="1:20" ht="12" customHeight="1" x14ac:dyDescent="0.2">
      <c r="A145" s="1009"/>
      <c r="B145" s="1009"/>
      <c r="C145" s="1009"/>
      <c r="D145" s="1009"/>
      <c r="E145" s="1009"/>
      <c r="F145" s="1009"/>
      <c r="G145" s="1009"/>
      <c r="H145" s="1009"/>
      <c r="I145" s="1009"/>
      <c r="J145" s="1009"/>
      <c r="K145" s="1009"/>
      <c r="L145" s="1009"/>
      <c r="M145" s="1009"/>
      <c r="N145" s="1009"/>
      <c r="O145" s="1009"/>
      <c r="P145" s="1009"/>
      <c r="Q145" s="1009"/>
      <c r="R145" s="1009"/>
      <c r="S145" s="1009"/>
      <c r="T145" s="1009"/>
    </row>
    <row r="146" spans="1:20" ht="12" customHeight="1" x14ac:dyDescent="0.2">
      <c r="A146" s="1009" t="str">
        <f>A67</f>
        <v>c/  Expanded redd counts from design-based sample of reaches.</v>
      </c>
      <c r="B146" s="1009"/>
      <c r="C146" s="1009"/>
      <c r="D146" s="1009"/>
      <c r="E146" s="1009"/>
      <c r="F146" s="1009"/>
      <c r="G146" s="1009"/>
      <c r="H146" s="1009"/>
      <c r="I146" s="1009"/>
      <c r="J146" s="1009"/>
      <c r="K146" s="1009"/>
      <c r="L146" s="1009"/>
      <c r="M146" s="1009"/>
      <c r="N146" s="1009"/>
      <c r="O146" s="1009"/>
      <c r="P146" s="1009"/>
      <c r="Q146" s="1009"/>
      <c r="R146" s="1009"/>
      <c r="S146" s="1009"/>
      <c r="T146" s="1009"/>
    </row>
    <row r="147" spans="1:20" ht="12" customHeight="1" x14ac:dyDescent="0.2">
      <c r="A147" s="1009" t="str">
        <f>A68</f>
        <v>d/  Video counts of combined adults and jacks made at Mirabel Dam.  These are minimum counts and are not comparable between years.  Accuracy of counts may be affected by environmental conditions.</v>
      </c>
      <c r="B147" s="1009"/>
      <c r="C147" s="1009"/>
      <c r="D147" s="1009"/>
      <c r="E147" s="1009"/>
      <c r="F147" s="1009"/>
      <c r="G147" s="1009"/>
      <c r="H147" s="1009"/>
      <c r="I147" s="1009"/>
      <c r="J147" s="1009"/>
      <c r="K147" s="1009"/>
      <c r="L147" s="1009"/>
      <c r="M147" s="1009"/>
      <c r="N147" s="1009"/>
      <c r="O147" s="1009"/>
      <c r="P147" s="1009"/>
      <c r="Q147" s="1009"/>
      <c r="R147" s="1009"/>
      <c r="S147" s="1009"/>
      <c r="T147" s="1009"/>
    </row>
    <row r="148" spans="1:20" ht="12" customHeight="1" x14ac:dyDescent="0.2">
      <c r="A148" s="1009"/>
      <c r="B148" s="1009"/>
      <c r="C148" s="1009"/>
      <c r="D148" s="1009"/>
      <c r="E148" s="1009"/>
      <c r="F148" s="1009"/>
      <c r="G148" s="1009"/>
      <c r="H148" s="1009"/>
      <c r="I148" s="1009"/>
      <c r="J148" s="1009"/>
      <c r="K148" s="1009"/>
      <c r="L148" s="1009"/>
      <c r="M148" s="1009"/>
      <c r="N148" s="1009"/>
      <c r="O148" s="1009"/>
      <c r="P148" s="1009"/>
      <c r="Q148" s="1009"/>
      <c r="R148" s="1009"/>
      <c r="S148" s="1009"/>
      <c r="T148" s="1009"/>
    </row>
    <row r="149" spans="1:20" ht="12" customHeight="1" x14ac:dyDescent="0.2">
      <c r="A149" s="1009" t="str">
        <f>A70</f>
        <v>e/  No data available.</v>
      </c>
      <c r="B149" s="1009"/>
      <c r="C149" s="1009"/>
      <c r="D149" s="1009"/>
      <c r="E149" s="1009"/>
      <c r="F149" s="1009"/>
      <c r="G149" s="1009"/>
      <c r="H149" s="1009"/>
      <c r="I149" s="1009"/>
      <c r="J149" s="1009"/>
      <c r="K149" s="1009"/>
      <c r="L149" s="1009"/>
      <c r="M149" s="1009"/>
      <c r="N149" s="1009"/>
      <c r="O149" s="1009"/>
      <c r="P149" s="1009"/>
      <c r="Q149" s="1009"/>
      <c r="R149" s="1009"/>
      <c r="S149" s="1009"/>
      <c r="T149" s="1009"/>
    </row>
    <row r="150" spans="1:20" ht="12" customHeight="1" x14ac:dyDescent="0.2">
      <c r="A150" s="1006" t="str">
        <f>A71</f>
        <v>f/  Minimum count; sonar installed mid-season.</v>
      </c>
      <c r="B150" s="1006"/>
      <c r="C150" s="1006"/>
      <c r="D150" s="1006"/>
      <c r="E150" s="1006"/>
      <c r="F150" s="1006"/>
      <c r="G150" s="1006"/>
      <c r="H150" s="1006"/>
      <c r="I150" s="1006"/>
      <c r="J150" s="1006"/>
      <c r="K150" s="1006"/>
      <c r="L150" s="1006"/>
      <c r="M150" s="1006"/>
      <c r="N150" s="1006"/>
      <c r="O150" s="1006"/>
      <c r="P150" s="1006"/>
      <c r="Q150" s="1006"/>
      <c r="R150" s="1006"/>
      <c r="S150" s="1006"/>
      <c r="T150" s="1006"/>
    </row>
    <row r="151" spans="1:20" ht="12" customHeight="1" x14ac:dyDescent="0.2">
      <c r="A151" s="1008" t="str">
        <f>A72</f>
        <v xml:space="preserve">g/  Mirabel Dam video counts were unavailable due to construction of a new counting facility.  The number recorded is the sum of minimum counts made at two facilities upstream of Mirabel Dam. </v>
      </c>
      <c r="B151" s="1008"/>
      <c r="C151" s="1008"/>
      <c r="D151" s="1008"/>
      <c r="E151" s="1008"/>
      <c r="F151" s="1008"/>
      <c r="G151" s="1008"/>
      <c r="H151" s="1008"/>
      <c r="I151" s="1008"/>
      <c r="J151" s="1008"/>
      <c r="K151" s="1008"/>
      <c r="L151" s="1008"/>
      <c r="M151" s="1008"/>
      <c r="N151" s="1008"/>
      <c r="O151" s="1008"/>
      <c r="P151" s="1008"/>
      <c r="Q151" s="1008"/>
      <c r="R151" s="1008"/>
      <c r="S151" s="1008"/>
      <c r="T151" s="1008"/>
    </row>
    <row r="152" spans="1:20" ht="12" customHeight="1" x14ac:dyDescent="0.2">
      <c r="A152" s="1008"/>
      <c r="B152" s="1008"/>
      <c r="C152" s="1008"/>
      <c r="D152" s="1008"/>
      <c r="E152" s="1008"/>
      <c r="F152" s="1008"/>
      <c r="G152" s="1008"/>
      <c r="H152" s="1008"/>
      <c r="I152" s="1008"/>
      <c r="J152" s="1008"/>
      <c r="K152" s="1008"/>
      <c r="L152" s="1008"/>
      <c r="M152" s="1008"/>
      <c r="N152" s="1008"/>
      <c r="O152" s="1008"/>
      <c r="P152" s="1008"/>
      <c r="Q152" s="1008"/>
      <c r="R152" s="1008"/>
      <c r="S152" s="1008"/>
      <c r="T152" s="1008"/>
    </row>
    <row r="153" spans="1:20" ht="12" customHeight="1" x14ac:dyDescent="0.2">
      <c r="A153" s="1008" t="str">
        <f t="shared" ref="A153:A160" si="42">A74</f>
        <v>h/  Minimum abundance due to unexpanded, missing data.</v>
      </c>
      <c r="B153" s="1008"/>
      <c r="C153" s="1008"/>
      <c r="D153" s="1008"/>
      <c r="E153" s="1008"/>
      <c r="F153" s="1008"/>
      <c r="G153" s="1008"/>
      <c r="H153" s="1008"/>
      <c r="I153" s="1008"/>
      <c r="J153" s="1008"/>
      <c r="K153" s="1008"/>
      <c r="L153" s="1008"/>
      <c r="M153" s="1008"/>
      <c r="N153" s="1008"/>
      <c r="O153" s="1008"/>
      <c r="P153" s="1008"/>
      <c r="Q153" s="1008"/>
      <c r="R153" s="1008"/>
      <c r="S153" s="1008"/>
      <c r="T153" s="1008"/>
    </row>
    <row r="154" spans="1:20" ht="12" customHeight="1" x14ac:dyDescent="0.2">
      <c r="A154" s="1009" t="str">
        <f t="shared" si="42"/>
        <v xml:space="preserve">i/  Monitoring at Mirabel Dam was complicated by operational challenges associated with the implementation of a new counting facility. </v>
      </c>
      <c r="B154" s="1009"/>
      <c r="C154" s="1009"/>
      <c r="D154" s="1009"/>
      <c r="E154" s="1009"/>
      <c r="F154" s="1009"/>
      <c r="G154" s="1009"/>
      <c r="H154" s="1009"/>
      <c r="I154" s="1009"/>
      <c r="J154" s="1009"/>
      <c r="K154" s="1009"/>
      <c r="L154" s="1009"/>
      <c r="M154" s="1009"/>
      <c r="N154" s="1009"/>
      <c r="O154" s="1009"/>
      <c r="P154" s="1009"/>
      <c r="Q154" s="1009"/>
      <c r="R154" s="1009"/>
      <c r="S154" s="1009"/>
      <c r="T154" s="1009"/>
    </row>
    <row r="155" spans="1:20" ht="12" customHeight="1" x14ac:dyDescent="0.2">
      <c r="A155" s="999" t="str">
        <f t="shared" si="42"/>
        <v>j/  Available estimates are incomplete and preliminary; surveys are still in progress at time of publication.</v>
      </c>
      <c r="B155" s="999"/>
      <c r="C155" s="999"/>
      <c r="D155" s="999"/>
      <c r="E155" s="999"/>
      <c r="F155" s="999"/>
      <c r="G155" s="999"/>
      <c r="H155" s="999"/>
      <c r="I155" s="999"/>
      <c r="J155" s="999"/>
      <c r="K155" s="999"/>
      <c r="L155" s="999"/>
      <c r="M155" s="999"/>
      <c r="N155" s="999"/>
      <c r="O155" s="999"/>
      <c r="P155" s="999"/>
      <c r="Q155" s="999"/>
      <c r="R155" s="999"/>
      <c r="S155" s="999"/>
      <c r="T155" s="999"/>
    </row>
    <row r="156" spans="1:20" ht="12" customHeight="1" x14ac:dyDescent="0.2">
      <c r="A156" s="995" t="str">
        <f t="shared" si="42"/>
        <v>k/  Estimates not yet available; data analysis in progress.</v>
      </c>
      <c r="B156" s="995"/>
      <c r="C156" s="995"/>
      <c r="D156" s="995"/>
      <c r="E156" s="995"/>
      <c r="F156" s="995"/>
      <c r="G156" s="995"/>
      <c r="H156" s="995"/>
      <c r="I156" s="995"/>
      <c r="J156" s="995"/>
      <c r="K156" s="995"/>
      <c r="L156" s="995"/>
      <c r="M156" s="995"/>
      <c r="N156" s="995"/>
      <c r="O156" s="995"/>
      <c r="P156" s="995"/>
      <c r="Q156" s="995"/>
      <c r="R156" s="995"/>
      <c r="S156" s="995"/>
      <c r="T156" s="995"/>
    </row>
    <row r="157" spans="1:20" ht="15.75" customHeight="1" x14ac:dyDescent="0.2">
      <c r="A157" s="995" t="str">
        <f t="shared" si="42"/>
        <v xml:space="preserve">l/  Redd surveys conducted in the four largest tributaries to Humboldt Bay: Jacoby Creek, Freshwater Creek, Elk River, and Salmon Creek.  </v>
      </c>
      <c r="B157" s="995"/>
      <c r="C157" s="995"/>
      <c r="D157" s="995"/>
      <c r="E157" s="995"/>
      <c r="F157" s="995"/>
      <c r="G157" s="995"/>
      <c r="H157" s="995"/>
      <c r="I157" s="995"/>
      <c r="J157" s="995"/>
      <c r="K157" s="995"/>
      <c r="L157" s="995"/>
      <c r="M157" s="995"/>
      <c r="N157" s="995"/>
      <c r="O157" s="995"/>
      <c r="P157" s="995"/>
      <c r="Q157" s="995"/>
      <c r="R157" s="995"/>
      <c r="S157" s="995"/>
      <c r="T157" s="995"/>
    </row>
    <row r="158" spans="1:20" ht="15" customHeight="1" x14ac:dyDescent="0.2">
      <c r="A158" s="1006" t="str">
        <f t="shared" si="42"/>
        <v xml:space="preserve">m/  Escapement estimates from mark-recapture experiments.  </v>
      </c>
      <c r="B158" s="1006"/>
      <c r="C158" s="1006"/>
      <c r="D158" s="1006"/>
      <c r="E158" s="1006"/>
      <c r="F158" s="1006"/>
      <c r="G158" s="1006"/>
      <c r="H158" s="1006"/>
      <c r="I158" s="1006"/>
      <c r="J158" s="1006"/>
      <c r="K158" s="1006"/>
      <c r="L158" s="1006"/>
      <c r="M158" s="1006"/>
      <c r="N158" s="1006"/>
      <c r="O158" s="1006"/>
      <c r="P158" s="1006"/>
      <c r="Q158" s="1006"/>
      <c r="R158" s="1006"/>
      <c r="S158" s="1006"/>
      <c r="T158" s="1006"/>
    </row>
    <row r="159" spans="1:20" ht="12.75" customHeight="1" x14ac:dyDescent="0.2">
      <c r="A159" s="1006" t="str">
        <f t="shared" si="42"/>
        <v xml:space="preserve">n/  Escapement estimates derived by multiplying expanded redd counts from design-based sample of reaches by annual fish/redd ratios.  </v>
      </c>
      <c r="B159" s="1006"/>
      <c r="C159" s="1006"/>
      <c r="D159" s="1006"/>
      <c r="E159" s="1006"/>
      <c r="F159" s="1006"/>
      <c r="G159" s="1006"/>
      <c r="H159" s="1006"/>
      <c r="I159" s="1006"/>
      <c r="J159" s="1006"/>
      <c r="K159" s="1006"/>
      <c r="L159" s="1006"/>
      <c r="M159" s="1006"/>
      <c r="N159" s="1006"/>
      <c r="O159" s="1006"/>
      <c r="P159" s="1006"/>
      <c r="Q159" s="1006"/>
      <c r="R159" s="1006"/>
      <c r="S159" s="1006"/>
      <c r="T159" s="1006"/>
    </row>
    <row r="160" spans="1:20" ht="12" customHeight="1" x14ac:dyDescent="0.2">
      <c r="A160" s="1006" t="str">
        <f t="shared" si="42"/>
        <v>o/  Includes spawning ground surveys in the Van Duzen beginning in 2023.</v>
      </c>
      <c r="B160" s="1006"/>
      <c r="C160" s="1006"/>
      <c r="D160" s="1006"/>
      <c r="E160" s="1006"/>
      <c r="F160" s="1006"/>
      <c r="G160" s="1006"/>
      <c r="H160" s="1006"/>
      <c r="I160" s="1006"/>
      <c r="J160" s="1006"/>
      <c r="K160" s="1006"/>
      <c r="L160" s="1006"/>
      <c r="M160" s="1006"/>
      <c r="N160" s="1006"/>
      <c r="O160" s="1006"/>
      <c r="P160" s="1006"/>
      <c r="Q160" s="1006"/>
      <c r="R160" s="1006"/>
      <c r="S160" s="1006"/>
      <c r="T160" s="1006"/>
    </row>
  </sheetData>
  <mergeCells count="52">
    <mergeCell ref="A159:T159"/>
    <mergeCell ref="A160:T160"/>
    <mergeCell ref="A142:T142"/>
    <mergeCell ref="A154:T154"/>
    <mergeCell ref="A155:T155"/>
    <mergeCell ref="A156:T156"/>
    <mergeCell ref="A157:T157"/>
    <mergeCell ref="A158:T158"/>
    <mergeCell ref="A147:T148"/>
    <mergeCell ref="A149:T149"/>
    <mergeCell ref="A150:T150"/>
    <mergeCell ref="A151:T152"/>
    <mergeCell ref="A153:T153"/>
    <mergeCell ref="A90:T90"/>
    <mergeCell ref="B115:T115"/>
    <mergeCell ref="A143:T143"/>
    <mergeCell ref="A144:T145"/>
    <mergeCell ref="A146:T146"/>
    <mergeCell ref="A92:A93"/>
    <mergeCell ref="A117:A118"/>
    <mergeCell ref="A1:T1"/>
    <mergeCell ref="B30:T30"/>
    <mergeCell ref="A64:T64"/>
    <mergeCell ref="A65:T66"/>
    <mergeCell ref="A71:T71"/>
    <mergeCell ref="A67:T67"/>
    <mergeCell ref="A68:T69"/>
    <mergeCell ref="A70:T70"/>
    <mergeCell ref="A81:T81"/>
    <mergeCell ref="A74:T74"/>
    <mergeCell ref="A77:T77"/>
    <mergeCell ref="A72:T73"/>
    <mergeCell ref="A75:T75"/>
    <mergeCell ref="A76:T76"/>
    <mergeCell ref="A78:T78"/>
    <mergeCell ref="A79:T79"/>
    <mergeCell ref="A80:T80"/>
    <mergeCell ref="AA63:AT63"/>
    <mergeCell ref="AA64:AT65"/>
    <mergeCell ref="AA66:AT66"/>
    <mergeCell ref="AA67:AT68"/>
    <mergeCell ref="AA69:AT69"/>
    <mergeCell ref="AA70:AT70"/>
    <mergeCell ref="AA71:AT72"/>
    <mergeCell ref="AA73:AT73"/>
    <mergeCell ref="AA74:AT74"/>
    <mergeCell ref="AA75:AT75"/>
    <mergeCell ref="AA76:AT76"/>
    <mergeCell ref="AA77:AT77"/>
    <mergeCell ref="AA78:AT78"/>
    <mergeCell ref="AA79:AT79"/>
    <mergeCell ref="AA80:AT80"/>
  </mergeCells>
  <pageMargins left="0.7" right="0.7" top="0.75" bottom="0.75" header="0.3" footer="0.3"/>
  <pageSetup scale="72" orientation="portrait" r:id="rId1"/>
  <rowBreaks count="1" manualBreakCount="1">
    <brk id="140" max="16383" man="1"/>
  </rowBreaks>
  <colBreaks count="1" manualBreakCount="1">
    <brk id="43" max="1048575" man="1"/>
  </colBreaks>
  <ignoredErrors>
    <ignoredError sqref="A143:T160"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f165378-3349-4474-ad08-d9858807eb8e">
      <Terms xmlns="http://schemas.microsoft.com/office/infopath/2007/PartnerControls"/>
    </lcf76f155ced4ddcb4097134ff3c332f>
    <TaxCatchAll xmlns="542b8446-c83e-4e97-9834-e3cd6df8a00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6034D22EC726499B454EB731AA145A" ma:contentTypeVersion="18" ma:contentTypeDescription="Create a new document." ma:contentTypeScope="" ma:versionID="9ccda1677bfcca54730c383cbac31a77">
  <xsd:schema xmlns:xsd="http://www.w3.org/2001/XMLSchema" xmlns:xs="http://www.w3.org/2001/XMLSchema" xmlns:p="http://schemas.microsoft.com/office/2006/metadata/properties" xmlns:ns2="ef165378-3349-4474-ad08-d9858807eb8e" xmlns:ns3="542b8446-c83e-4e97-9834-e3cd6df8a00e" targetNamespace="http://schemas.microsoft.com/office/2006/metadata/properties" ma:root="true" ma:fieldsID="0e5c4457bc0e0cee108789122f621d05" ns2:_="" ns3:_="">
    <xsd:import namespace="ef165378-3349-4474-ad08-d9858807eb8e"/>
    <xsd:import namespace="542b8446-c83e-4e97-9834-e3cd6df8a00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65378-3349-4474-ad08-d9858807eb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b48f79c-3828-4ee8-ab19-506afe97e5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2b8446-c83e-4e97-9834-e3cd6df8a00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6c83911-d930-439f-b08d-11462bdda91b}" ma:internalName="TaxCatchAll" ma:showField="CatchAllData" ma:web="542b8446-c83e-4e97-9834-e3cd6df8a00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050D40-3074-40F9-AB6E-55635B4157D2}">
  <ds:schemaRefs>
    <ds:schemaRef ds:uri="http://schemas.microsoft.com/office/2006/metadata/properties"/>
    <ds:schemaRef ds:uri="http://schemas.microsoft.com/office/infopath/2007/PartnerControls"/>
    <ds:schemaRef ds:uri="ef165378-3349-4474-ad08-d9858807eb8e"/>
    <ds:schemaRef ds:uri="542b8446-c83e-4e97-9834-e3cd6df8a00e"/>
  </ds:schemaRefs>
</ds:datastoreItem>
</file>

<file path=customXml/itemProps2.xml><?xml version="1.0" encoding="utf-8"?>
<ds:datastoreItem xmlns:ds="http://schemas.openxmlformats.org/officeDocument/2006/customXml" ds:itemID="{5365B63D-4829-46E3-9B94-C618A4DE7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65378-3349-4474-ad08-d9858807eb8e"/>
    <ds:schemaRef ds:uri="542b8446-c83e-4e97-9834-e3cd6df8a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8DA6AC-8501-49B7-860C-CAE321D850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49</vt:i4>
      </vt:variant>
    </vt:vector>
  </HeadingPairs>
  <TitlesOfParts>
    <vt:vector size="98" baseType="lpstr">
      <vt:lpstr>Read Me First</vt:lpstr>
      <vt:lpstr>B-1</vt:lpstr>
      <vt:lpstr>B-2</vt:lpstr>
      <vt:lpstr>B-3</vt:lpstr>
      <vt:lpstr>B-4</vt:lpstr>
      <vt:lpstr>B-5</vt:lpstr>
      <vt:lpstr>B-6</vt:lpstr>
      <vt:lpstr>old B-7</vt:lpstr>
      <vt:lpstr>B-7</vt:lpstr>
      <vt:lpstr>B-8</vt:lpstr>
      <vt:lpstr>B-9</vt:lpstr>
      <vt:lpstr>B-10</vt:lpstr>
      <vt:lpstr>B-11</vt:lpstr>
      <vt:lpstr>B-12</vt:lpstr>
      <vt:lpstr>B-13</vt:lpstr>
      <vt:lpstr>B-14</vt:lpstr>
      <vt:lpstr>B-15</vt:lpstr>
      <vt:lpstr>B-16</vt:lpstr>
      <vt:lpstr>B-17</vt:lpstr>
      <vt:lpstr>B-18</vt:lpstr>
      <vt:lpstr>B-19</vt:lpstr>
      <vt:lpstr>B-20</vt:lpstr>
      <vt:lpstr>B-21</vt:lpstr>
      <vt:lpstr>B-22</vt:lpstr>
      <vt:lpstr>B-23</vt:lpstr>
      <vt:lpstr>B-24</vt:lpstr>
      <vt:lpstr>B-25</vt:lpstr>
      <vt:lpstr>B-26</vt:lpstr>
      <vt:lpstr>B-27</vt:lpstr>
      <vt:lpstr>B-28</vt:lpstr>
      <vt:lpstr>B-29</vt:lpstr>
      <vt:lpstr>B-30</vt:lpstr>
      <vt:lpstr>B-31</vt:lpstr>
      <vt:lpstr>B-32</vt:lpstr>
      <vt:lpstr>B-33</vt:lpstr>
      <vt:lpstr>B-34</vt:lpstr>
      <vt:lpstr>B-35</vt:lpstr>
      <vt:lpstr>B-36</vt:lpstr>
      <vt:lpstr>B-37</vt:lpstr>
      <vt:lpstr>B-38</vt:lpstr>
      <vt:lpstr>B-39</vt:lpstr>
      <vt:lpstr>B-40</vt:lpstr>
      <vt:lpstr>B-41</vt:lpstr>
      <vt:lpstr>B-42</vt:lpstr>
      <vt:lpstr>B-43</vt:lpstr>
      <vt:lpstr>B-44</vt:lpstr>
      <vt:lpstr>B-45</vt:lpstr>
      <vt:lpstr>B-46</vt:lpstr>
      <vt:lpstr>SummData</vt:lpstr>
      <vt:lpstr>'B-37'!_ftn1</vt:lpstr>
      <vt:lpstr>'B-37'!_ftnref1</vt:lpstr>
      <vt:lpstr>'B-1'!Print_Area</vt:lpstr>
      <vt:lpstr>'B-10'!Print_Area</vt:lpstr>
      <vt:lpstr>'B-11'!Print_Area</vt:lpstr>
      <vt:lpstr>'B-12'!Print_Area</vt:lpstr>
      <vt:lpstr>'B-13'!Print_Area</vt:lpstr>
      <vt:lpstr>'B-14'!Print_Area</vt:lpstr>
      <vt:lpstr>'B-15'!Print_Area</vt:lpstr>
      <vt:lpstr>'B-16'!Print_Area</vt:lpstr>
      <vt:lpstr>'B-17'!Print_Area</vt:lpstr>
      <vt:lpstr>'B-18'!Print_Area</vt:lpstr>
      <vt:lpstr>'B-19'!Print_Area</vt:lpstr>
      <vt:lpstr>'B-2'!Print_Area</vt:lpstr>
      <vt:lpstr>'B-20'!Print_Area</vt:lpstr>
      <vt:lpstr>'B-21'!Print_Area</vt:lpstr>
      <vt:lpstr>'B-22'!Print_Area</vt:lpstr>
      <vt:lpstr>'B-23'!Print_Area</vt:lpstr>
      <vt:lpstr>'B-24'!Print_Area</vt:lpstr>
      <vt:lpstr>'B-25'!Print_Area</vt:lpstr>
      <vt:lpstr>'B-26'!Print_Area</vt:lpstr>
      <vt:lpstr>'B-27'!Print_Area</vt:lpstr>
      <vt:lpstr>'B-28'!Print_Area</vt:lpstr>
      <vt:lpstr>'B-29'!Print_Area</vt:lpstr>
      <vt:lpstr>'B-3'!Print_Area</vt:lpstr>
      <vt:lpstr>'B-30'!Print_Area</vt:lpstr>
      <vt:lpstr>'B-31'!Print_Area</vt:lpstr>
      <vt:lpstr>'B-32'!Print_Area</vt:lpstr>
      <vt:lpstr>'B-33'!Print_Area</vt:lpstr>
      <vt:lpstr>'B-34'!Print_Area</vt:lpstr>
      <vt:lpstr>'B-35'!Print_Area</vt:lpstr>
      <vt:lpstr>'B-36'!Print_Area</vt:lpstr>
      <vt:lpstr>'B-37'!Print_Area</vt:lpstr>
      <vt:lpstr>'B-38'!Print_Area</vt:lpstr>
      <vt:lpstr>'B-39'!Print_Area</vt:lpstr>
      <vt:lpstr>'B-4'!Print_Area</vt:lpstr>
      <vt:lpstr>'B-40'!Print_Area</vt:lpstr>
      <vt:lpstr>'B-41'!Print_Area</vt:lpstr>
      <vt:lpstr>'B-42'!Print_Area</vt:lpstr>
      <vt:lpstr>'B-43'!Print_Area</vt:lpstr>
      <vt:lpstr>'B-44'!Print_Area</vt:lpstr>
      <vt:lpstr>'B-45'!Print_Area</vt:lpstr>
      <vt:lpstr>'B-5'!Print_Area</vt:lpstr>
      <vt:lpstr>'B-6'!Print_Area</vt:lpstr>
      <vt:lpstr>'B-7'!Print_Area</vt:lpstr>
      <vt:lpstr>'B-8'!Print_Area</vt:lpstr>
      <vt:lpstr>'B-9'!Print_Area</vt:lpstr>
      <vt:lpstr>'old B-7'!Print_Area</vt:lpstr>
      <vt:lpstr>'B-6'!Print_Titles</vt:lpstr>
    </vt:vector>
  </TitlesOfParts>
  <Company>Your Company Name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 Tracy</dc:creator>
  <cp:lastModifiedBy>Angela Forristall</cp:lastModifiedBy>
  <cp:lastPrinted>2020-01-21T16:15:06Z</cp:lastPrinted>
  <dcterms:created xsi:type="dcterms:W3CDTF">2005-12-01T20:50:46Z</dcterms:created>
  <dcterms:modified xsi:type="dcterms:W3CDTF">2025-04-15T03:07:22Z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0x010100A36034D22EC726499B454EB731AA145A</vt:lpwstr>
  </property>
  <property fmtid="{D5CDD505-2E9C-101B-9397-08002B2CF9AE}" pid="3" name="Order">
    <vt:r8>4955600</vt:r8>
  </property>
  <property fmtid="{D5CDD505-2E9C-101B-9397-08002B2CF9AE}" pid="4" name="MediaServiceImageTags">
    <vt:lpwstr/>
  </property>
</Properties>
</file>